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E:\三矢データ\2023\7.秋季大会\"/>
    </mc:Choice>
  </mc:AlternateContent>
  <workbookProtection workbookAlgorithmName="SHA-512" workbookHashValue="vzEQVeDm7POlGVJqwfxTzTyVmchtxsNQA6+gMP68NWOAmMp/exXb5dIxZ8L43QKPLkXnsUD1yHpP6QpjEguKLw==" workbookSaltValue="c6IXQV5kAHGKi5w0YOI4DA==" workbookSpinCount="100000" lockStructure="1"/>
  <bookViews>
    <workbookView xWindow="-120" yWindow="-120" windowWidth="20640" windowHeight="11760" tabRatio="809"/>
  </bookViews>
  <sheets>
    <sheet name="基本情報登録" sheetId="1" r:id="rId1"/>
    <sheet name="様式Ⅰ(男子)" sheetId="2" r:id="rId2"/>
    <sheet name="様式Ⅰ(女子)" sheetId="19" r:id="rId3"/>
    <sheet name="リレー確認表（記録入力）" sheetId="26" r:id="rId4"/>
    <sheet name="トレーナー誓約書記入例" sheetId="34" r:id="rId5"/>
    <sheet name="トレーナー誓約書（必要な大学のみ） " sheetId="35" r:id="rId6"/>
    <sheet name="十種競技エントリー" sheetId="24" state="hidden" r:id="rId7"/>
    <sheet name="七種競技エントリー " sheetId="25" state="hidden" r:id="rId8"/>
    <sheet name="種目数エラー用" sheetId="33" state="hidden" r:id="rId9"/>
    <sheet name="申込について" sheetId="31" state="hidden" r:id="rId10"/>
    <sheet name="MAT(男子)" sheetId="4" state="hidden" r:id="rId11"/>
    <sheet name="MAT(女子)" sheetId="10" state="hidden" r:id="rId12"/>
    <sheet name="男子混成mat" sheetId="28" state="hidden" r:id="rId13"/>
    <sheet name="女子混成mat " sheetId="30" state="hidden" r:id="rId14"/>
    <sheet name="様式Ⅱ(男子4×100mR)" sheetId="11" state="hidden" r:id="rId15"/>
    <sheet name="様式Ⅱ(男子4×400mR)" sheetId="13" state="hidden" r:id="rId16"/>
    <sheet name="様式Ⅱ(女子4×100mR)" sheetId="16" state="hidden" r:id="rId17"/>
    <sheet name="様式Ⅱ(女子4×400mR)" sheetId="17" state="hidden" r:id="rId18"/>
    <sheet name="様式Ⅳ　チームエントリー" sheetId="21" state="hidden" r:id="rId19"/>
    <sheet name="mat(リレー)" sheetId="32" state="hidden" r:id="rId20"/>
    <sheet name="加盟校情報&amp;大会設定" sheetId="5" state="hidden" r:id="rId21"/>
    <sheet name="男子登録情報" sheetId="3" state="hidden" r:id="rId22"/>
    <sheet name="女子登録情報" sheetId="8" state="hidden" r:id="rId23"/>
    <sheet name="様式Ⅲ　明細書" sheetId="18" state="hidden" r:id="rId24"/>
    <sheet name="MAT(リレー&amp;所属)" sheetId="12" state="hidden" r:id="rId25"/>
  </sheets>
  <externalReferences>
    <externalReference r:id="rId26"/>
    <externalReference r:id="rId27"/>
  </externalReferences>
  <definedNames>
    <definedName name="_xlnm._FilterDatabase" localSheetId="20" hidden="1">'加盟校情報&amp;大会設定'!$G$4:$J$5</definedName>
    <definedName name="_xlnm._FilterDatabase" localSheetId="2" hidden="1">'様式Ⅰ(女子)'!$K$14:$K$15</definedName>
    <definedName name="_xlnm._FilterDatabase" localSheetId="1" hidden="1">'様式Ⅰ(男子)'!$A$5:$V$313</definedName>
    <definedName name="_xlnm.Print_Area" localSheetId="0">基本情報登録!$A$1:$K$80</definedName>
    <definedName name="_xlnm.Print_Area" localSheetId="7">'七種競技エントリー '!$A$1:$K$41</definedName>
    <definedName name="_xlnm.Print_Area" localSheetId="6">十種競技エントリー!$A$1:$K$44</definedName>
    <definedName name="_xlnm.Print_Area" localSheetId="2">'様式Ⅰ(女子)'!$A$1:$V$313</definedName>
    <definedName name="_xlnm.Print_Area" localSheetId="1">'様式Ⅰ(男子)'!$A$1:$V$313</definedName>
    <definedName name="_xlnm.Print_Area" localSheetId="16">'様式Ⅱ(女子4×100mR)'!$A$1:$J$584</definedName>
    <definedName name="_xlnm.Print_Area" localSheetId="17">'様式Ⅱ(女子4×400mR)'!$A$1:$J$584</definedName>
    <definedName name="_xlnm.Print_Area" localSheetId="14">'様式Ⅱ(男子4×100mR)'!$A$1:$J$584</definedName>
    <definedName name="_xlnm.Print_Area" localSheetId="15">'様式Ⅱ(男子4×400mR)'!$A$1:$J$584</definedName>
    <definedName name="_xlnm.Print_Area" localSheetId="23">'様式Ⅲ　明細書'!$A$1:$I$56</definedName>
    <definedName name="_xlnm.Print_Area" localSheetId="18">'様式Ⅳ　チームエントリー'!$A$1:$I$53</definedName>
    <definedName name="_xlnm.Print_Titles" localSheetId="2">'様式Ⅰ(女子)'!$1:$10</definedName>
    <definedName name="_xlnm.Print_Titles" localSheetId="1">'様式Ⅰ(男子)'!$1:$10</definedName>
    <definedName name="学校名" localSheetId="19">[1]学校名!$C$8:$C$1417</definedName>
    <definedName name="学校名">[2]学校名!$C$8:$C$1417</definedName>
    <definedName name="元の位置に戻る" localSheetId="19">#REF!</definedName>
    <definedName name="元の位置に戻る" localSheetId="5">#REF!</definedName>
    <definedName name="元の位置に戻る" localSheetId="4">#REF!</definedName>
    <definedName name="元の位置に戻る" localSheetId="7">#REF!</definedName>
    <definedName name="元の位置に戻る" localSheetId="13">#REF!</definedName>
    <definedName name="元の位置に戻る">#REF!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2" l="1"/>
  <c r="D16" i="2"/>
  <c r="D18" i="2"/>
  <c r="D20" i="2"/>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14" i="19"/>
  <c r="L15" i="19"/>
  <c r="L16" i="19"/>
  <c r="L17" i="19"/>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14" i="2"/>
  <c r="F3" i="8" l="1"/>
  <c r="F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2" i="8"/>
  <c r="F2"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F1000" i="3"/>
  <c r="F1001" i="3"/>
  <c r="F1002" i="3"/>
  <c r="F1003" i="3"/>
  <c r="F1004" i="3"/>
  <c r="F1005" i="3"/>
  <c r="F1006" i="3"/>
  <c r="F1007" i="3"/>
  <c r="F1008" i="3"/>
  <c r="F1009" i="3"/>
  <c r="F1010" i="3"/>
  <c r="F1011" i="3"/>
  <c r="F1012" i="3"/>
  <c r="F1013" i="3"/>
  <c r="F1014" i="3"/>
  <c r="F1015" i="3"/>
  <c r="F1016" i="3"/>
  <c r="F1017" i="3"/>
  <c r="F1018" i="3"/>
  <c r="F1019" i="3"/>
  <c r="F1020" i="3"/>
  <c r="F1021" i="3"/>
  <c r="F1022" i="3"/>
  <c r="F1023" i="3"/>
  <c r="F1024" i="3"/>
  <c r="F1025" i="3"/>
  <c r="F1026" i="3"/>
  <c r="F1027" i="3"/>
  <c r="F1028" i="3"/>
  <c r="F1029" i="3"/>
  <c r="F1030" i="3"/>
  <c r="F1031" i="3"/>
  <c r="F1032" i="3"/>
  <c r="F1033" i="3"/>
  <c r="F1034" i="3"/>
  <c r="F1035" i="3"/>
  <c r="F1036" i="3"/>
  <c r="F1037" i="3"/>
  <c r="F1038" i="3"/>
  <c r="F1039" i="3"/>
  <c r="F1040" i="3"/>
  <c r="F1041" i="3"/>
  <c r="F1042" i="3"/>
  <c r="F1043" i="3"/>
  <c r="F1044" i="3"/>
  <c r="F1045" i="3"/>
  <c r="F1046" i="3"/>
  <c r="F1047" i="3"/>
  <c r="F1048" i="3"/>
  <c r="F1049" i="3"/>
  <c r="F1050" i="3"/>
  <c r="F1051" i="3"/>
  <c r="F1052" i="3"/>
  <c r="F1053" i="3"/>
  <c r="F1054" i="3"/>
  <c r="F1055" i="3"/>
  <c r="F1056" i="3"/>
  <c r="F1057" i="3"/>
  <c r="F1058" i="3"/>
  <c r="F1059" i="3"/>
  <c r="F1060" i="3"/>
  <c r="F1061" i="3"/>
  <c r="F1062" i="3"/>
  <c r="F1063" i="3"/>
  <c r="F1064" i="3"/>
  <c r="F1065" i="3"/>
  <c r="F1066" i="3"/>
  <c r="F1067" i="3"/>
  <c r="F1068" i="3"/>
  <c r="F1069" i="3"/>
  <c r="F1070" i="3"/>
  <c r="F1071" i="3"/>
  <c r="F1072" i="3"/>
  <c r="F1073" i="3"/>
  <c r="F1074" i="3"/>
  <c r="F1075" i="3"/>
  <c r="F1076" i="3"/>
  <c r="F1077" i="3"/>
  <c r="F1078" i="3"/>
  <c r="F1079" i="3"/>
  <c r="F1080" i="3"/>
  <c r="F1081" i="3"/>
  <c r="F1082" i="3"/>
  <c r="F1083" i="3"/>
  <c r="F1084" i="3"/>
  <c r="F1085" i="3"/>
  <c r="F1086" i="3"/>
  <c r="F1087" i="3"/>
  <c r="F1088" i="3"/>
  <c r="F1089" i="3"/>
  <c r="F1090" i="3"/>
  <c r="F1091" i="3"/>
  <c r="F1092" i="3"/>
  <c r="F1093" i="3"/>
  <c r="F1094" i="3"/>
  <c r="F1095" i="3"/>
  <c r="F1096" i="3"/>
  <c r="F1097" i="3"/>
  <c r="F1098" i="3"/>
  <c r="F1099" i="3"/>
  <c r="F1100" i="3"/>
  <c r="F1101" i="3"/>
  <c r="F1102" i="3"/>
  <c r="F1103" i="3"/>
  <c r="F1104" i="3"/>
  <c r="F1105" i="3"/>
  <c r="F1106" i="3"/>
  <c r="F1107" i="3"/>
  <c r="F1108" i="3"/>
  <c r="F1109" i="3"/>
  <c r="F1110" i="3"/>
  <c r="F1111" i="3"/>
  <c r="F1112" i="3"/>
  <c r="F1113" i="3"/>
  <c r="F1114" i="3"/>
  <c r="F1115" i="3"/>
  <c r="F1116" i="3"/>
  <c r="F1117" i="3"/>
  <c r="F1118" i="3"/>
  <c r="F1119" i="3"/>
  <c r="F1120" i="3"/>
  <c r="F1121" i="3"/>
  <c r="F1122" i="3"/>
  <c r="F1123" i="3"/>
  <c r="F1124" i="3"/>
  <c r="F1125" i="3"/>
  <c r="F1126" i="3"/>
  <c r="F1127" i="3"/>
  <c r="F1128" i="3"/>
  <c r="F1129" i="3"/>
  <c r="F1130" i="3"/>
  <c r="F1131" i="3"/>
  <c r="F1132" i="3"/>
  <c r="F1133" i="3"/>
  <c r="F1134" i="3"/>
  <c r="F1135" i="3"/>
  <c r="F1136" i="3"/>
  <c r="F1137" i="3"/>
  <c r="F1138" i="3"/>
  <c r="F1139" i="3"/>
  <c r="F1140" i="3"/>
  <c r="F1141" i="3"/>
  <c r="F1142" i="3"/>
  <c r="F1143" i="3"/>
  <c r="F1144" i="3"/>
  <c r="F1145" i="3"/>
  <c r="F1146" i="3"/>
  <c r="F1147" i="3"/>
  <c r="F1148" i="3"/>
  <c r="F1149" i="3"/>
  <c r="F1150" i="3"/>
  <c r="F1151" i="3"/>
  <c r="F1152" i="3"/>
  <c r="F1153" i="3"/>
  <c r="F1154" i="3"/>
  <c r="F1155" i="3"/>
  <c r="F1156" i="3"/>
  <c r="F1157" i="3"/>
  <c r="F1158" i="3"/>
  <c r="F1159" i="3"/>
  <c r="F1160" i="3"/>
  <c r="F1161" i="3"/>
  <c r="F1162" i="3"/>
  <c r="F1163" i="3"/>
  <c r="F1164" i="3"/>
  <c r="F1165" i="3"/>
  <c r="F1166" i="3"/>
  <c r="F1167" i="3"/>
  <c r="F1168" i="3"/>
  <c r="F1169" i="3"/>
  <c r="F1170" i="3"/>
  <c r="F1171" i="3"/>
  <c r="F1172" i="3"/>
  <c r="F1173" i="3"/>
  <c r="F1174" i="3"/>
  <c r="F1175" i="3"/>
  <c r="F1176" i="3"/>
  <c r="F1177" i="3"/>
  <c r="F1178" i="3"/>
  <c r="F1179" i="3"/>
  <c r="F1180" i="3"/>
  <c r="F1181" i="3"/>
  <c r="F1182" i="3"/>
  <c r="F1183" i="3"/>
  <c r="F1184" i="3"/>
  <c r="F1185" i="3"/>
  <c r="F1186" i="3"/>
  <c r="F1187" i="3"/>
  <c r="F1188" i="3"/>
  <c r="F1189" i="3"/>
  <c r="F1190" i="3"/>
  <c r="F1191" i="3"/>
  <c r="F1192" i="3"/>
  <c r="F1193" i="3"/>
  <c r="F1194" i="3"/>
  <c r="F1195" i="3"/>
  <c r="F1196" i="3"/>
  <c r="F1197" i="3"/>
  <c r="F1198" i="3"/>
  <c r="F1199" i="3"/>
  <c r="F1200" i="3"/>
  <c r="F1201" i="3"/>
  <c r="F1202" i="3"/>
  <c r="F1203" i="3"/>
  <c r="F1204" i="3"/>
  <c r="F1205" i="3"/>
  <c r="F1206" i="3"/>
  <c r="F1207" i="3"/>
  <c r="F1208" i="3"/>
  <c r="F1209" i="3"/>
  <c r="F1210" i="3"/>
  <c r="F1211" i="3"/>
  <c r="F1212" i="3"/>
  <c r="F1213" i="3"/>
  <c r="F1214" i="3"/>
  <c r="F1215" i="3"/>
  <c r="F1216" i="3"/>
  <c r="F1217" i="3"/>
  <c r="F1218" i="3"/>
  <c r="F1219" i="3"/>
  <c r="F1220" i="3"/>
  <c r="F1221" i="3"/>
  <c r="F1222" i="3"/>
  <c r="F1223" i="3"/>
  <c r="F1224" i="3"/>
  <c r="F1225" i="3"/>
  <c r="F1226" i="3"/>
  <c r="F1227" i="3"/>
  <c r="F1228" i="3"/>
  <c r="F1229" i="3"/>
  <c r="F1230" i="3"/>
  <c r="F1231" i="3"/>
  <c r="F1232" i="3"/>
  <c r="F1233" i="3"/>
  <c r="F1234" i="3"/>
  <c r="F1235" i="3"/>
  <c r="F1236" i="3"/>
  <c r="F1237" i="3"/>
  <c r="F1238" i="3"/>
  <c r="F1239" i="3"/>
  <c r="F1240" i="3"/>
  <c r="F1241" i="3"/>
  <c r="F1242" i="3"/>
  <c r="F1243" i="3"/>
  <c r="F1244" i="3"/>
  <c r="F1245" i="3"/>
  <c r="F1246" i="3"/>
  <c r="F1247" i="3"/>
  <c r="F1248" i="3"/>
  <c r="F1249" i="3"/>
  <c r="F1250" i="3"/>
  <c r="F1251" i="3"/>
  <c r="F1252" i="3"/>
  <c r="F1253" i="3"/>
  <c r="F1254" i="3"/>
  <c r="F1255" i="3"/>
  <c r="F1256" i="3"/>
  <c r="F1257" i="3"/>
  <c r="F1258" i="3"/>
  <c r="F1259" i="3"/>
  <c r="F1260" i="3"/>
  <c r="F1261" i="3"/>
  <c r="F1262" i="3"/>
  <c r="F1263" i="3"/>
  <c r="F1264" i="3"/>
  <c r="F1265" i="3"/>
  <c r="F1266" i="3"/>
  <c r="F1267" i="3"/>
  <c r="F1268" i="3"/>
  <c r="F1269" i="3"/>
  <c r="F1270" i="3"/>
  <c r="F1271" i="3"/>
  <c r="F1272" i="3"/>
  <c r="F1273" i="3"/>
  <c r="F1274" i="3"/>
  <c r="F1275" i="3"/>
  <c r="F1276" i="3"/>
  <c r="F1277" i="3"/>
  <c r="F1278" i="3"/>
  <c r="F1279" i="3"/>
  <c r="F1280" i="3"/>
  <c r="F1281" i="3"/>
  <c r="F1282" i="3"/>
  <c r="F1283" i="3"/>
  <c r="F1284" i="3"/>
  <c r="F1285" i="3"/>
  <c r="F1286" i="3"/>
  <c r="F1287" i="3"/>
  <c r="F1288" i="3"/>
  <c r="F1289" i="3"/>
  <c r="F1290" i="3"/>
  <c r="F1291" i="3"/>
  <c r="F1292" i="3"/>
  <c r="F1293" i="3"/>
  <c r="F1294" i="3"/>
  <c r="F1295" i="3"/>
  <c r="F1296" i="3"/>
  <c r="F1297" i="3"/>
  <c r="F1298" i="3"/>
  <c r="F1299" i="3"/>
  <c r="F1300" i="3"/>
  <c r="F1301" i="3"/>
  <c r="F1302" i="3"/>
  <c r="F1303" i="3"/>
  <c r="F1304" i="3"/>
  <c r="F1305" i="3"/>
  <c r="F1306" i="3"/>
  <c r="F1307" i="3"/>
  <c r="F1308" i="3"/>
  <c r="F1309" i="3"/>
  <c r="F1310" i="3"/>
  <c r="F1311" i="3"/>
  <c r="F1312" i="3"/>
  <c r="F1313" i="3"/>
  <c r="F1314" i="3"/>
  <c r="F1315" i="3"/>
  <c r="F1316" i="3"/>
  <c r="F1317" i="3"/>
  <c r="F1318" i="3"/>
  <c r="F1319" i="3"/>
  <c r="F1320" i="3"/>
  <c r="F1321" i="3"/>
  <c r="F1322" i="3"/>
  <c r="F1323" i="3"/>
  <c r="F1324" i="3"/>
  <c r="F1325" i="3"/>
  <c r="F1326" i="3"/>
  <c r="F1327" i="3"/>
  <c r="F1328" i="3"/>
  <c r="F1329" i="3"/>
  <c r="F1330" i="3"/>
  <c r="F1331" i="3"/>
  <c r="F1332" i="3"/>
  <c r="F1333" i="3"/>
  <c r="F1334" i="3"/>
  <c r="F1335" i="3"/>
  <c r="F1336" i="3"/>
  <c r="F1337" i="3"/>
  <c r="F1338" i="3"/>
  <c r="F1339" i="3"/>
  <c r="F1340" i="3"/>
  <c r="F1341" i="3"/>
  <c r="F1342" i="3"/>
  <c r="F1343" i="3"/>
  <c r="F1344" i="3"/>
  <c r="F1345" i="3"/>
  <c r="F1346" i="3"/>
  <c r="F1347" i="3"/>
  <c r="F1348" i="3"/>
  <c r="F1349" i="3"/>
  <c r="F1350" i="3"/>
  <c r="F1351" i="3"/>
  <c r="F1352" i="3"/>
  <c r="F1353" i="3"/>
  <c r="F1354" i="3"/>
  <c r="F1355" i="3"/>
  <c r="F1356" i="3"/>
  <c r="F1357" i="3"/>
  <c r="F1358" i="3"/>
  <c r="F1359" i="3"/>
  <c r="F1360" i="3"/>
  <c r="F1361" i="3"/>
  <c r="F1362" i="3"/>
  <c r="F1363" i="3"/>
  <c r="F1364" i="3"/>
  <c r="F1365" i="3"/>
  <c r="F1366" i="3"/>
  <c r="F1367" i="3"/>
  <c r="F1368" i="3"/>
  <c r="F1369" i="3"/>
  <c r="F1370" i="3"/>
  <c r="F1371" i="3"/>
  <c r="F1372" i="3"/>
  <c r="F1373" i="3"/>
  <c r="F1374" i="3"/>
  <c r="F1375" i="3"/>
  <c r="F1376" i="3"/>
  <c r="F1377" i="3"/>
  <c r="F1378" i="3"/>
  <c r="F1379" i="3"/>
  <c r="F1380" i="3"/>
  <c r="F1381" i="3"/>
  <c r="F1382" i="3"/>
  <c r="F1383" i="3"/>
  <c r="F1384" i="3"/>
  <c r="F1385" i="3"/>
  <c r="F1386" i="3"/>
  <c r="F1387" i="3"/>
  <c r="F1388" i="3"/>
  <c r="F1389" i="3"/>
  <c r="F1390" i="3"/>
  <c r="F1391" i="3"/>
  <c r="F1392" i="3"/>
  <c r="F1393" i="3"/>
  <c r="F1394" i="3"/>
  <c r="F1395" i="3"/>
  <c r="F1396" i="3"/>
  <c r="F1397" i="3"/>
  <c r="F1398" i="3"/>
  <c r="F1399" i="3"/>
  <c r="F1400" i="3"/>
  <c r="F1401" i="3"/>
  <c r="F1402" i="3"/>
  <c r="F1403" i="3"/>
  <c r="F1404" i="3"/>
  <c r="F1405" i="3"/>
  <c r="F1406" i="3"/>
  <c r="F1407" i="3"/>
  <c r="F1408" i="3"/>
  <c r="F1409" i="3"/>
  <c r="F1410" i="3"/>
  <c r="F1411" i="3"/>
  <c r="F1412" i="3"/>
  <c r="F1413" i="3"/>
  <c r="F1414" i="3"/>
  <c r="F1415" i="3"/>
  <c r="F1416" i="3"/>
  <c r="F1417" i="3"/>
  <c r="F1418" i="3"/>
  <c r="F1419" i="3"/>
  <c r="F1420" i="3"/>
  <c r="F1421" i="3"/>
  <c r="F1422" i="3"/>
  <c r="F1423" i="3"/>
  <c r="F1424" i="3"/>
  <c r="F1425" i="3"/>
  <c r="F1426" i="3"/>
  <c r="F1427" i="3"/>
  <c r="F1428" i="3"/>
  <c r="F1429" i="3"/>
  <c r="F1430" i="3"/>
  <c r="F1431" i="3"/>
  <c r="F1432" i="3"/>
  <c r="F1433" i="3"/>
  <c r="F1434" i="3"/>
  <c r="F1435" i="3"/>
  <c r="F1436" i="3"/>
  <c r="F1437" i="3"/>
  <c r="F1438" i="3"/>
  <c r="F1439" i="3"/>
  <c r="F1440" i="3"/>
  <c r="F1441" i="3"/>
  <c r="F1442" i="3"/>
  <c r="F1443" i="3"/>
  <c r="F1444" i="3"/>
  <c r="F1445" i="3"/>
  <c r="F1446" i="3"/>
  <c r="F1447" i="3"/>
  <c r="F1448" i="3"/>
  <c r="F1449" i="3"/>
  <c r="F1450" i="3"/>
  <c r="F1451" i="3"/>
  <c r="F1452" i="3"/>
  <c r="F1453" i="3"/>
  <c r="F1454" i="3"/>
  <c r="F1455" i="3"/>
  <c r="F1456" i="3"/>
  <c r="F1457" i="3"/>
  <c r="F1458" i="3"/>
  <c r="F1459" i="3"/>
  <c r="F1460" i="3"/>
  <c r="F1461" i="3"/>
  <c r="F1462" i="3"/>
  <c r="F1463" i="3"/>
  <c r="F1464" i="3"/>
  <c r="F1465" i="3"/>
  <c r="F1466" i="3"/>
  <c r="F1467" i="3"/>
  <c r="F1468" i="3"/>
  <c r="F1469" i="3"/>
  <c r="F1470" i="3"/>
  <c r="F1471" i="3"/>
  <c r="F1472" i="3"/>
  <c r="F1473" i="3"/>
  <c r="F1474" i="3"/>
  <c r="F1475" i="3"/>
  <c r="F1476" i="3"/>
  <c r="F1477" i="3"/>
  <c r="F1478" i="3"/>
  <c r="F1479" i="3"/>
  <c r="F1480" i="3"/>
  <c r="F1481" i="3"/>
  <c r="F1482" i="3"/>
  <c r="F1483" i="3"/>
  <c r="F1484" i="3"/>
  <c r="F1485" i="3"/>
  <c r="F1486" i="3"/>
  <c r="F1487" i="3"/>
  <c r="F1488" i="3"/>
  <c r="F1489" i="3"/>
  <c r="F1490" i="3"/>
  <c r="F1491" i="3"/>
  <c r="F1492" i="3"/>
  <c r="F1493" i="3"/>
  <c r="F1494" i="3"/>
  <c r="F1495" i="3"/>
  <c r="F1496" i="3"/>
  <c r="F1497" i="3"/>
  <c r="F1498" i="3"/>
  <c r="F1499" i="3"/>
  <c r="F1500" i="3"/>
  <c r="F1501" i="3"/>
  <c r="F1502" i="3"/>
  <c r="F1503" i="3"/>
  <c r="F1504" i="3"/>
  <c r="F1505" i="3"/>
  <c r="F3" i="3"/>
  <c r="D13" i="1"/>
  <c r="C5" i="35"/>
  <c r="C4" i="35"/>
  <c r="B22" i="35"/>
  <c r="B22" i="34"/>
  <c r="D24" i="1"/>
  <c r="D19" i="1"/>
  <c r="D15" i="1"/>
  <c r="D6" i="1" l="1"/>
  <c r="D454" i="8"/>
  <c r="A1" i="1" l="1"/>
  <c r="A1" i="25" s="1"/>
  <c r="CA15" i="19"/>
  <c r="CA16" i="19"/>
  <c r="CA17" i="19"/>
  <c r="CA18" i="19"/>
  <c r="CA19" i="19"/>
  <c r="CA20" i="19"/>
  <c r="CA21" i="19"/>
  <c r="CA22" i="19"/>
  <c r="CA23" i="19"/>
  <c r="CA24" i="19"/>
  <c r="CA25" i="19"/>
  <c r="CA26" i="19"/>
  <c r="CA27" i="19"/>
  <c r="CA28" i="19"/>
  <c r="CA29" i="19"/>
  <c r="CA30" i="19"/>
  <c r="CA31" i="19"/>
  <c r="CA32" i="19"/>
  <c r="CA33" i="19"/>
  <c r="CA34" i="19"/>
  <c r="CA35" i="19"/>
  <c r="CA36" i="19"/>
  <c r="CA37" i="19"/>
  <c r="CA38" i="19"/>
  <c r="CA39" i="19"/>
  <c r="CA40" i="19"/>
  <c r="CA41" i="19"/>
  <c r="CA42" i="19"/>
  <c r="CA43" i="19"/>
  <c r="CA44" i="19"/>
  <c r="CA45" i="19"/>
  <c r="CA46" i="19"/>
  <c r="CA47" i="19"/>
  <c r="CA48" i="19"/>
  <c r="CA49" i="19"/>
  <c r="CA50" i="19"/>
  <c r="CA51" i="19"/>
  <c r="CA52" i="19"/>
  <c r="CA53" i="19"/>
  <c r="CA54" i="19"/>
  <c r="CA55" i="19"/>
  <c r="CA56" i="19"/>
  <c r="CA57" i="19"/>
  <c r="CA58" i="19"/>
  <c r="CA59" i="19"/>
  <c r="CA60" i="19"/>
  <c r="CA61" i="19"/>
  <c r="CA62" i="19"/>
  <c r="CA63" i="19"/>
  <c r="CA64" i="19"/>
  <c r="CA65" i="19"/>
  <c r="CA66" i="19"/>
  <c r="CA67" i="19"/>
  <c r="CA68" i="19"/>
  <c r="CA69" i="19"/>
  <c r="CA70" i="19"/>
  <c r="CA71" i="19"/>
  <c r="CA72" i="19"/>
  <c r="CA73" i="19"/>
  <c r="CA74" i="19"/>
  <c r="CA75" i="19"/>
  <c r="CA76" i="19"/>
  <c r="CA77" i="19"/>
  <c r="CA78" i="19"/>
  <c r="CA79" i="19"/>
  <c r="CA80" i="19"/>
  <c r="CA81" i="19"/>
  <c r="CA82" i="19"/>
  <c r="CA83" i="19"/>
  <c r="CA84" i="19"/>
  <c r="CA85" i="19"/>
  <c r="CA86" i="19"/>
  <c r="CA87" i="19"/>
  <c r="CA88" i="19"/>
  <c r="CA89" i="19"/>
  <c r="CA90" i="19"/>
  <c r="CA91" i="19"/>
  <c r="CA92" i="19"/>
  <c r="CA93" i="19"/>
  <c r="CA94" i="19"/>
  <c r="CA95" i="19"/>
  <c r="CA96" i="19"/>
  <c r="CA97" i="19"/>
  <c r="CA98" i="19"/>
  <c r="CA99" i="19"/>
  <c r="CA100" i="19"/>
  <c r="CA101" i="19"/>
  <c r="CA102" i="19"/>
  <c r="CA103" i="19"/>
  <c r="CA104" i="19"/>
  <c r="CA105" i="19"/>
  <c r="CA106" i="19"/>
  <c r="CA107" i="19"/>
  <c r="CA108" i="19"/>
  <c r="CA109" i="19"/>
  <c r="CA110" i="19"/>
  <c r="CA111" i="19"/>
  <c r="CA112" i="19"/>
  <c r="CA113" i="19"/>
  <c r="CA114" i="19"/>
  <c r="CA115" i="19"/>
  <c r="CA116" i="19"/>
  <c r="CA117" i="19"/>
  <c r="CA118" i="19"/>
  <c r="CA119" i="19"/>
  <c r="CA120" i="19"/>
  <c r="CA121" i="19"/>
  <c r="CA122" i="19"/>
  <c r="CA123" i="19"/>
  <c r="CA124" i="19"/>
  <c r="CA125" i="19"/>
  <c r="CA126" i="19"/>
  <c r="CA127" i="19"/>
  <c r="CA128" i="19"/>
  <c r="CA129" i="19"/>
  <c r="CA130" i="19"/>
  <c r="CA131" i="19"/>
  <c r="CA132" i="19"/>
  <c r="CA133" i="19"/>
  <c r="CA134" i="19"/>
  <c r="CA135" i="19"/>
  <c r="CA136" i="19"/>
  <c r="CA137" i="19"/>
  <c r="CA138" i="19"/>
  <c r="CA139" i="19"/>
  <c r="CA140" i="19"/>
  <c r="CA141" i="19"/>
  <c r="CA142" i="19"/>
  <c r="CA143" i="19"/>
  <c r="CA144" i="19"/>
  <c r="CA145" i="19"/>
  <c r="CA146" i="19"/>
  <c r="CA147" i="19"/>
  <c r="CA148" i="19"/>
  <c r="CA149" i="19"/>
  <c r="CA150" i="19"/>
  <c r="CA151" i="19"/>
  <c r="CA152" i="19"/>
  <c r="CA153" i="19"/>
  <c r="CA154" i="19"/>
  <c r="CA155" i="19"/>
  <c r="CA156" i="19"/>
  <c r="CA157" i="19"/>
  <c r="CA158" i="19"/>
  <c r="CA159" i="19"/>
  <c r="CA160" i="19"/>
  <c r="CA161" i="19"/>
  <c r="CA162" i="19"/>
  <c r="CA163" i="19"/>
  <c r="CA164" i="19"/>
  <c r="CA165" i="19"/>
  <c r="CA166" i="19"/>
  <c r="CA167" i="19"/>
  <c r="CA168" i="19"/>
  <c r="CA169" i="19"/>
  <c r="CA170" i="19"/>
  <c r="CA171" i="19"/>
  <c r="CA172" i="19"/>
  <c r="CA173" i="19"/>
  <c r="CA174" i="19"/>
  <c r="CA175" i="19"/>
  <c r="CA176" i="19"/>
  <c r="CA177" i="19"/>
  <c r="CA178" i="19"/>
  <c r="CA179" i="19"/>
  <c r="CA180" i="19"/>
  <c r="CA181" i="19"/>
  <c r="CA182" i="19"/>
  <c r="CA183" i="19"/>
  <c r="CA184" i="19"/>
  <c r="CA185" i="19"/>
  <c r="CA186" i="19"/>
  <c r="CA187" i="19"/>
  <c r="CA188" i="19"/>
  <c r="CA189" i="19"/>
  <c r="CA190" i="19"/>
  <c r="CA191" i="19"/>
  <c r="CA192" i="19"/>
  <c r="CA193" i="19"/>
  <c r="CA194" i="19"/>
  <c r="CA195" i="19"/>
  <c r="CA196" i="19"/>
  <c r="CA197" i="19"/>
  <c r="CA198" i="19"/>
  <c r="CA199" i="19"/>
  <c r="CA200" i="19"/>
  <c r="CA201" i="19"/>
  <c r="CA202" i="19"/>
  <c r="CA203" i="19"/>
  <c r="CA204" i="19"/>
  <c r="CA205" i="19"/>
  <c r="CA206" i="19"/>
  <c r="CA207" i="19"/>
  <c r="CA208" i="19"/>
  <c r="CA209" i="19"/>
  <c r="CA210" i="19"/>
  <c r="CA211" i="19"/>
  <c r="CA212" i="19"/>
  <c r="CA213" i="19"/>
  <c r="CA214" i="19"/>
  <c r="CA215" i="19"/>
  <c r="CA216" i="19"/>
  <c r="CA217" i="19"/>
  <c r="CA218" i="19"/>
  <c r="CA219" i="19"/>
  <c r="CA220" i="19"/>
  <c r="CA221" i="19"/>
  <c r="CA222" i="19"/>
  <c r="CA223" i="19"/>
  <c r="CA224" i="19"/>
  <c r="CA225" i="19"/>
  <c r="CA226" i="19"/>
  <c r="CA227" i="19"/>
  <c r="CA228" i="19"/>
  <c r="CA229" i="19"/>
  <c r="CA230" i="19"/>
  <c r="CA231" i="19"/>
  <c r="CA232" i="19"/>
  <c r="CA233" i="19"/>
  <c r="CA234" i="19"/>
  <c r="CA235" i="19"/>
  <c r="CA236" i="19"/>
  <c r="CA237" i="19"/>
  <c r="CA238" i="19"/>
  <c r="CA239" i="19"/>
  <c r="CA240" i="19"/>
  <c r="CA241" i="19"/>
  <c r="CA242" i="19"/>
  <c r="CA243" i="19"/>
  <c r="CA244" i="19"/>
  <c r="CA245" i="19"/>
  <c r="CA246" i="19"/>
  <c r="CA247" i="19"/>
  <c r="CA248" i="19"/>
  <c r="CA249" i="19"/>
  <c r="CA250" i="19"/>
  <c r="CA251" i="19"/>
  <c r="CA252" i="19"/>
  <c r="CA253" i="19"/>
  <c r="CA254" i="19"/>
  <c r="CA255" i="19"/>
  <c r="CA256" i="19"/>
  <c r="CA257" i="19"/>
  <c r="CA258" i="19"/>
  <c r="CA259" i="19"/>
  <c r="CA260" i="19"/>
  <c r="CA261" i="19"/>
  <c r="CA262" i="19"/>
  <c r="CA263" i="19"/>
  <c r="CA264" i="19"/>
  <c r="CA265" i="19"/>
  <c r="CA266" i="19"/>
  <c r="CA267" i="19"/>
  <c r="CA268" i="19"/>
  <c r="CA269" i="19"/>
  <c r="CA270" i="19"/>
  <c r="CA271" i="19"/>
  <c r="CA272" i="19"/>
  <c r="CA273" i="19"/>
  <c r="CA274" i="19"/>
  <c r="CA275" i="19"/>
  <c r="CA276" i="19"/>
  <c r="CA277" i="19"/>
  <c r="CA278" i="19"/>
  <c r="CA279" i="19"/>
  <c r="CA280" i="19"/>
  <c r="CA281" i="19"/>
  <c r="CA282" i="19"/>
  <c r="CA283" i="19"/>
  <c r="CA284" i="19"/>
  <c r="CA285" i="19"/>
  <c r="CA286" i="19"/>
  <c r="CA287" i="19"/>
  <c r="CA288" i="19"/>
  <c r="CA289" i="19"/>
  <c r="CA290" i="19"/>
  <c r="CA291" i="19"/>
  <c r="CA292" i="19"/>
  <c r="CA293" i="19"/>
  <c r="CA294" i="19"/>
  <c r="CA295" i="19"/>
  <c r="CA296" i="19"/>
  <c r="CA297" i="19"/>
  <c r="CA298" i="19"/>
  <c r="CA299" i="19"/>
  <c r="CA300" i="19"/>
  <c r="CA301" i="19"/>
  <c r="CA302" i="19"/>
  <c r="CA303" i="19"/>
  <c r="CA304" i="19"/>
  <c r="CA305" i="19"/>
  <c r="CA306" i="19"/>
  <c r="CA307" i="19"/>
  <c r="CA308" i="19"/>
  <c r="CA309" i="19"/>
  <c r="CA310" i="19"/>
  <c r="CA311" i="19"/>
  <c r="CA312" i="19"/>
  <c r="CA313" i="19"/>
  <c r="CA14" i="19"/>
  <c r="AL313" i="19"/>
  <c r="AL312" i="19"/>
  <c r="AL311" i="19"/>
  <c r="AL310" i="19"/>
  <c r="AL309" i="19"/>
  <c r="AL308" i="19"/>
  <c r="AL307" i="19"/>
  <c r="AL306" i="19"/>
  <c r="AL305" i="19"/>
  <c r="AL304" i="19"/>
  <c r="AL303" i="19"/>
  <c r="AL302" i="19"/>
  <c r="AL301" i="19"/>
  <c r="AL300" i="19"/>
  <c r="AL299" i="19"/>
  <c r="AL298" i="19"/>
  <c r="AL297" i="19"/>
  <c r="AL296" i="19"/>
  <c r="AL295" i="19"/>
  <c r="AL294" i="19"/>
  <c r="AL293" i="19"/>
  <c r="AL292" i="19"/>
  <c r="AL291" i="19"/>
  <c r="AL290" i="19"/>
  <c r="AL289" i="19"/>
  <c r="AL288" i="19"/>
  <c r="AL287" i="19"/>
  <c r="AL286" i="19"/>
  <c r="AL285" i="19"/>
  <c r="AL284" i="19"/>
  <c r="AL283" i="19"/>
  <c r="AL282" i="19"/>
  <c r="AL281" i="19"/>
  <c r="AL280" i="19"/>
  <c r="AL279" i="19"/>
  <c r="AL278" i="19"/>
  <c r="AL277" i="19"/>
  <c r="AL276" i="19"/>
  <c r="AL275" i="19"/>
  <c r="AL274" i="19"/>
  <c r="AL273" i="19"/>
  <c r="AL272" i="19"/>
  <c r="AL271" i="19"/>
  <c r="AL270" i="19"/>
  <c r="AL269" i="19"/>
  <c r="AL268" i="19"/>
  <c r="AL267" i="19"/>
  <c r="AL266" i="19"/>
  <c r="AL265" i="19"/>
  <c r="AL264" i="19"/>
  <c r="AL263" i="19"/>
  <c r="AL262" i="19"/>
  <c r="AL261" i="19"/>
  <c r="AL260" i="19"/>
  <c r="AL259" i="19"/>
  <c r="AL258" i="19"/>
  <c r="AL257" i="19"/>
  <c r="AL256" i="19"/>
  <c r="AL255" i="19"/>
  <c r="AL254" i="19"/>
  <c r="AL253" i="19"/>
  <c r="AL252" i="19"/>
  <c r="AL251" i="19"/>
  <c r="AL250" i="19"/>
  <c r="AL249" i="19"/>
  <c r="AL248" i="19"/>
  <c r="AL247" i="19"/>
  <c r="AL246" i="19"/>
  <c r="AL245" i="19"/>
  <c r="AL244" i="19"/>
  <c r="AL243" i="19"/>
  <c r="AL242" i="19"/>
  <c r="AL241" i="19"/>
  <c r="AL240" i="19"/>
  <c r="AL239" i="19"/>
  <c r="AL238" i="19"/>
  <c r="AL237" i="19"/>
  <c r="AL236" i="19"/>
  <c r="AL235" i="19"/>
  <c r="AL234" i="19"/>
  <c r="AL233" i="19"/>
  <c r="AL232" i="19"/>
  <c r="AL231" i="19"/>
  <c r="AL230" i="19"/>
  <c r="AL229" i="19"/>
  <c r="AL228" i="19"/>
  <c r="AL227" i="19"/>
  <c r="AL226" i="19"/>
  <c r="AL225" i="19"/>
  <c r="AL224" i="19"/>
  <c r="AL223" i="19"/>
  <c r="AL222" i="19"/>
  <c r="AL221" i="19"/>
  <c r="AL220" i="19"/>
  <c r="AL219" i="19"/>
  <c r="AL218" i="19"/>
  <c r="AL217" i="19"/>
  <c r="AL216" i="19"/>
  <c r="AL215" i="19"/>
  <c r="AL214" i="19"/>
  <c r="AL213" i="19"/>
  <c r="AL212" i="19"/>
  <c r="AL211" i="19"/>
  <c r="AL210" i="19"/>
  <c r="AL209" i="19"/>
  <c r="AL208" i="19"/>
  <c r="AL207" i="19"/>
  <c r="AL206" i="19"/>
  <c r="AL205" i="19"/>
  <c r="AL204" i="19"/>
  <c r="AL203" i="19"/>
  <c r="AL202" i="19"/>
  <c r="AL201" i="19"/>
  <c r="AL200" i="19"/>
  <c r="AL199" i="19"/>
  <c r="AL198" i="19"/>
  <c r="AL197" i="19"/>
  <c r="AL196" i="19"/>
  <c r="AL195" i="19"/>
  <c r="AL194" i="19"/>
  <c r="AL193" i="19"/>
  <c r="AL192" i="19"/>
  <c r="AL191" i="19"/>
  <c r="AL190" i="19"/>
  <c r="AL189" i="19"/>
  <c r="AL188" i="19"/>
  <c r="AL187" i="19"/>
  <c r="AL186" i="19"/>
  <c r="AL185" i="19"/>
  <c r="AL184" i="19"/>
  <c r="AL183" i="19"/>
  <c r="AL182" i="19"/>
  <c r="AL181" i="19"/>
  <c r="AL180" i="19"/>
  <c r="AL179" i="19"/>
  <c r="AL178" i="19"/>
  <c r="AL177" i="19"/>
  <c r="AL176" i="19"/>
  <c r="AL175" i="19"/>
  <c r="AL174" i="19"/>
  <c r="AL173" i="19"/>
  <c r="AL172" i="19"/>
  <c r="AL171" i="19"/>
  <c r="AL170" i="19"/>
  <c r="AL169" i="19"/>
  <c r="AL168" i="19"/>
  <c r="AL167" i="19"/>
  <c r="AL166" i="19"/>
  <c r="AL165" i="19"/>
  <c r="AL164" i="19"/>
  <c r="AL163" i="19"/>
  <c r="AL162" i="19"/>
  <c r="AL161" i="19"/>
  <c r="AL160" i="19"/>
  <c r="AL159" i="19"/>
  <c r="AL158" i="19"/>
  <c r="AL157" i="19"/>
  <c r="AL156" i="19"/>
  <c r="AL155" i="19"/>
  <c r="AL154" i="19"/>
  <c r="AL153" i="19"/>
  <c r="AL152" i="19"/>
  <c r="AL151" i="19"/>
  <c r="AL150" i="19"/>
  <c r="AL149" i="19"/>
  <c r="AL148" i="19"/>
  <c r="AL147" i="19"/>
  <c r="AL146" i="19"/>
  <c r="AL145" i="19"/>
  <c r="AL144" i="19"/>
  <c r="AL143" i="19"/>
  <c r="AL142" i="19"/>
  <c r="AL141" i="19"/>
  <c r="AL140" i="19"/>
  <c r="AL139" i="19"/>
  <c r="AL138" i="19"/>
  <c r="AL137" i="19"/>
  <c r="AL136" i="19"/>
  <c r="AL135" i="19"/>
  <c r="AL134" i="19"/>
  <c r="AL133" i="19"/>
  <c r="AL132" i="19"/>
  <c r="AL131" i="19"/>
  <c r="AL130" i="19"/>
  <c r="AL129" i="19"/>
  <c r="AL128" i="19"/>
  <c r="AL127" i="19"/>
  <c r="AL126" i="19"/>
  <c r="AL125" i="19"/>
  <c r="AL124" i="19"/>
  <c r="AL123" i="19"/>
  <c r="AL122" i="19"/>
  <c r="AL121" i="19"/>
  <c r="AL120" i="19"/>
  <c r="AL119" i="19"/>
  <c r="AL118" i="19"/>
  <c r="AL117" i="19"/>
  <c r="AL116" i="19"/>
  <c r="AL115" i="19"/>
  <c r="AL114" i="19"/>
  <c r="AL113" i="19"/>
  <c r="AL112" i="19"/>
  <c r="AL111" i="19"/>
  <c r="AL110" i="19"/>
  <c r="AL109" i="19"/>
  <c r="AL108" i="19"/>
  <c r="AL107" i="19"/>
  <c r="AL106" i="19"/>
  <c r="AL105" i="19"/>
  <c r="AL104" i="19"/>
  <c r="AL103" i="19"/>
  <c r="AL102" i="19"/>
  <c r="AL101" i="19"/>
  <c r="AL100" i="19"/>
  <c r="AL99" i="19"/>
  <c r="AL98" i="19"/>
  <c r="AL97" i="19"/>
  <c r="AL96" i="19"/>
  <c r="AL95" i="19"/>
  <c r="AL94" i="19"/>
  <c r="AL93" i="19"/>
  <c r="AL92" i="19"/>
  <c r="AL91" i="19"/>
  <c r="AL90" i="19"/>
  <c r="AL89" i="19"/>
  <c r="AL88" i="19"/>
  <c r="AL87" i="19"/>
  <c r="AL86" i="19"/>
  <c r="AL85" i="19"/>
  <c r="AL84" i="19"/>
  <c r="AL83" i="19"/>
  <c r="AL82" i="19"/>
  <c r="AL81" i="19"/>
  <c r="AL80" i="19"/>
  <c r="AL79" i="19"/>
  <c r="AL78" i="19"/>
  <c r="AL77" i="19"/>
  <c r="AL76" i="19"/>
  <c r="AL75" i="19"/>
  <c r="AL74" i="19"/>
  <c r="AL73" i="19"/>
  <c r="AL72" i="19"/>
  <c r="AL71" i="19"/>
  <c r="AL70" i="19"/>
  <c r="AL69" i="19"/>
  <c r="AL68" i="19"/>
  <c r="AL67" i="19"/>
  <c r="AL66" i="19"/>
  <c r="AL65" i="19"/>
  <c r="AL64" i="19"/>
  <c r="AL63" i="19"/>
  <c r="AL62" i="19"/>
  <c r="AL61" i="19"/>
  <c r="AL60" i="19"/>
  <c r="AL59" i="19"/>
  <c r="AL58" i="19"/>
  <c r="AL57" i="19"/>
  <c r="AL56" i="19"/>
  <c r="AL55" i="19"/>
  <c r="AL54" i="19"/>
  <c r="AL53" i="19"/>
  <c r="AL52" i="19"/>
  <c r="AL51" i="19"/>
  <c r="AL50" i="19"/>
  <c r="AL49" i="19"/>
  <c r="AL48" i="19"/>
  <c r="AL47" i="19"/>
  <c r="AL46" i="19"/>
  <c r="AL45" i="19"/>
  <c r="AL44" i="19"/>
  <c r="AL43" i="19"/>
  <c r="AL42" i="19"/>
  <c r="AL41" i="19"/>
  <c r="AL40" i="19"/>
  <c r="AL39" i="19"/>
  <c r="AL38" i="19"/>
  <c r="AL37" i="19"/>
  <c r="AL36" i="19"/>
  <c r="AL35" i="19"/>
  <c r="AL34" i="19"/>
  <c r="AL33" i="19"/>
  <c r="AL32" i="19"/>
  <c r="AL31" i="19"/>
  <c r="AL30" i="19"/>
  <c r="AL29" i="19"/>
  <c r="AL28" i="19"/>
  <c r="AL27" i="19"/>
  <c r="AL26" i="19"/>
  <c r="AL25" i="19"/>
  <c r="AL24" i="19"/>
  <c r="AL23" i="19"/>
  <c r="AL22" i="19"/>
  <c r="AL21" i="19"/>
  <c r="AL20" i="19"/>
  <c r="AL19" i="19"/>
  <c r="AL18" i="19"/>
  <c r="AL17" i="19"/>
  <c r="AL16" i="19"/>
  <c r="AL15" i="19"/>
  <c r="AL14" i="19"/>
  <c r="X19" i="19"/>
  <c r="X313" i="19"/>
  <c r="X312" i="19"/>
  <c r="X311" i="19"/>
  <c r="X310" i="19"/>
  <c r="X309" i="19"/>
  <c r="X308" i="19"/>
  <c r="X307" i="19"/>
  <c r="X306" i="19"/>
  <c r="X305" i="19"/>
  <c r="X304" i="19"/>
  <c r="X303" i="19"/>
  <c r="X302" i="19"/>
  <c r="X301" i="19"/>
  <c r="X300" i="19"/>
  <c r="X299" i="19"/>
  <c r="X298" i="19"/>
  <c r="X297" i="19"/>
  <c r="X296" i="19"/>
  <c r="X295" i="19"/>
  <c r="X294" i="19"/>
  <c r="X293" i="19"/>
  <c r="X292" i="19"/>
  <c r="X291" i="19"/>
  <c r="X290" i="19"/>
  <c r="X289" i="19"/>
  <c r="X288" i="19"/>
  <c r="X287" i="19"/>
  <c r="X286" i="19"/>
  <c r="X285" i="19"/>
  <c r="X284" i="19"/>
  <c r="X283" i="19"/>
  <c r="X282" i="19"/>
  <c r="X281" i="19"/>
  <c r="X280" i="19"/>
  <c r="X279" i="19"/>
  <c r="X278" i="19"/>
  <c r="X277" i="19"/>
  <c r="X276" i="19"/>
  <c r="X275" i="19"/>
  <c r="X274" i="19"/>
  <c r="X273" i="19"/>
  <c r="X272" i="19"/>
  <c r="X271" i="19"/>
  <c r="X270" i="19"/>
  <c r="X269" i="19"/>
  <c r="X268" i="19"/>
  <c r="X267" i="19"/>
  <c r="X266" i="19"/>
  <c r="X265" i="19"/>
  <c r="X264" i="19"/>
  <c r="X263" i="19"/>
  <c r="X262" i="19"/>
  <c r="X261" i="19"/>
  <c r="X260" i="19"/>
  <c r="X259" i="19"/>
  <c r="X258" i="19"/>
  <c r="X257" i="19"/>
  <c r="X256" i="19"/>
  <c r="X255" i="19"/>
  <c r="X254" i="19"/>
  <c r="X253" i="19"/>
  <c r="X252" i="19"/>
  <c r="X251" i="19"/>
  <c r="X250" i="19"/>
  <c r="X249" i="19"/>
  <c r="X248" i="19"/>
  <c r="X247" i="19"/>
  <c r="X246" i="19"/>
  <c r="X245" i="19"/>
  <c r="X244" i="19"/>
  <c r="X243" i="19"/>
  <c r="X242" i="19"/>
  <c r="X241" i="19"/>
  <c r="X240" i="19"/>
  <c r="X239" i="19"/>
  <c r="X238" i="19"/>
  <c r="X237" i="19"/>
  <c r="X236" i="19"/>
  <c r="X235" i="19"/>
  <c r="X234" i="19"/>
  <c r="X233" i="19"/>
  <c r="X232" i="19"/>
  <c r="X231" i="19"/>
  <c r="X230" i="19"/>
  <c r="X229" i="19"/>
  <c r="X228" i="19"/>
  <c r="X227" i="19"/>
  <c r="X226" i="19"/>
  <c r="X225" i="19"/>
  <c r="X224" i="19"/>
  <c r="X223" i="19"/>
  <c r="X222" i="19"/>
  <c r="X221" i="19"/>
  <c r="X220" i="19"/>
  <c r="X219" i="19"/>
  <c r="X218" i="19"/>
  <c r="X217" i="19"/>
  <c r="X216" i="19"/>
  <c r="X215" i="19"/>
  <c r="X214" i="19"/>
  <c r="X213" i="19"/>
  <c r="X212" i="19"/>
  <c r="X211" i="19"/>
  <c r="X210" i="19"/>
  <c r="X209" i="19"/>
  <c r="X208" i="19"/>
  <c r="X207" i="19"/>
  <c r="X206" i="19"/>
  <c r="X205" i="19"/>
  <c r="X204" i="19"/>
  <c r="X203" i="19"/>
  <c r="X202" i="19"/>
  <c r="X201" i="19"/>
  <c r="X200" i="19"/>
  <c r="X199" i="19"/>
  <c r="X198" i="19"/>
  <c r="X197" i="19"/>
  <c r="X196" i="19"/>
  <c r="X195" i="19"/>
  <c r="X194" i="19"/>
  <c r="X193" i="19"/>
  <c r="X192" i="19"/>
  <c r="X191" i="19"/>
  <c r="X190" i="19"/>
  <c r="X189" i="19"/>
  <c r="X188" i="19"/>
  <c r="X187" i="19"/>
  <c r="X186" i="19"/>
  <c r="X185" i="19"/>
  <c r="X184" i="19"/>
  <c r="X183" i="19"/>
  <c r="X182" i="19"/>
  <c r="X181" i="19"/>
  <c r="X180" i="19"/>
  <c r="X179" i="19"/>
  <c r="X178" i="19"/>
  <c r="X177" i="19"/>
  <c r="X176" i="19"/>
  <c r="X175" i="19"/>
  <c r="X174" i="19"/>
  <c r="X173" i="19"/>
  <c r="X172" i="19"/>
  <c r="X171" i="19"/>
  <c r="X170" i="19"/>
  <c r="X169" i="19"/>
  <c r="X168" i="19"/>
  <c r="X167" i="19"/>
  <c r="X166" i="19"/>
  <c r="X165" i="19"/>
  <c r="X164" i="19"/>
  <c r="X163" i="19"/>
  <c r="X162" i="19"/>
  <c r="X161" i="19"/>
  <c r="X160" i="19"/>
  <c r="X159" i="19"/>
  <c r="X158" i="19"/>
  <c r="X157" i="19"/>
  <c r="X156" i="19"/>
  <c r="X155" i="19"/>
  <c r="X154" i="19"/>
  <c r="X153" i="19"/>
  <c r="X152" i="19"/>
  <c r="X151" i="19"/>
  <c r="X150" i="19"/>
  <c r="X149" i="19"/>
  <c r="X148" i="19"/>
  <c r="X147" i="19"/>
  <c r="X146" i="19"/>
  <c r="X145" i="19"/>
  <c r="X144" i="19"/>
  <c r="X143" i="19"/>
  <c r="X142" i="19"/>
  <c r="X141" i="19"/>
  <c r="X140" i="19"/>
  <c r="X139" i="19"/>
  <c r="X138" i="19"/>
  <c r="X137" i="19"/>
  <c r="X136" i="19"/>
  <c r="X135" i="19"/>
  <c r="X134" i="19"/>
  <c r="X133" i="19"/>
  <c r="X132" i="19"/>
  <c r="X131" i="19"/>
  <c r="X130" i="19"/>
  <c r="X129" i="19"/>
  <c r="X128" i="19"/>
  <c r="X127" i="19"/>
  <c r="X126" i="19"/>
  <c r="X125" i="19"/>
  <c r="X124" i="19"/>
  <c r="X123" i="19"/>
  <c r="X122" i="19"/>
  <c r="X121" i="19"/>
  <c r="X120" i="19"/>
  <c r="X119" i="19"/>
  <c r="X118" i="19"/>
  <c r="X117" i="19"/>
  <c r="X116" i="19"/>
  <c r="X115" i="19"/>
  <c r="X114" i="19"/>
  <c r="X113" i="19"/>
  <c r="X112" i="19"/>
  <c r="X111" i="19"/>
  <c r="X110" i="19"/>
  <c r="X109" i="19"/>
  <c r="X108" i="19"/>
  <c r="X107" i="19"/>
  <c r="X106" i="19"/>
  <c r="X105" i="19"/>
  <c r="X104" i="19"/>
  <c r="X103" i="19"/>
  <c r="X102" i="19"/>
  <c r="X101" i="19"/>
  <c r="X100" i="19"/>
  <c r="X99" i="19"/>
  <c r="X98" i="19"/>
  <c r="X97" i="19"/>
  <c r="X96" i="19"/>
  <c r="X95" i="19"/>
  <c r="X94" i="19"/>
  <c r="X93" i="19"/>
  <c r="X92" i="19"/>
  <c r="X91" i="19"/>
  <c r="X90" i="19"/>
  <c r="X89" i="19"/>
  <c r="X88" i="19"/>
  <c r="X87" i="19"/>
  <c r="X86" i="19"/>
  <c r="X85" i="19"/>
  <c r="X84" i="19"/>
  <c r="X83" i="19"/>
  <c r="X82" i="19"/>
  <c r="X81" i="19"/>
  <c r="X80" i="19"/>
  <c r="X79" i="19"/>
  <c r="X78" i="19"/>
  <c r="X77" i="19"/>
  <c r="X76" i="19"/>
  <c r="X75" i="19"/>
  <c r="X74" i="19"/>
  <c r="X73" i="19"/>
  <c r="X72" i="19"/>
  <c r="X71" i="19"/>
  <c r="X70" i="19"/>
  <c r="X69" i="19"/>
  <c r="X68" i="19"/>
  <c r="X67" i="19"/>
  <c r="X66" i="19"/>
  <c r="X65" i="19"/>
  <c r="X64" i="19"/>
  <c r="X63" i="19"/>
  <c r="X62" i="19"/>
  <c r="X61" i="19"/>
  <c r="X60" i="19"/>
  <c r="X59" i="19"/>
  <c r="X58" i="19"/>
  <c r="X57" i="19"/>
  <c r="X56" i="19"/>
  <c r="X55" i="19"/>
  <c r="X54" i="19"/>
  <c r="X53" i="19"/>
  <c r="X52" i="19"/>
  <c r="X51" i="19"/>
  <c r="X50" i="19"/>
  <c r="X49" i="19"/>
  <c r="X48" i="19"/>
  <c r="X47" i="19"/>
  <c r="X46" i="19"/>
  <c r="X45" i="19"/>
  <c r="X44" i="19"/>
  <c r="X43" i="19"/>
  <c r="X42" i="19"/>
  <c r="X41" i="19"/>
  <c r="X40" i="19"/>
  <c r="X39" i="19"/>
  <c r="X38" i="19"/>
  <c r="X37" i="19"/>
  <c r="X36" i="19"/>
  <c r="X35" i="19"/>
  <c r="X34" i="19"/>
  <c r="X33" i="19"/>
  <c r="X32" i="19"/>
  <c r="X31" i="19"/>
  <c r="X30" i="19"/>
  <c r="X29" i="19"/>
  <c r="X28" i="19"/>
  <c r="X27" i="19"/>
  <c r="X26" i="19"/>
  <c r="X25" i="19"/>
  <c r="X24" i="19"/>
  <c r="X23" i="19"/>
  <c r="X22" i="19"/>
  <c r="X21" i="19"/>
  <c r="X17" i="19"/>
  <c r="X15" i="19"/>
  <c r="G16" i="19"/>
  <c r="G17" i="19"/>
  <c r="H16" i="19" s="1"/>
  <c r="G18" i="19"/>
  <c r="BN18" i="19" s="1"/>
  <c r="G19" i="19"/>
  <c r="H18" i="19" s="1"/>
  <c r="G20" i="19"/>
  <c r="G21" i="19"/>
  <c r="H20" i="19" s="1"/>
  <c r="G22" i="19"/>
  <c r="BN22" i="19" s="1"/>
  <c r="G23" i="19"/>
  <c r="H22" i="19" s="1"/>
  <c r="G24" i="19"/>
  <c r="G25" i="19"/>
  <c r="H24" i="19" s="1"/>
  <c r="G26" i="19"/>
  <c r="BN26" i="19" s="1"/>
  <c r="G27" i="19"/>
  <c r="G28" i="19"/>
  <c r="G29" i="19"/>
  <c r="G30" i="19"/>
  <c r="G31" i="19"/>
  <c r="H30" i="19" s="1"/>
  <c r="G32" i="19"/>
  <c r="G33" i="19"/>
  <c r="H32" i="19" s="1"/>
  <c r="G34" i="19"/>
  <c r="BN34" i="19" s="1"/>
  <c r="G35" i="19"/>
  <c r="H34" i="19" s="1"/>
  <c r="G36" i="19"/>
  <c r="G37" i="19"/>
  <c r="G38" i="19"/>
  <c r="BN38" i="19" s="1"/>
  <c r="G39" i="19"/>
  <c r="H38" i="19" s="1"/>
  <c r="G40" i="19"/>
  <c r="G41" i="19"/>
  <c r="H40" i="19" s="1"/>
  <c r="G42" i="19"/>
  <c r="BN42" i="19" s="1"/>
  <c r="G43" i="19"/>
  <c r="H42" i="19" s="1"/>
  <c r="G44" i="19"/>
  <c r="G45" i="19"/>
  <c r="G46" i="19"/>
  <c r="BN46" i="19" s="1"/>
  <c r="G47" i="19"/>
  <c r="H46" i="19" s="1"/>
  <c r="G48" i="19"/>
  <c r="G49" i="19"/>
  <c r="H48" i="19" s="1"/>
  <c r="G50" i="19"/>
  <c r="G51" i="19"/>
  <c r="H50" i="19" s="1"/>
  <c r="G52" i="19"/>
  <c r="G53" i="19"/>
  <c r="G54" i="19"/>
  <c r="BN54" i="19" s="1"/>
  <c r="G55" i="19"/>
  <c r="H54" i="19" s="1"/>
  <c r="G56" i="19"/>
  <c r="G57" i="19"/>
  <c r="H56" i="19" s="1"/>
  <c r="G58" i="19"/>
  <c r="BN58" i="19" s="1"/>
  <c r="G59" i="19"/>
  <c r="H58" i="19" s="1"/>
  <c r="G60" i="19"/>
  <c r="G61" i="19"/>
  <c r="H60" i="19" s="1"/>
  <c r="G62" i="19"/>
  <c r="BN62" i="19" s="1"/>
  <c r="G63" i="19"/>
  <c r="H62" i="19" s="1"/>
  <c r="G64" i="19"/>
  <c r="G65" i="19"/>
  <c r="H64" i="19" s="1"/>
  <c r="G66" i="19"/>
  <c r="G67" i="19"/>
  <c r="H66" i="19" s="1"/>
  <c r="G68" i="19"/>
  <c r="G69" i="19"/>
  <c r="H68" i="19" s="1"/>
  <c r="G70" i="19"/>
  <c r="G71" i="19"/>
  <c r="H70" i="19" s="1"/>
  <c r="G72" i="19"/>
  <c r="G73" i="19"/>
  <c r="H72" i="19" s="1"/>
  <c r="G74" i="19"/>
  <c r="BN74" i="19" s="1"/>
  <c r="G75" i="19"/>
  <c r="H74" i="19" s="1"/>
  <c r="G76" i="19"/>
  <c r="G77" i="19"/>
  <c r="G78" i="19"/>
  <c r="BN78" i="19" s="1"/>
  <c r="G79" i="19"/>
  <c r="H78" i="19" s="1"/>
  <c r="G80" i="19"/>
  <c r="G81" i="19"/>
  <c r="H80" i="19" s="1"/>
  <c r="G82" i="19"/>
  <c r="G83" i="19"/>
  <c r="G84" i="19"/>
  <c r="G85" i="19"/>
  <c r="G86" i="19"/>
  <c r="BN86" i="19" s="1"/>
  <c r="G87" i="19"/>
  <c r="H86" i="19" s="1"/>
  <c r="G88" i="19"/>
  <c r="G89" i="19"/>
  <c r="H88" i="19" s="1"/>
  <c r="G90" i="19"/>
  <c r="BN90" i="19" s="1"/>
  <c r="G91" i="19"/>
  <c r="H90" i="19" s="1"/>
  <c r="G92" i="19"/>
  <c r="G93" i="19"/>
  <c r="G94" i="19"/>
  <c r="BN94" i="19" s="1"/>
  <c r="G95" i="19"/>
  <c r="H94" i="19" s="1"/>
  <c r="G96" i="19"/>
  <c r="G97" i="19"/>
  <c r="H96" i="19" s="1"/>
  <c r="G98" i="19"/>
  <c r="BN98" i="19" s="1"/>
  <c r="G99" i="19"/>
  <c r="H98" i="19" s="1"/>
  <c r="G100" i="19"/>
  <c r="G101" i="19"/>
  <c r="G102" i="19"/>
  <c r="BN102" i="19" s="1"/>
  <c r="G103" i="19"/>
  <c r="H102" i="19" s="1"/>
  <c r="G104" i="19"/>
  <c r="G105" i="19"/>
  <c r="H104" i="19" s="1"/>
  <c r="G106" i="19"/>
  <c r="BN106" i="19" s="1"/>
  <c r="G107" i="19"/>
  <c r="H106" i="19" s="1"/>
  <c r="G108" i="19"/>
  <c r="G109" i="19"/>
  <c r="G110" i="19"/>
  <c r="BN110" i="19" s="1"/>
  <c r="G111" i="19"/>
  <c r="H110" i="19" s="1"/>
  <c r="G112" i="19"/>
  <c r="G113" i="19"/>
  <c r="H112" i="19" s="1"/>
  <c r="G114" i="19"/>
  <c r="BN114" i="19" s="1"/>
  <c r="G115" i="19"/>
  <c r="H114" i="19" s="1"/>
  <c r="G116" i="19"/>
  <c r="G117" i="19"/>
  <c r="G118" i="19"/>
  <c r="BN118" i="19" s="1"/>
  <c r="G119" i="19"/>
  <c r="H118" i="19" s="1"/>
  <c r="G120" i="19"/>
  <c r="G121" i="19"/>
  <c r="H120" i="19" s="1"/>
  <c r="G122" i="19"/>
  <c r="BN122" i="19" s="1"/>
  <c r="G123" i="19"/>
  <c r="H122" i="19" s="1"/>
  <c r="G124" i="19"/>
  <c r="G125" i="19"/>
  <c r="G126" i="19"/>
  <c r="BN126" i="19" s="1"/>
  <c r="G127" i="19"/>
  <c r="H126" i="19" s="1"/>
  <c r="G128" i="19"/>
  <c r="G129" i="19"/>
  <c r="H128" i="19" s="1"/>
  <c r="G130" i="19"/>
  <c r="BN130" i="19" s="1"/>
  <c r="G131" i="19"/>
  <c r="H130" i="19" s="1"/>
  <c r="G132" i="19"/>
  <c r="G133" i="19"/>
  <c r="H132" i="19" s="1"/>
  <c r="G134" i="19"/>
  <c r="BN134" i="19" s="1"/>
  <c r="G135" i="19"/>
  <c r="H134" i="19" s="1"/>
  <c r="G136" i="19"/>
  <c r="G137" i="19"/>
  <c r="H136" i="19" s="1"/>
  <c r="G138" i="19"/>
  <c r="BN138" i="19" s="1"/>
  <c r="G139" i="19"/>
  <c r="H138" i="19" s="1"/>
  <c r="G140" i="19"/>
  <c r="G141" i="19"/>
  <c r="G142" i="19"/>
  <c r="BN142" i="19" s="1"/>
  <c r="G143" i="19"/>
  <c r="H142" i="19" s="1"/>
  <c r="G144" i="19"/>
  <c r="G145" i="19"/>
  <c r="H144" i="19" s="1"/>
  <c r="G146" i="19"/>
  <c r="BN146" i="19" s="1"/>
  <c r="G147" i="19"/>
  <c r="H146" i="19" s="1"/>
  <c r="G148" i="19"/>
  <c r="G149" i="19"/>
  <c r="G150" i="19"/>
  <c r="BN150" i="19" s="1"/>
  <c r="G151" i="19"/>
  <c r="H150" i="19" s="1"/>
  <c r="G152" i="19"/>
  <c r="G153" i="19"/>
  <c r="H152" i="19" s="1"/>
  <c r="G154" i="19"/>
  <c r="BN154" i="19" s="1"/>
  <c r="G155" i="19"/>
  <c r="H154" i="19" s="1"/>
  <c r="G156" i="19"/>
  <c r="G157" i="19"/>
  <c r="H156" i="19" s="1"/>
  <c r="G158" i="19"/>
  <c r="BN158" i="19" s="1"/>
  <c r="G159" i="19"/>
  <c r="H158" i="19" s="1"/>
  <c r="G160" i="19"/>
  <c r="G161" i="19"/>
  <c r="H160" i="19" s="1"/>
  <c r="G162" i="19"/>
  <c r="BN162" i="19" s="1"/>
  <c r="G163" i="19"/>
  <c r="H162" i="19" s="1"/>
  <c r="G164" i="19"/>
  <c r="G165" i="19"/>
  <c r="G166" i="19"/>
  <c r="BN166" i="19" s="1"/>
  <c r="G167" i="19"/>
  <c r="H166" i="19" s="1"/>
  <c r="G168" i="19"/>
  <c r="G169" i="19"/>
  <c r="H168" i="19" s="1"/>
  <c r="G170" i="19"/>
  <c r="G171" i="19"/>
  <c r="H170" i="19" s="1"/>
  <c r="G172" i="19"/>
  <c r="G173" i="19"/>
  <c r="H172" i="19" s="1"/>
  <c r="G174" i="19"/>
  <c r="BN174" i="19" s="1"/>
  <c r="G175" i="19"/>
  <c r="H174" i="19" s="1"/>
  <c r="G176" i="19"/>
  <c r="G177" i="19"/>
  <c r="H176" i="19" s="1"/>
  <c r="G178" i="19"/>
  <c r="BN178" i="19" s="1"/>
  <c r="G179" i="19"/>
  <c r="H178" i="19" s="1"/>
  <c r="G180" i="19"/>
  <c r="G181" i="19"/>
  <c r="G182" i="19"/>
  <c r="BN182" i="19" s="1"/>
  <c r="G183" i="19"/>
  <c r="H182" i="19" s="1"/>
  <c r="G184" i="19"/>
  <c r="G185" i="19"/>
  <c r="H184" i="19" s="1"/>
  <c r="G186" i="19"/>
  <c r="BN186" i="19" s="1"/>
  <c r="G187" i="19"/>
  <c r="H186" i="19" s="1"/>
  <c r="G188" i="19"/>
  <c r="G189" i="19"/>
  <c r="G190" i="19"/>
  <c r="BN190" i="19" s="1"/>
  <c r="G191" i="19"/>
  <c r="H190" i="19" s="1"/>
  <c r="G192" i="19"/>
  <c r="G193" i="19"/>
  <c r="H192" i="19" s="1"/>
  <c r="G194" i="19"/>
  <c r="G195" i="19"/>
  <c r="H194" i="19" s="1"/>
  <c r="G196" i="19"/>
  <c r="G197" i="19"/>
  <c r="G198" i="19"/>
  <c r="BN198" i="19" s="1"/>
  <c r="G199" i="19"/>
  <c r="H198" i="19" s="1"/>
  <c r="G200" i="19"/>
  <c r="G201" i="19"/>
  <c r="H200" i="19" s="1"/>
  <c r="G202" i="19"/>
  <c r="BN202" i="19" s="1"/>
  <c r="G203" i="19"/>
  <c r="H202" i="19" s="1"/>
  <c r="G204" i="19"/>
  <c r="G205" i="19"/>
  <c r="G206" i="19"/>
  <c r="BN206" i="19" s="1"/>
  <c r="G207" i="19"/>
  <c r="H206" i="19" s="1"/>
  <c r="G208" i="19"/>
  <c r="G209" i="19"/>
  <c r="H208" i="19" s="1"/>
  <c r="G210" i="19"/>
  <c r="BN210" i="19" s="1"/>
  <c r="G211" i="19"/>
  <c r="H210" i="19" s="1"/>
  <c r="G212" i="19"/>
  <c r="G213" i="19"/>
  <c r="G214" i="19"/>
  <c r="BN214" i="19" s="1"/>
  <c r="G215" i="19"/>
  <c r="H214" i="19" s="1"/>
  <c r="G216" i="19"/>
  <c r="G217" i="19"/>
  <c r="H216" i="19" s="1"/>
  <c r="G218" i="19"/>
  <c r="BN218" i="19" s="1"/>
  <c r="G219" i="19"/>
  <c r="H218" i="19" s="1"/>
  <c r="G220" i="19"/>
  <c r="G221" i="19"/>
  <c r="H220" i="19" s="1"/>
  <c r="G222" i="19"/>
  <c r="G223" i="19"/>
  <c r="H222" i="19" s="1"/>
  <c r="G224" i="19"/>
  <c r="G225" i="19"/>
  <c r="H224" i="19" s="1"/>
  <c r="G226" i="19"/>
  <c r="BN226" i="19" s="1"/>
  <c r="G227" i="19"/>
  <c r="H226" i="19" s="1"/>
  <c r="G228" i="19"/>
  <c r="G229" i="19"/>
  <c r="G230" i="19"/>
  <c r="BN230" i="19" s="1"/>
  <c r="G231" i="19"/>
  <c r="H230" i="19" s="1"/>
  <c r="G232" i="19"/>
  <c r="G233" i="19"/>
  <c r="H232" i="19" s="1"/>
  <c r="G234" i="19"/>
  <c r="BN234" i="19" s="1"/>
  <c r="G235" i="19"/>
  <c r="H234" i="19" s="1"/>
  <c r="G236" i="19"/>
  <c r="G237" i="19"/>
  <c r="H236" i="19" s="1"/>
  <c r="G238" i="19"/>
  <c r="BN238" i="19" s="1"/>
  <c r="G239" i="19"/>
  <c r="H238" i="19" s="1"/>
  <c r="G240" i="19"/>
  <c r="G241" i="19"/>
  <c r="H240" i="19" s="1"/>
  <c r="G242" i="19"/>
  <c r="BN242" i="19" s="1"/>
  <c r="G243" i="19"/>
  <c r="H242" i="19" s="1"/>
  <c r="G244" i="19"/>
  <c r="G245" i="19"/>
  <c r="G246" i="19"/>
  <c r="BN246" i="19" s="1"/>
  <c r="G247" i="19"/>
  <c r="H246" i="19" s="1"/>
  <c r="G248" i="19"/>
  <c r="G249" i="19"/>
  <c r="H248" i="19" s="1"/>
  <c r="G250" i="19"/>
  <c r="BN250" i="19" s="1"/>
  <c r="G251" i="19"/>
  <c r="H250" i="19" s="1"/>
  <c r="G252" i="19"/>
  <c r="G253" i="19"/>
  <c r="G254" i="19"/>
  <c r="BN254" i="19" s="1"/>
  <c r="G255" i="19"/>
  <c r="H254" i="19" s="1"/>
  <c r="G256" i="19"/>
  <c r="G257" i="19"/>
  <c r="H256" i="19" s="1"/>
  <c r="G258" i="19"/>
  <c r="G259" i="19"/>
  <c r="H258" i="19" s="1"/>
  <c r="G260" i="19"/>
  <c r="G261" i="19"/>
  <c r="G262" i="19"/>
  <c r="BN262" i="19" s="1"/>
  <c r="G263" i="19"/>
  <c r="H262" i="19" s="1"/>
  <c r="G264" i="19"/>
  <c r="G265" i="19"/>
  <c r="H264" i="19" s="1"/>
  <c r="G266" i="19"/>
  <c r="G267" i="19"/>
  <c r="H266" i="19" s="1"/>
  <c r="G268" i="19"/>
  <c r="G269" i="19"/>
  <c r="G270" i="19"/>
  <c r="G271" i="19"/>
  <c r="H270" i="19" s="1"/>
  <c r="G272" i="19"/>
  <c r="G273" i="19"/>
  <c r="H272" i="19" s="1"/>
  <c r="G274" i="19"/>
  <c r="BN274" i="19" s="1"/>
  <c r="G275" i="19"/>
  <c r="H274" i="19" s="1"/>
  <c r="G276" i="19"/>
  <c r="G277" i="19"/>
  <c r="G278" i="19"/>
  <c r="BN278" i="19" s="1"/>
  <c r="G279" i="19"/>
  <c r="H278" i="19" s="1"/>
  <c r="G280" i="19"/>
  <c r="G281" i="19"/>
  <c r="H280" i="19" s="1"/>
  <c r="G282" i="19"/>
  <c r="BN282" i="19" s="1"/>
  <c r="G283" i="19"/>
  <c r="H282" i="19" s="1"/>
  <c r="G284" i="19"/>
  <c r="G285" i="19"/>
  <c r="H284" i="19" s="1"/>
  <c r="G286" i="19"/>
  <c r="G287" i="19"/>
  <c r="H286" i="19" s="1"/>
  <c r="G288" i="19"/>
  <c r="G289" i="19"/>
  <c r="H288" i="19" s="1"/>
  <c r="G290" i="19"/>
  <c r="BN290" i="19" s="1"/>
  <c r="G291" i="19"/>
  <c r="H290" i="19" s="1"/>
  <c r="G292" i="19"/>
  <c r="G293" i="19"/>
  <c r="G294" i="19"/>
  <c r="BN294" i="19" s="1"/>
  <c r="G295" i="19"/>
  <c r="H294" i="19" s="1"/>
  <c r="G296" i="19"/>
  <c r="G297" i="19"/>
  <c r="H296" i="19" s="1"/>
  <c r="G298" i="19"/>
  <c r="BN298" i="19" s="1"/>
  <c r="G299" i="19"/>
  <c r="H298" i="19" s="1"/>
  <c r="G300" i="19"/>
  <c r="G301" i="19"/>
  <c r="H300" i="19" s="1"/>
  <c r="G302" i="19"/>
  <c r="BN302" i="19" s="1"/>
  <c r="G303" i="19"/>
  <c r="H302" i="19" s="1"/>
  <c r="G304" i="19"/>
  <c r="G305" i="19"/>
  <c r="H304" i="19" s="1"/>
  <c r="G306" i="19"/>
  <c r="BN306" i="19" s="1"/>
  <c r="G307" i="19"/>
  <c r="H306" i="19" s="1"/>
  <c r="G308" i="19"/>
  <c r="G309" i="19"/>
  <c r="G310" i="19"/>
  <c r="G311" i="19"/>
  <c r="H310" i="19" s="1"/>
  <c r="G312" i="19"/>
  <c r="G313" i="19"/>
  <c r="H312" i="19" s="1"/>
  <c r="F18" i="19"/>
  <c r="F16" i="19"/>
  <c r="F20" i="19"/>
  <c r="F22" i="19"/>
  <c r="F24" i="19"/>
  <c r="F26" i="19"/>
  <c r="F28" i="19"/>
  <c r="F30" i="19"/>
  <c r="F32" i="19"/>
  <c r="F34" i="19"/>
  <c r="F36" i="19"/>
  <c r="F38" i="19"/>
  <c r="F40" i="19"/>
  <c r="F42" i="19"/>
  <c r="F44" i="19"/>
  <c r="F46" i="19"/>
  <c r="F48" i="19"/>
  <c r="F50" i="19"/>
  <c r="F52" i="19"/>
  <c r="F54" i="19"/>
  <c r="F56" i="19"/>
  <c r="F58" i="19"/>
  <c r="F60" i="19"/>
  <c r="F62" i="19"/>
  <c r="F64" i="19"/>
  <c r="F66" i="19"/>
  <c r="F68" i="19"/>
  <c r="F70" i="19"/>
  <c r="F72" i="19"/>
  <c r="F74" i="19"/>
  <c r="F76" i="19"/>
  <c r="F78" i="19"/>
  <c r="F80" i="19"/>
  <c r="F82" i="19"/>
  <c r="F84" i="19"/>
  <c r="F86" i="19"/>
  <c r="F88" i="19"/>
  <c r="F90" i="19"/>
  <c r="F92" i="19"/>
  <c r="F94" i="19"/>
  <c r="F96" i="19"/>
  <c r="F98" i="19"/>
  <c r="F100" i="19"/>
  <c r="F102" i="19"/>
  <c r="F104" i="19"/>
  <c r="F106" i="19"/>
  <c r="F108" i="19"/>
  <c r="F110" i="19"/>
  <c r="F112" i="19"/>
  <c r="F114" i="19"/>
  <c r="F116" i="19"/>
  <c r="F118" i="19"/>
  <c r="F120" i="19"/>
  <c r="F122" i="19"/>
  <c r="F124" i="19"/>
  <c r="F126" i="19"/>
  <c r="F128" i="19"/>
  <c r="F130" i="19"/>
  <c r="F132" i="19"/>
  <c r="F134" i="19"/>
  <c r="F136" i="19"/>
  <c r="F138" i="19"/>
  <c r="F140" i="19"/>
  <c r="F142" i="19"/>
  <c r="F144" i="19"/>
  <c r="F146" i="19"/>
  <c r="F148" i="19"/>
  <c r="F150" i="19"/>
  <c r="F152" i="19"/>
  <c r="F154" i="19"/>
  <c r="F156" i="19"/>
  <c r="F158" i="19"/>
  <c r="F160" i="19"/>
  <c r="F162" i="19"/>
  <c r="F164" i="19"/>
  <c r="F166" i="19"/>
  <c r="F168" i="19"/>
  <c r="F170" i="19"/>
  <c r="F172" i="19"/>
  <c r="F174" i="19"/>
  <c r="F176" i="19"/>
  <c r="F178" i="19"/>
  <c r="F180" i="19"/>
  <c r="F182" i="19"/>
  <c r="F184" i="19"/>
  <c r="F186" i="19"/>
  <c r="F188" i="19"/>
  <c r="F190" i="19"/>
  <c r="F192" i="19"/>
  <c r="F194" i="19"/>
  <c r="F196" i="19"/>
  <c r="F198" i="19"/>
  <c r="F200" i="19"/>
  <c r="F202" i="19"/>
  <c r="F204" i="19"/>
  <c r="F206" i="19"/>
  <c r="F208" i="19"/>
  <c r="F210" i="19"/>
  <c r="F212" i="19"/>
  <c r="F214" i="19"/>
  <c r="F216" i="19"/>
  <c r="F218" i="19"/>
  <c r="F220" i="19"/>
  <c r="F222" i="19"/>
  <c r="F224" i="19"/>
  <c r="F226" i="19"/>
  <c r="F228" i="19"/>
  <c r="F230" i="19"/>
  <c r="F232" i="19"/>
  <c r="F234" i="19"/>
  <c r="F236" i="19"/>
  <c r="F238" i="19"/>
  <c r="F240" i="19"/>
  <c r="F242" i="19"/>
  <c r="F244" i="19"/>
  <c r="F246" i="19"/>
  <c r="F248" i="19"/>
  <c r="F250" i="19"/>
  <c r="F252" i="19"/>
  <c r="F254" i="19"/>
  <c r="F256" i="19"/>
  <c r="F258" i="19"/>
  <c r="F260" i="19"/>
  <c r="F262" i="19"/>
  <c r="F264" i="19"/>
  <c r="F266" i="19"/>
  <c r="F268" i="19"/>
  <c r="F270" i="19"/>
  <c r="F272" i="19"/>
  <c r="F274" i="19"/>
  <c r="F276" i="19"/>
  <c r="F278" i="19"/>
  <c r="F280" i="19"/>
  <c r="F282" i="19"/>
  <c r="F284" i="19"/>
  <c r="F286" i="19"/>
  <c r="F288" i="19"/>
  <c r="F290" i="19"/>
  <c r="F292" i="19"/>
  <c r="F294" i="19"/>
  <c r="F296" i="19"/>
  <c r="F298" i="19"/>
  <c r="F300" i="19"/>
  <c r="F302" i="19"/>
  <c r="F304" i="19"/>
  <c r="F306" i="19"/>
  <c r="F308" i="19"/>
  <c r="F310" i="19"/>
  <c r="F312" i="19"/>
  <c r="F14" i="19"/>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15" i="2"/>
  <c r="AL14" i="2"/>
  <c r="CA14" i="2"/>
  <c r="CA16" i="2"/>
  <c r="X21"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19" i="2"/>
  <c r="X15" i="2"/>
  <c r="X17"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Q303" i="2"/>
  <c r="Q304" i="2"/>
  <c r="Q305" i="2"/>
  <c r="Q306" i="2"/>
  <c r="Q307" i="2"/>
  <c r="Q308" i="2"/>
  <c r="Q309" i="2"/>
  <c r="Q310" i="2"/>
  <c r="Q311" i="2"/>
  <c r="Q312" i="2"/>
  <c r="Q313" i="2"/>
  <c r="G18" i="2"/>
  <c r="BN18" i="2" s="1"/>
  <c r="G19" i="2"/>
  <c r="H18" i="2" s="1"/>
  <c r="F4" i="4" s="1"/>
  <c r="G20" i="2"/>
  <c r="BN20" i="2" s="1"/>
  <c r="G21" i="2"/>
  <c r="H20" i="2" s="1"/>
  <c r="G22" i="2"/>
  <c r="G23" i="2"/>
  <c r="H22" i="2" s="1"/>
  <c r="G24" i="2"/>
  <c r="BN24" i="2" s="1"/>
  <c r="G25" i="2"/>
  <c r="H24" i="2" s="1"/>
  <c r="G26" i="2"/>
  <c r="G27" i="2"/>
  <c r="H26" i="2" s="1"/>
  <c r="G28" i="2"/>
  <c r="G29" i="2"/>
  <c r="H28" i="2" s="1"/>
  <c r="G30" i="2"/>
  <c r="G31" i="2"/>
  <c r="H30" i="2" s="1"/>
  <c r="G32" i="2"/>
  <c r="BN32" i="2" s="1"/>
  <c r="G33" i="2"/>
  <c r="H32" i="2" s="1"/>
  <c r="G34" i="2"/>
  <c r="G35" i="2"/>
  <c r="H34" i="2" s="1"/>
  <c r="G36" i="2"/>
  <c r="BN36" i="2" s="1"/>
  <c r="G37" i="2"/>
  <c r="H36" i="2" s="1"/>
  <c r="G38" i="2"/>
  <c r="G39" i="2"/>
  <c r="H38" i="2" s="1"/>
  <c r="G40" i="2"/>
  <c r="BN40" i="2" s="1"/>
  <c r="G41" i="2"/>
  <c r="H40" i="2" s="1"/>
  <c r="G42" i="2"/>
  <c r="G43" i="2"/>
  <c r="H42" i="2" s="1"/>
  <c r="G44" i="2"/>
  <c r="BN44" i="2" s="1"/>
  <c r="G45" i="2"/>
  <c r="H44" i="2" s="1"/>
  <c r="G46" i="2"/>
  <c r="G47" i="2"/>
  <c r="H46" i="2" s="1"/>
  <c r="G48" i="2"/>
  <c r="BN48" i="2" s="1"/>
  <c r="G49" i="2"/>
  <c r="H48" i="2" s="1"/>
  <c r="G50" i="2"/>
  <c r="G51" i="2"/>
  <c r="H50" i="2" s="1"/>
  <c r="G52" i="2"/>
  <c r="BN52" i="2" s="1"/>
  <c r="G53" i="2"/>
  <c r="H52" i="2" s="1"/>
  <c r="G54" i="2"/>
  <c r="G55" i="2"/>
  <c r="H54" i="2" s="1"/>
  <c r="G56" i="2"/>
  <c r="BN56" i="2" s="1"/>
  <c r="G57" i="2"/>
  <c r="H56" i="2" s="1"/>
  <c r="G58" i="2"/>
  <c r="G59" i="2"/>
  <c r="H58" i="2" s="1"/>
  <c r="G60" i="2"/>
  <c r="BN60" i="2" s="1"/>
  <c r="G61" i="2"/>
  <c r="H60" i="2" s="1"/>
  <c r="G62" i="2"/>
  <c r="G63" i="2"/>
  <c r="H62" i="2" s="1"/>
  <c r="G64" i="2"/>
  <c r="BN64" i="2" s="1"/>
  <c r="G65" i="2"/>
  <c r="H64" i="2" s="1"/>
  <c r="G66" i="2"/>
  <c r="G67" i="2"/>
  <c r="H66" i="2" s="1"/>
  <c r="G68" i="2"/>
  <c r="BN68" i="2" s="1"/>
  <c r="G69" i="2"/>
  <c r="H68" i="2" s="1"/>
  <c r="G70" i="2"/>
  <c r="G71" i="2"/>
  <c r="H70" i="2" s="1"/>
  <c r="G72" i="2"/>
  <c r="BN72" i="2" s="1"/>
  <c r="G73" i="2"/>
  <c r="H72" i="2" s="1"/>
  <c r="G74" i="2"/>
  <c r="G75" i="2"/>
  <c r="H74" i="2" s="1"/>
  <c r="G76" i="2"/>
  <c r="BN76" i="2" s="1"/>
  <c r="G77" i="2"/>
  <c r="H76" i="2" s="1"/>
  <c r="G78" i="2"/>
  <c r="G79" i="2"/>
  <c r="H78" i="2" s="1"/>
  <c r="G80" i="2"/>
  <c r="BN80" i="2" s="1"/>
  <c r="G81" i="2"/>
  <c r="H80" i="2" s="1"/>
  <c r="G82" i="2"/>
  <c r="G83" i="2"/>
  <c r="H82" i="2" s="1"/>
  <c r="G84" i="2"/>
  <c r="BN84" i="2" s="1"/>
  <c r="G85" i="2"/>
  <c r="H84" i="2" s="1"/>
  <c r="G86" i="2"/>
  <c r="G87" i="2"/>
  <c r="H86" i="2" s="1"/>
  <c r="G88" i="2"/>
  <c r="BN88" i="2" s="1"/>
  <c r="G89" i="2"/>
  <c r="H88" i="2" s="1"/>
  <c r="G90" i="2"/>
  <c r="G91" i="2"/>
  <c r="H90" i="2" s="1"/>
  <c r="G92" i="2"/>
  <c r="BN92" i="2" s="1"/>
  <c r="G93" i="2"/>
  <c r="H92" i="2" s="1"/>
  <c r="G94" i="2"/>
  <c r="G95" i="2"/>
  <c r="H94" i="2" s="1"/>
  <c r="G96" i="2"/>
  <c r="BN96" i="2" s="1"/>
  <c r="G97" i="2"/>
  <c r="H96" i="2" s="1"/>
  <c r="G98" i="2"/>
  <c r="G99" i="2"/>
  <c r="H98" i="2" s="1"/>
  <c r="G100" i="2"/>
  <c r="BN100" i="2" s="1"/>
  <c r="G101" i="2"/>
  <c r="H100" i="2" s="1"/>
  <c r="G102" i="2"/>
  <c r="G103" i="2"/>
  <c r="H102" i="2" s="1"/>
  <c r="G104" i="2"/>
  <c r="BN104" i="2" s="1"/>
  <c r="G105" i="2"/>
  <c r="H104" i="2" s="1"/>
  <c r="G106" i="2"/>
  <c r="G107" i="2"/>
  <c r="H106" i="2" s="1"/>
  <c r="G108" i="2"/>
  <c r="BN108" i="2" s="1"/>
  <c r="G109" i="2"/>
  <c r="H108" i="2" s="1"/>
  <c r="G110" i="2"/>
  <c r="G111" i="2"/>
  <c r="H110" i="2" s="1"/>
  <c r="G112" i="2"/>
  <c r="BN112" i="2" s="1"/>
  <c r="G113" i="2"/>
  <c r="H112" i="2" s="1"/>
  <c r="G114" i="2"/>
  <c r="G115" i="2"/>
  <c r="H114" i="2" s="1"/>
  <c r="G116" i="2"/>
  <c r="BN116" i="2" s="1"/>
  <c r="G117" i="2"/>
  <c r="H116" i="2" s="1"/>
  <c r="G118" i="2"/>
  <c r="G119" i="2"/>
  <c r="H118" i="2" s="1"/>
  <c r="G120" i="2"/>
  <c r="BN120" i="2" s="1"/>
  <c r="G121" i="2"/>
  <c r="H120" i="2" s="1"/>
  <c r="G122" i="2"/>
  <c r="G123" i="2"/>
  <c r="H122" i="2" s="1"/>
  <c r="G124" i="2"/>
  <c r="BN124" i="2" s="1"/>
  <c r="G125" i="2"/>
  <c r="H124" i="2" s="1"/>
  <c r="G126" i="2"/>
  <c r="G127" i="2"/>
  <c r="H126" i="2" s="1"/>
  <c r="G128" i="2"/>
  <c r="BN128" i="2" s="1"/>
  <c r="G129" i="2"/>
  <c r="H128" i="2" s="1"/>
  <c r="G130" i="2"/>
  <c r="G131" i="2"/>
  <c r="H130" i="2" s="1"/>
  <c r="G132" i="2"/>
  <c r="BN132" i="2" s="1"/>
  <c r="G133" i="2"/>
  <c r="H132" i="2" s="1"/>
  <c r="G134" i="2"/>
  <c r="G135" i="2"/>
  <c r="H134" i="2" s="1"/>
  <c r="G136" i="2"/>
  <c r="BN136" i="2" s="1"/>
  <c r="G137" i="2"/>
  <c r="H136" i="2" s="1"/>
  <c r="G138" i="2"/>
  <c r="G139" i="2"/>
  <c r="H138" i="2" s="1"/>
  <c r="G140" i="2"/>
  <c r="BN140" i="2" s="1"/>
  <c r="G141" i="2"/>
  <c r="H140" i="2" s="1"/>
  <c r="G142" i="2"/>
  <c r="G143" i="2"/>
  <c r="H142" i="2" s="1"/>
  <c r="G144" i="2"/>
  <c r="G145" i="2"/>
  <c r="H144" i="2" s="1"/>
  <c r="G146" i="2"/>
  <c r="G147" i="2"/>
  <c r="H146" i="2" s="1"/>
  <c r="G148" i="2"/>
  <c r="BN148" i="2" s="1"/>
  <c r="G149" i="2"/>
  <c r="H148" i="2" s="1"/>
  <c r="G150" i="2"/>
  <c r="G151" i="2"/>
  <c r="H150" i="2" s="1"/>
  <c r="G152" i="2"/>
  <c r="BN152" i="2" s="1"/>
  <c r="G153" i="2"/>
  <c r="H152" i="2" s="1"/>
  <c r="G154" i="2"/>
  <c r="G155" i="2"/>
  <c r="H154" i="2" s="1"/>
  <c r="G156" i="2"/>
  <c r="BN156" i="2" s="1"/>
  <c r="G157" i="2"/>
  <c r="H156" i="2" s="1"/>
  <c r="G158" i="2"/>
  <c r="G159" i="2"/>
  <c r="H158" i="2" s="1"/>
  <c r="G160" i="2"/>
  <c r="BN160" i="2" s="1"/>
  <c r="G161" i="2"/>
  <c r="H160" i="2" s="1"/>
  <c r="G162" i="2"/>
  <c r="G163" i="2"/>
  <c r="H162" i="2" s="1"/>
  <c r="G164" i="2"/>
  <c r="BN164" i="2" s="1"/>
  <c r="G165" i="2"/>
  <c r="H164" i="2" s="1"/>
  <c r="G166" i="2"/>
  <c r="G167" i="2"/>
  <c r="H166" i="2" s="1"/>
  <c r="G168" i="2"/>
  <c r="BN168" i="2" s="1"/>
  <c r="G169" i="2"/>
  <c r="H168" i="2" s="1"/>
  <c r="G170" i="2"/>
  <c r="G171" i="2"/>
  <c r="H170" i="2" s="1"/>
  <c r="G172" i="2"/>
  <c r="BN172" i="2" s="1"/>
  <c r="G173" i="2"/>
  <c r="H172" i="2" s="1"/>
  <c r="G174" i="2"/>
  <c r="G175" i="2"/>
  <c r="H174" i="2" s="1"/>
  <c r="G176" i="2"/>
  <c r="BN176" i="2" s="1"/>
  <c r="G177" i="2"/>
  <c r="H176" i="2" s="1"/>
  <c r="G178" i="2"/>
  <c r="G179" i="2"/>
  <c r="H178" i="2" s="1"/>
  <c r="G180" i="2"/>
  <c r="BN180" i="2" s="1"/>
  <c r="G181" i="2"/>
  <c r="H180" i="2" s="1"/>
  <c r="G182" i="2"/>
  <c r="G183" i="2"/>
  <c r="H182" i="2" s="1"/>
  <c r="G184" i="2"/>
  <c r="BN184" i="2" s="1"/>
  <c r="G185" i="2"/>
  <c r="H184" i="2" s="1"/>
  <c r="G186" i="2"/>
  <c r="G187" i="2"/>
  <c r="H186" i="2" s="1"/>
  <c r="G188" i="2"/>
  <c r="BN188" i="2" s="1"/>
  <c r="G189" i="2"/>
  <c r="H188" i="2" s="1"/>
  <c r="G190" i="2"/>
  <c r="G191" i="2"/>
  <c r="H190" i="2" s="1"/>
  <c r="G192" i="2"/>
  <c r="BN192" i="2" s="1"/>
  <c r="G193" i="2"/>
  <c r="H192" i="2" s="1"/>
  <c r="G194" i="2"/>
  <c r="G195" i="2"/>
  <c r="H194" i="2" s="1"/>
  <c r="G196" i="2"/>
  <c r="G197" i="2"/>
  <c r="H196" i="2" s="1"/>
  <c r="G198" i="2"/>
  <c r="G199" i="2"/>
  <c r="H198" i="2" s="1"/>
  <c r="G200" i="2"/>
  <c r="BN200" i="2" s="1"/>
  <c r="G201" i="2"/>
  <c r="H200" i="2" s="1"/>
  <c r="G202" i="2"/>
  <c r="G203" i="2"/>
  <c r="H202" i="2" s="1"/>
  <c r="G204" i="2"/>
  <c r="G205" i="2"/>
  <c r="H204" i="2" s="1"/>
  <c r="G206" i="2"/>
  <c r="G207" i="2"/>
  <c r="H206" i="2" s="1"/>
  <c r="G208" i="2"/>
  <c r="BN208" i="2" s="1"/>
  <c r="G209" i="2"/>
  <c r="H208" i="2" s="1"/>
  <c r="G210" i="2"/>
  <c r="G211" i="2"/>
  <c r="H210" i="2" s="1"/>
  <c r="G212" i="2"/>
  <c r="G213" i="2"/>
  <c r="H212" i="2" s="1"/>
  <c r="G214" i="2"/>
  <c r="G215" i="2"/>
  <c r="H214" i="2" s="1"/>
  <c r="G216" i="2"/>
  <c r="BN216" i="2" s="1"/>
  <c r="G217" i="2"/>
  <c r="H216" i="2" s="1"/>
  <c r="G218" i="2"/>
  <c r="G219" i="2"/>
  <c r="H218" i="2" s="1"/>
  <c r="G220" i="2"/>
  <c r="BN220" i="2" s="1"/>
  <c r="G221" i="2"/>
  <c r="H220" i="2" s="1"/>
  <c r="G222" i="2"/>
  <c r="G223" i="2"/>
  <c r="H222" i="2" s="1"/>
  <c r="G224" i="2"/>
  <c r="BN224" i="2" s="1"/>
  <c r="G225" i="2"/>
  <c r="H224" i="2" s="1"/>
  <c r="G226" i="2"/>
  <c r="G227" i="2"/>
  <c r="H226" i="2" s="1"/>
  <c r="G228" i="2"/>
  <c r="BN228" i="2" s="1"/>
  <c r="G229" i="2"/>
  <c r="H228" i="2" s="1"/>
  <c r="G230" i="2"/>
  <c r="G231" i="2"/>
  <c r="H230" i="2" s="1"/>
  <c r="G232" i="2"/>
  <c r="BN232" i="2" s="1"/>
  <c r="G233" i="2"/>
  <c r="H232" i="2" s="1"/>
  <c r="G234" i="2"/>
  <c r="G235" i="2"/>
  <c r="H234" i="2" s="1"/>
  <c r="G236" i="2"/>
  <c r="G237" i="2"/>
  <c r="H236" i="2" s="1"/>
  <c r="G238" i="2"/>
  <c r="G239" i="2"/>
  <c r="H238" i="2" s="1"/>
  <c r="G240" i="2"/>
  <c r="BN240" i="2" s="1"/>
  <c r="G241" i="2"/>
  <c r="H240" i="2" s="1"/>
  <c r="G242" i="2"/>
  <c r="G243" i="2"/>
  <c r="H242" i="2" s="1"/>
  <c r="G244" i="2"/>
  <c r="G245" i="2"/>
  <c r="H244" i="2" s="1"/>
  <c r="G246" i="2"/>
  <c r="G247" i="2"/>
  <c r="H246" i="2" s="1"/>
  <c r="G248" i="2"/>
  <c r="BN248" i="2" s="1"/>
  <c r="G249" i="2"/>
  <c r="H248" i="2" s="1"/>
  <c r="G250" i="2"/>
  <c r="G251" i="2"/>
  <c r="H250" i="2" s="1"/>
  <c r="G252" i="2"/>
  <c r="BN252" i="2" s="1"/>
  <c r="G253" i="2"/>
  <c r="H252" i="2" s="1"/>
  <c r="G254" i="2"/>
  <c r="G255" i="2"/>
  <c r="H254" i="2" s="1"/>
  <c r="G256" i="2"/>
  <c r="BN256" i="2" s="1"/>
  <c r="G257" i="2"/>
  <c r="H256" i="2" s="1"/>
  <c r="G258" i="2"/>
  <c r="G259" i="2"/>
  <c r="H258" i="2" s="1"/>
  <c r="G260" i="2"/>
  <c r="G261" i="2"/>
  <c r="H260" i="2" s="1"/>
  <c r="G262" i="2"/>
  <c r="G263" i="2"/>
  <c r="H262" i="2" s="1"/>
  <c r="G264" i="2"/>
  <c r="BN264" i="2" s="1"/>
  <c r="G265" i="2"/>
  <c r="H264" i="2" s="1"/>
  <c r="G266" i="2"/>
  <c r="G267" i="2"/>
  <c r="H266" i="2" s="1"/>
  <c r="G268" i="2"/>
  <c r="G269" i="2"/>
  <c r="H268" i="2" s="1"/>
  <c r="G270" i="2"/>
  <c r="G271" i="2"/>
  <c r="H270" i="2" s="1"/>
  <c r="G272" i="2"/>
  <c r="BN272" i="2" s="1"/>
  <c r="G273" i="2"/>
  <c r="H272" i="2" s="1"/>
  <c r="G274" i="2"/>
  <c r="G275" i="2"/>
  <c r="H274" i="2" s="1"/>
  <c r="G276" i="2"/>
  <c r="G277" i="2"/>
  <c r="H276" i="2" s="1"/>
  <c r="G278" i="2"/>
  <c r="G279" i="2"/>
  <c r="H278" i="2" s="1"/>
  <c r="G280" i="2"/>
  <c r="BN280" i="2" s="1"/>
  <c r="G281" i="2"/>
  <c r="H280" i="2" s="1"/>
  <c r="G282" i="2"/>
  <c r="G283" i="2"/>
  <c r="H282" i="2" s="1"/>
  <c r="G284" i="2"/>
  <c r="BN284" i="2" s="1"/>
  <c r="G285" i="2"/>
  <c r="H284" i="2" s="1"/>
  <c r="G286" i="2"/>
  <c r="G287" i="2"/>
  <c r="H286" i="2" s="1"/>
  <c r="G288" i="2"/>
  <c r="BN288" i="2" s="1"/>
  <c r="G289" i="2"/>
  <c r="H288" i="2" s="1"/>
  <c r="G290" i="2"/>
  <c r="G291" i="2"/>
  <c r="H290" i="2" s="1"/>
  <c r="G292" i="2"/>
  <c r="BN292" i="2" s="1"/>
  <c r="G293" i="2"/>
  <c r="H292" i="2" s="1"/>
  <c r="G294" i="2"/>
  <c r="G295" i="2"/>
  <c r="H294" i="2" s="1"/>
  <c r="G296" i="2"/>
  <c r="BN296" i="2" s="1"/>
  <c r="G297" i="2"/>
  <c r="H296" i="2" s="1"/>
  <c r="G298" i="2"/>
  <c r="G299" i="2"/>
  <c r="H298" i="2" s="1"/>
  <c r="G300" i="2"/>
  <c r="G301" i="2"/>
  <c r="H300" i="2" s="1"/>
  <c r="G302" i="2"/>
  <c r="G303" i="2"/>
  <c r="H302" i="2" s="1"/>
  <c r="G304" i="2"/>
  <c r="BN304" i="2" s="1"/>
  <c r="G305" i="2"/>
  <c r="H304" i="2" s="1"/>
  <c r="G306" i="2"/>
  <c r="G307" i="2"/>
  <c r="H306" i="2" s="1"/>
  <c r="G308" i="2"/>
  <c r="G309" i="2"/>
  <c r="H308" i="2" s="1"/>
  <c r="G310" i="2"/>
  <c r="G311" i="2"/>
  <c r="H310" i="2" s="1"/>
  <c r="G312" i="2"/>
  <c r="BN312" i="2" s="1"/>
  <c r="G313" i="2"/>
  <c r="H312" i="2" s="1"/>
  <c r="G16" i="2"/>
  <c r="F29" i="21" s="1"/>
  <c r="G17" i="2"/>
  <c r="H16" i="2" s="1"/>
  <c r="F22" i="2"/>
  <c r="F24" i="2"/>
  <c r="F26" i="2"/>
  <c r="F28" i="2"/>
  <c r="F30" i="2"/>
  <c r="F32" i="2"/>
  <c r="F34" i="2"/>
  <c r="F36" i="2"/>
  <c r="F38" i="2"/>
  <c r="F40" i="2"/>
  <c r="F42" i="2"/>
  <c r="F44" i="2"/>
  <c r="F46" i="2"/>
  <c r="F48" i="2"/>
  <c r="F50" i="2"/>
  <c r="F52" i="2"/>
  <c r="F54" i="2"/>
  <c r="F56" i="2"/>
  <c r="F58" i="2"/>
  <c r="F60" i="2"/>
  <c r="F62" i="2"/>
  <c r="F64" i="2"/>
  <c r="F66" i="2"/>
  <c r="F68" i="2"/>
  <c r="F70" i="2"/>
  <c r="F72" i="2"/>
  <c r="F74" i="2"/>
  <c r="F76" i="2"/>
  <c r="F78" i="2"/>
  <c r="F80" i="2"/>
  <c r="F82" i="2"/>
  <c r="F84" i="2"/>
  <c r="F86" i="2"/>
  <c r="F88" i="2"/>
  <c r="F90" i="2"/>
  <c r="F92" i="2"/>
  <c r="F94" i="2"/>
  <c r="F96" i="2"/>
  <c r="F98" i="2"/>
  <c r="F100" i="2"/>
  <c r="F102" i="2"/>
  <c r="F104" i="2"/>
  <c r="F106" i="2"/>
  <c r="F108" i="2"/>
  <c r="F110" i="2"/>
  <c r="F112" i="2"/>
  <c r="F114" i="2"/>
  <c r="F116" i="2"/>
  <c r="F118" i="2"/>
  <c r="F120" i="2"/>
  <c r="F122" i="2"/>
  <c r="F124" i="2"/>
  <c r="F126" i="2"/>
  <c r="F128" i="2"/>
  <c r="F130" i="2"/>
  <c r="F132" i="2"/>
  <c r="F134" i="2"/>
  <c r="F136" i="2"/>
  <c r="F138" i="2"/>
  <c r="F140" i="2"/>
  <c r="F142" i="2"/>
  <c r="F144" i="2"/>
  <c r="F146" i="2"/>
  <c r="F148" i="2"/>
  <c r="F150" i="2"/>
  <c r="F152" i="2"/>
  <c r="F154" i="2"/>
  <c r="F156" i="2"/>
  <c r="F158" i="2"/>
  <c r="F160" i="2"/>
  <c r="F162" i="2"/>
  <c r="F164" i="2"/>
  <c r="F166" i="2"/>
  <c r="F168" i="2"/>
  <c r="F170" i="2"/>
  <c r="F172" i="2"/>
  <c r="F174" i="2"/>
  <c r="F176" i="2"/>
  <c r="F178" i="2"/>
  <c r="F180" i="2"/>
  <c r="F182" i="2"/>
  <c r="F184" i="2"/>
  <c r="F186" i="2"/>
  <c r="F188" i="2"/>
  <c r="F190" i="2"/>
  <c r="F192" i="2"/>
  <c r="F194" i="2"/>
  <c r="F196" i="2"/>
  <c r="F198" i="2"/>
  <c r="F200" i="2"/>
  <c r="F202" i="2"/>
  <c r="F204" i="2"/>
  <c r="F206" i="2"/>
  <c r="F208" i="2"/>
  <c r="F210" i="2"/>
  <c r="F212" i="2"/>
  <c r="F214" i="2"/>
  <c r="F216" i="2"/>
  <c r="F218" i="2"/>
  <c r="F220" i="2"/>
  <c r="F222" i="2"/>
  <c r="F224" i="2"/>
  <c r="F226" i="2"/>
  <c r="F228" i="2"/>
  <c r="F230" i="2"/>
  <c r="F232" i="2"/>
  <c r="F234" i="2"/>
  <c r="F236" i="2"/>
  <c r="F238" i="2"/>
  <c r="F240" i="2"/>
  <c r="F242" i="2"/>
  <c r="F244" i="2"/>
  <c r="F246" i="2"/>
  <c r="F248" i="2"/>
  <c r="F250" i="2"/>
  <c r="F252" i="2"/>
  <c r="F254" i="2"/>
  <c r="F256" i="2"/>
  <c r="F258" i="2"/>
  <c r="F260" i="2"/>
  <c r="F262" i="2"/>
  <c r="F264" i="2"/>
  <c r="F266" i="2"/>
  <c r="F268" i="2"/>
  <c r="F270" i="2"/>
  <c r="F272" i="2"/>
  <c r="F274" i="2"/>
  <c r="F276" i="2"/>
  <c r="F278" i="2"/>
  <c r="F280" i="2"/>
  <c r="F282" i="2"/>
  <c r="F284" i="2"/>
  <c r="F286" i="2"/>
  <c r="F288" i="2"/>
  <c r="F290" i="2"/>
  <c r="F292" i="2"/>
  <c r="F294" i="2"/>
  <c r="F296" i="2"/>
  <c r="F298" i="2"/>
  <c r="F300" i="2"/>
  <c r="F302" i="2"/>
  <c r="F304" i="2"/>
  <c r="F306" i="2"/>
  <c r="F308" i="2"/>
  <c r="F310" i="2"/>
  <c r="F312" i="2"/>
  <c r="F18" i="2"/>
  <c r="F20" i="2"/>
  <c r="CA182" i="2"/>
  <c r="F16" i="2"/>
  <c r="F14" i="2"/>
  <c r="E14" i="2"/>
  <c r="AC14" i="2" s="1"/>
  <c r="AI15" i="2"/>
  <c r="CA18" i="2"/>
  <c r="CA20" i="2"/>
  <c r="CA22" i="2"/>
  <c r="CA24" i="2"/>
  <c r="CA26" i="2"/>
  <c r="CA28" i="2"/>
  <c r="CA30" i="2"/>
  <c r="CA32" i="2"/>
  <c r="CA34" i="2"/>
  <c r="CA36" i="2"/>
  <c r="CA38" i="2"/>
  <c r="CA40" i="2"/>
  <c r="CA42" i="2"/>
  <c r="CA44" i="2"/>
  <c r="CA46" i="2"/>
  <c r="CA48" i="2"/>
  <c r="CA50" i="2"/>
  <c r="CA52" i="2"/>
  <c r="CA54" i="2"/>
  <c r="CA56" i="2"/>
  <c r="CA58" i="2"/>
  <c r="CA60" i="2"/>
  <c r="CA62" i="2"/>
  <c r="CA64" i="2"/>
  <c r="CA66" i="2"/>
  <c r="CA68" i="2"/>
  <c r="CA70" i="2"/>
  <c r="CA72" i="2"/>
  <c r="CA74" i="2"/>
  <c r="CA76" i="2"/>
  <c r="CA78" i="2"/>
  <c r="CA80" i="2"/>
  <c r="CA82" i="2"/>
  <c r="CA84" i="2"/>
  <c r="CA86" i="2"/>
  <c r="CA88" i="2"/>
  <c r="CA90" i="2"/>
  <c r="CA92" i="2"/>
  <c r="CA94" i="2"/>
  <c r="CA96" i="2"/>
  <c r="CA98" i="2"/>
  <c r="CA100" i="2"/>
  <c r="CA102" i="2"/>
  <c r="CA104" i="2"/>
  <c r="CA106" i="2"/>
  <c r="CA108" i="2"/>
  <c r="CA110" i="2"/>
  <c r="CA112" i="2"/>
  <c r="CA114" i="2"/>
  <c r="CA116" i="2"/>
  <c r="CA118" i="2"/>
  <c r="CA120" i="2"/>
  <c r="CA122" i="2"/>
  <c r="CA124" i="2"/>
  <c r="CA126" i="2"/>
  <c r="CA128" i="2"/>
  <c r="CA130" i="2"/>
  <c r="CA132" i="2"/>
  <c r="CA134" i="2"/>
  <c r="CA136" i="2"/>
  <c r="CA138" i="2"/>
  <c r="CA140" i="2"/>
  <c r="CA142" i="2"/>
  <c r="CA144" i="2"/>
  <c r="CA146" i="2"/>
  <c r="CA148" i="2"/>
  <c r="CA150" i="2"/>
  <c r="CA152" i="2"/>
  <c r="CA154" i="2"/>
  <c r="CA156" i="2"/>
  <c r="CA158" i="2"/>
  <c r="CA160" i="2"/>
  <c r="CA162" i="2"/>
  <c r="CA164" i="2"/>
  <c r="CA166" i="2"/>
  <c r="CA168" i="2"/>
  <c r="CA170" i="2"/>
  <c r="CA172" i="2"/>
  <c r="CA174" i="2"/>
  <c r="CA176" i="2"/>
  <c r="CA178" i="2"/>
  <c r="CA180" i="2"/>
  <c r="CA184" i="2"/>
  <c r="CA186" i="2"/>
  <c r="CA188" i="2"/>
  <c r="CA190" i="2"/>
  <c r="CA192" i="2"/>
  <c r="CA194" i="2"/>
  <c r="CA196" i="2"/>
  <c r="CA198" i="2"/>
  <c r="CA200" i="2"/>
  <c r="CA202" i="2"/>
  <c r="CA204" i="2"/>
  <c r="CA206" i="2"/>
  <c r="CA208" i="2"/>
  <c r="CA210" i="2"/>
  <c r="CA212" i="2"/>
  <c r="CA214" i="2"/>
  <c r="CA216" i="2"/>
  <c r="CA218" i="2"/>
  <c r="CA220" i="2"/>
  <c r="CA222" i="2"/>
  <c r="CA224" i="2"/>
  <c r="CA226" i="2"/>
  <c r="CA228" i="2"/>
  <c r="CA230" i="2"/>
  <c r="CA232" i="2"/>
  <c r="CA234" i="2"/>
  <c r="CA236" i="2"/>
  <c r="CA238" i="2"/>
  <c r="CA240" i="2"/>
  <c r="CA242" i="2"/>
  <c r="CA244" i="2"/>
  <c r="CA246" i="2"/>
  <c r="CA248" i="2"/>
  <c r="CA250" i="2"/>
  <c r="CA252" i="2"/>
  <c r="CA254" i="2"/>
  <c r="CA256" i="2"/>
  <c r="CA258" i="2"/>
  <c r="CA260" i="2"/>
  <c r="CA262" i="2"/>
  <c r="CA264" i="2"/>
  <c r="CA266" i="2"/>
  <c r="CA268" i="2"/>
  <c r="CA270" i="2"/>
  <c r="CA272" i="2"/>
  <c r="CA274" i="2"/>
  <c r="CA276" i="2"/>
  <c r="CA278" i="2"/>
  <c r="CA280" i="2"/>
  <c r="CA282" i="2"/>
  <c r="CA284" i="2"/>
  <c r="CA286" i="2"/>
  <c r="CA288" i="2"/>
  <c r="CA290" i="2"/>
  <c r="CA292" i="2"/>
  <c r="CA294" i="2"/>
  <c r="CA296" i="2"/>
  <c r="CA298" i="2"/>
  <c r="CA300" i="2"/>
  <c r="CA302" i="2"/>
  <c r="CA304" i="2"/>
  <c r="CA306" i="2"/>
  <c r="CA308" i="2"/>
  <c r="CA310" i="2"/>
  <c r="CA312" i="2"/>
  <c r="R3" i="32"/>
  <c r="R10" i="32"/>
  <c r="E5" i="32"/>
  <c r="E12" i="32"/>
  <c r="E10" i="32"/>
  <c r="E3" i="32"/>
  <c r="P22" i="19"/>
  <c r="P23" i="19"/>
  <c r="P24" i="19"/>
  <c r="P25" i="19"/>
  <c r="P26" i="19"/>
  <c r="P27" i="19"/>
  <c r="P29" i="19"/>
  <c r="P31" i="19"/>
  <c r="P32" i="19"/>
  <c r="P33" i="19"/>
  <c r="P35" i="19"/>
  <c r="P36" i="19"/>
  <c r="P37" i="19"/>
  <c r="P39" i="19"/>
  <c r="P40" i="19"/>
  <c r="P41" i="19"/>
  <c r="P43" i="19"/>
  <c r="P44" i="19"/>
  <c r="P45" i="19"/>
  <c r="P47" i="19"/>
  <c r="P48" i="19"/>
  <c r="P49" i="19"/>
  <c r="P50" i="19"/>
  <c r="P51" i="19"/>
  <c r="P53" i="19"/>
  <c r="P54" i="19"/>
  <c r="P55" i="19"/>
  <c r="P56" i="19"/>
  <c r="P57" i="19"/>
  <c r="P58" i="19"/>
  <c r="P59" i="19"/>
  <c r="P60" i="19"/>
  <c r="P61" i="19"/>
  <c r="P62" i="19"/>
  <c r="P63" i="19"/>
  <c r="P65" i="19"/>
  <c r="P66" i="19"/>
  <c r="P67" i="19"/>
  <c r="P69" i="19"/>
  <c r="P71"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AO25" i="19"/>
  <c r="O33" i="19"/>
  <c r="L11" i="10" s="1"/>
  <c r="BC40" i="19"/>
  <c r="BD40" i="19" s="1"/>
  <c r="BC48" i="19"/>
  <c r="BD48" i="19" s="1"/>
  <c r="AO57" i="19"/>
  <c r="AO65" i="19"/>
  <c r="AO73" i="19"/>
  <c r="O81" i="19"/>
  <c r="L35" i="10" s="1"/>
  <c r="AO89" i="19"/>
  <c r="AO97" i="19"/>
  <c r="BC104" i="19"/>
  <c r="BD104" i="19" s="1"/>
  <c r="AO113" i="19"/>
  <c r="BC120" i="19"/>
  <c r="BD120" i="19" s="1"/>
  <c r="AO129" i="19"/>
  <c r="BC136" i="19"/>
  <c r="BD136" i="19" s="1"/>
  <c r="O145" i="19"/>
  <c r="L67" i="10" s="1"/>
  <c r="AO153" i="19"/>
  <c r="AO161" i="19"/>
  <c r="O169" i="19"/>
  <c r="L79" i="10" s="1"/>
  <c r="BC176" i="19"/>
  <c r="BD176" i="19" s="1"/>
  <c r="BC184" i="19"/>
  <c r="BD184" i="19" s="1"/>
  <c r="AO193" i="19"/>
  <c r="BC200" i="19"/>
  <c r="BD200" i="19" s="1"/>
  <c r="AO209" i="19"/>
  <c r="BC216" i="19"/>
  <c r="BD216" i="19" s="1"/>
  <c r="O225" i="19"/>
  <c r="L107" i="10" s="1"/>
  <c r="BC232" i="19"/>
  <c r="BD232" i="19" s="1"/>
  <c r="AO241" i="19"/>
  <c r="O249" i="19"/>
  <c r="L119" i="10" s="1"/>
  <c r="AO257" i="19"/>
  <c r="AO265" i="19"/>
  <c r="AO273" i="19"/>
  <c r="O281" i="19"/>
  <c r="L135" i="10" s="1"/>
  <c r="BC288" i="19"/>
  <c r="BD288" i="19" s="1"/>
  <c r="AO297" i="19"/>
  <c r="O305" i="19"/>
  <c r="L147" i="10" s="1"/>
  <c r="BC312" i="19"/>
  <c r="BD312" i="19" s="1"/>
  <c r="J2" i="4"/>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G14" i="2"/>
  <c r="BN14" i="2" s="1"/>
  <c r="T2"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2" i="8"/>
  <c r="T3" i="8"/>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D547" i="8"/>
  <c r="D548" i="8"/>
  <c r="D549" i="8"/>
  <c r="D550" i="8"/>
  <c r="D551" i="8"/>
  <c r="D552" i="8"/>
  <c r="D553" i="8"/>
  <c r="D554" i="8"/>
  <c r="D555" i="8"/>
  <c r="D556" i="8"/>
  <c r="D557" i="8"/>
  <c r="D558" i="8"/>
  <c r="D559" i="8"/>
  <c r="D560" i="8"/>
  <c r="O16" i="2"/>
  <c r="K3" i="4" s="1"/>
  <c r="O17" i="2"/>
  <c r="O18" i="2"/>
  <c r="K4" i="4" s="1"/>
  <c r="O19" i="2"/>
  <c r="L4" i="4" s="1"/>
  <c r="O20" i="2"/>
  <c r="K5" i="4" s="1"/>
  <c r="O21" i="2"/>
  <c r="O22" i="2"/>
  <c r="O24" i="2"/>
  <c r="K7" i="4" s="1"/>
  <c r="O25" i="2"/>
  <c r="O26" i="2"/>
  <c r="O27" i="2"/>
  <c r="O28" i="2"/>
  <c r="K9" i="4" s="1"/>
  <c r="O29" i="2"/>
  <c r="O30" i="2"/>
  <c r="O32" i="2"/>
  <c r="O33" i="2"/>
  <c r="L11" i="4" s="1"/>
  <c r="O34" i="2"/>
  <c r="O35" i="2"/>
  <c r="O36" i="2"/>
  <c r="K13" i="4" s="1"/>
  <c r="O37" i="2"/>
  <c r="L13" i="4" s="1"/>
  <c r="O38" i="2"/>
  <c r="O39" i="2"/>
  <c r="O40" i="2"/>
  <c r="O41" i="2"/>
  <c r="L15" i="4" s="1"/>
  <c r="O43" i="2"/>
  <c r="O44" i="2"/>
  <c r="K17" i="4" s="1"/>
  <c r="O45" i="2"/>
  <c r="O46" i="2"/>
  <c r="K18" i="4" s="1"/>
  <c r="O47" i="2"/>
  <c r="O48" i="2"/>
  <c r="O49" i="2"/>
  <c r="O50" i="2"/>
  <c r="K20" i="4" s="1"/>
  <c r="O51" i="2"/>
  <c r="O52" i="2"/>
  <c r="K21" i="4" s="1"/>
  <c r="O53" i="2"/>
  <c r="O54" i="2"/>
  <c r="K22" i="4" s="1"/>
  <c r="O55" i="2"/>
  <c r="O56" i="2"/>
  <c r="O57" i="2"/>
  <c r="O58" i="2"/>
  <c r="K24" i="4" s="1"/>
  <c r="O59" i="2"/>
  <c r="O60" i="2"/>
  <c r="K25" i="4" s="1"/>
  <c r="O61" i="2"/>
  <c r="O62" i="2"/>
  <c r="K26" i="4" s="1"/>
  <c r="O64" i="2"/>
  <c r="O65" i="2"/>
  <c r="O66" i="2"/>
  <c r="O67" i="2"/>
  <c r="L28" i="4" s="1"/>
  <c r="O68" i="2"/>
  <c r="K29" i="4" s="1"/>
  <c r="O69" i="2"/>
  <c r="O70" i="2"/>
  <c r="O71" i="2"/>
  <c r="L30" i="4" s="1"/>
  <c r="O72" i="2"/>
  <c r="O73" i="2"/>
  <c r="O75" i="2"/>
  <c r="O76" i="2"/>
  <c r="K33" i="4" s="1"/>
  <c r="O77" i="2"/>
  <c r="O78" i="2"/>
  <c r="O79" i="2"/>
  <c r="O80" i="2"/>
  <c r="K35" i="4" s="1"/>
  <c r="O81" i="2"/>
  <c r="O82" i="2"/>
  <c r="O83" i="2"/>
  <c r="O84" i="2"/>
  <c r="K37" i="4" s="1"/>
  <c r="O85" i="2"/>
  <c r="O86" i="2"/>
  <c r="O87" i="2"/>
  <c r="O88" i="2"/>
  <c r="K39" i="4" s="1"/>
  <c r="O89" i="2"/>
  <c r="O90" i="2"/>
  <c r="O91" i="2"/>
  <c r="O92" i="2"/>
  <c r="K41" i="4" s="1"/>
  <c r="O93" i="2"/>
  <c r="O94" i="2"/>
  <c r="K42" i="4" s="1"/>
  <c r="O95" i="2"/>
  <c r="O96" i="2"/>
  <c r="K43" i="4" s="1"/>
  <c r="O97" i="2"/>
  <c r="O98" i="2"/>
  <c r="O99" i="2"/>
  <c r="O100" i="2"/>
  <c r="K45" i="4" s="1"/>
  <c r="O101" i="2"/>
  <c r="O102" i="2"/>
  <c r="O103" i="2"/>
  <c r="O104" i="2"/>
  <c r="K47" i="4" s="1"/>
  <c r="O105" i="2"/>
  <c r="O106" i="2"/>
  <c r="O108" i="2"/>
  <c r="K49" i="4" s="1"/>
  <c r="O109" i="2"/>
  <c r="L49" i="4" s="1"/>
  <c r="O110" i="2"/>
  <c r="O111" i="2"/>
  <c r="O112" i="2"/>
  <c r="O113" i="2"/>
  <c r="L51" i="4" s="1"/>
  <c r="O114" i="2"/>
  <c r="O115" i="2"/>
  <c r="O116" i="2"/>
  <c r="K53" i="4" s="1"/>
  <c r="O117" i="2"/>
  <c r="L53" i="4" s="1"/>
  <c r="O118" i="2"/>
  <c r="O119" i="2"/>
  <c r="O120" i="2"/>
  <c r="O121" i="2"/>
  <c r="L55" i="4" s="1"/>
  <c r="O122" i="2"/>
  <c r="O123" i="2"/>
  <c r="O124" i="2"/>
  <c r="K57" i="4" s="1"/>
  <c r="O125" i="2"/>
  <c r="L57" i="4" s="1"/>
  <c r="O126" i="2"/>
  <c r="K58" i="4" s="1"/>
  <c r="O127" i="2"/>
  <c r="O128" i="2"/>
  <c r="O129" i="2"/>
  <c r="L59" i="4" s="1"/>
  <c r="O130" i="2"/>
  <c r="O131" i="2"/>
  <c r="O132" i="2"/>
  <c r="K61" i="4" s="1"/>
  <c r="O133" i="2"/>
  <c r="L61" i="4" s="1"/>
  <c r="O134" i="2"/>
  <c r="O135" i="2"/>
  <c r="O136" i="2"/>
  <c r="O137" i="2"/>
  <c r="L63" i="4" s="1"/>
  <c r="O138" i="2"/>
  <c r="O139" i="2"/>
  <c r="O140" i="2"/>
  <c r="K65" i="4" s="1"/>
  <c r="O142" i="2"/>
  <c r="O143" i="2"/>
  <c r="O144" i="2"/>
  <c r="O145" i="2"/>
  <c r="O146" i="2"/>
  <c r="O147" i="2"/>
  <c r="O148" i="2"/>
  <c r="K69" i="4" s="1"/>
  <c r="O149" i="2"/>
  <c r="O150" i="2"/>
  <c r="K70" i="4" s="1"/>
  <c r="O151" i="2"/>
  <c r="O152" i="2"/>
  <c r="O153" i="2"/>
  <c r="O154" i="2"/>
  <c r="K72" i="4" s="1"/>
  <c r="O156" i="2"/>
  <c r="K73" i="4" s="1"/>
  <c r="O157" i="2"/>
  <c r="O158" i="2"/>
  <c r="K74" i="4" s="1"/>
  <c r="O159" i="2"/>
  <c r="L74" i="4" s="1"/>
  <c r="O160" i="2"/>
  <c r="O161" i="2"/>
  <c r="O162" i="2"/>
  <c r="O163" i="2"/>
  <c r="L76" i="4" s="1"/>
  <c r="O164" i="2"/>
  <c r="K77" i="4" s="1"/>
  <c r="O165" i="2"/>
  <c r="O166" i="2"/>
  <c r="O167" i="2"/>
  <c r="L78" i="4" s="1"/>
  <c r="O168" i="2"/>
  <c r="O169" i="2"/>
  <c r="O170" i="2"/>
  <c r="O171" i="2"/>
  <c r="L80" i="4" s="1"/>
  <c r="O172" i="2"/>
  <c r="K81" i="4" s="1"/>
  <c r="O174" i="2"/>
  <c r="O175" i="2"/>
  <c r="O176" i="2"/>
  <c r="O177" i="2"/>
  <c r="O178" i="2"/>
  <c r="O179" i="2"/>
  <c r="O180" i="2"/>
  <c r="K85" i="4" s="1"/>
  <c r="O181" i="2"/>
  <c r="O182" i="2"/>
  <c r="K86" i="4" s="1"/>
  <c r="O183" i="2"/>
  <c r="O184" i="2"/>
  <c r="K87" i="4" s="1"/>
  <c r="O185" i="2"/>
  <c r="O186" i="2"/>
  <c r="O188" i="2"/>
  <c r="O189" i="2"/>
  <c r="L89" i="4" s="1"/>
  <c r="O190" i="2"/>
  <c r="K90" i="4" s="1"/>
  <c r="O191" i="2"/>
  <c r="O192" i="2"/>
  <c r="O194" i="2"/>
  <c r="K92" i="4" s="1"/>
  <c r="O195" i="2"/>
  <c r="O196" i="2"/>
  <c r="K93" i="4" s="1"/>
  <c r="O197" i="2"/>
  <c r="O198" i="2"/>
  <c r="K94" i="4" s="1"/>
  <c r="O199" i="2"/>
  <c r="O200" i="2"/>
  <c r="O201" i="2"/>
  <c r="O202" i="2"/>
  <c r="K96" i="4" s="1"/>
  <c r="O203" i="2"/>
  <c r="AO204" i="2"/>
  <c r="O205" i="2"/>
  <c r="O206" i="2"/>
  <c r="K98" i="4" s="1"/>
  <c r="O207" i="2"/>
  <c r="O208" i="2"/>
  <c r="O209" i="2"/>
  <c r="O210" i="2"/>
  <c r="K100" i="4" s="1"/>
  <c r="O211" i="2"/>
  <c r="L100" i="4" s="1"/>
  <c r="O212" i="2"/>
  <c r="O213" i="2"/>
  <c r="O214" i="2"/>
  <c r="K102" i="4" s="1"/>
  <c r="O215" i="2"/>
  <c r="O216" i="2"/>
  <c r="O217" i="2"/>
  <c r="O218" i="2"/>
  <c r="O219" i="2"/>
  <c r="L104" i="4" s="1"/>
  <c r="O220" i="2"/>
  <c r="O221" i="2"/>
  <c r="O222" i="2"/>
  <c r="K106" i="4" s="1"/>
  <c r="O223" i="2"/>
  <c r="O224" i="2"/>
  <c r="O226" i="2"/>
  <c r="O227" i="2"/>
  <c r="L108" i="4" s="1"/>
  <c r="O228" i="2"/>
  <c r="O229" i="2"/>
  <c r="O230" i="2"/>
  <c r="K110" i="4" s="1"/>
  <c r="O231" i="2"/>
  <c r="L110" i="4" s="1"/>
  <c r="O232" i="2"/>
  <c r="O233" i="2"/>
  <c r="O234" i="2"/>
  <c r="O235" i="2"/>
  <c r="L112" i="4" s="1"/>
  <c r="O237" i="2"/>
  <c r="O238" i="2"/>
  <c r="K114" i="4" s="1"/>
  <c r="O239" i="2"/>
  <c r="O240" i="2"/>
  <c r="K115" i="4" s="1"/>
  <c r="O241" i="2"/>
  <c r="O242" i="2"/>
  <c r="O243" i="2"/>
  <c r="L116" i="4" s="1"/>
  <c r="O244" i="2"/>
  <c r="K117" i="4" s="1"/>
  <c r="O245" i="2"/>
  <c r="O246" i="2"/>
  <c r="K118" i="4" s="1"/>
  <c r="O247" i="2"/>
  <c r="O248" i="2"/>
  <c r="K119" i="4" s="1"/>
  <c r="O249" i="2"/>
  <c r="O250" i="2"/>
  <c r="O251" i="2"/>
  <c r="L120" i="4" s="1"/>
  <c r="O252" i="2"/>
  <c r="K121" i="4" s="1"/>
  <c r="O253" i="2"/>
  <c r="O254" i="2"/>
  <c r="K122" i="4" s="1"/>
  <c r="O255" i="2"/>
  <c r="O256" i="2"/>
  <c r="O258" i="2"/>
  <c r="O259" i="2"/>
  <c r="L124" i="4" s="1"/>
  <c r="O260" i="2"/>
  <c r="O261" i="2"/>
  <c r="O262" i="2"/>
  <c r="K126" i="4" s="1"/>
  <c r="O263" i="2"/>
  <c r="O264" i="2"/>
  <c r="O265" i="2"/>
  <c r="L127" i="4" s="1"/>
  <c r="O266" i="2"/>
  <c r="O267" i="2"/>
  <c r="L128" i="4" s="1"/>
  <c r="O269" i="2"/>
  <c r="O270" i="2"/>
  <c r="K130" i="4" s="1"/>
  <c r="O271" i="2"/>
  <c r="O272" i="2"/>
  <c r="O273" i="2"/>
  <c r="O274" i="2"/>
  <c r="K132" i="4" s="1"/>
  <c r="O275" i="2"/>
  <c r="L132" i="4" s="1"/>
  <c r="O276" i="2"/>
  <c r="O277" i="2"/>
  <c r="O278" i="2"/>
  <c r="K134" i="4" s="1"/>
  <c r="O279" i="2"/>
  <c r="O280" i="2"/>
  <c r="O281" i="2"/>
  <c r="O282" i="2"/>
  <c r="O283" i="2"/>
  <c r="L136" i="4" s="1"/>
  <c r="O284" i="2"/>
  <c r="O285" i="2"/>
  <c r="O286" i="2"/>
  <c r="K138" i="4" s="1"/>
  <c r="O287" i="2"/>
  <c r="O288" i="2"/>
  <c r="O290" i="2"/>
  <c r="O291" i="2"/>
  <c r="L140" i="4" s="1"/>
  <c r="O292" i="2"/>
  <c r="O293" i="2"/>
  <c r="O294" i="2"/>
  <c r="K142" i="4" s="1"/>
  <c r="O295" i="2"/>
  <c r="L142" i="4" s="1"/>
  <c r="O296" i="2"/>
  <c r="O297" i="2"/>
  <c r="O298" i="2"/>
  <c r="O299" i="2"/>
  <c r="L144" i="4" s="1"/>
  <c r="O301" i="2"/>
  <c r="O302" i="2"/>
  <c r="K146" i="4" s="1"/>
  <c r="O303" i="2"/>
  <c r="O304" i="2"/>
  <c r="O305" i="2"/>
  <c r="O306" i="2"/>
  <c r="O307" i="2"/>
  <c r="L148" i="4" s="1"/>
  <c r="O308" i="2"/>
  <c r="O309" i="2"/>
  <c r="O310" i="2"/>
  <c r="K150" i="4" s="1"/>
  <c r="O311" i="2"/>
  <c r="O312" i="2"/>
  <c r="K151" i="4" s="1"/>
  <c r="O313" i="2"/>
  <c r="O14" i="2"/>
  <c r="K2" i="4" s="1"/>
  <c r="E46" i="19"/>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A1" i="19"/>
  <c r="T444" i="8"/>
  <c r="T445" i="8"/>
  <c r="T446" i="8"/>
  <c r="T447" i="8"/>
  <c r="T448" i="8"/>
  <c r="T449" i="8"/>
  <c r="T450" i="8"/>
  <c r="T451" i="8"/>
  <c r="T452" i="8"/>
  <c r="T453" i="8"/>
  <c r="T454" i="8"/>
  <c r="T455" i="8"/>
  <c r="D455" i="8"/>
  <c r="T456" i="8"/>
  <c r="D456" i="8"/>
  <c r="T457" i="8"/>
  <c r="D457" i="8"/>
  <c r="T458" i="8"/>
  <c r="D458" i="8"/>
  <c r="T459" i="8"/>
  <c r="D459" i="8"/>
  <c r="T460" i="8"/>
  <c r="D460" i="8"/>
  <c r="T461" i="8"/>
  <c r="D461" i="8"/>
  <c r="T462" i="8"/>
  <c r="D462" i="8"/>
  <c r="T463" i="8"/>
  <c r="D463" i="8"/>
  <c r="T464" i="8"/>
  <c r="D464" i="8"/>
  <c r="T465" i="8"/>
  <c r="D465" i="8"/>
  <c r="T466" i="8"/>
  <c r="D466" i="8"/>
  <c r="T467" i="8"/>
  <c r="D467" i="8"/>
  <c r="T468" i="8"/>
  <c r="D468" i="8"/>
  <c r="T469" i="8"/>
  <c r="D469" i="8"/>
  <c r="T470" i="8"/>
  <c r="D470" i="8"/>
  <c r="T471" i="8"/>
  <c r="D471" i="8"/>
  <c r="T472" i="8"/>
  <c r="D472" i="8"/>
  <c r="T473" i="8"/>
  <c r="D473" i="8"/>
  <c r="T474" i="8"/>
  <c r="D474" i="8"/>
  <c r="T475" i="8"/>
  <c r="D475" i="8"/>
  <c r="T476" i="8"/>
  <c r="D476" i="8"/>
  <c r="T477" i="8"/>
  <c r="D477" i="8"/>
  <c r="T478" i="8"/>
  <c r="D478" i="8"/>
  <c r="T479" i="8"/>
  <c r="D479" i="8"/>
  <c r="T480" i="8"/>
  <c r="D480" i="8"/>
  <c r="T481" i="8"/>
  <c r="D481" i="8"/>
  <c r="T482" i="8"/>
  <c r="D482" i="8"/>
  <c r="T483" i="8"/>
  <c r="D483" i="8"/>
  <c r="T484" i="8"/>
  <c r="D484" i="8"/>
  <c r="T485" i="8"/>
  <c r="D485" i="8"/>
  <c r="T486" i="8"/>
  <c r="D486" i="8"/>
  <c r="T487" i="8"/>
  <c r="D487" i="8"/>
  <c r="T488" i="8"/>
  <c r="D488" i="8"/>
  <c r="T489" i="8"/>
  <c r="D489" i="8"/>
  <c r="T490" i="8"/>
  <c r="D490" i="8"/>
  <c r="T491" i="8"/>
  <c r="D491" i="8"/>
  <c r="T492" i="8"/>
  <c r="D492" i="8"/>
  <c r="T493" i="8"/>
  <c r="D493" i="8"/>
  <c r="T494" i="8"/>
  <c r="D494" i="8"/>
  <c r="T495" i="8"/>
  <c r="D495" i="8"/>
  <c r="T496" i="8"/>
  <c r="D496" i="8"/>
  <c r="T497" i="8"/>
  <c r="D497" i="8"/>
  <c r="T498" i="8"/>
  <c r="D498" i="8"/>
  <c r="T499" i="8"/>
  <c r="D499" i="8"/>
  <c r="T500" i="8"/>
  <c r="D500" i="8"/>
  <c r="T501" i="8"/>
  <c r="D501" i="8"/>
  <c r="T502" i="8"/>
  <c r="D502" i="8"/>
  <c r="T503" i="8"/>
  <c r="D503" i="8"/>
  <c r="T504" i="8"/>
  <c r="D504" i="8"/>
  <c r="T505" i="8"/>
  <c r="D505" i="8"/>
  <c r="T506" i="8"/>
  <c r="D506" i="8"/>
  <c r="T507" i="8"/>
  <c r="D507" i="8"/>
  <c r="T508" i="8"/>
  <c r="D508" i="8"/>
  <c r="T509" i="8"/>
  <c r="D509" i="8"/>
  <c r="T510" i="8"/>
  <c r="D510" i="8"/>
  <c r="T511" i="8"/>
  <c r="D511" i="8"/>
  <c r="T512" i="8"/>
  <c r="D512" i="8"/>
  <c r="T513" i="8"/>
  <c r="D513" i="8"/>
  <c r="T514" i="8"/>
  <c r="D514" i="8"/>
  <c r="T515" i="8"/>
  <c r="D515" i="8"/>
  <c r="T516" i="8"/>
  <c r="D516" i="8"/>
  <c r="T517" i="8"/>
  <c r="D517" i="8"/>
  <c r="T518" i="8"/>
  <c r="D518" i="8"/>
  <c r="T519" i="8"/>
  <c r="D519" i="8"/>
  <c r="T520" i="8"/>
  <c r="D520" i="8"/>
  <c r="T521" i="8"/>
  <c r="D521" i="8"/>
  <c r="T522" i="8"/>
  <c r="D522" i="8"/>
  <c r="T523" i="8"/>
  <c r="D523" i="8"/>
  <c r="T524" i="8"/>
  <c r="D524" i="8"/>
  <c r="T525" i="8"/>
  <c r="D525" i="8"/>
  <c r="T526" i="8"/>
  <c r="D526" i="8"/>
  <c r="T527" i="8"/>
  <c r="D527" i="8"/>
  <c r="T528" i="8"/>
  <c r="D528" i="8"/>
  <c r="T529" i="8"/>
  <c r="D529" i="8"/>
  <c r="T530" i="8"/>
  <c r="D530" i="8"/>
  <c r="T531" i="8"/>
  <c r="D531" i="8"/>
  <c r="T532" i="8"/>
  <c r="D532" i="8"/>
  <c r="T533" i="8"/>
  <c r="D533" i="8"/>
  <c r="T534" i="8"/>
  <c r="D534" i="8"/>
  <c r="T535" i="8"/>
  <c r="D535" i="8"/>
  <c r="T536" i="8"/>
  <c r="D536" i="8"/>
  <c r="T537" i="8"/>
  <c r="D537" i="8"/>
  <c r="T538" i="8"/>
  <c r="D538" i="8"/>
  <c r="T539" i="8"/>
  <c r="D539" i="8"/>
  <c r="T540" i="8"/>
  <c r="D540" i="8"/>
  <c r="T541" i="8"/>
  <c r="D541" i="8"/>
  <c r="T542" i="8"/>
  <c r="D542" i="8"/>
  <c r="T543" i="8"/>
  <c r="D543" i="8"/>
  <c r="T544" i="8"/>
  <c r="D544" i="8"/>
  <c r="T545" i="8"/>
  <c r="D545" i="8"/>
  <c r="T546" i="8"/>
  <c r="D546" i="8"/>
  <c r="T1197" i="3"/>
  <c r="T1198" i="3"/>
  <c r="D1198" i="3" s="1"/>
  <c r="T1199" i="3"/>
  <c r="D1199" i="3" s="1"/>
  <c r="T1200" i="3"/>
  <c r="D1200" i="3" s="1"/>
  <c r="T1201" i="3"/>
  <c r="D1201" i="3" s="1"/>
  <c r="T1202" i="3"/>
  <c r="D1202" i="3" s="1"/>
  <c r="T1203" i="3"/>
  <c r="D1203" i="3" s="1"/>
  <c r="D1196" i="3" s="1"/>
  <c r="T1204" i="3"/>
  <c r="D1204" i="3" s="1"/>
  <c r="D1197" i="3" s="1"/>
  <c r="T1205" i="3"/>
  <c r="D1205" i="3"/>
  <c r="T1206" i="3"/>
  <c r="D1206" i="3" s="1"/>
  <c r="T1207" i="3"/>
  <c r="D1207" i="3" s="1"/>
  <c r="T1208" i="3"/>
  <c r="D1208" i="3" s="1"/>
  <c r="T1209" i="3"/>
  <c r="D1209" i="3"/>
  <c r="T1210" i="3"/>
  <c r="D1210" i="3" s="1"/>
  <c r="T1211" i="3"/>
  <c r="D1211" i="3" s="1"/>
  <c r="T1212" i="3"/>
  <c r="D1212" i="3" s="1"/>
  <c r="T1213" i="3"/>
  <c r="D1213" i="3" s="1"/>
  <c r="T1214" i="3"/>
  <c r="D1214" i="3" s="1"/>
  <c r="T1215" i="3"/>
  <c r="D1215" i="3" s="1"/>
  <c r="T1216" i="3"/>
  <c r="D1216" i="3" s="1"/>
  <c r="T1217" i="3"/>
  <c r="D1217" i="3" s="1"/>
  <c r="T1218" i="3"/>
  <c r="D1218" i="3" s="1"/>
  <c r="T1219" i="3"/>
  <c r="D1219" i="3" s="1"/>
  <c r="T1220" i="3"/>
  <c r="D1220" i="3" s="1"/>
  <c r="T1221" i="3"/>
  <c r="D1221" i="3"/>
  <c r="T1222" i="3"/>
  <c r="D1222" i="3" s="1"/>
  <c r="T1223" i="3"/>
  <c r="D1223" i="3" s="1"/>
  <c r="T1224" i="3"/>
  <c r="D1224" i="3" s="1"/>
  <c r="T1225" i="3"/>
  <c r="D1225" i="3" s="1"/>
  <c r="T1226" i="3"/>
  <c r="D1226" i="3" s="1"/>
  <c r="T1227" i="3"/>
  <c r="D1227" i="3" s="1"/>
  <c r="T1228" i="3"/>
  <c r="D1228" i="3" s="1"/>
  <c r="T1229" i="3"/>
  <c r="D1229" i="3" s="1"/>
  <c r="T1230" i="3"/>
  <c r="D1230" i="3" s="1"/>
  <c r="T1231" i="3"/>
  <c r="D1231" i="3" s="1"/>
  <c r="T1232" i="3"/>
  <c r="D1232" i="3" s="1"/>
  <c r="T1233" i="3"/>
  <c r="D1233" i="3" s="1"/>
  <c r="T1234" i="3"/>
  <c r="D1234" i="3" s="1"/>
  <c r="T1235" i="3"/>
  <c r="D1235" i="3" s="1"/>
  <c r="T1236" i="3"/>
  <c r="D1236" i="3" s="1"/>
  <c r="T1237" i="3"/>
  <c r="D1237" i="3" s="1"/>
  <c r="T1238" i="3"/>
  <c r="D1238" i="3" s="1"/>
  <c r="T1239" i="3"/>
  <c r="D1239" i="3" s="1"/>
  <c r="T1240" i="3"/>
  <c r="D1240" i="3" s="1"/>
  <c r="T1241" i="3"/>
  <c r="D1241" i="3" s="1"/>
  <c r="T1242" i="3"/>
  <c r="D1242" i="3" s="1"/>
  <c r="T1243" i="3"/>
  <c r="D1243" i="3" s="1"/>
  <c r="T1244" i="3"/>
  <c r="D1244" i="3" s="1"/>
  <c r="T1245" i="3"/>
  <c r="D1245" i="3" s="1"/>
  <c r="T1246" i="3"/>
  <c r="D1246" i="3" s="1"/>
  <c r="T1247" i="3"/>
  <c r="D1247" i="3" s="1"/>
  <c r="T1248" i="3"/>
  <c r="D1248" i="3" s="1"/>
  <c r="T1249" i="3"/>
  <c r="D1249" i="3" s="1"/>
  <c r="T1250" i="3"/>
  <c r="D1250" i="3" s="1"/>
  <c r="T1251" i="3"/>
  <c r="D1251" i="3" s="1"/>
  <c r="T1252" i="3"/>
  <c r="D1252" i="3" s="1"/>
  <c r="T1253" i="3"/>
  <c r="D1253" i="3"/>
  <c r="T1254" i="3"/>
  <c r="D1254" i="3" s="1"/>
  <c r="T1255" i="3"/>
  <c r="D1255" i="3" s="1"/>
  <c r="T1256" i="3"/>
  <c r="D1256" i="3" s="1"/>
  <c r="T1257" i="3"/>
  <c r="D1257" i="3" s="1"/>
  <c r="T1258" i="3"/>
  <c r="D1258" i="3" s="1"/>
  <c r="T1259" i="3"/>
  <c r="D1259" i="3" s="1"/>
  <c r="T1260" i="3"/>
  <c r="D1260" i="3" s="1"/>
  <c r="T1261" i="3"/>
  <c r="D1261" i="3" s="1"/>
  <c r="T1262" i="3"/>
  <c r="D1262" i="3" s="1"/>
  <c r="T1263" i="3"/>
  <c r="D1263" i="3" s="1"/>
  <c r="T1264" i="3"/>
  <c r="D1264" i="3" s="1"/>
  <c r="T1265" i="3"/>
  <c r="D1265" i="3" s="1"/>
  <c r="T1266" i="3"/>
  <c r="D1266" i="3" s="1"/>
  <c r="T1267" i="3"/>
  <c r="D1267" i="3" s="1"/>
  <c r="T1268" i="3"/>
  <c r="D1268" i="3" s="1"/>
  <c r="T1269" i="3"/>
  <c r="D1269" i="3"/>
  <c r="T1270" i="3"/>
  <c r="D1270" i="3" s="1"/>
  <c r="T1271" i="3"/>
  <c r="D1271" i="3" s="1"/>
  <c r="T1272" i="3"/>
  <c r="D1272" i="3" s="1"/>
  <c r="T1273" i="3"/>
  <c r="D1273" i="3"/>
  <c r="T1274" i="3"/>
  <c r="D1274" i="3" s="1"/>
  <c r="T1275" i="3"/>
  <c r="D1275" i="3" s="1"/>
  <c r="T1276" i="3"/>
  <c r="D1276" i="3" s="1"/>
  <c r="T1277" i="3"/>
  <c r="D1277" i="3" s="1"/>
  <c r="T1278" i="3"/>
  <c r="D1278" i="3" s="1"/>
  <c r="T1279" i="3"/>
  <c r="D1279" i="3" s="1"/>
  <c r="T1280" i="3"/>
  <c r="D1280" i="3" s="1"/>
  <c r="T1281" i="3"/>
  <c r="D1281" i="3" s="1"/>
  <c r="T1282" i="3"/>
  <c r="D1282" i="3" s="1"/>
  <c r="T1283" i="3"/>
  <c r="D1283" i="3" s="1"/>
  <c r="T1284" i="3"/>
  <c r="D1284" i="3" s="1"/>
  <c r="T1285" i="3"/>
  <c r="D1285" i="3"/>
  <c r="T1286" i="3"/>
  <c r="D1286" i="3" s="1"/>
  <c r="T1287" i="3"/>
  <c r="D1287" i="3" s="1"/>
  <c r="T1288" i="3"/>
  <c r="D1288" i="3" s="1"/>
  <c r="T1289" i="3"/>
  <c r="D1289" i="3" s="1"/>
  <c r="T1290" i="3"/>
  <c r="D1290" i="3" s="1"/>
  <c r="T1291" i="3"/>
  <c r="D1291" i="3" s="1"/>
  <c r="T1292" i="3"/>
  <c r="D1292" i="3" s="1"/>
  <c r="T1293" i="3"/>
  <c r="D1293" i="3" s="1"/>
  <c r="T1294" i="3"/>
  <c r="D1294" i="3" s="1"/>
  <c r="T1295" i="3"/>
  <c r="D1295" i="3" s="1"/>
  <c r="T1296" i="3"/>
  <c r="D1296" i="3" s="1"/>
  <c r="T1297" i="3"/>
  <c r="D1297" i="3" s="1"/>
  <c r="T1298" i="3"/>
  <c r="D1298" i="3" s="1"/>
  <c r="T1299" i="3"/>
  <c r="D1299" i="3" s="1"/>
  <c r="T1300" i="3"/>
  <c r="D1300" i="3" s="1"/>
  <c r="T1301" i="3"/>
  <c r="D1301" i="3" s="1"/>
  <c r="T1302" i="3"/>
  <c r="D1302" i="3" s="1"/>
  <c r="T1303" i="3"/>
  <c r="D1303" i="3" s="1"/>
  <c r="T1304" i="3"/>
  <c r="D1304" i="3" s="1"/>
  <c r="T1305" i="3"/>
  <c r="D1305" i="3" s="1"/>
  <c r="T1306" i="3"/>
  <c r="D1306" i="3" s="1"/>
  <c r="T1307" i="3"/>
  <c r="D1307" i="3" s="1"/>
  <c r="T1308" i="3"/>
  <c r="D1308" i="3" s="1"/>
  <c r="T1309" i="3"/>
  <c r="D1309" i="3" s="1"/>
  <c r="T1310" i="3"/>
  <c r="D1310" i="3" s="1"/>
  <c r="T1311" i="3"/>
  <c r="D1311" i="3" s="1"/>
  <c r="T1312" i="3"/>
  <c r="D1312" i="3" s="1"/>
  <c r="T1313" i="3"/>
  <c r="D1313" i="3" s="1"/>
  <c r="T1314" i="3"/>
  <c r="D1314" i="3" s="1"/>
  <c r="T1315" i="3"/>
  <c r="D1315" i="3" s="1"/>
  <c r="T1316" i="3"/>
  <c r="D1316" i="3" s="1"/>
  <c r="T1317" i="3"/>
  <c r="D1317" i="3"/>
  <c r="T1318" i="3"/>
  <c r="D1318" i="3" s="1"/>
  <c r="T1319" i="3"/>
  <c r="D1319" i="3" s="1"/>
  <c r="T1320" i="3"/>
  <c r="D1320" i="3" s="1"/>
  <c r="T1321" i="3"/>
  <c r="D1321" i="3" s="1"/>
  <c r="T1322" i="3"/>
  <c r="D1322" i="3" s="1"/>
  <c r="T1323" i="3"/>
  <c r="D1323" i="3" s="1"/>
  <c r="T1324" i="3"/>
  <c r="D1324" i="3" s="1"/>
  <c r="T1325" i="3"/>
  <c r="D1325" i="3" s="1"/>
  <c r="T1326" i="3"/>
  <c r="D1326" i="3" s="1"/>
  <c r="T1327" i="3"/>
  <c r="D1327" i="3" s="1"/>
  <c r="T1328" i="3"/>
  <c r="D1328" i="3" s="1"/>
  <c r="T1329" i="3"/>
  <c r="D1329" i="3" s="1"/>
  <c r="T1330" i="3"/>
  <c r="D1330" i="3" s="1"/>
  <c r="T1331" i="3"/>
  <c r="D1331" i="3" s="1"/>
  <c r="T1332" i="3"/>
  <c r="D1332" i="3" s="1"/>
  <c r="T1333" i="3"/>
  <c r="D1333" i="3"/>
  <c r="T1334" i="3"/>
  <c r="D1334" i="3" s="1"/>
  <c r="T1335" i="3"/>
  <c r="D1335" i="3" s="1"/>
  <c r="T1336" i="3"/>
  <c r="D1336" i="3" s="1"/>
  <c r="T1337" i="3"/>
  <c r="D1337" i="3"/>
  <c r="T1338" i="3"/>
  <c r="D1338" i="3" s="1"/>
  <c r="T1339" i="3"/>
  <c r="D1339" i="3" s="1"/>
  <c r="T1340" i="3"/>
  <c r="D1340" i="3" s="1"/>
  <c r="T1341" i="3"/>
  <c r="D1341" i="3" s="1"/>
  <c r="T1342" i="3"/>
  <c r="D1342" i="3" s="1"/>
  <c r="T1343" i="3"/>
  <c r="D1343" i="3" s="1"/>
  <c r="T1344" i="3"/>
  <c r="D1344" i="3" s="1"/>
  <c r="T1345" i="3"/>
  <c r="D1345" i="3" s="1"/>
  <c r="T1346" i="3"/>
  <c r="D1346" i="3" s="1"/>
  <c r="T1347" i="3"/>
  <c r="D1347" i="3" s="1"/>
  <c r="T1348" i="3"/>
  <c r="D1348" i="3" s="1"/>
  <c r="T1349" i="3"/>
  <c r="D1349" i="3"/>
  <c r="T1350" i="3"/>
  <c r="D1350" i="3" s="1"/>
  <c r="T1351" i="3"/>
  <c r="D1351" i="3" s="1"/>
  <c r="T1352" i="3"/>
  <c r="D1352" i="3" s="1"/>
  <c r="T1353" i="3"/>
  <c r="D1353" i="3" s="1"/>
  <c r="T1354" i="3"/>
  <c r="D1354" i="3" s="1"/>
  <c r="T1355" i="3"/>
  <c r="D1355" i="3" s="1"/>
  <c r="T1356" i="3"/>
  <c r="D1356" i="3" s="1"/>
  <c r="T1357" i="3"/>
  <c r="D1357" i="3" s="1"/>
  <c r="T1358" i="3"/>
  <c r="D1358" i="3" s="1"/>
  <c r="T1359" i="3"/>
  <c r="D1359" i="3" s="1"/>
  <c r="T1360" i="3"/>
  <c r="D1360" i="3" s="1"/>
  <c r="T1361" i="3"/>
  <c r="D1361" i="3" s="1"/>
  <c r="T1362" i="3"/>
  <c r="D1362" i="3" s="1"/>
  <c r="T1363" i="3"/>
  <c r="D1363" i="3" s="1"/>
  <c r="T1364" i="3"/>
  <c r="D1364" i="3" s="1"/>
  <c r="T1365" i="3"/>
  <c r="D1365" i="3" s="1"/>
  <c r="T1366" i="3"/>
  <c r="D1366" i="3" s="1"/>
  <c r="T1367" i="3"/>
  <c r="D1367" i="3" s="1"/>
  <c r="T1368" i="3"/>
  <c r="D1368" i="3" s="1"/>
  <c r="T1369" i="3"/>
  <c r="D1369" i="3" s="1"/>
  <c r="T1370" i="3"/>
  <c r="D1370" i="3" s="1"/>
  <c r="T1371" i="3"/>
  <c r="D1371" i="3" s="1"/>
  <c r="T1372" i="3"/>
  <c r="D1372" i="3" s="1"/>
  <c r="T1373" i="3"/>
  <c r="D1373" i="3" s="1"/>
  <c r="T1374" i="3"/>
  <c r="D1374" i="3" s="1"/>
  <c r="T1375" i="3"/>
  <c r="D1375" i="3" s="1"/>
  <c r="T1376" i="3"/>
  <c r="D1376" i="3" s="1"/>
  <c r="T1377" i="3"/>
  <c r="D1377" i="3" s="1"/>
  <c r="T1378" i="3"/>
  <c r="D1378" i="3" s="1"/>
  <c r="T1379" i="3"/>
  <c r="D1379" i="3" s="1"/>
  <c r="R30" i="26"/>
  <c r="Q30" i="26"/>
  <c r="R29" i="26"/>
  <c r="R25" i="26"/>
  <c r="Q29" i="26"/>
  <c r="R28" i="26"/>
  <c r="R27" i="26"/>
  <c r="Q14" i="26"/>
  <c r="Q13" i="26"/>
  <c r="R12" i="26"/>
  <c r="AX13" i="2"/>
  <c r="AX13" i="19"/>
  <c r="D10" i="1"/>
  <c r="G6" i="4" s="1"/>
  <c r="D11" i="1"/>
  <c r="D3" i="12" s="1"/>
  <c r="E16" i="2"/>
  <c r="BM16" i="2" s="1"/>
  <c r="D14" i="19"/>
  <c r="AB14" i="19" s="1"/>
  <c r="D16" i="19"/>
  <c r="C3" i="10" s="1"/>
  <c r="E14" i="19"/>
  <c r="D2" i="10" s="1"/>
  <c r="E16" i="19"/>
  <c r="D3" i="10" s="1"/>
  <c r="G14" i="19"/>
  <c r="G15" i="19"/>
  <c r="H14" i="19" s="1"/>
  <c r="V4" i="19"/>
  <c r="V4" i="2"/>
  <c r="D4" i="26" s="1"/>
  <c r="A1" i="2"/>
  <c r="U11" i="2"/>
  <c r="T7" i="2"/>
  <c r="U11" i="19"/>
  <c r="BW14" i="2"/>
  <c r="BX14" i="2" s="1"/>
  <c r="AI313" i="2"/>
  <c r="AI311" i="2"/>
  <c r="AI309" i="2"/>
  <c r="AI307" i="2"/>
  <c r="AI305" i="2"/>
  <c r="AI303" i="2"/>
  <c r="AI301" i="2"/>
  <c r="AI299" i="2"/>
  <c r="AI297" i="2"/>
  <c r="AI295" i="2"/>
  <c r="AI293" i="2"/>
  <c r="AI291" i="2"/>
  <c r="AI289" i="2"/>
  <c r="AI287" i="2"/>
  <c r="AI285" i="2"/>
  <c r="AI283" i="2"/>
  <c r="AI281" i="2"/>
  <c r="AI279" i="2"/>
  <c r="AI277" i="2"/>
  <c r="AI275" i="2"/>
  <c r="AI273" i="2"/>
  <c r="AI271" i="2"/>
  <c r="AI269" i="2"/>
  <c r="AI267" i="2"/>
  <c r="AI265" i="2"/>
  <c r="AI263" i="2"/>
  <c r="AI261" i="2"/>
  <c r="AI259" i="2"/>
  <c r="AI257" i="2"/>
  <c r="AI255" i="2"/>
  <c r="AI253" i="2"/>
  <c r="AI251" i="2"/>
  <c r="AI249" i="2"/>
  <c r="AI247" i="2"/>
  <c r="AI245" i="2"/>
  <c r="AI243" i="2"/>
  <c r="AI241" i="2"/>
  <c r="AI239" i="2"/>
  <c r="AI237" i="2"/>
  <c r="AI235" i="2"/>
  <c r="AI233" i="2"/>
  <c r="AI231" i="2"/>
  <c r="AI229" i="2"/>
  <c r="AI227" i="2"/>
  <c r="AI225" i="2"/>
  <c r="AI223" i="2"/>
  <c r="AI221" i="2"/>
  <c r="AI219" i="2"/>
  <c r="AI217" i="2"/>
  <c r="AI215" i="2"/>
  <c r="AI213" i="2"/>
  <c r="AI211" i="2"/>
  <c r="AI209" i="2"/>
  <c r="AI207" i="2"/>
  <c r="AI205" i="2"/>
  <c r="AI203" i="2"/>
  <c r="AI201" i="2"/>
  <c r="AI199" i="2"/>
  <c r="AI197" i="2"/>
  <c r="AI195" i="2"/>
  <c r="AI193" i="2"/>
  <c r="AI191" i="2"/>
  <c r="AI189" i="2"/>
  <c r="AI187" i="2"/>
  <c r="AI185" i="2"/>
  <c r="AI183" i="2"/>
  <c r="AI181" i="2"/>
  <c r="AI179" i="2"/>
  <c r="AI177" i="2"/>
  <c r="AI175" i="2"/>
  <c r="AI173" i="2"/>
  <c r="AI171" i="2"/>
  <c r="AI169" i="2"/>
  <c r="AI167" i="2"/>
  <c r="AI165" i="2"/>
  <c r="AI163" i="2"/>
  <c r="AI161" i="2"/>
  <c r="AI159" i="2"/>
  <c r="AI157" i="2"/>
  <c r="AI155" i="2"/>
  <c r="AI153" i="2"/>
  <c r="AI151" i="2"/>
  <c r="AI149" i="2"/>
  <c r="AI147" i="2"/>
  <c r="AI145" i="2"/>
  <c r="AI143" i="2"/>
  <c r="AI141" i="2"/>
  <c r="AI139" i="2"/>
  <c r="AI137" i="2"/>
  <c r="AI135" i="2"/>
  <c r="AI133" i="2"/>
  <c r="AI131" i="2"/>
  <c r="AI129" i="2"/>
  <c r="AI127" i="2"/>
  <c r="AI125" i="2"/>
  <c r="AI123" i="2"/>
  <c r="AI121" i="2"/>
  <c r="AI119" i="2"/>
  <c r="AI117" i="2"/>
  <c r="AI115" i="2"/>
  <c r="AI113" i="2"/>
  <c r="AI111" i="2"/>
  <c r="AI109" i="2"/>
  <c r="AI107" i="2"/>
  <c r="AI105" i="2"/>
  <c r="AI103" i="2"/>
  <c r="AI101" i="2"/>
  <c r="AI99" i="2"/>
  <c r="AI97" i="2"/>
  <c r="AI95" i="2"/>
  <c r="AI93" i="2"/>
  <c r="AI91" i="2"/>
  <c r="AI89" i="2"/>
  <c r="AI87" i="2"/>
  <c r="AI85" i="2"/>
  <c r="AI83" i="2"/>
  <c r="AI81" i="2"/>
  <c r="AI79" i="2"/>
  <c r="AI77" i="2"/>
  <c r="AI75" i="2"/>
  <c r="AI73" i="2"/>
  <c r="AI71" i="2"/>
  <c r="AI69" i="2"/>
  <c r="AI67" i="2"/>
  <c r="AI65" i="2"/>
  <c r="AI63" i="2"/>
  <c r="AI61" i="2"/>
  <c r="AI59" i="2"/>
  <c r="AI57" i="2"/>
  <c r="AI55" i="2"/>
  <c r="AI53" i="2"/>
  <c r="AI51" i="2"/>
  <c r="AI49" i="2"/>
  <c r="AI47" i="2"/>
  <c r="AI45" i="2"/>
  <c r="AI43" i="2"/>
  <c r="AI41" i="2"/>
  <c r="AI39" i="2"/>
  <c r="AI37" i="2"/>
  <c r="AI35" i="2"/>
  <c r="AI33" i="2"/>
  <c r="AI31" i="2"/>
  <c r="AI29" i="2"/>
  <c r="AI27" i="2"/>
  <c r="AI25" i="2"/>
  <c r="AI23" i="2"/>
  <c r="AI21" i="2"/>
  <c r="AI19" i="2"/>
  <c r="AI17" i="2"/>
  <c r="AI313" i="19"/>
  <c r="AI311" i="19"/>
  <c r="AI309" i="19"/>
  <c r="AI307" i="19"/>
  <c r="AI305" i="19"/>
  <c r="AI303" i="19"/>
  <c r="AI301" i="19"/>
  <c r="AI299" i="19"/>
  <c r="AI297" i="19"/>
  <c r="AI295" i="19"/>
  <c r="AI293" i="19"/>
  <c r="AI291" i="19"/>
  <c r="AI289" i="19"/>
  <c r="AI287" i="19"/>
  <c r="AI285" i="19"/>
  <c r="AI283" i="19"/>
  <c r="AI281" i="19"/>
  <c r="AI279" i="19"/>
  <c r="AI277" i="19"/>
  <c r="AI275" i="19"/>
  <c r="AI273" i="19"/>
  <c r="AI271" i="19"/>
  <c r="AI269" i="19"/>
  <c r="AI267" i="19"/>
  <c r="AI265" i="19"/>
  <c r="AI263" i="19"/>
  <c r="AI261" i="19"/>
  <c r="AI259" i="19"/>
  <c r="AI257" i="19"/>
  <c r="AI255" i="19"/>
  <c r="AI253" i="19"/>
  <c r="AI251" i="19"/>
  <c r="AI249" i="19"/>
  <c r="AI247" i="19"/>
  <c r="AI245" i="19"/>
  <c r="AI243" i="19"/>
  <c r="AI241" i="19"/>
  <c r="AI239" i="19"/>
  <c r="AI237" i="19"/>
  <c r="AI235" i="19"/>
  <c r="AI233" i="19"/>
  <c r="AI231" i="19"/>
  <c r="AI229" i="19"/>
  <c r="AI227" i="19"/>
  <c r="AI225" i="19"/>
  <c r="AI223" i="19"/>
  <c r="AI221" i="19"/>
  <c r="AI219" i="19"/>
  <c r="AI217" i="19"/>
  <c r="AI215" i="19"/>
  <c r="AI213" i="19"/>
  <c r="AI211" i="19"/>
  <c r="AI209" i="19"/>
  <c r="AI207" i="19"/>
  <c r="AI205" i="19"/>
  <c r="AI203" i="19"/>
  <c r="AI201" i="19"/>
  <c r="AI199" i="19"/>
  <c r="AI197" i="19"/>
  <c r="AI195" i="19"/>
  <c r="AI193" i="19"/>
  <c r="AI191" i="19"/>
  <c r="AI189" i="19"/>
  <c r="AI187" i="19"/>
  <c r="AI185" i="19"/>
  <c r="AI183" i="19"/>
  <c r="AI181" i="19"/>
  <c r="AI179" i="19"/>
  <c r="AI177" i="19"/>
  <c r="AI175" i="19"/>
  <c r="AI173" i="19"/>
  <c r="AI171" i="19"/>
  <c r="AI169" i="19"/>
  <c r="AI167" i="19"/>
  <c r="AI165" i="19"/>
  <c r="AI163" i="19"/>
  <c r="AI161" i="19"/>
  <c r="AI159" i="19"/>
  <c r="AI157" i="19"/>
  <c r="AI155" i="19"/>
  <c r="AI153" i="19"/>
  <c r="AI151" i="19"/>
  <c r="AI149" i="19"/>
  <c r="AI147" i="19"/>
  <c r="AI145" i="19"/>
  <c r="AI143" i="19"/>
  <c r="AI141" i="19"/>
  <c r="AI139" i="19"/>
  <c r="AI137" i="19"/>
  <c r="AI135" i="19"/>
  <c r="AI133" i="19"/>
  <c r="AI131" i="19"/>
  <c r="AI129" i="19"/>
  <c r="AI127" i="19"/>
  <c r="AI125" i="19"/>
  <c r="AI123" i="19"/>
  <c r="AI121" i="19"/>
  <c r="AI119" i="19"/>
  <c r="AI117" i="19"/>
  <c r="AI115" i="19"/>
  <c r="AI113" i="19"/>
  <c r="AI111" i="19"/>
  <c r="AI109" i="19"/>
  <c r="AI107" i="19"/>
  <c r="AI105" i="19"/>
  <c r="AI103" i="19"/>
  <c r="AI101" i="19"/>
  <c r="AI99" i="19"/>
  <c r="AI97" i="19"/>
  <c r="AI95" i="19"/>
  <c r="AI93" i="19"/>
  <c r="AI91" i="19"/>
  <c r="AI89" i="19"/>
  <c r="AI87" i="19"/>
  <c r="AI85" i="19"/>
  <c r="AI83" i="19"/>
  <c r="AI81" i="19"/>
  <c r="AI79" i="19"/>
  <c r="AI77" i="19"/>
  <c r="AI75" i="19"/>
  <c r="AI73" i="19"/>
  <c r="AI71" i="19"/>
  <c r="AI69" i="19"/>
  <c r="AI67" i="19"/>
  <c r="AI65" i="19"/>
  <c r="AI63" i="19"/>
  <c r="AI61" i="19"/>
  <c r="AI59" i="19"/>
  <c r="AI57" i="19"/>
  <c r="AI55" i="19"/>
  <c r="AI53" i="19"/>
  <c r="AI51" i="19"/>
  <c r="AI49" i="19"/>
  <c r="AI47" i="19"/>
  <c r="AI45" i="19"/>
  <c r="AI43" i="19"/>
  <c r="AI41" i="19"/>
  <c r="AI39" i="19"/>
  <c r="AI37" i="19"/>
  <c r="AI35" i="19"/>
  <c r="AI33" i="19"/>
  <c r="AI31" i="19"/>
  <c r="AI29" i="19"/>
  <c r="AI27" i="19"/>
  <c r="AI25" i="19"/>
  <c r="AI23" i="19"/>
  <c r="AI21" i="19"/>
  <c r="AI19" i="19"/>
  <c r="AI17" i="19"/>
  <c r="AI15" i="19"/>
  <c r="G15" i="2"/>
  <c r="H14" i="2" s="1"/>
  <c r="I16" i="2"/>
  <c r="B3" i="4" s="1"/>
  <c r="I18" i="2"/>
  <c r="B4" i="4" s="1"/>
  <c r="I20" i="2"/>
  <c r="I22" i="2"/>
  <c r="B6" i="4" s="1"/>
  <c r="I24" i="2"/>
  <c r="I26" i="2"/>
  <c r="I28" i="2"/>
  <c r="I30" i="2"/>
  <c r="I32" i="2"/>
  <c r="I34" i="2"/>
  <c r="I36" i="2"/>
  <c r="I38" i="2"/>
  <c r="I40" i="2"/>
  <c r="I42" i="2"/>
  <c r="I44" i="2"/>
  <c r="I46" i="2"/>
  <c r="I48" i="2"/>
  <c r="I50" i="2"/>
  <c r="I52" i="2"/>
  <c r="I54" i="2"/>
  <c r="I56" i="2"/>
  <c r="I58" i="2"/>
  <c r="I60" i="2"/>
  <c r="I62" i="2"/>
  <c r="I64" i="2"/>
  <c r="I66" i="2"/>
  <c r="I68" i="2"/>
  <c r="I70" i="2"/>
  <c r="I72" i="2"/>
  <c r="I74" i="2"/>
  <c r="I76" i="2"/>
  <c r="I78" i="2"/>
  <c r="I80" i="2"/>
  <c r="I82" i="2"/>
  <c r="I84" i="2"/>
  <c r="I86" i="2"/>
  <c r="I88" i="2"/>
  <c r="I90" i="2"/>
  <c r="I92" i="2"/>
  <c r="I94" i="2"/>
  <c r="I96" i="2"/>
  <c r="I98" i="2"/>
  <c r="I100" i="2"/>
  <c r="I102" i="2"/>
  <c r="I104" i="2"/>
  <c r="I106" i="2"/>
  <c r="I108" i="2"/>
  <c r="I110" i="2"/>
  <c r="I112" i="2"/>
  <c r="I114" i="2"/>
  <c r="I116" i="2"/>
  <c r="I118" i="2"/>
  <c r="I120" i="2"/>
  <c r="I122" i="2"/>
  <c r="I124" i="2"/>
  <c r="I126" i="2"/>
  <c r="I128" i="2"/>
  <c r="I130" i="2"/>
  <c r="I132" i="2"/>
  <c r="I134" i="2"/>
  <c r="I136" i="2"/>
  <c r="I138" i="2"/>
  <c r="I140" i="2"/>
  <c r="I142" i="2"/>
  <c r="I144" i="2"/>
  <c r="I146" i="2"/>
  <c r="I148" i="2"/>
  <c r="I150" i="2"/>
  <c r="I152" i="2"/>
  <c r="I154" i="2"/>
  <c r="I156" i="2"/>
  <c r="I158" i="2"/>
  <c r="I160" i="2"/>
  <c r="I162" i="2"/>
  <c r="I164" i="2"/>
  <c r="I166" i="2"/>
  <c r="I168" i="2"/>
  <c r="I170" i="2"/>
  <c r="I172" i="2"/>
  <c r="I174" i="2"/>
  <c r="I176" i="2"/>
  <c r="I178" i="2"/>
  <c r="I180" i="2"/>
  <c r="I182" i="2"/>
  <c r="I184" i="2"/>
  <c r="I186" i="2"/>
  <c r="I188" i="2"/>
  <c r="I190" i="2"/>
  <c r="I192" i="2"/>
  <c r="I194" i="2"/>
  <c r="I196" i="2"/>
  <c r="I198" i="2"/>
  <c r="I200" i="2"/>
  <c r="I202" i="2"/>
  <c r="I204" i="2"/>
  <c r="I206" i="2"/>
  <c r="I208" i="2"/>
  <c r="I210" i="2"/>
  <c r="I212" i="2"/>
  <c r="I214" i="2"/>
  <c r="I216" i="2"/>
  <c r="I218" i="2"/>
  <c r="I220" i="2"/>
  <c r="I222" i="2"/>
  <c r="I224" i="2"/>
  <c r="I226" i="2"/>
  <c r="I228" i="2"/>
  <c r="I230" i="2"/>
  <c r="I232" i="2"/>
  <c r="I234" i="2"/>
  <c r="I236" i="2"/>
  <c r="I238" i="2"/>
  <c r="I240" i="2"/>
  <c r="I242" i="2"/>
  <c r="I244" i="2"/>
  <c r="I246" i="2"/>
  <c r="I248" i="2"/>
  <c r="I250" i="2"/>
  <c r="I252" i="2"/>
  <c r="I254" i="2"/>
  <c r="I256" i="2"/>
  <c r="I258" i="2"/>
  <c r="I260" i="2"/>
  <c r="I262" i="2"/>
  <c r="I264" i="2"/>
  <c r="I266" i="2"/>
  <c r="I268" i="2"/>
  <c r="I270" i="2"/>
  <c r="I272" i="2"/>
  <c r="I274" i="2"/>
  <c r="I276" i="2"/>
  <c r="I278" i="2"/>
  <c r="I280" i="2"/>
  <c r="I282" i="2"/>
  <c r="I284" i="2"/>
  <c r="I286" i="2"/>
  <c r="I288" i="2"/>
  <c r="I290" i="2"/>
  <c r="I292" i="2"/>
  <c r="I294" i="2"/>
  <c r="I296" i="2"/>
  <c r="I298" i="2"/>
  <c r="I300" i="2"/>
  <c r="I302" i="2"/>
  <c r="I304" i="2"/>
  <c r="I306" i="2"/>
  <c r="I308" i="2"/>
  <c r="I310" i="2"/>
  <c r="I312" i="2"/>
  <c r="I14" i="2"/>
  <c r="B2" i="4" s="1"/>
  <c r="I16" i="19"/>
  <c r="B3" i="10" s="1"/>
  <c r="I18" i="19"/>
  <c r="I20" i="19"/>
  <c r="B5" i="10" s="1"/>
  <c r="I22" i="19"/>
  <c r="I24" i="19"/>
  <c r="I26" i="19"/>
  <c r="I28" i="19"/>
  <c r="I30" i="19"/>
  <c r="I32" i="19"/>
  <c r="I34" i="19"/>
  <c r="I36" i="19"/>
  <c r="I38" i="19"/>
  <c r="I40" i="19"/>
  <c r="I42" i="19"/>
  <c r="I44" i="19"/>
  <c r="I46" i="19"/>
  <c r="I48" i="19"/>
  <c r="I50" i="19"/>
  <c r="I52" i="19"/>
  <c r="I54" i="19"/>
  <c r="I56" i="19"/>
  <c r="I58" i="19"/>
  <c r="I60" i="19"/>
  <c r="I62" i="19"/>
  <c r="I64" i="19"/>
  <c r="I66" i="19"/>
  <c r="I68" i="19"/>
  <c r="I70" i="19"/>
  <c r="I72" i="19"/>
  <c r="I74" i="19"/>
  <c r="I76" i="19"/>
  <c r="I78" i="19"/>
  <c r="I80" i="19"/>
  <c r="I82" i="19"/>
  <c r="I84" i="19"/>
  <c r="I86" i="19"/>
  <c r="I88" i="19"/>
  <c r="I90" i="19"/>
  <c r="I92" i="19"/>
  <c r="I94" i="19"/>
  <c r="I96" i="19"/>
  <c r="I98" i="19"/>
  <c r="I100" i="19"/>
  <c r="I102" i="19"/>
  <c r="I104" i="19"/>
  <c r="I106" i="19"/>
  <c r="I108" i="19"/>
  <c r="I110" i="19"/>
  <c r="I112" i="19"/>
  <c r="I114" i="19"/>
  <c r="I116" i="19"/>
  <c r="I118" i="19"/>
  <c r="I120" i="19"/>
  <c r="I122" i="19"/>
  <c r="I124" i="19"/>
  <c r="I126" i="19"/>
  <c r="I128" i="19"/>
  <c r="I130" i="19"/>
  <c r="I132" i="19"/>
  <c r="I134" i="19"/>
  <c r="I136" i="19"/>
  <c r="I138" i="19"/>
  <c r="I140" i="19"/>
  <c r="I142" i="19"/>
  <c r="I144" i="19"/>
  <c r="I146" i="19"/>
  <c r="I148" i="19"/>
  <c r="I150" i="19"/>
  <c r="I152" i="19"/>
  <c r="I154" i="19"/>
  <c r="I156" i="19"/>
  <c r="I158" i="19"/>
  <c r="I160" i="19"/>
  <c r="I162" i="19"/>
  <c r="I164" i="19"/>
  <c r="I166" i="19"/>
  <c r="I168" i="19"/>
  <c r="I170" i="19"/>
  <c r="I172" i="19"/>
  <c r="I174" i="19"/>
  <c r="I176" i="19"/>
  <c r="I178" i="19"/>
  <c r="I180" i="19"/>
  <c r="I182" i="19"/>
  <c r="I184" i="19"/>
  <c r="I186" i="19"/>
  <c r="I188" i="19"/>
  <c r="I190" i="19"/>
  <c r="I192" i="19"/>
  <c r="I194" i="19"/>
  <c r="I196" i="19"/>
  <c r="I198" i="19"/>
  <c r="I200" i="19"/>
  <c r="I202" i="19"/>
  <c r="I204" i="19"/>
  <c r="I206" i="19"/>
  <c r="I208" i="19"/>
  <c r="I210" i="19"/>
  <c r="I212" i="19"/>
  <c r="I214" i="19"/>
  <c r="I216" i="19"/>
  <c r="I218" i="19"/>
  <c r="I220" i="19"/>
  <c r="I222" i="19"/>
  <c r="I224" i="19"/>
  <c r="I226" i="19"/>
  <c r="I228" i="19"/>
  <c r="I230" i="19"/>
  <c r="I232" i="19"/>
  <c r="I234" i="19"/>
  <c r="I236" i="19"/>
  <c r="I238" i="19"/>
  <c r="I240" i="19"/>
  <c r="I242" i="19"/>
  <c r="I244" i="19"/>
  <c r="I246" i="19"/>
  <c r="I248" i="19"/>
  <c r="I250" i="19"/>
  <c r="I252" i="19"/>
  <c r="I254" i="19"/>
  <c r="I256" i="19"/>
  <c r="I258" i="19"/>
  <c r="I260" i="19"/>
  <c r="I262" i="19"/>
  <c r="I264" i="19"/>
  <c r="I266" i="19"/>
  <c r="I268" i="19"/>
  <c r="I270" i="19"/>
  <c r="I272" i="19"/>
  <c r="I274" i="19"/>
  <c r="I276" i="19"/>
  <c r="I278" i="19"/>
  <c r="I280" i="19"/>
  <c r="I282" i="19"/>
  <c r="I284" i="19"/>
  <c r="I286" i="19"/>
  <c r="I288" i="19"/>
  <c r="I290" i="19"/>
  <c r="I292" i="19"/>
  <c r="I294" i="19"/>
  <c r="I296" i="19"/>
  <c r="I298" i="19"/>
  <c r="I300" i="19"/>
  <c r="I302" i="19"/>
  <c r="I304" i="19"/>
  <c r="I306" i="19"/>
  <c r="I308" i="19"/>
  <c r="I310" i="19"/>
  <c r="I312" i="19"/>
  <c r="I14" i="19"/>
  <c r="B2" i="10" s="1"/>
  <c r="BZ22" i="2"/>
  <c r="BX24" i="2"/>
  <c r="BZ24" i="2"/>
  <c r="BZ26" i="2"/>
  <c r="BX28" i="2"/>
  <c r="BZ28" i="2"/>
  <c r="BX30" i="2"/>
  <c r="BZ30" i="2"/>
  <c r="BZ32" i="2"/>
  <c r="BX36" i="2"/>
  <c r="BX38" i="2"/>
  <c r="BZ38" i="2"/>
  <c r="BX40" i="2"/>
  <c r="BZ40" i="2"/>
  <c r="BZ42" i="2"/>
  <c r="BX44" i="2"/>
  <c r="BX46" i="2"/>
  <c r="BZ48" i="2"/>
  <c r="BX50" i="2"/>
  <c r="BZ50" i="2"/>
  <c r="BX52" i="2"/>
  <c r="BZ52" i="2"/>
  <c r="BX54" i="2"/>
  <c r="BZ54" i="2"/>
  <c r="BX56" i="2"/>
  <c r="BZ56" i="2"/>
  <c r="BX58" i="2"/>
  <c r="BZ58" i="2"/>
  <c r="BX60" i="2"/>
  <c r="BZ60" i="2"/>
  <c r="BX62" i="2"/>
  <c r="BZ62" i="2"/>
  <c r="BX64" i="2"/>
  <c r="BZ64" i="2"/>
  <c r="BX66" i="2"/>
  <c r="BZ66" i="2"/>
  <c r="BX68" i="2"/>
  <c r="BZ68" i="2"/>
  <c r="BX70" i="2"/>
  <c r="BZ70" i="2"/>
  <c r="BX72" i="2"/>
  <c r="BZ72" i="2"/>
  <c r="BX74" i="2"/>
  <c r="BZ74" i="2"/>
  <c r="BX76" i="2"/>
  <c r="BZ76" i="2"/>
  <c r="BX78" i="2"/>
  <c r="BZ78" i="2"/>
  <c r="BX80" i="2"/>
  <c r="BZ80" i="2"/>
  <c r="BX82" i="2"/>
  <c r="BZ82" i="2"/>
  <c r="BX84" i="2"/>
  <c r="BZ84" i="2"/>
  <c r="BX86" i="2"/>
  <c r="BZ86" i="2"/>
  <c r="BX88" i="2"/>
  <c r="BZ88" i="2"/>
  <c r="BX90" i="2"/>
  <c r="BZ90" i="2"/>
  <c r="BX92" i="2"/>
  <c r="BZ92" i="2"/>
  <c r="BX94" i="2"/>
  <c r="BZ94" i="2"/>
  <c r="BX96" i="2"/>
  <c r="BZ96" i="2"/>
  <c r="BX98" i="2"/>
  <c r="BZ98" i="2"/>
  <c r="BX100" i="2"/>
  <c r="BZ100" i="2"/>
  <c r="BX102" i="2"/>
  <c r="BZ102" i="2"/>
  <c r="BX104" i="2"/>
  <c r="BZ104" i="2"/>
  <c r="BX106" i="2"/>
  <c r="BZ106" i="2"/>
  <c r="BX108" i="2"/>
  <c r="BZ108" i="2"/>
  <c r="BX110" i="2"/>
  <c r="BZ110" i="2"/>
  <c r="BX112" i="2"/>
  <c r="BZ112" i="2"/>
  <c r="BX114" i="2"/>
  <c r="BZ114" i="2"/>
  <c r="BX116" i="2"/>
  <c r="BZ116" i="2"/>
  <c r="BX118" i="2"/>
  <c r="BZ118" i="2"/>
  <c r="BX120" i="2"/>
  <c r="BZ120" i="2"/>
  <c r="BX122" i="2"/>
  <c r="BZ122" i="2"/>
  <c r="BX124" i="2"/>
  <c r="BZ124" i="2"/>
  <c r="BX126" i="2"/>
  <c r="BZ126" i="2"/>
  <c r="BX128" i="2"/>
  <c r="BZ128" i="2"/>
  <c r="BX130" i="2"/>
  <c r="BZ130" i="2"/>
  <c r="BX132" i="2"/>
  <c r="BZ132" i="2"/>
  <c r="BX134" i="2"/>
  <c r="BZ134" i="2"/>
  <c r="BX136" i="2"/>
  <c r="BZ136" i="2"/>
  <c r="BX138" i="2"/>
  <c r="BZ138" i="2"/>
  <c r="BX140" i="2"/>
  <c r="BZ140" i="2"/>
  <c r="BX142" i="2"/>
  <c r="BZ142" i="2"/>
  <c r="BX144" i="2"/>
  <c r="BZ144" i="2"/>
  <c r="BX146" i="2"/>
  <c r="BZ146" i="2"/>
  <c r="BX148" i="2"/>
  <c r="BZ148" i="2"/>
  <c r="BX150" i="2"/>
  <c r="BZ150" i="2"/>
  <c r="BX152" i="2"/>
  <c r="BZ152" i="2"/>
  <c r="BX154" i="2"/>
  <c r="BZ154" i="2"/>
  <c r="BX156" i="2"/>
  <c r="BZ156" i="2"/>
  <c r="BX158" i="2"/>
  <c r="BZ158" i="2"/>
  <c r="BX160" i="2"/>
  <c r="BZ160" i="2"/>
  <c r="BX162" i="2"/>
  <c r="BZ162" i="2"/>
  <c r="BX164" i="2"/>
  <c r="BZ164" i="2"/>
  <c r="BX166" i="2"/>
  <c r="BZ166" i="2"/>
  <c r="BX168" i="2"/>
  <c r="BZ168" i="2"/>
  <c r="BX170" i="2"/>
  <c r="BZ170" i="2"/>
  <c r="BX172" i="2"/>
  <c r="BZ172" i="2"/>
  <c r="BX174" i="2"/>
  <c r="BZ174" i="2"/>
  <c r="BX176" i="2"/>
  <c r="BZ176" i="2"/>
  <c r="BX178" i="2"/>
  <c r="BZ178" i="2"/>
  <c r="BX180" i="2"/>
  <c r="BZ180" i="2"/>
  <c r="BX182" i="2"/>
  <c r="BZ182" i="2"/>
  <c r="BX184" i="2"/>
  <c r="BZ184" i="2"/>
  <c r="BX186" i="2"/>
  <c r="BZ186" i="2"/>
  <c r="BX188" i="2"/>
  <c r="BZ188" i="2"/>
  <c r="BX190" i="2"/>
  <c r="BZ190" i="2"/>
  <c r="BX192" i="2"/>
  <c r="BZ192" i="2"/>
  <c r="BX194" i="2"/>
  <c r="BZ194" i="2"/>
  <c r="BX196" i="2"/>
  <c r="BZ196" i="2"/>
  <c r="BX198" i="2"/>
  <c r="BZ198" i="2"/>
  <c r="BX200" i="2"/>
  <c r="BZ200" i="2"/>
  <c r="BX202" i="2"/>
  <c r="BZ202" i="2"/>
  <c r="BX204" i="2"/>
  <c r="BZ204" i="2"/>
  <c r="BX206" i="2"/>
  <c r="BZ206" i="2"/>
  <c r="BX208" i="2"/>
  <c r="BZ208" i="2"/>
  <c r="BX210" i="2"/>
  <c r="BZ210" i="2"/>
  <c r="BX212" i="2"/>
  <c r="BZ212" i="2"/>
  <c r="BX214" i="2"/>
  <c r="BZ214" i="2"/>
  <c r="BX216" i="2"/>
  <c r="BZ216" i="2"/>
  <c r="BX218" i="2"/>
  <c r="BZ218" i="2"/>
  <c r="BX220" i="2"/>
  <c r="BZ220" i="2"/>
  <c r="BX222" i="2"/>
  <c r="BZ222" i="2"/>
  <c r="BX224" i="2"/>
  <c r="BZ224" i="2"/>
  <c r="BX226" i="2"/>
  <c r="BZ226" i="2"/>
  <c r="BX228" i="2"/>
  <c r="BZ228" i="2"/>
  <c r="BX230" i="2"/>
  <c r="BZ230" i="2"/>
  <c r="BX232" i="2"/>
  <c r="BZ232" i="2"/>
  <c r="BX234" i="2"/>
  <c r="BZ234" i="2"/>
  <c r="BX236" i="2"/>
  <c r="BZ236" i="2"/>
  <c r="BX238" i="2"/>
  <c r="BZ238" i="2"/>
  <c r="BX240" i="2"/>
  <c r="BZ240" i="2"/>
  <c r="BX242" i="2"/>
  <c r="BZ242" i="2"/>
  <c r="BX244" i="2"/>
  <c r="BZ244" i="2"/>
  <c r="BX246" i="2"/>
  <c r="BZ246" i="2"/>
  <c r="BX248" i="2"/>
  <c r="BZ248" i="2"/>
  <c r="BX250" i="2"/>
  <c r="BZ250" i="2"/>
  <c r="BX252" i="2"/>
  <c r="BZ252" i="2"/>
  <c r="BX254" i="2"/>
  <c r="BZ254" i="2"/>
  <c r="BX256" i="2"/>
  <c r="BZ256" i="2"/>
  <c r="BX258" i="2"/>
  <c r="BZ258" i="2"/>
  <c r="BX260" i="2"/>
  <c r="BZ260" i="2"/>
  <c r="BX262" i="2"/>
  <c r="BZ262" i="2"/>
  <c r="BX264" i="2"/>
  <c r="BZ264" i="2"/>
  <c r="BX266" i="2"/>
  <c r="BZ266" i="2"/>
  <c r="BX268" i="2"/>
  <c r="BZ268" i="2"/>
  <c r="BX270" i="2"/>
  <c r="BZ270" i="2"/>
  <c r="BX272" i="2"/>
  <c r="BZ272" i="2"/>
  <c r="BX274" i="2"/>
  <c r="BZ274" i="2"/>
  <c r="BX276" i="2"/>
  <c r="BZ276" i="2"/>
  <c r="BX278" i="2"/>
  <c r="BZ278" i="2"/>
  <c r="BX280" i="2"/>
  <c r="BZ280" i="2"/>
  <c r="BX282" i="2"/>
  <c r="BZ282" i="2"/>
  <c r="BX284" i="2"/>
  <c r="BZ284" i="2"/>
  <c r="BX286" i="2"/>
  <c r="BZ286" i="2"/>
  <c r="BX288" i="2"/>
  <c r="BZ288" i="2"/>
  <c r="BX290" i="2"/>
  <c r="BZ290" i="2"/>
  <c r="BX292" i="2"/>
  <c r="BZ292" i="2"/>
  <c r="BX294" i="2"/>
  <c r="BZ294" i="2"/>
  <c r="BX296" i="2"/>
  <c r="BZ296" i="2"/>
  <c r="BX298" i="2"/>
  <c r="BZ298" i="2"/>
  <c r="BX300" i="2"/>
  <c r="BZ300" i="2"/>
  <c r="BX302" i="2"/>
  <c r="BZ302" i="2"/>
  <c r="BX304" i="2"/>
  <c r="BZ304" i="2"/>
  <c r="BX306" i="2"/>
  <c r="BZ306" i="2"/>
  <c r="BX308" i="2"/>
  <c r="BZ308" i="2"/>
  <c r="BX310" i="2"/>
  <c r="BZ310" i="2"/>
  <c r="BX312" i="2"/>
  <c r="BZ312" i="2"/>
  <c r="BZ170" i="19"/>
  <c r="BZ172" i="19"/>
  <c r="BZ174" i="19"/>
  <c r="BZ176" i="19"/>
  <c r="BZ178" i="19"/>
  <c r="BZ180" i="19"/>
  <c r="BZ182" i="19"/>
  <c r="BZ184" i="19"/>
  <c r="BZ186" i="19"/>
  <c r="BZ188" i="19"/>
  <c r="BZ190" i="19"/>
  <c r="BZ192" i="19"/>
  <c r="BZ194" i="19"/>
  <c r="BZ196" i="19"/>
  <c r="BZ198" i="19"/>
  <c r="BZ200" i="19"/>
  <c r="BZ202" i="19"/>
  <c r="BZ204" i="19"/>
  <c r="BZ206" i="19"/>
  <c r="BZ208" i="19"/>
  <c r="BZ210" i="19"/>
  <c r="BZ212" i="19"/>
  <c r="BZ214" i="19"/>
  <c r="BZ216" i="19"/>
  <c r="BZ218" i="19"/>
  <c r="BZ220" i="19"/>
  <c r="BZ222" i="19"/>
  <c r="BZ224" i="19"/>
  <c r="BZ226" i="19"/>
  <c r="BZ228" i="19"/>
  <c r="BZ230" i="19"/>
  <c r="BZ232" i="19"/>
  <c r="BZ234" i="19"/>
  <c r="BZ236" i="19"/>
  <c r="BZ238" i="19"/>
  <c r="BZ240" i="19"/>
  <c r="BZ242" i="19"/>
  <c r="BZ244" i="19"/>
  <c r="BZ246" i="19"/>
  <c r="BZ248" i="19"/>
  <c r="BZ250" i="19"/>
  <c r="BZ252" i="19"/>
  <c r="BZ254" i="19"/>
  <c r="BZ256" i="19"/>
  <c r="BZ258" i="19"/>
  <c r="BZ260" i="19"/>
  <c r="BZ262" i="19"/>
  <c r="BZ264" i="19"/>
  <c r="BZ266" i="19"/>
  <c r="BZ268" i="19"/>
  <c r="BZ270" i="19"/>
  <c r="BZ272" i="19"/>
  <c r="BZ274" i="19"/>
  <c r="BZ276" i="19"/>
  <c r="BZ278" i="19"/>
  <c r="BZ280" i="19"/>
  <c r="BZ282" i="19"/>
  <c r="BZ284" i="19"/>
  <c r="BZ286" i="19"/>
  <c r="BZ288" i="19"/>
  <c r="BZ290" i="19"/>
  <c r="BZ292" i="19"/>
  <c r="BZ294" i="19"/>
  <c r="BZ296" i="19"/>
  <c r="BZ298" i="19"/>
  <c r="BZ300" i="19"/>
  <c r="BZ302" i="19"/>
  <c r="BZ304" i="19"/>
  <c r="BZ306" i="19"/>
  <c r="BZ308" i="19"/>
  <c r="BZ310" i="19"/>
  <c r="BZ312" i="19"/>
  <c r="BX160" i="19"/>
  <c r="BX162" i="19"/>
  <c r="BX164" i="19"/>
  <c r="BX166" i="19"/>
  <c r="BX168" i="19"/>
  <c r="BX170" i="19"/>
  <c r="BX172" i="19"/>
  <c r="BX174" i="19"/>
  <c r="BX176" i="19"/>
  <c r="BX178" i="19"/>
  <c r="BX180" i="19"/>
  <c r="BX182" i="19"/>
  <c r="BX184" i="19"/>
  <c r="BX186" i="19"/>
  <c r="BX188" i="19"/>
  <c r="BX190" i="19"/>
  <c r="BX192" i="19"/>
  <c r="BX194" i="19"/>
  <c r="BX196" i="19"/>
  <c r="BX198" i="19"/>
  <c r="BX200" i="19"/>
  <c r="BX202" i="19"/>
  <c r="BX204" i="19"/>
  <c r="BX206" i="19"/>
  <c r="BX208" i="19"/>
  <c r="BX210" i="19"/>
  <c r="BX212" i="19"/>
  <c r="BX214" i="19"/>
  <c r="BX216" i="19"/>
  <c r="BX218" i="19"/>
  <c r="BX220" i="19"/>
  <c r="BX222" i="19"/>
  <c r="BX224" i="19"/>
  <c r="BX226" i="19"/>
  <c r="BX228" i="19"/>
  <c r="BX230" i="19"/>
  <c r="BX232" i="19"/>
  <c r="BX234" i="19"/>
  <c r="BX236" i="19"/>
  <c r="BX238" i="19"/>
  <c r="BX240" i="19"/>
  <c r="BX242" i="19"/>
  <c r="BX244" i="19"/>
  <c r="BX246" i="19"/>
  <c r="BX248" i="19"/>
  <c r="BX250" i="19"/>
  <c r="BX252" i="19"/>
  <c r="BX254" i="19"/>
  <c r="BX256" i="19"/>
  <c r="BX258" i="19"/>
  <c r="BX260" i="19"/>
  <c r="BX262" i="19"/>
  <c r="BX264" i="19"/>
  <c r="BX266" i="19"/>
  <c r="BX268" i="19"/>
  <c r="BX270" i="19"/>
  <c r="BX272" i="19"/>
  <c r="BX274" i="19"/>
  <c r="BX276" i="19"/>
  <c r="BX278" i="19"/>
  <c r="BX280" i="19"/>
  <c r="BX282" i="19"/>
  <c r="BX284" i="19"/>
  <c r="BX286" i="19"/>
  <c r="BX288" i="19"/>
  <c r="BX290" i="19"/>
  <c r="BX292" i="19"/>
  <c r="BX294" i="19"/>
  <c r="BX296" i="19"/>
  <c r="BX298" i="19"/>
  <c r="BX300" i="19"/>
  <c r="BX302" i="19"/>
  <c r="BX304" i="19"/>
  <c r="BX306" i="19"/>
  <c r="BX308" i="19"/>
  <c r="BX310" i="19"/>
  <c r="BX312" i="19"/>
  <c r="E20" i="2"/>
  <c r="BM20" i="2" s="1"/>
  <c r="E18" i="2"/>
  <c r="BM18" i="2" s="1"/>
  <c r="BY18" i="2"/>
  <c r="AG20" i="2"/>
  <c r="D20" i="19"/>
  <c r="E4" i="28"/>
  <c r="E3" i="28"/>
  <c r="E2" i="28"/>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1" i="2"/>
  <c r="AB49" i="2"/>
  <c r="AB47" i="2"/>
  <c r="AB45" i="2"/>
  <c r="AB43" i="2"/>
  <c r="AB41" i="2"/>
  <c r="AB39" i="2"/>
  <c r="AB37" i="2"/>
  <c r="AB35" i="2"/>
  <c r="AB33" i="2"/>
  <c r="AB31" i="2"/>
  <c r="AB29" i="2"/>
  <c r="AB27" i="2"/>
  <c r="AB25" i="2"/>
  <c r="AB23" i="2"/>
  <c r="AB21" i="2"/>
  <c r="AB20" i="2"/>
  <c r="AB19" i="2"/>
  <c r="AB18" i="2"/>
  <c r="AB17" i="2"/>
  <c r="AB15" i="2"/>
  <c r="AX12" i="2"/>
  <c r="M7" i="2"/>
  <c r="D7" i="2"/>
  <c r="M5" i="2"/>
  <c r="D5" i="2"/>
  <c r="AB14" i="2"/>
  <c r="G5" i="25"/>
  <c r="F5" i="25"/>
  <c r="C5" i="25"/>
  <c r="A5" i="25"/>
  <c r="G3" i="25"/>
  <c r="F3" i="25"/>
  <c r="C3" i="25"/>
  <c r="A3" i="25"/>
  <c r="G5" i="24"/>
  <c r="F5" i="24"/>
  <c r="G3" i="24"/>
  <c r="F3" i="24"/>
  <c r="C5" i="24"/>
  <c r="A5" i="24"/>
  <c r="C3" i="24"/>
  <c r="A3" i="24"/>
  <c r="D6" i="26"/>
  <c r="L6" i="26"/>
  <c r="H6" i="26"/>
  <c r="L4" i="26"/>
  <c r="H4" i="26"/>
  <c r="B6" i="26"/>
  <c r="B4" i="26"/>
  <c r="D13" i="11"/>
  <c r="E15" i="11"/>
  <c r="D11" i="11"/>
  <c r="T9" i="11" s="1"/>
  <c r="O9" i="11" s="1"/>
  <c r="L7" i="11"/>
  <c r="AZ313" i="2"/>
  <c r="AY313" i="2"/>
  <c r="AZ312" i="2"/>
  <c r="AY312" i="2"/>
  <c r="AZ311" i="2"/>
  <c r="AY311" i="2"/>
  <c r="AZ310" i="2"/>
  <c r="AY310" i="2"/>
  <c r="AZ309" i="2"/>
  <c r="AY309" i="2"/>
  <c r="AZ308" i="2"/>
  <c r="AY308" i="2"/>
  <c r="AZ307" i="2"/>
  <c r="AY307" i="2"/>
  <c r="AZ306" i="2"/>
  <c r="AY306" i="2"/>
  <c r="AZ305" i="2"/>
  <c r="AY305" i="2"/>
  <c r="AZ304" i="2"/>
  <c r="AY304" i="2"/>
  <c r="AZ303" i="2"/>
  <c r="AY303" i="2"/>
  <c r="AZ302" i="2"/>
  <c r="AY302" i="2"/>
  <c r="AZ301" i="2"/>
  <c r="AY301" i="2"/>
  <c r="AZ300" i="2"/>
  <c r="AY300" i="2"/>
  <c r="AZ299" i="2"/>
  <c r="AY299" i="2"/>
  <c r="AZ298" i="2"/>
  <c r="AY298" i="2"/>
  <c r="AZ297" i="2"/>
  <c r="AY297" i="2"/>
  <c r="AZ296" i="2"/>
  <c r="AY296" i="2"/>
  <c r="AZ295" i="2"/>
  <c r="AY295" i="2"/>
  <c r="AZ294" i="2"/>
  <c r="AY294" i="2"/>
  <c r="AZ293" i="2"/>
  <c r="AY293" i="2"/>
  <c r="AZ292" i="2"/>
  <c r="AY292" i="2"/>
  <c r="AZ291" i="2"/>
  <c r="AY291" i="2"/>
  <c r="AZ290" i="2"/>
  <c r="AY290" i="2"/>
  <c r="AZ289" i="2"/>
  <c r="AY289" i="2"/>
  <c r="AZ288" i="2"/>
  <c r="AY288" i="2"/>
  <c r="AZ287" i="2"/>
  <c r="AY287" i="2"/>
  <c r="AZ286" i="2"/>
  <c r="AY286" i="2"/>
  <c r="AZ285" i="2"/>
  <c r="AY285" i="2"/>
  <c r="AZ284" i="2"/>
  <c r="AY284" i="2"/>
  <c r="AZ283" i="2"/>
  <c r="AY283" i="2"/>
  <c r="AZ282" i="2"/>
  <c r="AY282" i="2"/>
  <c r="AZ281" i="2"/>
  <c r="AY281" i="2"/>
  <c r="AZ280" i="2"/>
  <c r="AY280" i="2"/>
  <c r="AZ279" i="2"/>
  <c r="AY279" i="2"/>
  <c r="AZ278" i="2"/>
  <c r="AY278" i="2"/>
  <c r="AZ277" i="2"/>
  <c r="AY277" i="2"/>
  <c r="AZ276" i="2"/>
  <c r="AY276" i="2"/>
  <c r="AZ275" i="2"/>
  <c r="AY275" i="2"/>
  <c r="AZ274" i="2"/>
  <c r="AY274" i="2"/>
  <c r="AZ273" i="2"/>
  <c r="AY273" i="2"/>
  <c r="AZ272" i="2"/>
  <c r="AY272" i="2"/>
  <c r="AZ271" i="2"/>
  <c r="AY271" i="2"/>
  <c r="AZ270" i="2"/>
  <c r="AY270" i="2"/>
  <c r="AZ269" i="2"/>
  <c r="AY269" i="2"/>
  <c r="AZ268" i="2"/>
  <c r="AY268" i="2"/>
  <c r="AZ267" i="2"/>
  <c r="AY267" i="2"/>
  <c r="AZ266" i="2"/>
  <c r="AY266" i="2"/>
  <c r="AZ265" i="2"/>
  <c r="AY265" i="2"/>
  <c r="AZ264" i="2"/>
  <c r="AY264" i="2"/>
  <c r="AZ263" i="2"/>
  <c r="AY263" i="2"/>
  <c r="AZ262" i="2"/>
  <c r="AY262" i="2"/>
  <c r="AZ261" i="2"/>
  <c r="AY261" i="2"/>
  <c r="AZ260" i="2"/>
  <c r="AY260" i="2"/>
  <c r="AZ259" i="2"/>
  <c r="AY259" i="2"/>
  <c r="AZ258" i="2"/>
  <c r="AY258" i="2"/>
  <c r="AZ257" i="2"/>
  <c r="AY257" i="2"/>
  <c r="AZ256" i="2"/>
  <c r="AY256" i="2"/>
  <c r="AZ255" i="2"/>
  <c r="AY255" i="2"/>
  <c r="AZ254" i="2"/>
  <c r="AY254" i="2"/>
  <c r="AZ253" i="2"/>
  <c r="AY253" i="2"/>
  <c r="AZ252" i="2"/>
  <c r="AY252" i="2"/>
  <c r="AZ251" i="2"/>
  <c r="AY251" i="2"/>
  <c r="AZ250" i="2"/>
  <c r="AY250" i="2"/>
  <c r="AZ249" i="2"/>
  <c r="AY249" i="2"/>
  <c r="AZ248" i="2"/>
  <c r="AY248" i="2"/>
  <c r="AZ247" i="2"/>
  <c r="AY247" i="2"/>
  <c r="AZ246" i="2"/>
  <c r="AY246" i="2"/>
  <c r="AZ245" i="2"/>
  <c r="AY245" i="2"/>
  <c r="AZ244" i="2"/>
  <c r="AY244" i="2"/>
  <c r="AZ243" i="2"/>
  <c r="AY243" i="2"/>
  <c r="AZ242" i="2"/>
  <c r="AY242" i="2"/>
  <c r="AZ241" i="2"/>
  <c r="AY241" i="2"/>
  <c r="AZ240" i="2"/>
  <c r="AY240" i="2"/>
  <c r="AZ239" i="2"/>
  <c r="AY239" i="2"/>
  <c r="AZ238" i="2"/>
  <c r="AY238" i="2"/>
  <c r="AZ237" i="2"/>
  <c r="AY237" i="2"/>
  <c r="AZ236" i="2"/>
  <c r="AY236" i="2"/>
  <c r="AZ235" i="2"/>
  <c r="AY235" i="2"/>
  <c r="AZ234" i="2"/>
  <c r="AY234" i="2"/>
  <c r="AZ233" i="2"/>
  <c r="AY233" i="2"/>
  <c r="AZ232" i="2"/>
  <c r="AY232" i="2"/>
  <c r="AZ231" i="2"/>
  <c r="AY231" i="2"/>
  <c r="AZ230" i="2"/>
  <c r="AY230" i="2"/>
  <c r="AZ229" i="2"/>
  <c r="AY229" i="2"/>
  <c r="AZ228" i="2"/>
  <c r="AY228" i="2"/>
  <c r="AZ227" i="2"/>
  <c r="AY227" i="2"/>
  <c r="AZ226" i="2"/>
  <c r="AY226" i="2"/>
  <c r="AZ225" i="2"/>
  <c r="AY225" i="2"/>
  <c r="AZ224" i="2"/>
  <c r="AY224" i="2"/>
  <c r="AZ223" i="2"/>
  <c r="AY223" i="2"/>
  <c r="AZ222" i="2"/>
  <c r="AY222" i="2"/>
  <c r="AZ221" i="2"/>
  <c r="AY221" i="2"/>
  <c r="AZ220" i="2"/>
  <c r="AY220" i="2"/>
  <c r="AZ219" i="2"/>
  <c r="AY219" i="2"/>
  <c r="AZ218" i="2"/>
  <c r="AY218" i="2"/>
  <c r="AZ217" i="2"/>
  <c r="AY217" i="2"/>
  <c r="AZ216" i="2"/>
  <c r="AY216" i="2"/>
  <c r="AZ215" i="2"/>
  <c r="AY215" i="2"/>
  <c r="AZ214" i="2"/>
  <c r="AY214" i="2"/>
  <c r="AZ213" i="2"/>
  <c r="AY213" i="2"/>
  <c r="AZ212" i="2"/>
  <c r="AY212" i="2"/>
  <c r="AZ211" i="2"/>
  <c r="AY211" i="2"/>
  <c r="AZ210" i="2"/>
  <c r="AY210" i="2"/>
  <c r="AZ209" i="2"/>
  <c r="AY209" i="2"/>
  <c r="AZ208" i="2"/>
  <c r="AY208" i="2"/>
  <c r="AZ207" i="2"/>
  <c r="AY207" i="2"/>
  <c r="AZ206" i="2"/>
  <c r="AY206" i="2"/>
  <c r="AZ205" i="2"/>
  <c r="AY205" i="2"/>
  <c r="AZ204" i="2"/>
  <c r="AY204" i="2"/>
  <c r="AZ203" i="2"/>
  <c r="AY203" i="2"/>
  <c r="AZ202" i="2"/>
  <c r="AY202" i="2"/>
  <c r="AZ201" i="2"/>
  <c r="AY201" i="2"/>
  <c r="AZ200" i="2"/>
  <c r="AY200" i="2"/>
  <c r="AZ199" i="2"/>
  <c r="AY199" i="2"/>
  <c r="AZ198" i="2"/>
  <c r="AY198" i="2"/>
  <c r="AZ197" i="2"/>
  <c r="AY197" i="2"/>
  <c r="AZ196" i="2"/>
  <c r="AY196" i="2"/>
  <c r="AZ195" i="2"/>
  <c r="AY195" i="2"/>
  <c r="AZ194" i="2"/>
  <c r="AY194" i="2"/>
  <c r="AZ193" i="2"/>
  <c r="AY193" i="2"/>
  <c r="AZ192" i="2"/>
  <c r="AY192" i="2"/>
  <c r="AZ191" i="2"/>
  <c r="AY191" i="2"/>
  <c r="AZ190" i="2"/>
  <c r="AY190" i="2"/>
  <c r="AZ189" i="2"/>
  <c r="AY189" i="2"/>
  <c r="AZ188" i="2"/>
  <c r="AY188" i="2"/>
  <c r="AZ187" i="2"/>
  <c r="AY187" i="2"/>
  <c r="AZ186" i="2"/>
  <c r="AY186" i="2"/>
  <c r="AZ185" i="2"/>
  <c r="AY185" i="2"/>
  <c r="AZ184" i="2"/>
  <c r="AY184" i="2"/>
  <c r="AZ183" i="2"/>
  <c r="AY183" i="2"/>
  <c r="AZ182" i="2"/>
  <c r="AY182" i="2"/>
  <c r="AZ181" i="2"/>
  <c r="AY181" i="2"/>
  <c r="AZ180" i="2"/>
  <c r="AY180" i="2"/>
  <c r="AZ179" i="2"/>
  <c r="AY179" i="2"/>
  <c r="AZ178" i="2"/>
  <c r="AY178" i="2"/>
  <c r="AZ177" i="2"/>
  <c r="AY177" i="2"/>
  <c r="AZ176" i="2"/>
  <c r="AY176" i="2"/>
  <c r="AZ175" i="2"/>
  <c r="AY175" i="2"/>
  <c r="AZ174" i="2"/>
  <c r="AY174" i="2"/>
  <c r="AZ173" i="2"/>
  <c r="AY173" i="2"/>
  <c r="AZ172" i="2"/>
  <c r="AY172" i="2"/>
  <c r="AZ171" i="2"/>
  <c r="AY171" i="2"/>
  <c r="AZ170" i="2"/>
  <c r="AY170" i="2"/>
  <c r="AZ169" i="2"/>
  <c r="AY169" i="2"/>
  <c r="AZ168" i="2"/>
  <c r="AY168" i="2"/>
  <c r="AZ167" i="2"/>
  <c r="AY167" i="2"/>
  <c r="AZ166" i="2"/>
  <c r="AY166" i="2"/>
  <c r="AZ165" i="2"/>
  <c r="AY165" i="2"/>
  <c r="AZ164" i="2"/>
  <c r="AY164" i="2"/>
  <c r="AZ163" i="2"/>
  <c r="AY163" i="2"/>
  <c r="AZ162" i="2"/>
  <c r="AY162" i="2"/>
  <c r="AZ161" i="2"/>
  <c r="AY161" i="2"/>
  <c r="AZ160" i="2"/>
  <c r="AY160" i="2"/>
  <c r="AZ159" i="2"/>
  <c r="AY159" i="2"/>
  <c r="AZ158" i="2"/>
  <c r="AY158" i="2"/>
  <c r="AZ157" i="2"/>
  <c r="AY157" i="2"/>
  <c r="AZ156" i="2"/>
  <c r="AY156" i="2"/>
  <c r="AZ155" i="2"/>
  <c r="AY155" i="2"/>
  <c r="AZ154" i="2"/>
  <c r="AY154" i="2"/>
  <c r="AZ153" i="2"/>
  <c r="AY153" i="2"/>
  <c r="AZ152" i="2"/>
  <c r="AY152" i="2"/>
  <c r="AZ151" i="2"/>
  <c r="AY151" i="2"/>
  <c r="AZ150" i="2"/>
  <c r="AY150" i="2"/>
  <c r="AZ149" i="2"/>
  <c r="AY149" i="2"/>
  <c r="AZ148" i="2"/>
  <c r="AY148" i="2"/>
  <c r="AZ147" i="2"/>
  <c r="AY147" i="2"/>
  <c r="AZ146" i="2"/>
  <c r="AY146" i="2"/>
  <c r="AZ145" i="2"/>
  <c r="AY145" i="2"/>
  <c r="AZ144" i="2"/>
  <c r="AY144" i="2"/>
  <c r="AZ143" i="2"/>
  <c r="AY143" i="2"/>
  <c r="AZ142" i="2"/>
  <c r="AY142" i="2"/>
  <c r="AZ141" i="2"/>
  <c r="AY141" i="2"/>
  <c r="AZ140" i="2"/>
  <c r="AY140" i="2"/>
  <c r="AZ139" i="2"/>
  <c r="AY139" i="2"/>
  <c r="AZ138" i="2"/>
  <c r="AY138" i="2"/>
  <c r="AZ137" i="2"/>
  <c r="AY137" i="2"/>
  <c r="AZ136" i="2"/>
  <c r="AY136" i="2"/>
  <c r="AZ135" i="2"/>
  <c r="AY135" i="2"/>
  <c r="AZ134" i="2"/>
  <c r="AY134" i="2"/>
  <c r="AZ133" i="2"/>
  <c r="AY133" i="2"/>
  <c r="AZ132" i="2"/>
  <c r="AY132" i="2"/>
  <c r="AZ131" i="2"/>
  <c r="AY131" i="2"/>
  <c r="AZ130" i="2"/>
  <c r="AY130" i="2"/>
  <c r="AZ129" i="2"/>
  <c r="AY129" i="2"/>
  <c r="AZ128" i="2"/>
  <c r="AY128" i="2"/>
  <c r="AZ127" i="2"/>
  <c r="AY127" i="2"/>
  <c r="AZ126" i="2"/>
  <c r="AY126" i="2"/>
  <c r="AZ125" i="2"/>
  <c r="AY125" i="2"/>
  <c r="AZ124" i="2"/>
  <c r="AY124" i="2"/>
  <c r="AZ123" i="2"/>
  <c r="AY123" i="2"/>
  <c r="AZ122" i="2"/>
  <c r="AY122" i="2"/>
  <c r="AZ121" i="2"/>
  <c r="AY121" i="2"/>
  <c r="AZ120" i="2"/>
  <c r="AY120" i="2"/>
  <c r="AZ119" i="2"/>
  <c r="AY119" i="2"/>
  <c r="AZ118" i="2"/>
  <c r="AY118" i="2"/>
  <c r="AZ117" i="2"/>
  <c r="AY117" i="2"/>
  <c r="AZ116" i="2"/>
  <c r="AY116" i="2"/>
  <c r="AZ115" i="2"/>
  <c r="AY115" i="2"/>
  <c r="AZ114" i="2"/>
  <c r="AY114" i="2"/>
  <c r="AZ113" i="2"/>
  <c r="AY113" i="2"/>
  <c r="AZ112" i="2"/>
  <c r="AY112" i="2"/>
  <c r="AZ111" i="2"/>
  <c r="AY111" i="2"/>
  <c r="AZ110" i="2"/>
  <c r="AY110" i="2"/>
  <c r="AZ109" i="2"/>
  <c r="AY109" i="2"/>
  <c r="AZ108" i="2"/>
  <c r="AY108" i="2"/>
  <c r="AZ107" i="2"/>
  <c r="AY107" i="2"/>
  <c r="AZ106" i="2"/>
  <c r="AY106" i="2"/>
  <c r="AZ105" i="2"/>
  <c r="AY105" i="2"/>
  <c r="AZ104" i="2"/>
  <c r="AY104" i="2"/>
  <c r="AZ103" i="2"/>
  <c r="AY103" i="2"/>
  <c r="AZ102" i="2"/>
  <c r="AY102" i="2"/>
  <c r="AZ101" i="2"/>
  <c r="AY101" i="2"/>
  <c r="AZ100" i="2"/>
  <c r="AY100" i="2"/>
  <c r="AZ99" i="2"/>
  <c r="AY99" i="2"/>
  <c r="AZ98" i="2"/>
  <c r="AY98" i="2"/>
  <c r="AZ97" i="2"/>
  <c r="AY97" i="2"/>
  <c r="AZ96" i="2"/>
  <c r="AY96" i="2"/>
  <c r="AZ95" i="2"/>
  <c r="AY95" i="2"/>
  <c r="AZ94" i="2"/>
  <c r="AY94" i="2"/>
  <c r="AZ93" i="2"/>
  <c r="AY93" i="2"/>
  <c r="AZ92" i="2"/>
  <c r="AY92" i="2"/>
  <c r="AZ91" i="2"/>
  <c r="AY91" i="2"/>
  <c r="AZ90" i="2"/>
  <c r="AY90" i="2"/>
  <c r="AZ89" i="2"/>
  <c r="AY89" i="2"/>
  <c r="AZ88" i="2"/>
  <c r="AY88" i="2"/>
  <c r="AZ87" i="2"/>
  <c r="AY87" i="2"/>
  <c r="AZ86" i="2"/>
  <c r="AY86" i="2"/>
  <c r="AZ85" i="2"/>
  <c r="AY85" i="2"/>
  <c r="AZ84" i="2"/>
  <c r="AY84" i="2"/>
  <c r="AZ83" i="2"/>
  <c r="AY83" i="2"/>
  <c r="AZ82" i="2"/>
  <c r="AY82" i="2"/>
  <c r="AZ81" i="2"/>
  <c r="AY81" i="2"/>
  <c r="AZ80" i="2"/>
  <c r="AY80" i="2"/>
  <c r="AZ79" i="2"/>
  <c r="AY79" i="2"/>
  <c r="AZ78" i="2"/>
  <c r="AY78" i="2"/>
  <c r="AZ77" i="2"/>
  <c r="AY77" i="2"/>
  <c r="AZ76" i="2"/>
  <c r="AY76" i="2"/>
  <c r="AZ75" i="2"/>
  <c r="AY75" i="2"/>
  <c r="AZ74" i="2"/>
  <c r="AY74" i="2"/>
  <c r="AZ73" i="2"/>
  <c r="AY73" i="2"/>
  <c r="AZ72" i="2"/>
  <c r="AY72" i="2"/>
  <c r="AZ71" i="2"/>
  <c r="AY71" i="2"/>
  <c r="AZ70" i="2"/>
  <c r="AY70" i="2"/>
  <c r="AZ69" i="2"/>
  <c r="AY69" i="2"/>
  <c r="AZ68" i="2"/>
  <c r="AY68" i="2"/>
  <c r="AZ67" i="2"/>
  <c r="AY67" i="2"/>
  <c r="AZ66" i="2"/>
  <c r="AY66" i="2"/>
  <c r="AZ65" i="2"/>
  <c r="AY65" i="2"/>
  <c r="AZ64" i="2"/>
  <c r="AY64" i="2"/>
  <c r="AZ63" i="2"/>
  <c r="AY63" i="2"/>
  <c r="AZ62" i="2"/>
  <c r="AY62" i="2"/>
  <c r="AZ61" i="2"/>
  <c r="AY61" i="2"/>
  <c r="AZ60" i="2"/>
  <c r="AY60" i="2"/>
  <c r="AZ59" i="2"/>
  <c r="AY59" i="2"/>
  <c r="AZ58" i="2"/>
  <c r="AY58" i="2"/>
  <c r="AZ57" i="2"/>
  <c r="AY57" i="2"/>
  <c r="AZ56" i="2"/>
  <c r="AY56" i="2"/>
  <c r="AZ55" i="2"/>
  <c r="AY55" i="2"/>
  <c r="AZ54" i="2"/>
  <c r="AY54" i="2"/>
  <c r="AZ53" i="2"/>
  <c r="AY53" i="2"/>
  <c r="AZ52" i="2"/>
  <c r="AY52" i="2"/>
  <c r="AZ51" i="2"/>
  <c r="AY51" i="2"/>
  <c r="AZ50" i="2"/>
  <c r="AY50" i="2"/>
  <c r="AZ49" i="2"/>
  <c r="AY49" i="2"/>
  <c r="AZ48" i="2"/>
  <c r="AY48" i="2"/>
  <c r="AZ47" i="2"/>
  <c r="AY47" i="2"/>
  <c r="AZ46" i="2"/>
  <c r="AY46" i="2"/>
  <c r="AZ45" i="2"/>
  <c r="AY45" i="2"/>
  <c r="AZ44" i="2"/>
  <c r="AY44" i="2"/>
  <c r="AZ43" i="2"/>
  <c r="AY43" i="2"/>
  <c r="AZ42" i="2"/>
  <c r="AY42" i="2"/>
  <c r="AZ41" i="2"/>
  <c r="AY41" i="2"/>
  <c r="AZ40" i="2"/>
  <c r="AY40" i="2"/>
  <c r="AZ39" i="2"/>
  <c r="AY39" i="2"/>
  <c r="AZ38" i="2"/>
  <c r="AY38" i="2"/>
  <c r="AZ37" i="2"/>
  <c r="AY37" i="2"/>
  <c r="AZ36" i="2"/>
  <c r="AY36" i="2"/>
  <c r="AZ35" i="2"/>
  <c r="AY35" i="2"/>
  <c r="AZ34" i="2"/>
  <c r="AY34" i="2"/>
  <c r="AZ33" i="2"/>
  <c r="AY33" i="2"/>
  <c r="AZ32" i="2"/>
  <c r="AY32" i="2"/>
  <c r="AZ31" i="2"/>
  <c r="AY31" i="2"/>
  <c r="AZ30" i="2"/>
  <c r="AY30" i="2"/>
  <c r="AZ29" i="2"/>
  <c r="AY29" i="2"/>
  <c r="AZ28" i="2"/>
  <c r="AY28" i="2"/>
  <c r="AZ27" i="2"/>
  <c r="AY27" i="2"/>
  <c r="AZ26" i="2"/>
  <c r="AY26" i="2"/>
  <c r="AZ25" i="2"/>
  <c r="AY25" i="2"/>
  <c r="AZ24" i="2"/>
  <c r="AY24" i="2"/>
  <c r="AZ23" i="2"/>
  <c r="AY23" i="2"/>
  <c r="AZ22" i="2"/>
  <c r="AY22" i="2"/>
  <c r="AZ21" i="2"/>
  <c r="AY21" i="2"/>
  <c r="AZ20" i="2"/>
  <c r="AY20" i="2"/>
  <c r="AZ19" i="2"/>
  <c r="AY19" i="2"/>
  <c r="AZ18" i="2"/>
  <c r="AY18" i="2"/>
  <c r="AZ17" i="2"/>
  <c r="AY17" i="2"/>
  <c r="AZ16" i="2"/>
  <c r="AY16" i="2"/>
  <c r="AZ15" i="2"/>
  <c r="AY15" i="2"/>
  <c r="AY14" i="2"/>
  <c r="AX313" i="19"/>
  <c r="AX312" i="19"/>
  <c r="AX311" i="19"/>
  <c r="AX310" i="19"/>
  <c r="AX309" i="19"/>
  <c r="AX308" i="19"/>
  <c r="AX307" i="19"/>
  <c r="AX306" i="19"/>
  <c r="AX305" i="19"/>
  <c r="AX304" i="19"/>
  <c r="AX303" i="19"/>
  <c r="AX302" i="19"/>
  <c r="AX301" i="19"/>
  <c r="AX300" i="19"/>
  <c r="AX299" i="19"/>
  <c r="AX298" i="19"/>
  <c r="AX297" i="19"/>
  <c r="AX296" i="19"/>
  <c r="AX295" i="19"/>
  <c r="AX294" i="19"/>
  <c r="AX293" i="19"/>
  <c r="AX292" i="19"/>
  <c r="AX291" i="19"/>
  <c r="AX290" i="19"/>
  <c r="AX289" i="19"/>
  <c r="AX288" i="19"/>
  <c r="AX287" i="19"/>
  <c r="AX286" i="19"/>
  <c r="AX285" i="19"/>
  <c r="AX284" i="19"/>
  <c r="AX283" i="19"/>
  <c r="AX282" i="19"/>
  <c r="AX281" i="19"/>
  <c r="AX280" i="19"/>
  <c r="AX279" i="19"/>
  <c r="AX278" i="19"/>
  <c r="AX277" i="19"/>
  <c r="AX276" i="19"/>
  <c r="AX275" i="19"/>
  <c r="AX274" i="19"/>
  <c r="AX273" i="19"/>
  <c r="AX272" i="19"/>
  <c r="AX271" i="19"/>
  <c r="AX270" i="19"/>
  <c r="AX269" i="19"/>
  <c r="AX268" i="19"/>
  <c r="AX267" i="19"/>
  <c r="AX266" i="19"/>
  <c r="AX265" i="19"/>
  <c r="AX264" i="19"/>
  <c r="AX263" i="19"/>
  <c r="AX262" i="19"/>
  <c r="AX261" i="19"/>
  <c r="AX260" i="19"/>
  <c r="AX259" i="19"/>
  <c r="AX258" i="19"/>
  <c r="AX257" i="19"/>
  <c r="AX256" i="19"/>
  <c r="AX255" i="19"/>
  <c r="AX254" i="19"/>
  <c r="AX253" i="19"/>
  <c r="AX252" i="19"/>
  <c r="AX251" i="19"/>
  <c r="AX250" i="19"/>
  <c r="AX249" i="19"/>
  <c r="AX248" i="19"/>
  <c r="AX247" i="19"/>
  <c r="AX246" i="19"/>
  <c r="AX245" i="19"/>
  <c r="AX244" i="19"/>
  <c r="AX243" i="19"/>
  <c r="AX242" i="19"/>
  <c r="AX241" i="19"/>
  <c r="AX240" i="19"/>
  <c r="AX239" i="19"/>
  <c r="AX238" i="19"/>
  <c r="AX237" i="19"/>
  <c r="AX236" i="19"/>
  <c r="AX235" i="19"/>
  <c r="AX234" i="19"/>
  <c r="AX233" i="19"/>
  <c r="AX232" i="19"/>
  <c r="AX231" i="19"/>
  <c r="AX230" i="19"/>
  <c r="AX229" i="19"/>
  <c r="AX228" i="19"/>
  <c r="AX227" i="19"/>
  <c r="AX226" i="19"/>
  <c r="AX225" i="19"/>
  <c r="AX224" i="19"/>
  <c r="AX223" i="19"/>
  <c r="AX222" i="19"/>
  <c r="AX221" i="19"/>
  <c r="AX220" i="19"/>
  <c r="AX219" i="19"/>
  <c r="AX218" i="19"/>
  <c r="AX217" i="19"/>
  <c r="AX216" i="19"/>
  <c r="AX215" i="19"/>
  <c r="AX214" i="19"/>
  <c r="AX213" i="19"/>
  <c r="AX212" i="19"/>
  <c r="AX211" i="19"/>
  <c r="AX210" i="19"/>
  <c r="AX209" i="19"/>
  <c r="AX208" i="19"/>
  <c r="AX207" i="19"/>
  <c r="AX206" i="19"/>
  <c r="AX205" i="19"/>
  <c r="AX204" i="19"/>
  <c r="AX203" i="19"/>
  <c r="AX202" i="19"/>
  <c r="AX201" i="19"/>
  <c r="AX200" i="19"/>
  <c r="AX199" i="19"/>
  <c r="AX198" i="19"/>
  <c r="AX197" i="19"/>
  <c r="AX196" i="19"/>
  <c r="AX195" i="19"/>
  <c r="AX194" i="19"/>
  <c r="AX193" i="19"/>
  <c r="AX192" i="19"/>
  <c r="AX191" i="19"/>
  <c r="AX190" i="19"/>
  <c r="AX189" i="19"/>
  <c r="AX188" i="19"/>
  <c r="AX187" i="19"/>
  <c r="AX186" i="19"/>
  <c r="AX185" i="19"/>
  <c r="AX184" i="19"/>
  <c r="AX183" i="19"/>
  <c r="AX182" i="19"/>
  <c r="AX181" i="19"/>
  <c r="AX180" i="19"/>
  <c r="AX179" i="19"/>
  <c r="AX178" i="19"/>
  <c r="AX177" i="19"/>
  <c r="AX176" i="19"/>
  <c r="AX175" i="19"/>
  <c r="AX174" i="19"/>
  <c r="AX173" i="19"/>
  <c r="AX172" i="19"/>
  <c r="AX171" i="19"/>
  <c r="AX170" i="19"/>
  <c r="AX169" i="19"/>
  <c r="AX168" i="19"/>
  <c r="AX167" i="19"/>
  <c r="AX166" i="19"/>
  <c r="AX165" i="19"/>
  <c r="AX164" i="19"/>
  <c r="AX163" i="19"/>
  <c r="AX162" i="19"/>
  <c r="AX161" i="19"/>
  <c r="AX160" i="19"/>
  <c r="AX159" i="19"/>
  <c r="AX158" i="19"/>
  <c r="AX157" i="19"/>
  <c r="AX156" i="19"/>
  <c r="AX155" i="19"/>
  <c r="AX154" i="19"/>
  <c r="AX153" i="19"/>
  <c r="AX152" i="19"/>
  <c r="AX151" i="19"/>
  <c r="AX150" i="19"/>
  <c r="AX149" i="19"/>
  <c r="AX148" i="19"/>
  <c r="AX147" i="19"/>
  <c r="AX146" i="19"/>
  <c r="AX145" i="19"/>
  <c r="AX144" i="19"/>
  <c r="AX143" i="19"/>
  <c r="AX142" i="19"/>
  <c r="AX141" i="19"/>
  <c r="AX140" i="19"/>
  <c r="AX139" i="19"/>
  <c r="AX138" i="19"/>
  <c r="AX137" i="19"/>
  <c r="AX136" i="19"/>
  <c r="AX135" i="19"/>
  <c r="AX134" i="19"/>
  <c r="AX133" i="19"/>
  <c r="AX132" i="19"/>
  <c r="AX131" i="19"/>
  <c r="AX130" i="19"/>
  <c r="AX129" i="19"/>
  <c r="AX128" i="19"/>
  <c r="AX127" i="19"/>
  <c r="AX126" i="19"/>
  <c r="AX125" i="19"/>
  <c r="AX124" i="19"/>
  <c r="AX123" i="19"/>
  <c r="AX122" i="19"/>
  <c r="AX121" i="19"/>
  <c r="AX120" i="19"/>
  <c r="AX119" i="19"/>
  <c r="AX118" i="19"/>
  <c r="AX117" i="19"/>
  <c r="AX116" i="19"/>
  <c r="AX115" i="19"/>
  <c r="AX114" i="19"/>
  <c r="AX113" i="19"/>
  <c r="AX112" i="19"/>
  <c r="AX111" i="19"/>
  <c r="AX110" i="19"/>
  <c r="AX109" i="19"/>
  <c r="AX108" i="19"/>
  <c r="AX107" i="19"/>
  <c r="AX106" i="19"/>
  <c r="AX105" i="19"/>
  <c r="AX104" i="19"/>
  <c r="AX103" i="19"/>
  <c r="AX102" i="19"/>
  <c r="AX101" i="19"/>
  <c r="AX100" i="19"/>
  <c r="AX99" i="19"/>
  <c r="AX98" i="19"/>
  <c r="AX97" i="19"/>
  <c r="AX96" i="19"/>
  <c r="AX95" i="19"/>
  <c r="AX94" i="19"/>
  <c r="AX93" i="19"/>
  <c r="AX92" i="19"/>
  <c r="AX91" i="19"/>
  <c r="AX90" i="19"/>
  <c r="AX89" i="19"/>
  <c r="AX88" i="19"/>
  <c r="AX87" i="19"/>
  <c r="AX86" i="19"/>
  <c r="AX85" i="19"/>
  <c r="AX84" i="19"/>
  <c r="AX83" i="19"/>
  <c r="AX82" i="19"/>
  <c r="AX81" i="19"/>
  <c r="AX80" i="19"/>
  <c r="AX79" i="19"/>
  <c r="AX78" i="19"/>
  <c r="AX77" i="19"/>
  <c r="AX76" i="19"/>
  <c r="AX75" i="19"/>
  <c r="AX74" i="19"/>
  <c r="AX73" i="19"/>
  <c r="AX72" i="19"/>
  <c r="AX71" i="19"/>
  <c r="AX70" i="19"/>
  <c r="AX69" i="19"/>
  <c r="AX68" i="19"/>
  <c r="AX67" i="19"/>
  <c r="AX66" i="19"/>
  <c r="AX65" i="19"/>
  <c r="AX64" i="19"/>
  <c r="AX63" i="19"/>
  <c r="AX62" i="19"/>
  <c r="AX61" i="19"/>
  <c r="AX60" i="19"/>
  <c r="AX59" i="19"/>
  <c r="AX58" i="19"/>
  <c r="AX57" i="19"/>
  <c r="AX56" i="19"/>
  <c r="AX55" i="19"/>
  <c r="AX54" i="19"/>
  <c r="AX53" i="19"/>
  <c r="AX52" i="19"/>
  <c r="AX51" i="19"/>
  <c r="AX50" i="19"/>
  <c r="AX49" i="19"/>
  <c r="AX48" i="19"/>
  <c r="AX47" i="19"/>
  <c r="AX46" i="19"/>
  <c r="AX45" i="19"/>
  <c r="AX44" i="19"/>
  <c r="AX43" i="19"/>
  <c r="AX42" i="19"/>
  <c r="AX41" i="19"/>
  <c r="AX40" i="19"/>
  <c r="AX39" i="19"/>
  <c r="AX38" i="19"/>
  <c r="AX37" i="19"/>
  <c r="AX36" i="19"/>
  <c r="AX35" i="19"/>
  <c r="AX34" i="19"/>
  <c r="AX33" i="19"/>
  <c r="AX32" i="19"/>
  <c r="AX31" i="19"/>
  <c r="AX30" i="19"/>
  <c r="AX29" i="19"/>
  <c r="AX28" i="19"/>
  <c r="AX27" i="19"/>
  <c r="AX26" i="19"/>
  <c r="AX25" i="19"/>
  <c r="AX24" i="19"/>
  <c r="AX23" i="19"/>
  <c r="AX22" i="19"/>
  <c r="AX21" i="19"/>
  <c r="AX20" i="19"/>
  <c r="AX19" i="19"/>
  <c r="AX18" i="19"/>
  <c r="AX17" i="19"/>
  <c r="AX16" i="19"/>
  <c r="AX15" i="19"/>
  <c r="AX14" i="19"/>
  <c r="AZ313" i="19"/>
  <c r="AY313" i="19"/>
  <c r="AZ312" i="19"/>
  <c r="AY312" i="19"/>
  <c r="AZ311" i="19"/>
  <c r="AY311" i="19"/>
  <c r="AZ310" i="19"/>
  <c r="AY310" i="19"/>
  <c r="AZ309" i="19"/>
  <c r="AY309" i="19"/>
  <c r="AZ308" i="19"/>
  <c r="AY308" i="19"/>
  <c r="AZ307" i="19"/>
  <c r="AY307" i="19"/>
  <c r="AZ306" i="19"/>
  <c r="AY306" i="19"/>
  <c r="AZ305" i="19"/>
  <c r="AY305" i="19"/>
  <c r="AZ304" i="19"/>
  <c r="AY304" i="19"/>
  <c r="AZ303" i="19"/>
  <c r="AY303" i="19"/>
  <c r="AZ302" i="19"/>
  <c r="AY302" i="19"/>
  <c r="AZ301" i="19"/>
  <c r="AY301" i="19"/>
  <c r="AZ300" i="19"/>
  <c r="AY300" i="19"/>
  <c r="AZ299" i="19"/>
  <c r="AY299" i="19"/>
  <c r="AZ298" i="19"/>
  <c r="AY298" i="19"/>
  <c r="AZ297" i="19"/>
  <c r="AY297" i="19"/>
  <c r="AZ296" i="19"/>
  <c r="AY296" i="19"/>
  <c r="AZ295" i="19"/>
  <c r="AY295" i="19"/>
  <c r="AZ294" i="19"/>
  <c r="AY294" i="19"/>
  <c r="AZ293" i="19"/>
  <c r="AY293" i="19"/>
  <c r="AZ292" i="19"/>
  <c r="AY292" i="19"/>
  <c r="AZ291" i="19"/>
  <c r="AY291" i="19"/>
  <c r="AZ290" i="19"/>
  <c r="AY290" i="19"/>
  <c r="AZ289" i="19"/>
  <c r="AY289" i="19"/>
  <c r="AZ288" i="19"/>
  <c r="AY288" i="19"/>
  <c r="AZ287" i="19"/>
  <c r="AY287" i="19"/>
  <c r="AZ286" i="19"/>
  <c r="AY286" i="19"/>
  <c r="AZ285" i="19"/>
  <c r="AY285" i="19"/>
  <c r="AZ284" i="19"/>
  <c r="AY284" i="19"/>
  <c r="AZ283" i="19"/>
  <c r="AY283" i="19"/>
  <c r="AZ282" i="19"/>
  <c r="AY282" i="19"/>
  <c r="AZ281" i="19"/>
  <c r="AY281" i="19"/>
  <c r="AZ280" i="19"/>
  <c r="AY280" i="19"/>
  <c r="AZ279" i="19"/>
  <c r="AY279" i="19"/>
  <c r="AZ278" i="19"/>
  <c r="AY278" i="19"/>
  <c r="AZ277" i="19"/>
  <c r="AY277" i="19"/>
  <c r="AZ276" i="19"/>
  <c r="AY276" i="19"/>
  <c r="AZ275" i="19"/>
  <c r="AY275" i="19"/>
  <c r="AZ274" i="19"/>
  <c r="AY274" i="19"/>
  <c r="AZ273" i="19"/>
  <c r="AY273" i="19"/>
  <c r="AZ272" i="19"/>
  <c r="AY272" i="19"/>
  <c r="AZ271" i="19"/>
  <c r="AY271" i="19"/>
  <c r="AZ270" i="19"/>
  <c r="AY270" i="19"/>
  <c r="AZ269" i="19"/>
  <c r="AY269" i="19"/>
  <c r="AZ268" i="19"/>
  <c r="AY268" i="19"/>
  <c r="AZ267" i="19"/>
  <c r="AY267" i="19"/>
  <c r="AZ266" i="19"/>
  <c r="AY266" i="19"/>
  <c r="AZ265" i="19"/>
  <c r="AY265" i="19"/>
  <c r="AZ264" i="19"/>
  <c r="AY264" i="19"/>
  <c r="AZ263" i="19"/>
  <c r="AY263" i="19"/>
  <c r="AZ262" i="19"/>
  <c r="AY262" i="19"/>
  <c r="AZ261" i="19"/>
  <c r="AY261" i="19"/>
  <c r="AZ260" i="19"/>
  <c r="AY260" i="19"/>
  <c r="AZ259" i="19"/>
  <c r="AY259" i="19"/>
  <c r="AZ258" i="19"/>
  <c r="AY258" i="19"/>
  <c r="AZ257" i="19"/>
  <c r="AY257" i="19"/>
  <c r="AZ256" i="19"/>
  <c r="AY256" i="19"/>
  <c r="AZ255" i="19"/>
  <c r="AY255" i="19"/>
  <c r="AZ254" i="19"/>
  <c r="AY254" i="19"/>
  <c r="AZ253" i="19"/>
  <c r="AY253" i="19"/>
  <c r="AZ252" i="19"/>
  <c r="AY252" i="19"/>
  <c r="AZ251" i="19"/>
  <c r="AY251" i="19"/>
  <c r="AZ250" i="19"/>
  <c r="AY250" i="19"/>
  <c r="AZ249" i="19"/>
  <c r="AY249" i="19"/>
  <c r="AZ248" i="19"/>
  <c r="AY248" i="19"/>
  <c r="AZ247" i="19"/>
  <c r="AY247" i="19"/>
  <c r="AZ246" i="19"/>
  <c r="AY246" i="19"/>
  <c r="AZ245" i="19"/>
  <c r="AY245" i="19"/>
  <c r="AZ244" i="19"/>
  <c r="AY244" i="19"/>
  <c r="AZ243" i="19"/>
  <c r="AY243" i="19"/>
  <c r="AZ242" i="19"/>
  <c r="AY242" i="19"/>
  <c r="AZ241" i="19"/>
  <c r="AY241" i="19"/>
  <c r="AZ240" i="19"/>
  <c r="AY240" i="19"/>
  <c r="AZ239" i="19"/>
  <c r="AY239" i="19"/>
  <c r="AZ238" i="19"/>
  <c r="AY238" i="19"/>
  <c r="AZ237" i="19"/>
  <c r="AY237" i="19"/>
  <c r="AZ236" i="19"/>
  <c r="AY236" i="19"/>
  <c r="AZ235" i="19"/>
  <c r="AY235" i="19"/>
  <c r="AZ234" i="19"/>
  <c r="AY234" i="19"/>
  <c r="AZ233" i="19"/>
  <c r="AY233" i="19"/>
  <c r="AZ232" i="19"/>
  <c r="AY232" i="19"/>
  <c r="AZ231" i="19"/>
  <c r="AY231" i="19"/>
  <c r="AZ230" i="19"/>
  <c r="AY230" i="19"/>
  <c r="AZ229" i="19"/>
  <c r="AY229" i="19"/>
  <c r="AZ228" i="19"/>
  <c r="AY228" i="19"/>
  <c r="AZ227" i="19"/>
  <c r="AY227" i="19"/>
  <c r="AZ226" i="19"/>
  <c r="AY226" i="19"/>
  <c r="AZ225" i="19"/>
  <c r="AY225" i="19"/>
  <c r="AZ224" i="19"/>
  <c r="AY224" i="19"/>
  <c r="AZ223" i="19"/>
  <c r="AY223" i="19"/>
  <c r="AZ222" i="19"/>
  <c r="AY222" i="19"/>
  <c r="AZ221" i="19"/>
  <c r="AY221" i="19"/>
  <c r="AZ220" i="19"/>
  <c r="AY220" i="19"/>
  <c r="AZ219" i="19"/>
  <c r="AY219" i="19"/>
  <c r="AZ218" i="19"/>
  <c r="AY218" i="19"/>
  <c r="AZ217" i="19"/>
  <c r="AY217" i="19"/>
  <c r="AZ216" i="19"/>
  <c r="AY216" i="19"/>
  <c r="AZ215" i="19"/>
  <c r="AY215" i="19"/>
  <c r="AZ214" i="19"/>
  <c r="AY214" i="19"/>
  <c r="AZ213" i="19"/>
  <c r="AY213" i="19"/>
  <c r="AZ212" i="19"/>
  <c r="AY212" i="19"/>
  <c r="AZ211" i="19"/>
  <c r="AY211" i="19"/>
  <c r="AZ210" i="19"/>
  <c r="AY210" i="19"/>
  <c r="AZ209" i="19"/>
  <c r="AY209" i="19"/>
  <c r="AZ208" i="19"/>
  <c r="AY208" i="19"/>
  <c r="AZ207" i="19"/>
  <c r="AY207" i="19"/>
  <c r="AZ206" i="19"/>
  <c r="AY206" i="19"/>
  <c r="AZ205" i="19"/>
  <c r="AY205" i="19"/>
  <c r="AZ204" i="19"/>
  <c r="AY204" i="19"/>
  <c r="AZ203" i="19"/>
  <c r="AY203" i="19"/>
  <c r="AZ202" i="19"/>
  <c r="AY202" i="19"/>
  <c r="AZ201" i="19"/>
  <c r="AY201" i="19"/>
  <c r="AZ200" i="19"/>
  <c r="AY200" i="19"/>
  <c r="AZ199" i="19"/>
  <c r="AY199" i="19"/>
  <c r="AZ198" i="19"/>
  <c r="AY198" i="19"/>
  <c r="AZ197" i="19"/>
  <c r="AY197" i="19"/>
  <c r="AZ196" i="19"/>
  <c r="AY196" i="19"/>
  <c r="AZ195" i="19"/>
  <c r="AY195" i="19"/>
  <c r="AZ194" i="19"/>
  <c r="AY194" i="19"/>
  <c r="AZ193" i="19"/>
  <c r="AY193" i="19"/>
  <c r="AZ192" i="19"/>
  <c r="AY192" i="19"/>
  <c r="AZ191" i="19"/>
  <c r="AY191" i="19"/>
  <c r="AZ190" i="19"/>
  <c r="AY190" i="19"/>
  <c r="AZ189" i="19"/>
  <c r="AY189" i="19"/>
  <c r="AZ188" i="19"/>
  <c r="AY188" i="19"/>
  <c r="AZ187" i="19"/>
  <c r="AY187" i="19"/>
  <c r="AZ186" i="19"/>
  <c r="AY186" i="19"/>
  <c r="AZ185" i="19"/>
  <c r="AY185" i="19"/>
  <c r="AZ184" i="19"/>
  <c r="AY184" i="19"/>
  <c r="AZ183" i="19"/>
  <c r="AY183" i="19"/>
  <c r="AZ182" i="19"/>
  <c r="AY182" i="19"/>
  <c r="AZ181" i="19"/>
  <c r="AY181" i="19"/>
  <c r="AZ180" i="19"/>
  <c r="AY180" i="19"/>
  <c r="AZ179" i="19"/>
  <c r="AY179" i="19"/>
  <c r="AZ178" i="19"/>
  <c r="AY178" i="19"/>
  <c r="AZ177" i="19"/>
  <c r="AY177" i="19"/>
  <c r="AZ176" i="19"/>
  <c r="AY176" i="19"/>
  <c r="AZ175" i="19"/>
  <c r="AY175" i="19"/>
  <c r="AZ174" i="19"/>
  <c r="AY174" i="19"/>
  <c r="AZ173" i="19"/>
  <c r="AY173" i="19"/>
  <c r="AZ172" i="19"/>
  <c r="AY172" i="19"/>
  <c r="AZ171" i="19"/>
  <c r="AY171" i="19"/>
  <c r="AZ170" i="19"/>
  <c r="AY170" i="19"/>
  <c r="AZ169" i="19"/>
  <c r="AY169" i="19"/>
  <c r="AZ168" i="19"/>
  <c r="AY168" i="19"/>
  <c r="AZ167" i="19"/>
  <c r="AY167" i="19"/>
  <c r="AZ166" i="19"/>
  <c r="AY166" i="19"/>
  <c r="AZ165" i="19"/>
  <c r="AY165" i="19"/>
  <c r="AZ164" i="19"/>
  <c r="AY164" i="19"/>
  <c r="AZ163" i="19"/>
  <c r="AY163" i="19"/>
  <c r="AZ162" i="19"/>
  <c r="AY162" i="19"/>
  <c r="AZ161" i="19"/>
  <c r="AY161" i="19"/>
  <c r="AZ160" i="19"/>
  <c r="AY160" i="19"/>
  <c r="AZ159" i="19"/>
  <c r="AY159" i="19"/>
  <c r="AZ158" i="19"/>
  <c r="AY158" i="19"/>
  <c r="AZ157" i="19"/>
  <c r="AY157" i="19"/>
  <c r="AZ156" i="19"/>
  <c r="AY156" i="19"/>
  <c r="AZ155" i="19"/>
  <c r="AY155" i="19"/>
  <c r="AZ154" i="19"/>
  <c r="AY154" i="19"/>
  <c r="AZ153" i="19"/>
  <c r="AY153" i="19"/>
  <c r="AZ152" i="19"/>
  <c r="AY152" i="19"/>
  <c r="AZ151" i="19"/>
  <c r="AY151" i="19"/>
  <c r="AZ150" i="19"/>
  <c r="AY150" i="19"/>
  <c r="AZ149" i="19"/>
  <c r="AY149" i="19"/>
  <c r="AZ148" i="19"/>
  <c r="AY148" i="19"/>
  <c r="AZ147" i="19"/>
  <c r="AY147" i="19"/>
  <c r="AZ146" i="19"/>
  <c r="AY146" i="19"/>
  <c r="AZ145" i="19"/>
  <c r="AY145" i="19"/>
  <c r="AZ144" i="19"/>
  <c r="AY144" i="19"/>
  <c r="AZ143" i="19"/>
  <c r="AY143" i="19"/>
  <c r="AZ142" i="19"/>
  <c r="AY142" i="19"/>
  <c r="AZ141" i="19"/>
  <c r="AY141" i="19"/>
  <c r="AZ140" i="19"/>
  <c r="AY140" i="19"/>
  <c r="AZ139" i="19"/>
  <c r="AY139" i="19"/>
  <c r="AZ138" i="19"/>
  <c r="AY138" i="19"/>
  <c r="AZ137" i="19"/>
  <c r="AY137" i="19"/>
  <c r="AZ136" i="19"/>
  <c r="AY136" i="19"/>
  <c r="AZ135" i="19"/>
  <c r="AY135" i="19"/>
  <c r="AZ134" i="19"/>
  <c r="AY134" i="19"/>
  <c r="AZ133" i="19"/>
  <c r="AY133" i="19"/>
  <c r="AZ132" i="19"/>
  <c r="AY132" i="19"/>
  <c r="AZ131" i="19"/>
  <c r="AY131" i="19"/>
  <c r="AZ130" i="19"/>
  <c r="AY130" i="19"/>
  <c r="AZ129" i="19"/>
  <c r="AY129" i="19"/>
  <c r="AZ128" i="19"/>
  <c r="AY128" i="19"/>
  <c r="AZ127" i="19"/>
  <c r="AY127" i="19"/>
  <c r="AZ126" i="19"/>
  <c r="AY126" i="19"/>
  <c r="AZ125" i="19"/>
  <c r="AY125" i="19"/>
  <c r="AZ124" i="19"/>
  <c r="AY124" i="19"/>
  <c r="AZ123" i="19"/>
  <c r="AY123" i="19"/>
  <c r="AZ122" i="19"/>
  <c r="AY122" i="19"/>
  <c r="AZ121" i="19"/>
  <c r="AY121" i="19"/>
  <c r="AZ120" i="19"/>
  <c r="AY120" i="19"/>
  <c r="AZ119" i="19"/>
  <c r="AY119" i="19"/>
  <c r="AZ118" i="19"/>
  <c r="AY118" i="19"/>
  <c r="AZ117" i="19"/>
  <c r="AY117" i="19"/>
  <c r="AZ116" i="19"/>
  <c r="AY116" i="19"/>
  <c r="AZ115" i="19"/>
  <c r="AY115" i="19"/>
  <c r="AZ114" i="19"/>
  <c r="AY114" i="19"/>
  <c r="AZ113" i="19"/>
  <c r="AY113" i="19"/>
  <c r="AZ112" i="19"/>
  <c r="AY112" i="19"/>
  <c r="AZ111" i="19"/>
  <c r="AY111" i="19"/>
  <c r="AZ110" i="19"/>
  <c r="AY110" i="19"/>
  <c r="AZ109" i="19"/>
  <c r="AY109" i="19"/>
  <c r="AZ108" i="19"/>
  <c r="AY108" i="19"/>
  <c r="AZ107" i="19"/>
  <c r="AY107" i="19"/>
  <c r="AZ106" i="19"/>
  <c r="AY106" i="19"/>
  <c r="AZ105" i="19"/>
  <c r="AY105" i="19"/>
  <c r="AZ104" i="19"/>
  <c r="AY104" i="19"/>
  <c r="AZ103" i="19"/>
  <c r="AY103" i="19"/>
  <c r="AZ102" i="19"/>
  <c r="AY102" i="19"/>
  <c r="AZ101" i="19"/>
  <c r="AY101" i="19"/>
  <c r="AZ100" i="19"/>
  <c r="AY100" i="19"/>
  <c r="AZ99" i="19"/>
  <c r="AY99" i="19"/>
  <c r="AZ98" i="19"/>
  <c r="AY98" i="19"/>
  <c r="AZ97" i="19"/>
  <c r="AY97" i="19"/>
  <c r="AZ96" i="19"/>
  <c r="AY96" i="19"/>
  <c r="AZ95" i="19"/>
  <c r="AY95" i="19"/>
  <c r="AZ94" i="19"/>
  <c r="AY94" i="19"/>
  <c r="AZ93" i="19"/>
  <c r="AY93" i="19"/>
  <c r="AZ92" i="19"/>
  <c r="AY92" i="19"/>
  <c r="AZ91" i="19"/>
  <c r="AY91" i="19"/>
  <c r="AZ90" i="19"/>
  <c r="AY90" i="19"/>
  <c r="AZ89" i="19"/>
  <c r="AY89" i="19"/>
  <c r="AZ88" i="19"/>
  <c r="AY88" i="19"/>
  <c r="AZ87" i="19"/>
  <c r="AY87" i="19"/>
  <c r="AZ86" i="19"/>
  <c r="AY86" i="19"/>
  <c r="AZ85" i="19"/>
  <c r="AY85" i="19"/>
  <c r="AZ84" i="19"/>
  <c r="AY84" i="19"/>
  <c r="AZ83" i="19"/>
  <c r="AY83" i="19"/>
  <c r="AZ82" i="19"/>
  <c r="AY82" i="19"/>
  <c r="AZ81" i="19"/>
  <c r="AY81" i="19"/>
  <c r="AZ80" i="19"/>
  <c r="AY80" i="19"/>
  <c r="AZ79" i="19"/>
  <c r="AY79" i="19"/>
  <c r="AZ78" i="19"/>
  <c r="AY78" i="19"/>
  <c r="AZ77" i="19"/>
  <c r="AY77" i="19"/>
  <c r="AZ76" i="19"/>
  <c r="AY76" i="19"/>
  <c r="AZ75" i="19"/>
  <c r="AY75" i="19"/>
  <c r="AZ74" i="19"/>
  <c r="AY74" i="19"/>
  <c r="AZ73" i="19"/>
  <c r="AY73" i="19"/>
  <c r="AZ72" i="19"/>
  <c r="AY72" i="19"/>
  <c r="AZ71" i="19"/>
  <c r="AY71" i="19"/>
  <c r="AZ70" i="19"/>
  <c r="AY70" i="19"/>
  <c r="AZ69" i="19"/>
  <c r="AY69" i="19"/>
  <c r="AZ68" i="19"/>
  <c r="AY68" i="19"/>
  <c r="AZ67" i="19"/>
  <c r="AY67" i="19"/>
  <c r="AZ66" i="19"/>
  <c r="AY66" i="19"/>
  <c r="AZ65" i="19"/>
  <c r="AY65" i="19"/>
  <c r="AZ64" i="19"/>
  <c r="AY64" i="19"/>
  <c r="AZ63" i="19"/>
  <c r="AY63" i="19"/>
  <c r="AZ62" i="19"/>
  <c r="AY62" i="19"/>
  <c r="AZ61" i="19"/>
  <c r="AY61" i="19"/>
  <c r="AZ60" i="19"/>
  <c r="AY60" i="19"/>
  <c r="AZ59" i="19"/>
  <c r="AY59" i="19"/>
  <c r="AZ58" i="19"/>
  <c r="AY58" i="19"/>
  <c r="AZ57" i="19"/>
  <c r="AY57" i="19"/>
  <c r="AZ56" i="19"/>
  <c r="AY56" i="19"/>
  <c r="AZ55" i="19"/>
  <c r="AY55" i="19"/>
  <c r="AZ54" i="19"/>
  <c r="AY54" i="19"/>
  <c r="AZ53" i="19"/>
  <c r="AY53" i="19"/>
  <c r="AZ52" i="19"/>
  <c r="AY52" i="19"/>
  <c r="AZ51" i="19"/>
  <c r="AY51" i="19"/>
  <c r="AZ50" i="19"/>
  <c r="AY50" i="19"/>
  <c r="AZ49" i="19"/>
  <c r="AY49" i="19"/>
  <c r="AZ48" i="19"/>
  <c r="AY48" i="19"/>
  <c r="AZ47" i="19"/>
  <c r="AY47" i="19"/>
  <c r="AZ46" i="19"/>
  <c r="AY46" i="19"/>
  <c r="AZ45" i="19"/>
  <c r="AY45" i="19"/>
  <c r="AZ44" i="19"/>
  <c r="AY44" i="19"/>
  <c r="AZ43" i="19"/>
  <c r="AY43" i="19"/>
  <c r="AZ42" i="19"/>
  <c r="AY42" i="19"/>
  <c r="AZ41" i="19"/>
  <c r="AY41" i="19"/>
  <c r="AZ40" i="19"/>
  <c r="AY40" i="19"/>
  <c r="AZ39" i="19"/>
  <c r="AY39" i="19"/>
  <c r="AZ38" i="19"/>
  <c r="AY38" i="19"/>
  <c r="AZ37" i="19"/>
  <c r="AY37" i="19"/>
  <c r="AZ36" i="19"/>
  <c r="AY36" i="19"/>
  <c r="AZ35" i="19"/>
  <c r="AY35" i="19"/>
  <c r="AZ34" i="19"/>
  <c r="AY34" i="19"/>
  <c r="AZ33" i="19"/>
  <c r="AY33" i="19"/>
  <c r="AZ32" i="19"/>
  <c r="AY32" i="19"/>
  <c r="AZ31" i="19"/>
  <c r="AY31" i="19"/>
  <c r="AZ30" i="19"/>
  <c r="AY30" i="19"/>
  <c r="AZ29" i="19"/>
  <c r="AY29" i="19"/>
  <c r="AZ28" i="19"/>
  <c r="AY28" i="19"/>
  <c r="AZ27" i="19"/>
  <c r="AY27" i="19"/>
  <c r="AZ26" i="19"/>
  <c r="AY26" i="19"/>
  <c r="AZ25" i="19"/>
  <c r="AY25" i="19"/>
  <c r="AZ24" i="19"/>
  <c r="AY24" i="19"/>
  <c r="AZ23" i="19"/>
  <c r="AY23" i="19"/>
  <c r="AZ22" i="19"/>
  <c r="AY22" i="19"/>
  <c r="AZ21" i="19"/>
  <c r="AY21" i="19"/>
  <c r="AZ20" i="19"/>
  <c r="AY20" i="19"/>
  <c r="AZ19" i="19"/>
  <c r="AY19" i="19"/>
  <c r="AZ18" i="19"/>
  <c r="AY18" i="19"/>
  <c r="AZ17" i="19"/>
  <c r="AY17" i="19"/>
  <c r="AZ16" i="19"/>
  <c r="AY16" i="19"/>
  <c r="AZ15" i="19"/>
  <c r="AY15" i="19"/>
  <c r="AZ14" i="19"/>
  <c r="AY14" i="19"/>
  <c r="AX10" i="19"/>
  <c r="AX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U8" i="11"/>
  <c r="U7" i="11"/>
  <c r="U9" i="11"/>
  <c r="U5" i="11" s="1"/>
  <c r="AM14" i="19"/>
  <c r="AM10" i="19" s="1"/>
  <c r="AM14" i="2"/>
  <c r="AM10" i="2" s="1"/>
  <c r="AA16" i="19"/>
  <c r="AA18" i="19"/>
  <c r="AA20" i="19"/>
  <c r="AA22" i="19"/>
  <c r="AA24" i="19"/>
  <c r="AA26" i="19"/>
  <c r="AA28" i="19"/>
  <c r="AA30" i="19"/>
  <c r="AA32" i="19"/>
  <c r="AA34" i="19"/>
  <c r="AA36" i="19"/>
  <c r="AA38" i="19"/>
  <c r="AA40" i="19"/>
  <c r="AA42" i="19"/>
  <c r="AA44" i="19"/>
  <c r="AA46" i="19"/>
  <c r="AA48" i="19"/>
  <c r="AA50" i="19"/>
  <c r="AA52" i="19"/>
  <c r="AA54" i="19"/>
  <c r="AA56" i="19"/>
  <c r="AA58" i="19"/>
  <c r="AA60" i="19"/>
  <c r="AA62" i="19"/>
  <c r="AA64" i="19"/>
  <c r="AA66" i="19"/>
  <c r="AA68" i="19"/>
  <c r="AA70" i="19"/>
  <c r="AA72" i="19"/>
  <c r="AA74" i="19"/>
  <c r="AA76" i="19"/>
  <c r="AA78" i="19"/>
  <c r="AA80" i="19"/>
  <c r="AA82" i="19"/>
  <c r="AA84" i="19"/>
  <c r="AA86" i="19"/>
  <c r="AA88" i="19"/>
  <c r="AA90" i="19"/>
  <c r="AA92" i="19"/>
  <c r="AA94" i="19"/>
  <c r="AA96" i="19"/>
  <c r="AA98" i="19"/>
  <c r="AA100" i="19"/>
  <c r="AA102" i="19"/>
  <c r="AA104" i="19"/>
  <c r="AA106" i="19"/>
  <c r="AA108" i="19"/>
  <c r="AA110" i="19"/>
  <c r="AA112" i="19"/>
  <c r="AA114" i="19"/>
  <c r="AA116" i="19"/>
  <c r="AA118" i="19"/>
  <c r="AA120" i="19"/>
  <c r="AA122" i="19"/>
  <c r="AA124" i="19"/>
  <c r="AA126" i="19"/>
  <c r="AA128" i="19"/>
  <c r="AA130" i="19"/>
  <c r="AA132" i="19"/>
  <c r="AA134" i="19"/>
  <c r="AA136" i="19"/>
  <c r="AA138" i="19"/>
  <c r="AA140" i="19"/>
  <c r="AA142" i="19"/>
  <c r="AA144" i="19"/>
  <c r="AA146" i="19"/>
  <c r="AA148" i="19"/>
  <c r="AA150" i="19"/>
  <c r="AA152" i="19"/>
  <c r="AA154" i="19"/>
  <c r="AA156" i="19"/>
  <c r="AA158" i="19"/>
  <c r="AA160" i="19"/>
  <c r="AA162" i="19"/>
  <c r="AA164" i="19"/>
  <c r="AA166" i="19"/>
  <c r="AA168" i="19"/>
  <c r="AA170" i="19"/>
  <c r="AA172" i="19"/>
  <c r="AA174" i="19"/>
  <c r="AA176" i="19"/>
  <c r="AA178" i="19"/>
  <c r="AA180" i="19"/>
  <c r="AA182" i="19"/>
  <c r="AA184" i="19"/>
  <c r="AA186" i="19"/>
  <c r="AA188" i="19"/>
  <c r="AA190" i="19"/>
  <c r="AA192" i="19"/>
  <c r="AA194" i="19"/>
  <c r="AA196" i="19"/>
  <c r="AA198" i="19"/>
  <c r="AA200" i="19"/>
  <c r="AA202" i="19"/>
  <c r="AA204" i="19"/>
  <c r="AA206" i="19"/>
  <c r="AA208" i="19"/>
  <c r="AA210" i="19"/>
  <c r="AA212" i="19"/>
  <c r="AA214" i="19"/>
  <c r="AA216" i="19"/>
  <c r="AA218" i="19"/>
  <c r="AA220" i="19"/>
  <c r="AA222" i="19"/>
  <c r="AA224" i="19"/>
  <c r="AA226" i="19"/>
  <c r="AA228" i="19"/>
  <c r="AA230" i="19"/>
  <c r="AA232" i="19"/>
  <c r="AA234" i="19"/>
  <c r="AA236" i="19"/>
  <c r="AA238" i="19"/>
  <c r="AA240" i="19"/>
  <c r="AA242" i="19"/>
  <c r="AA244" i="19"/>
  <c r="AA246" i="19"/>
  <c r="AA248" i="19"/>
  <c r="AA250" i="19"/>
  <c r="AA252" i="19"/>
  <c r="AA254" i="19"/>
  <c r="AA256" i="19"/>
  <c r="AA258" i="19"/>
  <c r="AA260" i="19"/>
  <c r="AA262" i="19"/>
  <c r="AA264" i="19"/>
  <c r="AA266" i="19"/>
  <c r="AA268" i="19"/>
  <c r="AA270" i="19"/>
  <c r="AA272" i="19"/>
  <c r="AA274" i="19"/>
  <c r="AA276" i="19"/>
  <c r="AA278" i="19"/>
  <c r="AA280" i="19"/>
  <c r="AA282" i="19"/>
  <c r="AA284" i="19"/>
  <c r="AA286" i="19"/>
  <c r="AA288" i="19"/>
  <c r="AA290" i="19"/>
  <c r="AA292" i="19"/>
  <c r="AA294" i="19"/>
  <c r="AA296" i="19"/>
  <c r="AA298" i="19"/>
  <c r="AA300" i="19"/>
  <c r="AA302" i="19"/>
  <c r="AA304" i="19"/>
  <c r="AA306" i="19"/>
  <c r="AA308" i="19"/>
  <c r="AA310" i="19"/>
  <c r="AA312" i="19"/>
  <c r="AA14" i="19"/>
  <c r="AA16" i="2"/>
  <c r="AA18" i="2"/>
  <c r="AA20" i="2"/>
  <c r="AA22" i="2"/>
  <c r="AA24" i="2"/>
  <c r="AA26" i="2"/>
  <c r="AA28" i="2"/>
  <c r="AA30" i="2"/>
  <c r="AA32" i="2"/>
  <c r="AA34" i="2"/>
  <c r="AA36" i="2"/>
  <c r="AA38" i="2"/>
  <c r="AA40" i="2"/>
  <c r="AA42" i="2"/>
  <c r="AA44" i="2"/>
  <c r="AA46" i="2"/>
  <c r="AA48" i="2"/>
  <c r="AA50" i="2"/>
  <c r="AA52" i="2"/>
  <c r="AA54" i="2"/>
  <c r="AA56" i="2"/>
  <c r="AA58" i="2"/>
  <c r="AA60" i="2"/>
  <c r="AA62" i="2"/>
  <c r="AA64" i="2"/>
  <c r="AA66" i="2"/>
  <c r="AA68" i="2"/>
  <c r="AA70" i="2"/>
  <c r="AA72" i="2"/>
  <c r="AA74" i="2"/>
  <c r="AA76" i="2"/>
  <c r="AA78" i="2"/>
  <c r="AA80" i="2"/>
  <c r="AA82" i="2"/>
  <c r="AA84" i="2"/>
  <c r="AA86" i="2"/>
  <c r="AA88" i="2"/>
  <c r="AA90" i="2"/>
  <c r="AA92" i="2"/>
  <c r="AA94" i="2"/>
  <c r="AA96" i="2"/>
  <c r="AA98" i="2"/>
  <c r="AA100" i="2"/>
  <c r="AA102" i="2"/>
  <c r="AA104" i="2"/>
  <c r="AA106" i="2"/>
  <c r="AA108" i="2"/>
  <c r="AA110" i="2"/>
  <c r="AA112" i="2"/>
  <c r="AA114" i="2"/>
  <c r="AA116" i="2"/>
  <c r="AA118" i="2"/>
  <c r="AA120" i="2"/>
  <c r="AA122" i="2"/>
  <c r="AA124" i="2"/>
  <c r="AA126" i="2"/>
  <c r="AA128" i="2"/>
  <c r="AA130" i="2"/>
  <c r="AA132" i="2"/>
  <c r="AA134" i="2"/>
  <c r="AA136" i="2"/>
  <c r="AA138" i="2"/>
  <c r="AA140" i="2"/>
  <c r="AA142" i="2"/>
  <c r="AA144" i="2"/>
  <c r="AA146" i="2"/>
  <c r="AA148" i="2"/>
  <c r="AA150" i="2"/>
  <c r="AA152" i="2"/>
  <c r="AA154" i="2"/>
  <c r="AA156" i="2"/>
  <c r="AA158" i="2"/>
  <c r="AA160" i="2"/>
  <c r="AA162" i="2"/>
  <c r="AA164" i="2"/>
  <c r="AA166" i="2"/>
  <c r="AA168" i="2"/>
  <c r="AA170" i="2"/>
  <c r="AA172" i="2"/>
  <c r="AA174" i="2"/>
  <c r="AA176" i="2"/>
  <c r="AA178" i="2"/>
  <c r="AA180" i="2"/>
  <c r="AA182" i="2"/>
  <c r="AA184" i="2"/>
  <c r="AA186" i="2"/>
  <c r="AA188" i="2"/>
  <c r="AA190" i="2"/>
  <c r="AA192" i="2"/>
  <c r="AA194" i="2"/>
  <c r="AA196" i="2"/>
  <c r="AA198" i="2"/>
  <c r="AA200" i="2"/>
  <c r="AA202" i="2"/>
  <c r="AA204" i="2"/>
  <c r="AA206" i="2"/>
  <c r="AA208" i="2"/>
  <c r="AA210" i="2"/>
  <c r="AA212" i="2"/>
  <c r="AA214" i="2"/>
  <c r="AA216" i="2"/>
  <c r="AA218" i="2"/>
  <c r="AA220" i="2"/>
  <c r="AA222" i="2"/>
  <c r="AA224" i="2"/>
  <c r="AA226" i="2"/>
  <c r="AA228" i="2"/>
  <c r="AA230" i="2"/>
  <c r="AA232" i="2"/>
  <c r="AA234" i="2"/>
  <c r="AA236" i="2"/>
  <c r="AA238" i="2"/>
  <c r="AA240" i="2"/>
  <c r="AA242" i="2"/>
  <c r="AA244" i="2"/>
  <c r="AA246" i="2"/>
  <c r="AA248" i="2"/>
  <c r="AA250" i="2"/>
  <c r="AA252" i="2"/>
  <c r="AA254" i="2"/>
  <c r="AA256" i="2"/>
  <c r="AA258" i="2"/>
  <c r="AA260" i="2"/>
  <c r="AA262" i="2"/>
  <c r="AA264" i="2"/>
  <c r="AA266" i="2"/>
  <c r="AA268" i="2"/>
  <c r="AA270" i="2"/>
  <c r="AA272" i="2"/>
  <c r="AA274" i="2"/>
  <c r="AA276" i="2"/>
  <c r="AA278" i="2"/>
  <c r="AA280" i="2"/>
  <c r="AA282" i="2"/>
  <c r="AA284" i="2"/>
  <c r="AA286" i="2"/>
  <c r="AA288" i="2"/>
  <c r="AA290" i="2"/>
  <c r="AA292" i="2"/>
  <c r="AA294" i="2"/>
  <c r="AA296" i="2"/>
  <c r="AA298" i="2"/>
  <c r="AA300" i="2"/>
  <c r="AA302" i="2"/>
  <c r="AA304" i="2"/>
  <c r="AA306" i="2"/>
  <c r="AA308" i="2"/>
  <c r="AA310" i="2"/>
  <c r="AA312" i="2"/>
  <c r="AA14" i="2"/>
  <c r="BH313" i="19"/>
  <c r="BI313" i="19" s="1"/>
  <c r="BG313" i="19"/>
  <c r="BF313" i="19"/>
  <c r="BE313" i="19"/>
  <c r="BH312" i="19"/>
  <c r="BI312" i="19" s="1"/>
  <c r="BG312" i="19"/>
  <c r="BF312" i="19"/>
  <c r="BE312" i="19"/>
  <c r="BH311" i="19"/>
  <c r="BI311" i="19" s="1"/>
  <c r="BG311" i="19"/>
  <c r="BF311" i="19"/>
  <c r="BE311" i="19"/>
  <c r="BH310" i="19"/>
  <c r="BI310" i="19" s="1"/>
  <c r="BG310" i="19"/>
  <c r="BF310" i="19"/>
  <c r="BE310" i="19"/>
  <c r="BH309" i="19"/>
  <c r="BI309" i="19" s="1"/>
  <c r="BG309" i="19"/>
  <c r="BF309" i="19"/>
  <c r="BE309" i="19"/>
  <c r="BH308" i="19"/>
  <c r="BI308" i="19" s="1"/>
  <c r="BG308" i="19"/>
  <c r="BF308" i="19"/>
  <c r="BE308" i="19"/>
  <c r="BH307" i="19"/>
  <c r="BI307" i="19" s="1"/>
  <c r="BG307" i="19"/>
  <c r="BF307" i="19"/>
  <c r="BE307" i="19"/>
  <c r="BH306" i="19"/>
  <c r="BI306" i="19" s="1"/>
  <c r="BG306" i="19"/>
  <c r="BF306" i="19"/>
  <c r="BE306" i="19"/>
  <c r="BH305" i="19"/>
  <c r="BI305" i="19" s="1"/>
  <c r="BG305" i="19"/>
  <c r="BF305" i="19"/>
  <c r="BE305" i="19"/>
  <c r="BH304" i="19"/>
  <c r="BI304" i="19" s="1"/>
  <c r="BG304" i="19"/>
  <c r="BF304" i="19"/>
  <c r="BE304" i="19"/>
  <c r="BH303" i="19"/>
  <c r="BI303" i="19" s="1"/>
  <c r="BG303" i="19"/>
  <c r="BF303" i="19"/>
  <c r="BE303" i="19"/>
  <c r="BH302" i="19"/>
  <c r="BI302" i="19" s="1"/>
  <c r="BG302" i="19"/>
  <c r="BF302" i="19"/>
  <c r="BE302" i="19"/>
  <c r="BH301" i="19"/>
  <c r="BI301" i="19" s="1"/>
  <c r="BG301" i="19"/>
  <c r="BF301" i="19"/>
  <c r="BE301" i="19"/>
  <c r="BH300" i="19"/>
  <c r="BI300" i="19" s="1"/>
  <c r="BG300" i="19"/>
  <c r="BF300" i="19"/>
  <c r="BE300" i="19"/>
  <c r="BH299" i="19"/>
  <c r="BI299" i="19" s="1"/>
  <c r="BG299" i="19"/>
  <c r="BF299" i="19"/>
  <c r="BE299" i="19"/>
  <c r="BH298" i="19"/>
  <c r="BI298" i="19" s="1"/>
  <c r="BG298" i="19"/>
  <c r="BF298" i="19"/>
  <c r="BE298" i="19"/>
  <c r="BH297" i="19"/>
  <c r="BI297" i="19" s="1"/>
  <c r="BG297" i="19"/>
  <c r="BF297" i="19"/>
  <c r="BE297" i="19"/>
  <c r="BH296" i="19"/>
  <c r="BI296" i="19" s="1"/>
  <c r="BG296" i="19"/>
  <c r="BF296" i="19"/>
  <c r="BE296" i="19"/>
  <c r="BH295" i="19"/>
  <c r="BI295" i="19" s="1"/>
  <c r="BG295" i="19"/>
  <c r="BF295" i="19"/>
  <c r="BE295" i="19"/>
  <c r="BH294" i="19"/>
  <c r="BI294" i="19" s="1"/>
  <c r="BG294" i="19"/>
  <c r="BF294" i="19"/>
  <c r="BE294" i="19"/>
  <c r="BH293" i="19"/>
  <c r="BI293" i="19" s="1"/>
  <c r="BG293" i="19"/>
  <c r="BF293" i="19"/>
  <c r="BE293" i="19"/>
  <c r="BH292" i="19"/>
  <c r="BI292" i="19" s="1"/>
  <c r="BG292" i="19"/>
  <c r="BF292" i="19"/>
  <c r="BE292" i="19"/>
  <c r="BH291" i="19"/>
  <c r="BI291" i="19" s="1"/>
  <c r="BG291" i="19"/>
  <c r="BF291" i="19"/>
  <c r="BE291" i="19"/>
  <c r="BH290" i="19"/>
  <c r="BI290" i="19" s="1"/>
  <c r="BG290" i="19"/>
  <c r="BF290" i="19"/>
  <c r="BE290" i="19"/>
  <c r="BH289" i="19"/>
  <c r="BI289" i="19" s="1"/>
  <c r="BG289" i="19"/>
  <c r="BF289" i="19"/>
  <c r="BE289" i="19"/>
  <c r="BH288" i="19"/>
  <c r="BI288" i="19" s="1"/>
  <c r="BG288" i="19"/>
  <c r="BF288" i="19"/>
  <c r="BE288" i="19"/>
  <c r="BH287" i="19"/>
  <c r="BI287" i="19" s="1"/>
  <c r="BG287" i="19"/>
  <c r="BF287" i="19"/>
  <c r="BE287" i="19"/>
  <c r="BH286" i="19"/>
  <c r="BI286" i="19" s="1"/>
  <c r="BG286" i="19"/>
  <c r="BF286" i="19"/>
  <c r="BE286" i="19"/>
  <c r="BH285" i="19"/>
  <c r="BI285" i="19" s="1"/>
  <c r="BG285" i="19"/>
  <c r="BF285" i="19"/>
  <c r="BE285" i="19"/>
  <c r="BH284" i="19"/>
  <c r="BI284" i="19" s="1"/>
  <c r="BG284" i="19"/>
  <c r="BF284" i="19"/>
  <c r="BE284" i="19"/>
  <c r="BH283" i="19"/>
  <c r="BI283" i="19" s="1"/>
  <c r="BG283" i="19"/>
  <c r="BF283" i="19"/>
  <c r="BE283" i="19"/>
  <c r="BH282" i="19"/>
  <c r="BI282" i="19" s="1"/>
  <c r="BG282" i="19"/>
  <c r="BF282" i="19"/>
  <c r="BE282" i="19"/>
  <c r="BH281" i="19"/>
  <c r="BI281" i="19" s="1"/>
  <c r="BG281" i="19"/>
  <c r="BF281" i="19"/>
  <c r="BE281" i="19"/>
  <c r="BH280" i="19"/>
  <c r="BI280" i="19" s="1"/>
  <c r="BG280" i="19"/>
  <c r="BF280" i="19"/>
  <c r="BE280" i="19"/>
  <c r="BH279" i="19"/>
  <c r="BI279" i="19" s="1"/>
  <c r="BG279" i="19"/>
  <c r="BF279" i="19"/>
  <c r="BE279" i="19"/>
  <c r="BH278" i="19"/>
  <c r="BI278" i="19" s="1"/>
  <c r="BG278" i="19"/>
  <c r="BF278" i="19"/>
  <c r="BE278" i="19"/>
  <c r="BH277" i="19"/>
  <c r="BI277" i="19" s="1"/>
  <c r="BG277" i="19"/>
  <c r="BF277" i="19"/>
  <c r="BE277" i="19"/>
  <c r="BH276" i="19"/>
  <c r="BI276" i="19" s="1"/>
  <c r="BG276" i="19"/>
  <c r="BF276" i="19"/>
  <c r="BE276" i="19"/>
  <c r="BH275" i="19"/>
  <c r="BI275" i="19" s="1"/>
  <c r="BG275" i="19"/>
  <c r="BF275" i="19"/>
  <c r="BE275" i="19"/>
  <c r="BH274" i="19"/>
  <c r="BI274" i="19" s="1"/>
  <c r="BG274" i="19"/>
  <c r="BF274" i="19"/>
  <c r="BE274" i="19"/>
  <c r="BH273" i="19"/>
  <c r="BI273" i="19" s="1"/>
  <c r="BG273" i="19"/>
  <c r="BF273" i="19"/>
  <c r="BE273" i="19"/>
  <c r="BH272" i="19"/>
  <c r="BI272" i="19" s="1"/>
  <c r="BG272" i="19"/>
  <c r="BF272" i="19"/>
  <c r="BE272" i="19"/>
  <c r="BH271" i="19"/>
  <c r="BI271" i="19" s="1"/>
  <c r="BG271" i="19"/>
  <c r="BF271" i="19"/>
  <c r="BE271" i="19"/>
  <c r="BH270" i="19"/>
  <c r="BI270" i="19" s="1"/>
  <c r="BG270" i="19"/>
  <c r="BF270" i="19"/>
  <c r="BE270" i="19"/>
  <c r="BH269" i="19"/>
  <c r="BI269" i="19" s="1"/>
  <c r="BG269" i="19"/>
  <c r="BF269" i="19"/>
  <c r="BE269" i="19"/>
  <c r="BH268" i="19"/>
  <c r="BI268" i="19" s="1"/>
  <c r="BG268" i="19"/>
  <c r="BF268" i="19"/>
  <c r="BE268" i="19"/>
  <c r="BH267" i="19"/>
  <c r="BI267" i="19" s="1"/>
  <c r="BG267" i="19"/>
  <c r="BF267" i="19"/>
  <c r="BE267" i="19"/>
  <c r="BH266" i="19"/>
  <c r="BI266" i="19" s="1"/>
  <c r="BG266" i="19"/>
  <c r="BF266" i="19"/>
  <c r="BE266" i="19"/>
  <c r="BH265" i="19"/>
  <c r="BI265" i="19" s="1"/>
  <c r="BG265" i="19"/>
  <c r="BF265" i="19"/>
  <c r="BE265" i="19"/>
  <c r="BH264" i="19"/>
  <c r="BI264" i="19" s="1"/>
  <c r="BG264" i="19"/>
  <c r="BF264" i="19"/>
  <c r="BE264" i="19"/>
  <c r="BH263" i="19"/>
  <c r="BI263" i="19" s="1"/>
  <c r="BG263" i="19"/>
  <c r="BF263" i="19"/>
  <c r="BE263" i="19"/>
  <c r="BH262" i="19"/>
  <c r="BI262" i="19" s="1"/>
  <c r="BG262" i="19"/>
  <c r="BF262" i="19"/>
  <c r="BE262" i="19"/>
  <c r="BH261" i="19"/>
  <c r="BI261" i="19" s="1"/>
  <c r="BG261" i="19"/>
  <c r="BF261" i="19"/>
  <c r="BE261" i="19"/>
  <c r="BH260" i="19"/>
  <c r="BI260" i="19" s="1"/>
  <c r="BG260" i="19"/>
  <c r="BF260" i="19"/>
  <c r="BE260" i="19"/>
  <c r="BH259" i="19"/>
  <c r="BI259" i="19" s="1"/>
  <c r="BG259" i="19"/>
  <c r="BF259" i="19"/>
  <c r="BE259" i="19"/>
  <c r="BH258" i="19"/>
  <c r="BI258" i="19" s="1"/>
  <c r="BG258" i="19"/>
  <c r="BF258" i="19"/>
  <c r="BE258" i="19"/>
  <c r="BH257" i="19"/>
  <c r="BI257" i="19" s="1"/>
  <c r="BG257" i="19"/>
  <c r="BF257" i="19"/>
  <c r="BE257" i="19"/>
  <c r="BH256" i="19"/>
  <c r="BI256" i="19" s="1"/>
  <c r="BG256" i="19"/>
  <c r="BF256" i="19"/>
  <c r="BE256" i="19"/>
  <c r="BH255" i="19"/>
  <c r="BI255" i="19" s="1"/>
  <c r="BG255" i="19"/>
  <c r="BF255" i="19"/>
  <c r="BE255" i="19"/>
  <c r="BH254" i="19"/>
  <c r="BI254" i="19" s="1"/>
  <c r="BG254" i="19"/>
  <c r="BF254" i="19"/>
  <c r="BE254" i="19"/>
  <c r="BH253" i="19"/>
  <c r="BI253" i="19" s="1"/>
  <c r="BG253" i="19"/>
  <c r="BF253" i="19"/>
  <c r="BE253" i="19"/>
  <c r="BH252" i="19"/>
  <c r="BI252" i="19" s="1"/>
  <c r="BG252" i="19"/>
  <c r="BF252" i="19"/>
  <c r="BE252" i="19"/>
  <c r="BH251" i="19"/>
  <c r="BI251" i="19" s="1"/>
  <c r="BG251" i="19"/>
  <c r="BF251" i="19"/>
  <c r="BE251" i="19"/>
  <c r="BH250" i="19"/>
  <c r="BI250" i="19" s="1"/>
  <c r="BG250" i="19"/>
  <c r="BF250" i="19"/>
  <c r="BE250" i="19"/>
  <c r="BH249" i="19"/>
  <c r="BI249" i="19" s="1"/>
  <c r="BG249" i="19"/>
  <c r="BF249" i="19"/>
  <c r="BE249" i="19"/>
  <c r="BH248" i="19"/>
  <c r="BI248" i="19" s="1"/>
  <c r="BG248" i="19"/>
  <c r="BF248" i="19"/>
  <c r="BE248" i="19"/>
  <c r="BH247" i="19"/>
  <c r="BI247" i="19" s="1"/>
  <c r="BG247" i="19"/>
  <c r="BF247" i="19"/>
  <c r="BE247" i="19"/>
  <c r="BH246" i="19"/>
  <c r="BI246" i="19" s="1"/>
  <c r="BG246" i="19"/>
  <c r="BF246" i="19"/>
  <c r="BE246" i="19"/>
  <c r="BH245" i="19"/>
  <c r="BI245" i="19" s="1"/>
  <c r="BG245" i="19"/>
  <c r="BF245" i="19"/>
  <c r="BE245" i="19"/>
  <c r="BH244" i="19"/>
  <c r="BI244" i="19" s="1"/>
  <c r="BG244" i="19"/>
  <c r="BF244" i="19"/>
  <c r="BE244" i="19"/>
  <c r="BH243" i="19"/>
  <c r="BI243" i="19" s="1"/>
  <c r="BG243" i="19"/>
  <c r="BF243" i="19"/>
  <c r="BE243" i="19"/>
  <c r="BH242" i="19"/>
  <c r="BI242" i="19" s="1"/>
  <c r="BG242" i="19"/>
  <c r="BF242" i="19"/>
  <c r="BE242" i="19"/>
  <c r="BH241" i="19"/>
  <c r="BI241" i="19" s="1"/>
  <c r="BG241" i="19"/>
  <c r="BF241" i="19"/>
  <c r="BE241" i="19"/>
  <c r="BH240" i="19"/>
  <c r="BI240" i="19" s="1"/>
  <c r="BG240" i="19"/>
  <c r="BF240" i="19"/>
  <c r="BE240" i="19"/>
  <c r="BH239" i="19"/>
  <c r="BI239" i="19" s="1"/>
  <c r="BG239" i="19"/>
  <c r="BF239" i="19"/>
  <c r="BE239" i="19"/>
  <c r="BH238" i="19"/>
  <c r="BI238" i="19" s="1"/>
  <c r="BG238" i="19"/>
  <c r="BF238" i="19"/>
  <c r="BE238" i="19"/>
  <c r="BH237" i="19"/>
  <c r="BI237" i="19" s="1"/>
  <c r="BG237" i="19"/>
  <c r="BF237" i="19"/>
  <c r="BE237" i="19"/>
  <c r="BH236" i="19"/>
  <c r="BI236" i="19" s="1"/>
  <c r="BG236" i="19"/>
  <c r="BF236" i="19"/>
  <c r="BE236" i="19"/>
  <c r="BH235" i="19"/>
  <c r="BI235" i="19" s="1"/>
  <c r="BG235" i="19"/>
  <c r="BF235" i="19"/>
  <c r="BE235" i="19"/>
  <c r="BH234" i="19"/>
  <c r="BI234" i="19" s="1"/>
  <c r="BG234" i="19"/>
  <c r="BF234" i="19"/>
  <c r="BE234" i="19"/>
  <c r="BH233" i="19"/>
  <c r="BG233" i="19"/>
  <c r="BF233" i="19"/>
  <c r="BE233" i="19"/>
  <c r="BH232" i="19"/>
  <c r="BI232" i="19" s="1"/>
  <c r="BG232" i="19"/>
  <c r="BF232" i="19"/>
  <c r="BE232" i="19"/>
  <c r="BH231" i="19"/>
  <c r="BI231" i="19" s="1"/>
  <c r="BG231" i="19"/>
  <c r="BF231" i="19"/>
  <c r="BE231" i="19"/>
  <c r="BH230" i="19"/>
  <c r="BI230" i="19" s="1"/>
  <c r="BG230" i="19"/>
  <c r="BF230" i="19"/>
  <c r="BE230" i="19"/>
  <c r="BH229" i="19"/>
  <c r="BI229" i="19" s="1"/>
  <c r="BG229" i="19"/>
  <c r="BF229" i="19"/>
  <c r="BE229" i="19"/>
  <c r="BH228" i="19"/>
  <c r="BI228" i="19" s="1"/>
  <c r="BG228" i="19"/>
  <c r="BF228" i="19"/>
  <c r="BE228" i="19"/>
  <c r="BH227" i="19"/>
  <c r="BI227" i="19" s="1"/>
  <c r="BG227" i="19"/>
  <c r="BF227" i="19"/>
  <c r="BE227" i="19"/>
  <c r="BH226" i="19"/>
  <c r="BI226" i="19" s="1"/>
  <c r="BG226" i="19"/>
  <c r="BF226" i="19"/>
  <c r="BE226" i="19"/>
  <c r="BH225" i="19"/>
  <c r="BI225" i="19" s="1"/>
  <c r="BG225" i="19"/>
  <c r="BF225" i="19"/>
  <c r="BE225" i="19"/>
  <c r="BH224" i="19"/>
  <c r="BI224" i="19" s="1"/>
  <c r="BG224" i="19"/>
  <c r="BF224" i="19"/>
  <c r="BE224" i="19"/>
  <c r="BH223" i="19"/>
  <c r="BI223" i="19" s="1"/>
  <c r="BG223" i="19"/>
  <c r="BF223" i="19"/>
  <c r="BE223" i="19"/>
  <c r="BH222" i="19"/>
  <c r="BI222" i="19" s="1"/>
  <c r="BG222" i="19"/>
  <c r="BF222" i="19"/>
  <c r="BE222" i="19"/>
  <c r="BH221" i="19"/>
  <c r="BI221" i="19" s="1"/>
  <c r="BG221" i="19"/>
  <c r="BF221" i="19"/>
  <c r="BE221" i="19"/>
  <c r="BH220" i="19"/>
  <c r="BI220" i="19" s="1"/>
  <c r="BG220" i="19"/>
  <c r="BF220" i="19"/>
  <c r="BE220" i="19"/>
  <c r="BH219" i="19"/>
  <c r="BI219" i="19" s="1"/>
  <c r="BG219" i="19"/>
  <c r="BF219" i="19"/>
  <c r="BE219" i="19"/>
  <c r="BH218" i="19"/>
  <c r="BI218" i="19" s="1"/>
  <c r="BG218" i="19"/>
  <c r="BF218" i="19"/>
  <c r="BE218" i="19"/>
  <c r="BH217" i="19"/>
  <c r="BI217" i="19" s="1"/>
  <c r="BG217" i="19"/>
  <c r="BF217" i="19"/>
  <c r="BE217" i="19"/>
  <c r="BH216" i="19"/>
  <c r="BI216" i="19" s="1"/>
  <c r="BG216" i="19"/>
  <c r="BF216" i="19"/>
  <c r="BE216" i="19"/>
  <c r="BH215" i="19"/>
  <c r="BI215" i="19" s="1"/>
  <c r="BG215" i="19"/>
  <c r="BF215" i="19"/>
  <c r="BE215" i="19"/>
  <c r="BH214" i="19"/>
  <c r="BI214" i="19" s="1"/>
  <c r="BG214" i="19"/>
  <c r="BF214" i="19"/>
  <c r="BE214" i="19"/>
  <c r="BH213" i="19"/>
  <c r="BI213" i="19" s="1"/>
  <c r="BG213" i="19"/>
  <c r="BF213" i="19"/>
  <c r="BE213" i="19"/>
  <c r="BH212" i="19"/>
  <c r="BI212" i="19" s="1"/>
  <c r="BG212" i="19"/>
  <c r="BF212" i="19"/>
  <c r="BE212" i="19"/>
  <c r="BH211" i="19"/>
  <c r="BI211" i="19" s="1"/>
  <c r="BG211" i="19"/>
  <c r="BF211" i="19"/>
  <c r="BE211" i="19"/>
  <c r="BH210" i="19"/>
  <c r="BI210" i="19" s="1"/>
  <c r="BG210" i="19"/>
  <c r="BF210" i="19"/>
  <c r="BE210" i="19"/>
  <c r="BH209" i="19"/>
  <c r="BI209" i="19" s="1"/>
  <c r="BG209" i="19"/>
  <c r="BF209" i="19"/>
  <c r="BE209" i="19"/>
  <c r="BH208" i="19"/>
  <c r="BI208" i="19" s="1"/>
  <c r="BG208" i="19"/>
  <c r="BF208" i="19"/>
  <c r="BE208" i="19"/>
  <c r="BH207" i="19"/>
  <c r="BI207" i="19" s="1"/>
  <c r="BG207" i="19"/>
  <c r="BF207" i="19"/>
  <c r="BE207" i="19"/>
  <c r="BH206" i="19"/>
  <c r="BI206" i="19" s="1"/>
  <c r="BG206" i="19"/>
  <c r="BF206" i="19"/>
  <c r="BE206" i="19"/>
  <c r="BH205" i="19"/>
  <c r="BI205" i="19" s="1"/>
  <c r="BG205" i="19"/>
  <c r="BF205" i="19"/>
  <c r="BE205" i="19"/>
  <c r="BH204" i="19"/>
  <c r="BI204" i="19" s="1"/>
  <c r="BG204" i="19"/>
  <c r="BF204" i="19"/>
  <c r="BE204" i="19"/>
  <c r="BH203" i="19"/>
  <c r="BI203" i="19" s="1"/>
  <c r="BG203" i="19"/>
  <c r="BF203" i="19"/>
  <c r="BE203" i="19"/>
  <c r="BH202" i="19"/>
  <c r="BI202" i="19" s="1"/>
  <c r="BG202" i="19"/>
  <c r="BF202" i="19"/>
  <c r="BE202" i="19"/>
  <c r="BH201" i="19"/>
  <c r="BI201" i="19" s="1"/>
  <c r="BG201" i="19"/>
  <c r="BF201" i="19"/>
  <c r="BE201" i="19"/>
  <c r="BH200" i="19"/>
  <c r="BI200" i="19" s="1"/>
  <c r="BG200" i="19"/>
  <c r="BF200" i="19"/>
  <c r="BE200" i="19"/>
  <c r="BH199" i="19"/>
  <c r="BI199" i="19" s="1"/>
  <c r="BG199" i="19"/>
  <c r="BF199" i="19"/>
  <c r="BE199" i="19"/>
  <c r="BH198" i="19"/>
  <c r="BI198" i="19" s="1"/>
  <c r="BG198" i="19"/>
  <c r="BF198" i="19"/>
  <c r="BE198" i="19"/>
  <c r="BH197" i="19"/>
  <c r="BI197" i="19" s="1"/>
  <c r="BG197" i="19"/>
  <c r="BF197" i="19"/>
  <c r="BE197" i="19"/>
  <c r="BH196" i="19"/>
  <c r="BI196" i="19" s="1"/>
  <c r="BG196" i="19"/>
  <c r="BF196" i="19"/>
  <c r="BE196" i="19"/>
  <c r="BH195" i="19"/>
  <c r="BI195" i="19" s="1"/>
  <c r="BG195" i="19"/>
  <c r="BF195" i="19"/>
  <c r="BE195" i="19"/>
  <c r="BH194" i="19"/>
  <c r="BI194" i="19" s="1"/>
  <c r="BG194" i="19"/>
  <c r="BF194" i="19"/>
  <c r="BE194" i="19"/>
  <c r="BH193" i="19"/>
  <c r="BI193" i="19" s="1"/>
  <c r="BG193" i="19"/>
  <c r="BF193" i="19"/>
  <c r="BE193" i="19"/>
  <c r="BH192" i="19"/>
  <c r="BI192" i="19" s="1"/>
  <c r="BG192" i="19"/>
  <c r="BF192" i="19"/>
  <c r="BE192" i="19"/>
  <c r="BH191" i="19"/>
  <c r="BI191" i="19" s="1"/>
  <c r="BG191" i="19"/>
  <c r="BF191" i="19"/>
  <c r="BE191" i="19"/>
  <c r="BH190" i="19"/>
  <c r="BI190" i="19" s="1"/>
  <c r="BG190" i="19"/>
  <c r="BF190" i="19"/>
  <c r="BE190" i="19"/>
  <c r="BH189" i="19"/>
  <c r="BI189" i="19" s="1"/>
  <c r="BG189" i="19"/>
  <c r="BF189" i="19"/>
  <c r="BE189" i="19"/>
  <c r="BH188" i="19"/>
  <c r="BI188" i="19" s="1"/>
  <c r="BG188" i="19"/>
  <c r="BF188" i="19"/>
  <c r="BE188" i="19"/>
  <c r="BH187" i="19"/>
  <c r="BI187" i="19" s="1"/>
  <c r="BG187" i="19"/>
  <c r="BF187" i="19"/>
  <c r="BE187" i="19"/>
  <c r="BH186" i="19"/>
  <c r="BI186" i="19" s="1"/>
  <c r="BG186" i="19"/>
  <c r="BF186" i="19"/>
  <c r="BE186" i="19"/>
  <c r="BH185" i="19"/>
  <c r="BI185" i="19" s="1"/>
  <c r="BG185" i="19"/>
  <c r="BF185" i="19"/>
  <c r="BE185" i="19"/>
  <c r="BH184" i="19"/>
  <c r="BI184" i="19" s="1"/>
  <c r="BG184" i="19"/>
  <c r="BF184" i="19"/>
  <c r="BE184" i="19"/>
  <c r="BH183" i="19"/>
  <c r="BI183" i="19" s="1"/>
  <c r="BG183" i="19"/>
  <c r="BF183" i="19"/>
  <c r="BE183" i="19"/>
  <c r="BH182" i="19"/>
  <c r="BI182" i="19" s="1"/>
  <c r="BG182" i="19"/>
  <c r="BF182" i="19"/>
  <c r="BE182" i="19"/>
  <c r="BH181" i="19"/>
  <c r="BI181" i="19" s="1"/>
  <c r="BG181" i="19"/>
  <c r="BF181" i="19"/>
  <c r="BE181" i="19"/>
  <c r="BH180" i="19"/>
  <c r="BI180" i="19" s="1"/>
  <c r="BG180" i="19"/>
  <c r="BF180" i="19"/>
  <c r="BE180" i="19"/>
  <c r="BH179" i="19"/>
  <c r="BI179" i="19" s="1"/>
  <c r="BG179" i="19"/>
  <c r="BF179" i="19"/>
  <c r="BE179" i="19"/>
  <c r="BH178" i="19"/>
  <c r="BI178" i="19" s="1"/>
  <c r="BG178" i="19"/>
  <c r="BF178" i="19"/>
  <c r="BE178" i="19"/>
  <c r="BH177" i="19"/>
  <c r="BI177" i="19" s="1"/>
  <c r="BG177" i="19"/>
  <c r="BF177" i="19"/>
  <c r="BE177" i="19"/>
  <c r="BH176" i="19"/>
  <c r="BI176" i="19" s="1"/>
  <c r="BG176" i="19"/>
  <c r="BF176" i="19"/>
  <c r="BE176" i="19"/>
  <c r="BH175" i="19"/>
  <c r="BI175" i="19" s="1"/>
  <c r="BG175" i="19"/>
  <c r="BF175" i="19"/>
  <c r="BE175" i="19"/>
  <c r="BH174" i="19"/>
  <c r="BI174" i="19" s="1"/>
  <c r="BG174" i="19"/>
  <c r="BF174" i="19"/>
  <c r="BE174" i="19"/>
  <c r="BH173" i="19"/>
  <c r="BI173" i="19" s="1"/>
  <c r="BG173" i="19"/>
  <c r="BF173" i="19"/>
  <c r="BE173" i="19"/>
  <c r="BH172" i="19"/>
  <c r="BI172" i="19" s="1"/>
  <c r="BG172" i="19"/>
  <c r="BF172" i="19"/>
  <c r="BE172" i="19"/>
  <c r="BH171" i="19"/>
  <c r="BI171" i="19" s="1"/>
  <c r="BG171" i="19"/>
  <c r="BF171" i="19"/>
  <c r="BE171" i="19"/>
  <c r="BH170" i="19"/>
  <c r="BI170" i="19" s="1"/>
  <c r="BG170" i="19"/>
  <c r="BF170" i="19"/>
  <c r="BE170" i="19"/>
  <c r="BH169" i="19"/>
  <c r="BI169" i="19" s="1"/>
  <c r="BG169" i="19"/>
  <c r="BF169" i="19"/>
  <c r="BE169" i="19"/>
  <c r="BH168" i="19"/>
  <c r="BI168" i="19" s="1"/>
  <c r="BG168" i="19"/>
  <c r="BF168" i="19"/>
  <c r="BE168" i="19"/>
  <c r="BH167" i="19"/>
  <c r="BI167" i="19" s="1"/>
  <c r="BG167" i="19"/>
  <c r="BF167" i="19"/>
  <c r="BE167" i="19"/>
  <c r="BH166" i="19"/>
  <c r="BI166" i="19" s="1"/>
  <c r="BG166" i="19"/>
  <c r="BF166" i="19"/>
  <c r="BE166" i="19"/>
  <c r="BH165" i="19"/>
  <c r="BI165" i="19" s="1"/>
  <c r="BG165" i="19"/>
  <c r="BF165" i="19"/>
  <c r="BE165" i="19"/>
  <c r="BH164" i="19"/>
  <c r="BI164" i="19" s="1"/>
  <c r="BG164" i="19"/>
  <c r="BF164" i="19"/>
  <c r="BE164" i="19"/>
  <c r="BH163" i="19"/>
  <c r="BI163" i="19" s="1"/>
  <c r="BG163" i="19"/>
  <c r="BF163" i="19"/>
  <c r="BE163" i="19"/>
  <c r="BH162" i="19"/>
  <c r="BI162" i="19" s="1"/>
  <c r="BG162" i="19"/>
  <c r="BF162" i="19"/>
  <c r="BE162" i="19"/>
  <c r="BH161" i="19"/>
  <c r="BI161" i="19" s="1"/>
  <c r="BG161" i="19"/>
  <c r="BF161" i="19"/>
  <c r="BE161" i="19"/>
  <c r="BH160" i="19"/>
  <c r="BI160" i="19" s="1"/>
  <c r="BG160" i="19"/>
  <c r="BF160" i="19"/>
  <c r="BE160" i="19"/>
  <c r="BH159" i="19"/>
  <c r="BI159" i="19" s="1"/>
  <c r="BG159" i="19"/>
  <c r="BF159" i="19"/>
  <c r="BE159" i="19"/>
  <c r="BH158" i="19"/>
  <c r="BI158" i="19" s="1"/>
  <c r="BG158" i="19"/>
  <c r="BF158" i="19"/>
  <c r="BE158" i="19"/>
  <c r="BH157" i="19"/>
  <c r="BI157" i="19" s="1"/>
  <c r="BG157" i="19"/>
  <c r="BF157" i="19"/>
  <c r="BE157" i="19"/>
  <c r="BH156" i="19"/>
  <c r="BI156" i="19" s="1"/>
  <c r="BG156" i="19"/>
  <c r="BF156" i="19"/>
  <c r="BE156" i="19"/>
  <c r="BH155" i="19"/>
  <c r="BI155" i="19" s="1"/>
  <c r="BG155" i="19"/>
  <c r="BF155" i="19"/>
  <c r="BE155" i="19"/>
  <c r="BH154" i="19"/>
  <c r="BI154" i="19" s="1"/>
  <c r="BG154" i="19"/>
  <c r="BF154" i="19"/>
  <c r="BE154" i="19"/>
  <c r="BH153" i="19"/>
  <c r="BI153" i="19" s="1"/>
  <c r="BG153" i="19"/>
  <c r="BF153" i="19"/>
  <c r="BE153" i="19"/>
  <c r="BH152" i="19"/>
  <c r="BI152" i="19" s="1"/>
  <c r="BG152" i="19"/>
  <c r="BF152" i="19"/>
  <c r="BE152" i="19"/>
  <c r="BH151" i="19"/>
  <c r="BI151" i="19" s="1"/>
  <c r="BG151" i="19"/>
  <c r="BF151" i="19"/>
  <c r="BE151" i="19"/>
  <c r="BH150" i="19"/>
  <c r="BI150" i="19" s="1"/>
  <c r="BG150" i="19"/>
  <c r="BF150" i="19"/>
  <c r="BE150" i="19"/>
  <c r="BH149" i="19"/>
  <c r="BI149" i="19" s="1"/>
  <c r="BG149" i="19"/>
  <c r="BF149" i="19"/>
  <c r="BE149" i="19"/>
  <c r="BH148" i="19"/>
  <c r="BI148" i="19" s="1"/>
  <c r="BG148" i="19"/>
  <c r="BF148" i="19"/>
  <c r="BE148" i="19"/>
  <c r="BH147" i="19"/>
  <c r="BI147" i="19" s="1"/>
  <c r="BG147" i="19"/>
  <c r="BF147" i="19"/>
  <c r="BE147" i="19"/>
  <c r="BH146" i="19"/>
  <c r="BI146" i="19" s="1"/>
  <c r="BG146" i="19"/>
  <c r="BF146" i="19"/>
  <c r="BE146" i="19"/>
  <c r="BH145" i="19"/>
  <c r="BI145" i="19" s="1"/>
  <c r="BG145" i="19"/>
  <c r="BF145" i="19"/>
  <c r="BE145" i="19"/>
  <c r="BH144" i="19"/>
  <c r="BI144" i="19" s="1"/>
  <c r="BG144" i="19"/>
  <c r="BF144" i="19"/>
  <c r="BE144" i="19"/>
  <c r="BH143" i="19"/>
  <c r="BI143" i="19" s="1"/>
  <c r="BG143" i="19"/>
  <c r="BF143" i="19"/>
  <c r="BE143" i="19"/>
  <c r="BH142" i="19"/>
  <c r="BI142" i="19" s="1"/>
  <c r="BG142" i="19"/>
  <c r="BF142" i="19"/>
  <c r="BE142" i="19"/>
  <c r="BH141" i="19"/>
  <c r="BI141" i="19" s="1"/>
  <c r="BG141" i="19"/>
  <c r="BF141" i="19"/>
  <c r="BE141" i="19"/>
  <c r="BH140" i="19"/>
  <c r="BI140" i="19" s="1"/>
  <c r="BG140" i="19"/>
  <c r="BF140" i="19"/>
  <c r="BE140" i="19"/>
  <c r="BH139" i="19"/>
  <c r="BI139" i="19" s="1"/>
  <c r="BG139" i="19"/>
  <c r="BF139" i="19"/>
  <c r="BE139" i="19"/>
  <c r="BH138" i="19"/>
  <c r="BI138" i="19" s="1"/>
  <c r="BG138" i="19"/>
  <c r="BF138" i="19"/>
  <c r="BE138" i="19"/>
  <c r="BH137" i="19"/>
  <c r="BI137" i="19" s="1"/>
  <c r="BG137" i="19"/>
  <c r="BF137" i="19"/>
  <c r="BE137" i="19"/>
  <c r="BH136" i="19"/>
  <c r="BI136" i="19" s="1"/>
  <c r="BG136" i="19"/>
  <c r="BF136" i="19"/>
  <c r="BE136" i="19"/>
  <c r="BH135" i="19"/>
  <c r="BI135" i="19" s="1"/>
  <c r="BG135" i="19"/>
  <c r="BF135" i="19"/>
  <c r="BE135" i="19"/>
  <c r="BH134" i="19"/>
  <c r="BI134" i="19" s="1"/>
  <c r="BG134" i="19"/>
  <c r="BF134" i="19"/>
  <c r="BE134" i="19"/>
  <c r="BH133" i="19"/>
  <c r="BI133" i="19" s="1"/>
  <c r="BG133" i="19"/>
  <c r="BF133" i="19"/>
  <c r="BE133" i="19"/>
  <c r="BH132" i="19"/>
  <c r="BI132" i="19" s="1"/>
  <c r="BG132" i="19"/>
  <c r="BF132" i="19"/>
  <c r="BE132" i="19"/>
  <c r="BH131" i="19"/>
  <c r="BI131" i="19" s="1"/>
  <c r="BG131" i="19"/>
  <c r="BF131" i="19"/>
  <c r="BE131" i="19"/>
  <c r="BH130" i="19"/>
  <c r="BI130" i="19" s="1"/>
  <c r="BG130" i="19"/>
  <c r="BF130" i="19"/>
  <c r="BE130" i="19"/>
  <c r="BH129" i="19"/>
  <c r="BI129" i="19" s="1"/>
  <c r="BG129" i="19"/>
  <c r="BF129" i="19"/>
  <c r="BE129" i="19"/>
  <c r="BH128" i="19"/>
  <c r="BI128" i="19" s="1"/>
  <c r="BG128" i="19"/>
  <c r="BF128" i="19"/>
  <c r="BE128" i="19"/>
  <c r="BH127" i="19"/>
  <c r="BI127" i="19" s="1"/>
  <c r="BG127" i="19"/>
  <c r="BF127" i="19"/>
  <c r="BE127" i="19"/>
  <c r="BH126" i="19"/>
  <c r="BI126" i="19" s="1"/>
  <c r="BG126" i="19"/>
  <c r="BF126" i="19"/>
  <c r="BE126" i="19"/>
  <c r="BH125" i="19"/>
  <c r="BI125" i="19" s="1"/>
  <c r="BG125" i="19"/>
  <c r="BF125" i="19"/>
  <c r="BE125" i="19"/>
  <c r="BH124" i="19"/>
  <c r="BI124" i="19" s="1"/>
  <c r="BG124" i="19"/>
  <c r="BF124" i="19"/>
  <c r="BE124" i="19"/>
  <c r="BH123" i="19"/>
  <c r="BI123" i="19" s="1"/>
  <c r="BG123" i="19"/>
  <c r="BF123" i="19"/>
  <c r="BE123" i="19"/>
  <c r="BH122" i="19"/>
  <c r="BI122" i="19" s="1"/>
  <c r="BG122" i="19"/>
  <c r="BF122" i="19"/>
  <c r="BE122" i="19"/>
  <c r="BH121" i="19"/>
  <c r="BI121" i="19" s="1"/>
  <c r="BG121" i="19"/>
  <c r="BF121" i="19"/>
  <c r="BE121" i="19"/>
  <c r="BH120" i="19"/>
  <c r="BI120" i="19" s="1"/>
  <c r="BG120" i="19"/>
  <c r="BF120" i="19"/>
  <c r="BE120" i="19"/>
  <c r="BH119" i="19"/>
  <c r="BI119" i="19" s="1"/>
  <c r="BG119" i="19"/>
  <c r="BF119" i="19"/>
  <c r="BE119" i="19"/>
  <c r="BH118" i="19"/>
  <c r="BI118" i="19" s="1"/>
  <c r="BG118" i="19"/>
  <c r="BF118" i="19"/>
  <c r="BE118" i="19"/>
  <c r="BH117" i="19"/>
  <c r="BI117" i="19" s="1"/>
  <c r="BG117" i="19"/>
  <c r="BF117" i="19"/>
  <c r="BE117" i="19"/>
  <c r="BH116" i="19"/>
  <c r="BI116" i="19" s="1"/>
  <c r="BG116" i="19"/>
  <c r="BF116" i="19"/>
  <c r="BE116" i="19"/>
  <c r="BH115" i="19"/>
  <c r="BI115" i="19" s="1"/>
  <c r="BG115" i="19"/>
  <c r="BF115" i="19"/>
  <c r="BE115" i="19"/>
  <c r="BH114" i="19"/>
  <c r="BI114" i="19" s="1"/>
  <c r="BG114" i="19"/>
  <c r="BF114" i="19"/>
  <c r="BE114" i="19"/>
  <c r="BH113" i="19"/>
  <c r="BI113" i="19" s="1"/>
  <c r="BG113" i="19"/>
  <c r="BF113" i="19"/>
  <c r="BE113" i="19"/>
  <c r="BH112" i="19"/>
  <c r="BI112" i="19" s="1"/>
  <c r="BG112" i="19"/>
  <c r="BF112" i="19"/>
  <c r="BE112" i="19"/>
  <c r="BH111" i="19"/>
  <c r="BI111" i="19" s="1"/>
  <c r="BG111" i="19"/>
  <c r="BF111" i="19"/>
  <c r="BE111" i="19"/>
  <c r="BH110" i="19"/>
  <c r="BI110" i="19" s="1"/>
  <c r="BG110" i="19"/>
  <c r="BF110" i="19"/>
  <c r="BE110" i="19"/>
  <c r="BH109" i="19"/>
  <c r="BI109" i="19" s="1"/>
  <c r="BG109" i="19"/>
  <c r="BF109" i="19"/>
  <c r="BE109" i="19"/>
  <c r="BH108" i="19"/>
  <c r="BI108" i="19" s="1"/>
  <c r="BG108" i="19"/>
  <c r="BF108" i="19"/>
  <c r="BE108" i="19"/>
  <c r="BH107" i="19"/>
  <c r="BI107" i="19" s="1"/>
  <c r="BG107" i="19"/>
  <c r="BF107" i="19"/>
  <c r="BE107" i="19"/>
  <c r="BH106" i="19"/>
  <c r="BI106" i="19" s="1"/>
  <c r="BG106" i="19"/>
  <c r="BF106" i="19"/>
  <c r="BE106" i="19"/>
  <c r="BH105" i="19"/>
  <c r="BI105" i="19" s="1"/>
  <c r="BG105" i="19"/>
  <c r="BF105" i="19"/>
  <c r="BE105" i="19"/>
  <c r="BH104" i="19"/>
  <c r="BI104" i="19" s="1"/>
  <c r="BG104" i="19"/>
  <c r="BF104" i="19"/>
  <c r="BE104" i="19"/>
  <c r="BH103" i="19"/>
  <c r="BI103" i="19" s="1"/>
  <c r="BG103" i="19"/>
  <c r="BF103" i="19"/>
  <c r="BE103" i="19"/>
  <c r="BH102" i="19"/>
  <c r="BI102" i="19" s="1"/>
  <c r="BG102" i="19"/>
  <c r="BF102" i="19"/>
  <c r="BE102" i="19"/>
  <c r="BH101" i="19"/>
  <c r="BI101" i="19" s="1"/>
  <c r="BG101" i="19"/>
  <c r="BF101" i="19"/>
  <c r="BE101" i="19"/>
  <c r="BH100" i="19"/>
  <c r="BI100" i="19" s="1"/>
  <c r="BG100" i="19"/>
  <c r="BF100" i="19"/>
  <c r="BE100" i="19"/>
  <c r="BH99" i="19"/>
  <c r="BI99" i="19" s="1"/>
  <c r="BG99" i="19"/>
  <c r="BF99" i="19"/>
  <c r="BE99" i="19"/>
  <c r="BH98" i="19"/>
  <c r="BI98" i="19" s="1"/>
  <c r="BG98" i="19"/>
  <c r="BF98" i="19"/>
  <c r="BE98" i="19"/>
  <c r="BH97" i="19"/>
  <c r="BI97" i="19" s="1"/>
  <c r="BG97" i="19"/>
  <c r="BF97" i="19"/>
  <c r="BE97" i="19"/>
  <c r="BH96" i="19"/>
  <c r="BI96" i="19" s="1"/>
  <c r="BG96" i="19"/>
  <c r="BF96" i="19"/>
  <c r="BE96" i="19"/>
  <c r="BH95" i="19"/>
  <c r="BI95" i="19" s="1"/>
  <c r="BG95" i="19"/>
  <c r="BF95" i="19"/>
  <c r="BE95" i="19"/>
  <c r="BH94" i="19"/>
  <c r="BI94" i="19" s="1"/>
  <c r="BG94" i="19"/>
  <c r="BF94" i="19"/>
  <c r="BE94" i="19"/>
  <c r="BH93" i="19"/>
  <c r="BI93" i="19" s="1"/>
  <c r="BG93" i="19"/>
  <c r="BF93" i="19"/>
  <c r="BE93" i="19"/>
  <c r="BH92" i="19"/>
  <c r="BI92" i="19" s="1"/>
  <c r="BG92" i="19"/>
  <c r="BF92" i="19"/>
  <c r="BE92" i="19"/>
  <c r="BH91" i="19"/>
  <c r="BI91" i="19" s="1"/>
  <c r="BG91" i="19"/>
  <c r="BF91" i="19"/>
  <c r="BE91" i="19"/>
  <c r="BH90" i="19"/>
  <c r="BI90" i="19" s="1"/>
  <c r="BG90" i="19"/>
  <c r="BF90" i="19"/>
  <c r="BE90" i="19"/>
  <c r="BH89" i="19"/>
  <c r="BI89" i="19" s="1"/>
  <c r="BG89" i="19"/>
  <c r="BF89" i="19"/>
  <c r="BE89" i="19"/>
  <c r="BH88" i="19"/>
  <c r="BI88" i="19" s="1"/>
  <c r="BG88" i="19"/>
  <c r="BF88" i="19"/>
  <c r="BE88" i="19"/>
  <c r="BH87" i="19"/>
  <c r="BI87" i="19" s="1"/>
  <c r="BG87" i="19"/>
  <c r="BF87" i="19"/>
  <c r="BE87" i="19"/>
  <c r="BH86" i="19"/>
  <c r="BI86" i="19" s="1"/>
  <c r="BG86" i="19"/>
  <c r="BF86" i="19"/>
  <c r="BE86" i="19"/>
  <c r="BH85" i="19"/>
  <c r="BI85" i="19" s="1"/>
  <c r="BG85" i="19"/>
  <c r="BF85" i="19"/>
  <c r="BE85" i="19"/>
  <c r="BH84" i="19"/>
  <c r="BI84" i="19" s="1"/>
  <c r="BG84" i="19"/>
  <c r="BF84" i="19"/>
  <c r="BE84" i="19"/>
  <c r="BH83" i="19"/>
  <c r="BI83" i="19" s="1"/>
  <c r="BG83" i="19"/>
  <c r="BF83" i="19"/>
  <c r="BE83" i="19"/>
  <c r="BH82" i="19"/>
  <c r="BI82" i="19" s="1"/>
  <c r="BG82" i="19"/>
  <c r="BF82" i="19"/>
  <c r="BE82" i="19"/>
  <c r="BH81" i="19"/>
  <c r="BI81" i="19" s="1"/>
  <c r="BG81" i="19"/>
  <c r="BF81" i="19"/>
  <c r="BE81" i="19"/>
  <c r="BH80" i="19"/>
  <c r="BI80" i="19" s="1"/>
  <c r="BG80" i="19"/>
  <c r="BF80" i="19"/>
  <c r="BE80" i="19"/>
  <c r="BH79" i="19"/>
  <c r="BI79" i="19" s="1"/>
  <c r="BG79" i="19"/>
  <c r="BF79" i="19"/>
  <c r="BE79" i="19"/>
  <c r="BH78" i="19"/>
  <c r="BI78" i="19" s="1"/>
  <c r="BG78" i="19"/>
  <c r="BF78" i="19"/>
  <c r="BE78" i="19"/>
  <c r="BH77" i="19"/>
  <c r="BI77" i="19" s="1"/>
  <c r="BG77" i="19"/>
  <c r="BF77" i="19"/>
  <c r="BE77" i="19"/>
  <c r="BH76" i="19"/>
  <c r="BI76" i="19" s="1"/>
  <c r="BG76" i="19"/>
  <c r="BF76" i="19"/>
  <c r="BE76" i="19"/>
  <c r="BH75" i="19"/>
  <c r="BI75" i="19" s="1"/>
  <c r="BG75" i="19"/>
  <c r="BF75" i="19"/>
  <c r="BE75" i="19"/>
  <c r="BH74" i="19"/>
  <c r="BI74" i="19" s="1"/>
  <c r="BG74" i="19"/>
  <c r="BF74" i="19"/>
  <c r="BE74" i="19"/>
  <c r="BH73" i="19"/>
  <c r="BI73" i="19" s="1"/>
  <c r="BG73" i="19"/>
  <c r="BF73" i="19"/>
  <c r="BE73" i="19"/>
  <c r="BG72" i="19"/>
  <c r="BF72" i="19"/>
  <c r="BE72" i="19"/>
  <c r="BH71" i="19"/>
  <c r="BI71" i="19" s="1"/>
  <c r="BG71" i="19"/>
  <c r="BF71" i="19"/>
  <c r="BE71" i="19"/>
  <c r="BG70" i="19"/>
  <c r="BF70" i="19"/>
  <c r="BE70" i="19"/>
  <c r="BH69" i="19"/>
  <c r="BI69" i="19" s="1"/>
  <c r="BG69" i="19"/>
  <c r="BF69" i="19"/>
  <c r="BE69" i="19"/>
  <c r="BG68" i="19"/>
  <c r="BF68" i="19"/>
  <c r="BE68" i="19"/>
  <c r="BH67" i="19"/>
  <c r="BG67" i="19"/>
  <c r="BF67" i="19"/>
  <c r="BE67" i="19"/>
  <c r="BG66" i="19"/>
  <c r="BF66" i="19"/>
  <c r="BE66" i="19"/>
  <c r="BH65" i="19"/>
  <c r="BI65" i="19" s="1"/>
  <c r="BG65" i="19"/>
  <c r="BF65" i="19"/>
  <c r="BE65" i="19"/>
  <c r="BG64" i="19"/>
  <c r="BF64" i="19"/>
  <c r="BE64" i="19"/>
  <c r="BH63" i="19"/>
  <c r="BI63" i="19" s="1"/>
  <c r="BG63" i="19"/>
  <c r="BF63" i="19"/>
  <c r="BE63" i="19"/>
  <c r="BH62" i="19"/>
  <c r="BI62" i="19" s="1"/>
  <c r="BG62" i="19"/>
  <c r="BF62" i="19"/>
  <c r="BE62" i="19"/>
  <c r="BH61" i="19"/>
  <c r="BI61" i="19" s="1"/>
  <c r="BG61" i="19"/>
  <c r="BF61" i="19"/>
  <c r="BE61" i="19"/>
  <c r="BG60" i="19"/>
  <c r="BF60" i="19"/>
  <c r="BE60" i="19"/>
  <c r="BH59" i="19"/>
  <c r="BI59" i="19" s="1"/>
  <c r="BG59" i="19"/>
  <c r="BF59" i="19"/>
  <c r="BE59" i="19"/>
  <c r="BG58" i="19"/>
  <c r="BF58" i="19"/>
  <c r="BE58" i="19"/>
  <c r="BH57" i="19"/>
  <c r="BI57" i="19" s="1"/>
  <c r="BG57" i="19"/>
  <c r="BF57" i="19"/>
  <c r="BE57" i="19"/>
  <c r="BG56" i="19"/>
  <c r="BF56" i="19"/>
  <c r="BE56" i="19"/>
  <c r="BH55" i="19"/>
  <c r="BI55" i="19" s="1"/>
  <c r="BG55" i="19"/>
  <c r="BF55" i="19"/>
  <c r="BE55" i="19"/>
  <c r="BG54" i="19"/>
  <c r="BF54" i="19"/>
  <c r="BE54" i="19"/>
  <c r="BH53" i="19"/>
  <c r="BI53" i="19" s="1"/>
  <c r="BG53" i="19"/>
  <c r="BF53" i="19"/>
  <c r="BE53" i="19"/>
  <c r="BG52" i="19"/>
  <c r="BF52" i="19"/>
  <c r="BE52" i="19"/>
  <c r="BH51" i="19"/>
  <c r="BI51" i="19" s="1"/>
  <c r="BG51" i="19"/>
  <c r="BF51" i="19"/>
  <c r="BE51" i="19"/>
  <c r="BG50" i="19"/>
  <c r="BF50" i="19"/>
  <c r="BE50" i="19"/>
  <c r="BG49" i="19"/>
  <c r="BH49" i="19"/>
  <c r="BF49" i="19"/>
  <c r="BE49" i="19"/>
  <c r="BG48" i="19"/>
  <c r="BF48" i="19"/>
  <c r="BE48" i="19"/>
  <c r="BH47" i="19"/>
  <c r="BI47" i="19" s="1"/>
  <c r="BG47" i="19"/>
  <c r="BF47" i="19"/>
  <c r="BE47" i="19"/>
  <c r="BG46" i="19"/>
  <c r="BF46" i="19"/>
  <c r="BE46" i="19"/>
  <c r="BH45" i="19"/>
  <c r="BI45" i="19" s="1"/>
  <c r="BG45" i="19"/>
  <c r="BF45" i="19"/>
  <c r="BE45" i="19"/>
  <c r="BG44" i="19"/>
  <c r="BF44" i="19"/>
  <c r="BE44" i="19"/>
  <c r="BH43" i="19"/>
  <c r="BI43" i="19" s="1"/>
  <c r="BG43" i="19"/>
  <c r="BF43" i="19"/>
  <c r="BE43" i="19"/>
  <c r="BG42" i="19"/>
  <c r="BF42" i="19"/>
  <c r="BE42" i="19"/>
  <c r="BH41" i="19"/>
  <c r="BI41" i="19" s="1"/>
  <c r="BG41" i="19"/>
  <c r="BF41" i="19"/>
  <c r="BE41" i="19"/>
  <c r="BG40" i="19"/>
  <c r="BF40" i="19"/>
  <c r="BE40" i="19"/>
  <c r="BH39" i="19"/>
  <c r="BI39" i="19" s="1"/>
  <c r="BG39" i="19"/>
  <c r="BF39" i="19"/>
  <c r="BE39" i="19"/>
  <c r="BG38" i="19"/>
  <c r="BF38" i="19"/>
  <c r="BE38" i="19"/>
  <c r="BH37" i="19"/>
  <c r="BI37" i="19" s="1"/>
  <c r="BG37" i="19"/>
  <c r="BF37" i="19"/>
  <c r="BE37" i="19"/>
  <c r="BG36" i="19"/>
  <c r="BF36" i="19"/>
  <c r="BE36" i="19"/>
  <c r="BG35" i="19"/>
  <c r="BF35" i="19"/>
  <c r="BE35" i="19"/>
  <c r="BG34" i="19"/>
  <c r="BF34" i="19"/>
  <c r="BE34" i="19"/>
  <c r="BG33" i="19"/>
  <c r="BF33" i="19"/>
  <c r="BE33" i="19"/>
  <c r="BG32" i="19"/>
  <c r="BF32" i="19"/>
  <c r="BE32" i="19"/>
  <c r="BG31" i="19"/>
  <c r="BF31" i="19"/>
  <c r="BE31" i="19"/>
  <c r="BG30" i="19"/>
  <c r="BF30" i="19"/>
  <c r="BE30" i="19"/>
  <c r="BG29" i="19"/>
  <c r="BF29" i="19"/>
  <c r="BE29" i="19"/>
  <c r="BG28" i="19"/>
  <c r="BF28" i="19"/>
  <c r="BE28" i="19"/>
  <c r="BG27" i="19"/>
  <c r="BF27" i="19"/>
  <c r="BE27" i="19"/>
  <c r="BG26" i="19"/>
  <c r="BF26" i="19"/>
  <c r="BE26" i="19"/>
  <c r="BG25" i="19"/>
  <c r="BF25" i="19"/>
  <c r="BE25" i="19"/>
  <c r="BG24" i="19"/>
  <c r="BF24" i="19"/>
  <c r="BE24" i="19"/>
  <c r="BH23" i="19"/>
  <c r="BI23" i="19" s="1"/>
  <c r="BG23" i="19"/>
  <c r="BF23" i="19"/>
  <c r="BE23" i="19"/>
  <c r="BG22" i="19"/>
  <c r="BF22" i="19"/>
  <c r="BE22" i="19"/>
  <c r="BG21" i="19"/>
  <c r="BF21" i="19"/>
  <c r="BE21" i="19"/>
  <c r="BG20" i="19"/>
  <c r="BH20" i="19" s="1"/>
  <c r="BI20" i="19" s="1"/>
  <c r="BF20" i="19"/>
  <c r="BE20" i="19"/>
  <c r="BG19" i="19"/>
  <c r="BF19" i="19"/>
  <c r="BE19" i="19"/>
  <c r="BG18" i="19"/>
  <c r="BF18" i="19"/>
  <c r="BE18" i="19"/>
  <c r="BG17" i="19"/>
  <c r="BF17" i="19"/>
  <c r="BE17" i="19"/>
  <c r="BG16" i="19"/>
  <c r="BH18" i="19" s="1"/>
  <c r="BF16" i="19"/>
  <c r="BE16" i="19"/>
  <c r="BG15" i="19"/>
  <c r="BF15" i="19"/>
  <c r="BE15" i="19"/>
  <c r="BG14" i="19"/>
  <c r="BF14" i="19"/>
  <c r="BE14" i="19"/>
  <c r="BG14" i="2"/>
  <c r="BH14" i="2" s="1"/>
  <c r="BG15" i="2"/>
  <c r="BH15" i="2" s="1"/>
  <c r="BG16" i="2"/>
  <c r="BG17" i="2"/>
  <c r="BG18" i="2"/>
  <c r="BG19" i="2"/>
  <c r="BH19" i="2" s="1"/>
  <c r="BG20" i="2"/>
  <c r="BG21" i="2"/>
  <c r="BG22" i="2"/>
  <c r="BG23" i="2"/>
  <c r="BG24" i="2"/>
  <c r="BG25" i="2"/>
  <c r="BH25" i="2" s="1"/>
  <c r="BG26" i="2"/>
  <c r="BG27" i="2"/>
  <c r="BG28" i="2"/>
  <c r="BG29" i="2"/>
  <c r="BG30" i="2"/>
  <c r="BG31" i="2"/>
  <c r="BH31" i="2" s="1"/>
  <c r="BG32" i="2"/>
  <c r="BH32" i="2" s="1"/>
  <c r="BG33" i="2"/>
  <c r="BH33" i="2" s="1"/>
  <c r="BG34" i="2"/>
  <c r="BG35" i="2"/>
  <c r="BH35" i="2" s="1"/>
  <c r="BG36" i="2"/>
  <c r="BG37" i="2"/>
  <c r="BG38" i="2"/>
  <c r="BH38" i="2" s="1"/>
  <c r="BG39" i="2"/>
  <c r="BH39" i="2" s="1"/>
  <c r="BG40" i="2"/>
  <c r="BG41" i="2"/>
  <c r="BH41" i="2" s="1"/>
  <c r="BG42" i="2"/>
  <c r="BH42" i="2" s="1"/>
  <c r="BG43" i="2"/>
  <c r="BG44" i="2"/>
  <c r="BG45" i="2"/>
  <c r="BH45" i="2" s="1"/>
  <c r="BG46" i="2"/>
  <c r="BG47" i="2"/>
  <c r="BH47" i="2"/>
  <c r="BG48" i="2"/>
  <c r="BG49" i="2"/>
  <c r="BG50" i="2"/>
  <c r="BH50" i="2" s="1"/>
  <c r="BG51" i="2"/>
  <c r="BH51" i="2" s="1"/>
  <c r="BG52" i="2"/>
  <c r="BG53" i="2"/>
  <c r="BH53" i="2" s="1"/>
  <c r="BG54" i="2"/>
  <c r="BH54" i="2" s="1"/>
  <c r="BG55" i="2"/>
  <c r="BH55" i="2" s="1"/>
  <c r="BG56" i="2"/>
  <c r="BH56" i="2" s="1"/>
  <c r="BG57" i="2"/>
  <c r="BH57" i="2" s="1"/>
  <c r="BG58" i="2"/>
  <c r="BH58" i="2" s="1"/>
  <c r="BG59" i="2"/>
  <c r="BH59" i="2" s="1"/>
  <c r="BG60" i="2"/>
  <c r="BH60" i="2" s="1"/>
  <c r="BG61" i="2"/>
  <c r="BH61" i="2" s="1"/>
  <c r="BG62" i="2"/>
  <c r="BH62" i="2" s="1"/>
  <c r="BG63" i="2"/>
  <c r="BH63" i="2" s="1"/>
  <c r="BG64" i="2"/>
  <c r="BH64" i="2" s="1"/>
  <c r="BG65" i="2"/>
  <c r="BH65" i="2" s="1"/>
  <c r="BG66" i="2"/>
  <c r="BH66" i="2" s="1"/>
  <c r="BG67" i="2"/>
  <c r="BH67" i="2" s="1"/>
  <c r="BG68" i="2"/>
  <c r="BH68" i="2" s="1"/>
  <c r="BG69" i="2"/>
  <c r="BH69" i="2" s="1"/>
  <c r="BG70" i="2"/>
  <c r="BH70" i="2" s="1"/>
  <c r="BG71" i="2"/>
  <c r="BH71" i="2" s="1"/>
  <c r="BG72" i="2"/>
  <c r="BH72" i="2" s="1"/>
  <c r="BG73" i="2"/>
  <c r="BH73" i="2" s="1"/>
  <c r="BG74" i="2"/>
  <c r="BH74" i="2" s="1"/>
  <c r="BG75" i="2"/>
  <c r="BH75" i="2" s="1"/>
  <c r="BG76" i="2"/>
  <c r="BH76" i="2" s="1"/>
  <c r="BG77" i="2"/>
  <c r="BH77" i="2" s="1"/>
  <c r="BG78" i="2"/>
  <c r="BH78" i="2" s="1"/>
  <c r="BG79" i="2"/>
  <c r="BH79" i="2" s="1"/>
  <c r="BG80" i="2"/>
  <c r="BH80" i="2" s="1"/>
  <c r="BG81" i="2"/>
  <c r="BH81" i="2" s="1"/>
  <c r="BG82" i="2"/>
  <c r="BH82" i="2" s="1"/>
  <c r="BG83" i="2"/>
  <c r="BH83" i="2" s="1"/>
  <c r="BG84" i="2"/>
  <c r="BH84" i="2" s="1"/>
  <c r="BG85" i="2"/>
  <c r="BH85" i="2" s="1"/>
  <c r="BG86" i="2"/>
  <c r="BH86" i="2" s="1"/>
  <c r="BG87" i="2"/>
  <c r="BH87" i="2" s="1"/>
  <c r="BG88" i="2"/>
  <c r="BH88" i="2" s="1"/>
  <c r="BG89" i="2"/>
  <c r="BH89" i="2" s="1"/>
  <c r="BG90" i="2"/>
  <c r="BH90" i="2" s="1"/>
  <c r="BG91" i="2"/>
  <c r="BH91" i="2" s="1"/>
  <c r="BG92" i="2"/>
  <c r="BH92" i="2" s="1"/>
  <c r="BG93" i="2"/>
  <c r="BH93" i="2" s="1"/>
  <c r="BG94" i="2"/>
  <c r="BH94" i="2" s="1"/>
  <c r="BG95" i="2"/>
  <c r="BH95" i="2" s="1"/>
  <c r="BG96" i="2"/>
  <c r="BH96" i="2" s="1"/>
  <c r="BG97" i="2"/>
  <c r="BH97" i="2" s="1"/>
  <c r="BG98" i="2"/>
  <c r="BH98" i="2" s="1"/>
  <c r="BG99" i="2"/>
  <c r="BH99" i="2" s="1"/>
  <c r="BG100" i="2"/>
  <c r="BH100" i="2" s="1"/>
  <c r="BG101" i="2"/>
  <c r="BH101" i="2" s="1"/>
  <c r="BG102" i="2"/>
  <c r="BH102" i="2" s="1"/>
  <c r="BG103" i="2"/>
  <c r="BH103" i="2" s="1"/>
  <c r="BG104" i="2"/>
  <c r="BH104" i="2" s="1"/>
  <c r="BG105" i="2"/>
  <c r="BH105" i="2" s="1"/>
  <c r="BG106" i="2"/>
  <c r="BH106" i="2" s="1"/>
  <c r="BG107" i="2"/>
  <c r="BH107" i="2" s="1"/>
  <c r="BG108" i="2"/>
  <c r="BH108" i="2" s="1"/>
  <c r="BG109" i="2"/>
  <c r="BH109" i="2" s="1"/>
  <c r="BG110" i="2"/>
  <c r="BH110" i="2" s="1"/>
  <c r="BG111" i="2"/>
  <c r="BH111" i="2" s="1"/>
  <c r="BG112" i="2"/>
  <c r="BH112" i="2" s="1"/>
  <c r="BG113" i="2"/>
  <c r="BH113" i="2" s="1"/>
  <c r="BG114" i="2"/>
  <c r="BH114" i="2" s="1"/>
  <c r="BG115" i="2"/>
  <c r="BH115" i="2" s="1"/>
  <c r="BG116" i="2"/>
  <c r="BH116" i="2" s="1"/>
  <c r="BG117" i="2"/>
  <c r="BH117" i="2" s="1"/>
  <c r="BG118" i="2"/>
  <c r="BH118" i="2" s="1"/>
  <c r="BG119" i="2"/>
  <c r="BH119" i="2" s="1"/>
  <c r="BG120" i="2"/>
  <c r="BH120" i="2" s="1"/>
  <c r="BG121" i="2"/>
  <c r="BH121" i="2" s="1"/>
  <c r="BG122" i="2"/>
  <c r="BH122" i="2" s="1"/>
  <c r="BG123" i="2"/>
  <c r="BH123" i="2" s="1"/>
  <c r="BG124" i="2"/>
  <c r="BH124" i="2" s="1"/>
  <c r="BG125" i="2"/>
  <c r="BH125" i="2" s="1"/>
  <c r="BG126" i="2"/>
  <c r="BH126" i="2" s="1"/>
  <c r="BG127" i="2"/>
  <c r="BH127" i="2" s="1"/>
  <c r="BG128" i="2"/>
  <c r="BH128" i="2" s="1"/>
  <c r="BG129" i="2"/>
  <c r="BH129" i="2" s="1"/>
  <c r="BG130" i="2"/>
  <c r="BH130" i="2" s="1"/>
  <c r="BG131" i="2"/>
  <c r="BH131" i="2" s="1"/>
  <c r="BG132" i="2"/>
  <c r="BH132" i="2" s="1"/>
  <c r="BG133" i="2"/>
  <c r="BH133" i="2" s="1"/>
  <c r="BG134" i="2"/>
  <c r="BH134" i="2" s="1"/>
  <c r="BG135" i="2"/>
  <c r="BH135" i="2" s="1"/>
  <c r="BG136" i="2"/>
  <c r="BH136" i="2" s="1"/>
  <c r="BG137" i="2"/>
  <c r="BH137" i="2" s="1"/>
  <c r="BG138" i="2"/>
  <c r="BH138" i="2" s="1"/>
  <c r="BG139" i="2"/>
  <c r="BH139" i="2" s="1"/>
  <c r="BG140" i="2"/>
  <c r="BH140" i="2" s="1"/>
  <c r="BG141" i="2"/>
  <c r="BH141" i="2" s="1"/>
  <c r="BG142" i="2"/>
  <c r="BH142" i="2" s="1"/>
  <c r="BG143" i="2"/>
  <c r="BH143" i="2" s="1"/>
  <c r="BG144" i="2"/>
  <c r="BH144" i="2" s="1"/>
  <c r="BG145" i="2"/>
  <c r="BH145" i="2" s="1"/>
  <c r="BG146" i="2"/>
  <c r="BH146" i="2" s="1"/>
  <c r="BG147" i="2"/>
  <c r="BH147" i="2" s="1"/>
  <c r="BG148" i="2"/>
  <c r="BH148" i="2" s="1"/>
  <c r="BG149" i="2"/>
  <c r="BH149" i="2" s="1"/>
  <c r="BG150" i="2"/>
  <c r="BH150" i="2" s="1"/>
  <c r="BG151" i="2"/>
  <c r="BH151" i="2" s="1"/>
  <c r="BG152" i="2"/>
  <c r="BH152" i="2" s="1"/>
  <c r="BG153" i="2"/>
  <c r="BH153" i="2" s="1"/>
  <c r="BG154" i="2"/>
  <c r="BH154" i="2" s="1"/>
  <c r="BG155" i="2"/>
  <c r="BH155" i="2" s="1"/>
  <c r="BG156" i="2"/>
  <c r="BH156" i="2" s="1"/>
  <c r="BG157" i="2"/>
  <c r="BH157" i="2" s="1"/>
  <c r="BG158" i="2"/>
  <c r="BH158" i="2" s="1"/>
  <c r="BG159" i="2"/>
  <c r="BH159" i="2" s="1"/>
  <c r="BG160" i="2"/>
  <c r="BH160" i="2" s="1"/>
  <c r="BG161" i="2"/>
  <c r="BH161" i="2" s="1"/>
  <c r="BG162" i="2"/>
  <c r="BH162" i="2" s="1"/>
  <c r="BG163" i="2"/>
  <c r="BH163" i="2" s="1"/>
  <c r="BG164" i="2"/>
  <c r="BH164" i="2" s="1"/>
  <c r="BG165" i="2"/>
  <c r="BH165" i="2" s="1"/>
  <c r="BG166" i="2"/>
  <c r="BH166" i="2" s="1"/>
  <c r="BG167" i="2"/>
  <c r="BH167" i="2" s="1"/>
  <c r="BG168" i="2"/>
  <c r="BH168" i="2" s="1"/>
  <c r="BG169" i="2"/>
  <c r="BH169" i="2" s="1"/>
  <c r="BG170" i="2"/>
  <c r="BH170" i="2" s="1"/>
  <c r="BG171" i="2"/>
  <c r="BH171" i="2" s="1"/>
  <c r="BG172" i="2"/>
  <c r="BH172" i="2" s="1"/>
  <c r="BG173" i="2"/>
  <c r="BH173" i="2" s="1"/>
  <c r="BG174" i="2"/>
  <c r="BH174" i="2" s="1"/>
  <c r="BG175" i="2"/>
  <c r="BH175" i="2" s="1"/>
  <c r="BG176" i="2"/>
  <c r="BH176" i="2" s="1"/>
  <c r="BG177" i="2"/>
  <c r="BH177" i="2" s="1"/>
  <c r="BG178" i="2"/>
  <c r="BH178" i="2" s="1"/>
  <c r="BG179" i="2"/>
  <c r="BH179" i="2" s="1"/>
  <c r="BG180" i="2"/>
  <c r="BH180" i="2" s="1"/>
  <c r="BG181" i="2"/>
  <c r="BH181" i="2" s="1"/>
  <c r="BG182" i="2"/>
  <c r="BG183" i="2"/>
  <c r="BG184" i="2"/>
  <c r="BH184" i="2" s="1"/>
  <c r="BG185" i="2"/>
  <c r="BH185" i="2" s="1"/>
  <c r="BG186" i="2"/>
  <c r="BH186" i="2" s="1"/>
  <c r="BG187" i="2"/>
  <c r="BG188" i="2"/>
  <c r="BH188" i="2" s="1"/>
  <c r="BG189" i="2"/>
  <c r="BH189" i="2" s="1"/>
  <c r="BG190" i="2"/>
  <c r="BH190" i="2" s="1"/>
  <c r="BG191" i="2"/>
  <c r="BG192" i="2"/>
  <c r="BH192" i="2" s="1"/>
  <c r="BG193" i="2"/>
  <c r="BH193" i="2" s="1"/>
  <c r="BG194" i="2"/>
  <c r="BH194" i="2" s="1"/>
  <c r="BG195" i="2"/>
  <c r="BG196" i="2"/>
  <c r="BH196" i="2" s="1"/>
  <c r="BG197" i="2"/>
  <c r="BH197" i="2" s="1"/>
  <c r="BG198" i="2"/>
  <c r="BH198" i="2" s="1"/>
  <c r="BG199" i="2"/>
  <c r="BG200" i="2"/>
  <c r="BH200" i="2" s="1"/>
  <c r="BG201" i="2"/>
  <c r="BH201" i="2" s="1"/>
  <c r="BG202" i="2"/>
  <c r="BH202" i="2" s="1"/>
  <c r="BG203" i="2"/>
  <c r="BG204" i="2"/>
  <c r="BH204" i="2" s="1"/>
  <c r="BG205" i="2"/>
  <c r="BH205" i="2" s="1"/>
  <c r="BG206" i="2"/>
  <c r="BH206" i="2" s="1"/>
  <c r="BG207" i="2"/>
  <c r="BG208" i="2"/>
  <c r="BH208" i="2" s="1"/>
  <c r="BG209" i="2"/>
  <c r="BH209" i="2" s="1"/>
  <c r="BG210" i="2"/>
  <c r="BH210" i="2" s="1"/>
  <c r="BG211" i="2"/>
  <c r="BG212" i="2"/>
  <c r="BH212" i="2" s="1"/>
  <c r="BG213" i="2"/>
  <c r="BH213" i="2" s="1"/>
  <c r="BG214" i="2"/>
  <c r="BH214" i="2" s="1"/>
  <c r="BG215" i="2"/>
  <c r="BG216" i="2"/>
  <c r="BH216" i="2" s="1"/>
  <c r="BG217" i="2"/>
  <c r="BH217" i="2" s="1"/>
  <c r="BG218" i="2"/>
  <c r="BH218" i="2" s="1"/>
  <c r="BG219" i="2"/>
  <c r="BG220" i="2"/>
  <c r="BH220" i="2" s="1"/>
  <c r="BG221" i="2"/>
  <c r="BH221" i="2" s="1"/>
  <c r="BG222" i="2"/>
  <c r="BH222" i="2" s="1"/>
  <c r="BG223" i="2"/>
  <c r="BG224" i="2"/>
  <c r="BH224" i="2" s="1"/>
  <c r="BG225" i="2"/>
  <c r="BH225" i="2" s="1"/>
  <c r="BG226" i="2"/>
  <c r="BH226" i="2" s="1"/>
  <c r="BG227" i="2"/>
  <c r="BG228" i="2"/>
  <c r="BH228" i="2" s="1"/>
  <c r="BG229" i="2"/>
  <c r="BH229" i="2" s="1"/>
  <c r="BG230" i="2"/>
  <c r="BH230" i="2" s="1"/>
  <c r="BG231" i="2"/>
  <c r="BG232" i="2"/>
  <c r="BH232" i="2" s="1"/>
  <c r="BG233" i="2"/>
  <c r="BH233" i="2" s="1"/>
  <c r="BG234" i="2"/>
  <c r="BH234" i="2" s="1"/>
  <c r="BG235" i="2"/>
  <c r="BG236" i="2"/>
  <c r="BH236" i="2" s="1"/>
  <c r="BG237" i="2"/>
  <c r="BH237" i="2" s="1"/>
  <c r="BG238" i="2"/>
  <c r="BH238" i="2" s="1"/>
  <c r="BG239" i="2"/>
  <c r="BG240" i="2"/>
  <c r="BH240" i="2" s="1"/>
  <c r="BG241" i="2"/>
  <c r="BH241" i="2" s="1"/>
  <c r="BG242" i="2"/>
  <c r="BH242" i="2" s="1"/>
  <c r="BG243" i="2"/>
  <c r="BH243" i="2" s="1"/>
  <c r="BG244" i="2"/>
  <c r="BH244" i="2" s="1"/>
  <c r="BG245" i="2"/>
  <c r="BH245" i="2" s="1"/>
  <c r="BG246" i="2"/>
  <c r="BH246" i="2" s="1"/>
  <c r="BG247" i="2"/>
  <c r="BH247" i="2" s="1"/>
  <c r="BI247" i="2" s="1"/>
  <c r="BG248" i="2"/>
  <c r="BH248" i="2" s="1"/>
  <c r="BG249" i="2"/>
  <c r="BH249" i="2" s="1"/>
  <c r="BG250" i="2"/>
  <c r="BH250" i="2" s="1"/>
  <c r="BG251" i="2"/>
  <c r="BH251" i="2" s="1"/>
  <c r="BI251" i="2" s="1"/>
  <c r="BG252" i="2"/>
  <c r="BH252" i="2" s="1"/>
  <c r="BG253" i="2"/>
  <c r="BH253" i="2" s="1"/>
  <c r="BG254" i="2"/>
  <c r="BH254" i="2" s="1"/>
  <c r="BG255" i="2"/>
  <c r="BH255" i="2" s="1"/>
  <c r="BI255" i="2" s="1"/>
  <c r="BG256" i="2"/>
  <c r="BH256" i="2" s="1"/>
  <c r="BG257" i="2"/>
  <c r="BH257" i="2" s="1"/>
  <c r="BG258" i="2"/>
  <c r="BH258" i="2" s="1"/>
  <c r="BG259" i="2"/>
  <c r="BH259" i="2" s="1"/>
  <c r="BI259" i="2" s="1"/>
  <c r="BG260" i="2"/>
  <c r="BH260" i="2" s="1"/>
  <c r="BG261" i="2"/>
  <c r="BH261" i="2" s="1"/>
  <c r="BG262" i="2"/>
  <c r="BH262" i="2" s="1"/>
  <c r="BG263" i="2"/>
  <c r="BH263" i="2" s="1"/>
  <c r="BI263" i="2" s="1"/>
  <c r="BG264" i="2"/>
  <c r="BH264" i="2" s="1"/>
  <c r="BG265" i="2"/>
  <c r="BH265" i="2" s="1"/>
  <c r="BG266" i="2"/>
  <c r="BH266" i="2" s="1"/>
  <c r="BG267" i="2"/>
  <c r="BH267" i="2" s="1"/>
  <c r="BG268" i="2"/>
  <c r="BH268" i="2" s="1"/>
  <c r="BG269" i="2"/>
  <c r="BH269" i="2" s="1"/>
  <c r="BG270" i="2"/>
  <c r="BH270" i="2" s="1"/>
  <c r="BG271" i="2"/>
  <c r="BH271" i="2" s="1"/>
  <c r="BI271" i="2" s="1"/>
  <c r="BG272" i="2"/>
  <c r="BH272" i="2" s="1"/>
  <c r="BG273" i="2"/>
  <c r="BH273" i="2" s="1"/>
  <c r="BG274" i="2"/>
  <c r="BH274" i="2" s="1"/>
  <c r="BG275" i="2"/>
  <c r="BH275" i="2" s="1"/>
  <c r="BI275" i="2" s="1"/>
  <c r="BG276" i="2"/>
  <c r="BH276" i="2" s="1"/>
  <c r="BG277" i="2"/>
  <c r="BH277" i="2" s="1"/>
  <c r="BG278" i="2"/>
  <c r="BH278" i="2" s="1"/>
  <c r="BG279" i="2"/>
  <c r="BH279" i="2" s="1"/>
  <c r="BI279" i="2" s="1"/>
  <c r="BG280" i="2"/>
  <c r="BH280" i="2" s="1"/>
  <c r="BG281" i="2"/>
  <c r="BH281" i="2" s="1"/>
  <c r="BG282" i="2"/>
  <c r="BH282" i="2" s="1"/>
  <c r="BG283" i="2"/>
  <c r="BH283" i="2" s="1"/>
  <c r="BI283" i="2" s="1"/>
  <c r="BG284" i="2"/>
  <c r="BH284" i="2" s="1"/>
  <c r="BG285" i="2"/>
  <c r="BH285" i="2" s="1"/>
  <c r="BG286" i="2"/>
  <c r="BH286" i="2" s="1"/>
  <c r="BG287" i="2"/>
  <c r="BH287" i="2" s="1"/>
  <c r="BI287" i="2" s="1"/>
  <c r="BG288" i="2"/>
  <c r="BH288" i="2" s="1"/>
  <c r="BG289" i="2"/>
  <c r="BH289" i="2" s="1"/>
  <c r="BG290" i="2"/>
  <c r="BH290" i="2" s="1"/>
  <c r="BG291" i="2"/>
  <c r="BH291" i="2" s="1"/>
  <c r="BG292" i="2"/>
  <c r="BH292" i="2" s="1"/>
  <c r="BG293" i="2"/>
  <c r="BH293" i="2" s="1"/>
  <c r="BG294" i="2"/>
  <c r="BH294" i="2" s="1"/>
  <c r="BG295" i="2"/>
  <c r="BH295" i="2" s="1"/>
  <c r="BI295" i="2" s="1"/>
  <c r="BG296" i="2"/>
  <c r="BH296" i="2" s="1"/>
  <c r="BG297" i="2"/>
  <c r="BH297" i="2" s="1"/>
  <c r="BG298" i="2"/>
  <c r="BH298" i="2" s="1"/>
  <c r="BG299" i="2"/>
  <c r="BH299" i="2" s="1"/>
  <c r="BI299" i="2" s="1"/>
  <c r="BG300" i="2"/>
  <c r="BH300" i="2" s="1"/>
  <c r="BG301" i="2"/>
  <c r="BH301" i="2" s="1"/>
  <c r="BG302" i="2"/>
  <c r="BH302" i="2" s="1"/>
  <c r="BG303" i="2"/>
  <c r="BH303" i="2" s="1"/>
  <c r="BI303" i="2" s="1"/>
  <c r="BG304" i="2"/>
  <c r="BH304" i="2" s="1"/>
  <c r="BG305" i="2"/>
  <c r="BH305" i="2" s="1"/>
  <c r="BG306" i="2"/>
  <c r="BH306" i="2" s="1"/>
  <c r="BG307" i="2"/>
  <c r="BH307" i="2" s="1"/>
  <c r="BI307" i="2" s="1"/>
  <c r="BG308" i="2"/>
  <c r="BH308" i="2" s="1"/>
  <c r="BG309" i="2"/>
  <c r="BH309" i="2" s="1"/>
  <c r="BG310" i="2"/>
  <c r="BH310" i="2" s="1"/>
  <c r="BG311" i="2"/>
  <c r="BH311" i="2" s="1"/>
  <c r="BI311" i="2" s="1"/>
  <c r="BG312" i="2"/>
  <c r="BH312" i="2" s="1"/>
  <c r="BG313" i="2"/>
  <c r="BH313" i="2" s="1"/>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F130" i="2"/>
  <c r="BF131" i="2"/>
  <c r="BF132" i="2"/>
  <c r="BF133" i="2"/>
  <c r="BF134" i="2"/>
  <c r="BF135" i="2"/>
  <c r="BF136" i="2"/>
  <c r="BF137" i="2"/>
  <c r="BF138" i="2"/>
  <c r="BF139" i="2"/>
  <c r="BF140" i="2"/>
  <c r="BF141" i="2"/>
  <c r="BF142" i="2"/>
  <c r="BF143" i="2"/>
  <c r="BF144" i="2"/>
  <c r="BF145" i="2"/>
  <c r="BF146" i="2"/>
  <c r="BF147" i="2"/>
  <c r="BF148" i="2"/>
  <c r="BF149" i="2"/>
  <c r="BF150" i="2"/>
  <c r="BF151" i="2"/>
  <c r="BF152" i="2"/>
  <c r="BF153" i="2"/>
  <c r="BF154" i="2"/>
  <c r="BF155" i="2"/>
  <c r="BF156" i="2"/>
  <c r="BF157" i="2"/>
  <c r="BF158" i="2"/>
  <c r="BF159" i="2"/>
  <c r="BF160" i="2"/>
  <c r="BF161" i="2"/>
  <c r="BF162" i="2"/>
  <c r="BF163" i="2"/>
  <c r="BF164" i="2"/>
  <c r="BF165" i="2"/>
  <c r="BF166" i="2"/>
  <c r="BF167" i="2"/>
  <c r="BF168" i="2"/>
  <c r="BF169" i="2"/>
  <c r="BF170" i="2"/>
  <c r="BF171" i="2"/>
  <c r="BF172" i="2"/>
  <c r="BF173" i="2"/>
  <c r="BF174" i="2"/>
  <c r="BF175" i="2"/>
  <c r="BF176" i="2"/>
  <c r="BF177" i="2"/>
  <c r="BF178" i="2"/>
  <c r="BF179" i="2"/>
  <c r="BF180" i="2"/>
  <c r="BF181" i="2"/>
  <c r="BF182" i="2"/>
  <c r="BF183" i="2"/>
  <c r="BF184" i="2"/>
  <c r="BF185" i="2"/>
  <c r="BF186" i="2"/>
  <c r="BF187" i="2"/>
  <c r="BF188" i="2"/>
  <c r="BF189" i="2"/>
  <c r="BF190" i="2"/>
  <c r="BF191" i="2"/>
  <c r="BF192" i="2"/>
  <c r="BF193" i="2"/>
  <c r="BF194" i="2"/>
  <c r="BF195" i="2"/>
  <c r="BF196" i="2"/>
  <c r="BF197" i="2"/>
  <c r="BF198" i="2"/>
  <c r="BF199" i="2"/>
  <c r="BF200" i="2"/>
  <c r="BF201" i="2"/>
  <c r="BF202" i="2"/>
  <c r="BF203" i="2"/>
  <c r="BF204" i="2"/>
  <c r="BF205" i="2"/>
  <c r="BF206" i="2"/>
  <c r="BF207" i="2"/>
  <c r="BF208" i="2"/>
  <c r="BF209" i="2"/>
  <c r="BF210" i="2"/>
  <c r="BF211" i="2"/>
  <c r="BF212" i="2"/>
  <c r="BF213" i="2"/>
  <c r="BF214" i="2"/>
  <c r="BF215" i="2"/>
  <c r="BF216" i="2"/>
  <c r="BF217" i="2"/>
  <c r="BF218" i="2"/>
  <c r="BF219" i="2"/>
  <c r="BF220" i="2"/>
  <c r="BF221" i="2"/>
  <c r="BF222" i="2"/>
  <c r="BF223" i="2"/>
  <c r="BF224" i="2"/>
  <c r="BF225" i="2"/>
  <c r="BF226" i="2"/>
  <c r="BF227" i="2"/>
  <c r="BF228" i="2"/>
  <c r="BF229" i="2"/>
  <c r="BF230" i="2"/>
  <c r="BF231" i="2"/>
  <c r="BF232" i="2"/>
  <c r="BF233" i="2"/>
  <c r="BF234" i="2"/>
  <c r="BF235" i="2"/>
  <c r="BF236" i="2"/>
  <c r="BF237" i="2"/>
  <c r="BF238" i="2"/>
  <c r="BF239" i="2"/>
  <c r="BF240" i="2"/>
  <c r="BF241" i="2"/>
  <c r="BF242" i="2"/>
  <c r="BF243" i="2"/>
  <c r="BF244" i="2"/>
  <c r="BF245" i="2"/>
  <c r="BF246" i="2"/>
  <c r="BF247" i="2"/>
  <c r="BF248" i="2"/>
  <c r="BF249" i="2"/>
  <c r="BF250" i="2"/>
  <c r="BF251" i="2"/>
  <c r="BF252" i="2"/>
  <c r="BF253" i="2"/>
  <c r="BF254" i="2"/>
  <c r="BF255" i="2"/>
  <c r="BF256" i="2"/>
  <c r="BF257" i="2"/>
  <c r="BF258" i="2"/>
  <c r="BF259" i="2"/>
  <c r="BF260" i="2"/>
  <c r="BF261" i="2"/>
  <c r="BF262" i="2"/>
  <c r="BF263" i="2"/>
  <c r="BF264" i="2"/>
  <c r="BF265" i="2"/>
  <c r="BF266" i="2"/>
  <c r="BF267" i="2"/>
  <c r="BF268" i="2"/>
  <c r="BF269" i="2"/>
  <c r="BF270" i="2"/>
  <c r="BF271" i="2"/>
  <c r="BF272" i="2"/>
  <c r="BF273" i="2"/>
  <c r="BF274" i="2"/>
  <c r="BF275" i="2"/>
  <c r="BF276" i="2"/>
  <c r="BF277" i="2"/>
  <c r="BF278" i="2"/>
  <c r="BF279" i="2"/>
  <c r="BF280" i="2"/>
  <c r="BF281" i="2"/>
  <c r="BF282" i="2"/>
  <c r="BF283" i="2"/>
  <c r="BF284" i="2"/>
  <c r="BF285" i="2"/>
  <c r="BF286" i="2"/>
  <c r="BF287" i="2"/>
  <c r="BF288" i="2"/>
  <c r="BF289" i="2"/>
  <c r="BF290" i="2"/>
  <c r="BF291" i="2"/>
  <c r="BF292" i="2"/>
  <c r="BF293" i="2"/>
  <c r="BF294" i="2"/>
  <c r="BF295" i="2"/>
  <c r="BF296" i="2"/>
  <c r="BF297" i="2"/>
  <c r="BF298" i="2"/>
  <c r="BF299" i="2"/>
  <c r="BF300" i="2"/>
  <c r="BF301" i="2"/>
  <c r="BF302" i="2"/>
  <c r="BF303" i="2"/>
  <c r="BF304" i="2"/>
  <c r="BF305" i="2"/>
  <c r="BF306" i="2"/>
  <c r="BF307" i="2"/>
  <c r="BF308" i="2"/>
  <c r="BF309" i="2"/>
  <c r="BF310" i="2"/>
  <c r="BF311" i="2"/>
  <c r="BF312" i="2"/>
  <c r="BF313" i="2"/>
  <c r="BF14" i="2"/>
  <c r="BE15" i="2"/>
  <c r="BE16" i="2"/>
  <c r="BE17" i="2"/>
  <c r="BE18" i="2"/>
  <c r="BE19" i="2"/>
  <c r="BE20" i="2"/>
  <c r="BE21" i="2"/>
  <c r="BE22" i="2"/>
  <c r="BE23" i="2"/>
  <c r="BE24" i="2"/>
  <c r="BE25" i="2"/>
  <c r="BE26" i="2"/>
  <c r="BE27" i="2"/>
  <c r="BE28" i="2"/>
  <c r="BE29" i="2"/>
  <c r="BE30" i="2"/>
  <c r="BE31" i="2"/>
  <c r="BE32" i="2"/>
  <c r="BE33" i="2"/>
  <c r="BE34" i="2"/>
  <c r="BE35" i="2"/>
  <c r="BE36" i="2"/>
  <c r="BE37" i="2"/>
  <c r="BE38" i="2"/>
  <c r="BE39" i="2"/>
  <c r="BE40" i="2"/>
  <c r="BE41" i="2"/>
  <c r="BE42" i="2"/>
  <c r="BE43" i="2"/>
  <c r="BE44" i="2"/>
  <c r="BE45" i="2"/>
  <c r="BE46" i="2"/>
  <c r="BE47" i="2"/>
  <c r="BE48" i="2"/>
  <c r="BE49" i="2"/>
  <c r="BE50" i="2"/>
  <c r="BE51" i="2"/>
  <c r="BE52" i="2"/>
  <c r="BE53" i="2"/>
  <c r="BE54" i="2"/>
  <c r="BE55" i="2"/>
  <c r="BE56" i="2"/>
  <c r="BE57" i="2"/>
  <c r="BE58" i="2"/>
  <c r="BE59" i="2"/>
  <c r="BE60" i="2"/>
  <c r="BE61" i="2"/>
  <c r="BE62" i="2"/>
  <c r="BE63" i="2"/>
  <c r="BE64" i="2"/>
  <c r="BE65" i="2"/>
  <c r="BE66" i="2"/>
  <c r="BE67" i="2"/>
  <c r="BE68" i="2"/>
  <c r="BE69" i="2"/>
  <c r="BE70" i="2"/>
  <c r="BE71" i="2"/>
  <c r="BE72" i="2"/>
  <c r="BE73" i="2"/>
  <c r="BE74" i="2"/>
  <c r="BE75" i="2"/>
  <c r="BE76" i="2"/>
  <c r="BE77" i="2"/>
  <c r="BE78" i="2"/>
  <c r="BE79" i="2"/>
  <c r="BE80" i="2"/>
  <c r="BE81" i="2"/>
  <c r="BE82" i="2"/>
  <c r="BE83" i="2"/>
  <c r="BE84" i="2"/>
  <c r="BE85" i="2"/>
  <c r="BE86" i="2"/>
  <c r="BE87" i="2"/>
  <c r="BE88" i="2"/>
  <c r="BE89" i="2"/>
  <c r="BE90" i="2"/>
  <c r="BE91" i="2"/>
  <c r="BE92" i="2"/>
  <c r="BE93" i="2"/>
  <c r="BE94" i="2"/>
  <c r="BE95" i="2"/>
  <c r="BE96" i="2"/>
  <c r="BE97" i="2"/>
  <c r="BE98" i="2"/>
  <c r="BE99" i="2"/>
  <c r="BE100" i="2"/>
  <c r="BE101" i="2"/>
  <c r="BE102" i="2"/>
  <c r="BE103" i="2"/>
  <c r="BE104" i="2"/>
  <c r="BE105" i="2"/>
  <c r="BE106" i="2"/>
  <c r="BE107" i="2"/>
  <c r="BE108" i="2"/>
  <c r="BE109" i="2"/>
  <c r="BE110" i="2"/>
  <c r="BE111" i="2"/>
  <c r="BE112" i="2"/>
  <c r="BE113" i="2"/>
  <c r="BE114" i="2"/>
  <c r="BE115" i="2"/>
  <c r="BE116" i="2"/>
  <c r="BE117" i="2"/>
  <c r="BE118" i="2"/>
  <c r="BE119" i="2"/>
  <c r="BE120" i="2"/>
  <c r="BE121" i="2"/>
  <c r="BE122" i="2"/>
  <c r="BE123" i="2"/>
  <c r="BE124" i="2"/>
  <c r="BE125" i="2"/>
  <c r="BE126" i="2"/>
  <c r="BE127" i="2"/>
  <c r="BE128" i="2"/>
  <c r="BE129" i="2"/>
  <c r="BE130" i="2"/>
  <c r="BE131" i="2"/>
  <c r="BE132" i="2"/>
  <c r="BE133" i="2"/>
  <c r="BE134" i="2"/>
  <c r="BE135" i="2"/>
  <c r="BE136" i="2"/>
  <c r="BE137" i="2"/>
  <c r="BE138" i="2"/>
  <c r="BE139" i="2"/>
  <c r="BE140" i="2"/>
  <c r="BE141" i="2"/>
  <c r="BE142" i="2"/>
  <c r="BE143" i="2"/>
  <c r="BE144" i="2"/>
  <c r="BE145" i="2"/>
  <c r="BE146" i="2"/>
  <c r="BE147" i="2"/>
  <c r="BE148" i="2"/>
  <c r="BE149" i="2"/>
  <c r="BE150" i="2"/>
  <c r="BE151" i="2"/>
  <c r="BE152" i="2"/>
  <c r="BE153" i="2"/>
  <c r="BE154" i="2"/>
  <c r="BE155" i="2"/>
  <c r="BE156" i="2"/>
  <c r="BE157" i="2"/>
  <c r="BE158" i="2"/>
  <c r="BE159" i="2"/>
  <c r="BE160" i="2"/>
  <c r="BE161" i="2"/>
  <c r="BE162" i="2"/>
  <c r="BE163" i="2"/>
  <c r="BE164" i="2"/>
  <c r="BE165" i="2"/>
  <c r="BE166" i="2"/>
  <c r="BE167" i="2"/>
  <c r="BE168" i="2"/>
  <c r="BE169" i="2"/>
  <c r="BE170" i="2"/>
  <c r="BE171" i="2"/>
  <c r="BE172" i="2"/>
  <c r="BE173" i="2"/>
  <c r="BE174" i="2"/>
  <c r="BE175" i="2"/>
  <c r="BE176" i="2"/>
  <c r="BE177" i="2"/>
  <c r="BE178" i="2"/>
  <c r="BE179" i="2"/>
  <c r="BE180" i="2"/>
  <c r="BE181" i="2"/>
  <c r="BE182" i="2"/>
  <c r="BE183" i="2"/>
  <c r="BE184" i="2"/>
  <c r="BE185" i="2"/>
  <c r="BE186" i="2"/>
  <c r="BE187" i="2"/>
  <c r="BE188" i="2"/>
  <c r="BE189" i="2"/>
  <c r="BE190" i="2"/>
  <c r="BE191" i="2"/>
  <c r="BE192" i="2"/>
  <c r="BE193" i="2"/>
  <c r="BE194" i="2"/>
  <c r="BE195" i="2"/>
  <c r="BE196" i="2"/>
  <c r="BE197" i="2"/>
  <c r="BE198" i="2"/>
  <c r="BE199" i="2"/>
  <c r="BE200" i="2"/>
  <c r="BE201" i="2"/>
  <c r="BE202" i="2"/>
  <c r="BE203" i="2"/>
  <c r="BE204" i="2"/>
  <c r="BE205" i="2"/>
  <c r="BE206" i="2"/>
  <c r="BE207" i="2"/>
  <c r="BE208" i="2"/>
  <c r="BE209" i="2"/>
  <c r="BE210" i="2"/>
  <c r="BE211" i="2"/>
  <c r="BE212" i="2"/>
  <c r="BE213" i="2"/>
  <c r="BE214" i="2"/>
  <c r="BE215" i="2"/>
  <c r="BE216" i="2"/>
  <c r="BE217" i="2"/>
  <c r="BE218" i="2"/>
  <c r="BE219" i="2"/>
  <c r="BE220" i="2"/>
  <c r="BE221" i="2"/>
  <c r="BE222" i="2"/>
  <c r="BE223" i="2"/>
  <c r="BE224" i="2"/>
  <c r="BE225" i="2"/>
  <c r="BE226" i="2"/>
  <c r="BE227" i="2"/>
  <c r="BE228" i="2"/>
  <c r="BE229" i="2"/>
  <c r="BE230" i="2"/>
  <c r="BE231" i="2"/>
  <c r="BE232" i="2"/>
  <c r="BE233" i="2"/>
  <c r="BE234" i="2"/>
  <c r="BE235" i="2"/>
  <c r="BE236" i="2"/>
  <c r="BE237" i="2"/>
  <c r="BE238" i="2"/>
  <c r="BE239" i="2"/>
  <c r="BE240" i="2"/>
  <c r="BE241" i="2"/>
  <c r="BE242" i="2"/>
  <c r="BE243" i="2"/>
  <c r="BE244" i="2"/>
  <c r="BE245" i="2"/>
  <c r="BE246" i="2"/>
  <c r="BE247" i="2"/>
  <c r="BE248" i="2"/>
  <c r="BE249" i="2"/>
  <c r="BE250" i="2"/>
  <c r="BE251" i="2"/>
  <c r="BE252" i="2"/>
  <c r="BE253" i="2"/>
  <c r="BE254" i="2"/>
  <c r="BE255" i="2"/>
  <c r="BE256" i="2"/>
  <c r="BE257" i="2"/>
  <c r="BE258" i="2"/>
  <c r="BE259" i="2"/>
  <c r="BE260" i="2"/>
  <c r="BE261" i="2"/>
  <c r="BE262" i="2"/>
  <c r="BE263" i="2"/>
  <c r="BE264" i="2"/>
  <c r="BE265" i="2"/>
  <c r="BE266" i="2"/>
  <c r="BE267" i="2"/>
  <c r="BE268" i="2"/>
  <c r="BE269" i="2"/>
  <c r="BE270" i="2"/>
  <c r="BE271" i="2"/>
  <c r="BE272" i="2"/>
  <c r="BE273" i="2"/>
  <c r="BE274" i="2"/>
  <c r="BE275" i="2"/>
  <c r="BE276" i="2"/>
  <c r="BE277" i="2"/>
  <c r="BE278" i="2"/>
  <c r="BE279" i="2"/>
  <c r="BE280" i="2"/>
  <c r="BE281" i="2"/>
  <c r="BE282" i="2"/>
  <c r="BE283" i="2"/>
  <c r="BE284" i="2"/>
  <c r="BE285" i="2"/>
  <c r="BE286" i="2"/>
  <c r="BE287" i="2"/>
  <c r="BE288" i="2"/>
  <c r="BE289" i="2"/>
  <c r="BE290" i="2"/>
  <c r="BE291" i="2"/>
  <c r="BE292" i="2"/>
  <c r="BE293" i="2"/>
  <c r="BE294" i="2"/>
  <c r="BE295" i="2"/>
  <c r="BE296" i="2"/>
  <c r="BE297" i="2"/>
  <c r="BE298" i="2"/>
  <c r="BE299" i="2"/>
  <c r="BE300" i="2"/>
  <c r="BE301" i="2"/>
  <c r="BE302" i="2"/>
  <c r="BE303" i="2"/>
  <c r="BE304" i="2"/>
  <c r="BE305" i="2"/>
  <c r="BE306" i="2"/>
  <c r="BE307" i="2"/>
  <c r="BE308" i="2"/>
  <c r="BE309" i="2"/>
  <c r="BE310" i="2"/>
  <c r="BE311" i="2"/>
  <c r="BE312" i="2"/>
  <c r="BE313" i="2"/>
  <c r="BE14" i="2"/>
  <c r="O2" i="30"/>
  <c r="R14" i="26"/>
  <c r="R13" i="26"/>
  <c r="R11" i="26"/>
  <c r="K33" i="26"/>
  <c r="J33" i="26"/>
  <c r="P30" i="26" s="1"/>
  <c r="I33" i="26"/>
  <c r="K27" i="26"/>
  <c r="J27" i="26"/>
  <c r="P29" i="26" s="1"/>
  <c r="I27" i="26"/>
  <c r="H27" i="26" s="1"/>
  <c r="K17" i="26"/>
  <c r="J17" i="26"/>
  <c r="P14" i="26" s="1"/>
  <c r="I17" i="26"/>
  <c r="K11" i="26"/>
  <c r="J11" i="26"/>
  <c r="H11" i="26" s="1"/>
  <c r="I11" i="26"/>
  <c r="BA16" i="19"/>
  <c r="BB16" i="19"/>
  <c r="BA18" i="19"/>
  <c r="BB18" i="19"/>
  <c r="BA20" i="19"/>
  <c r="BB20" i="19"/>
  <c r="BA22" i="19"/>
  <c r="BB22" i="19"/>
  <c r="BA24" i="19"/>
  <c r="BB24" i="19"/>
  <c r="BA26" i="19"/>
  <c r="BB26" i="19"/>
  <c r="BA28" i="19"/>
  <c r="BB28" i="19"/>
  <c r="BA30" i="19"/>
  <c r="BB30" i="19"/>
  <c r="BA32" i="19"/>
  <c r="BB32" i="19"/>
  <c r="BA34" i="19"/>
  <c r="BB34" i="19"/>
  <c r="BA36" i="19"/>
  <c r="BB36" i="19"/>
  <c r="BA38" i="19"/>
  <c r="BB38" i="19"/>
  <c r="BA40" i="19"/>
  <c r="BB40" i="19"/>
  <c r="BA42" i="19"/>
  <c r="BB42" i="19"/>
  <c r="BA44" i="19"/>
  <c r="BB44" i="19"/>
  <c r="BA46" i="19"/>
  <c r="BB46" i="19"/>
  <c r="BA48" i="19"/>
  <c r="BB48" i="19"/>
  <c r="BA50" i="19"/>
  <c r="BB50" i="19"/>
  <c r="BA52" i="19"/>
  <c r="BB52" i="19"/>
  <c r="BA54" i="19"/>
  <c r="BB54" i="19"/>
  <c r="BA56" i="19"/>
  <c r="BB56" i="19"/>
  <c r="BA58" i="19"/>
  <c r="BB58" i="19"/>
  <c r="BA60" i="19"/>
  <c r="BB60" i="19"/>
  <c r="BA62" i="19"/>
  <c r="BB62" i="19"/>
  <c r="BA64" i="19"/>
  <c r="BB64" i="19"/>
  <c r="BA66" i="19"/>
  <c r="BB66" i="19"/>
  <c r="BA68" i="19"/>
  <c r="BB68" i="19"/>
  <c r="BA70" i="19"/>
  <c r="BB70" i="19"/>
  <c r="BA72" i="19"/>
  <c r="BB72" i="19"/>
  <c r="BA74" i="19"/>
  <c r="BB74" i="19"/>
  <c r="BA76" i="19"/>
  <c r="BB76" i="19"/>
  <c r="BA78" i="19"/>
  <c r="BB78" i="19"/>
  <c r="BA80" i="19"/>
  <c r="BB80" i="19"/>
  <c r="BA82" i="19"/>
  <c r="BB82" i="19"/>
  <c r="BA84" i="19"/>
  <c r="BB84" i="19"/>
  <c r="BA86" i="19"/>
  <c r="BB86" i="19"/>
  <c r="BA88" i="19"/>
  <c r="BB88" i="19"/>
  <c r="BA90" i="19"/>
  <c r="BB90" i="19"/>
  <c r="BA92" i="19"/>
  <c r="BB92" i="19"/>
  <c r="BA94" i="19"/>
  <c r="BB94" i="19"/>
  <c r="BA96" i="19"/>
  <c r="BB96" i="19"/>
  <c r="BA98" i="19"/>
  <c r="BB98" i="19"/>
  <c r="BA100" i="19"/>
  <c r="BB100" i="19"/>
  <c r="BA102" i="19"/>
  <c r="BB102" i="19"/>
  <c r="BA104" i="19"/>
  <c r="BB104" i="19"/>
  <c r="BA106" i="19"/>
  <c r="BB106" i="19"/>
  <c r="BA108" i="19"/>
  <c r="BB108" i="19"/>
  <c r="BA110" i="19"/>
  <c r="BB110" i="19"/>
  <c r="BA112" i="19"/>
  <c r="BB112" i="19"/>
  <c r="BA114" i="19"/>
  <c r="BB114" i="19"/>
  <c r="BA116" i="19"/>
  <c r="BB116" i="19"/>
  <c r="BA118" i="19"/>
  <c r="BB118" i="19"/>
  <c r="BA120" i="19"/>
  <c r="BB120" i="19"/>
  <c r="BA122" i="19"/>
  <c r="BB122" i="19"/>
  <c r="BA124" i="19"/>
  <c r="BB124" i="19"/>
  <c r="BA126" i="19"/>
  <c r="BB126" i="19"/>
  <c r="BA128" i="19"/>
  <c r="BB128" i="19"/>
  <c r="BA130" i="19"/>
  <c r="BB130" i="19"/>
  <c r="BA132" i="19"/>
  <c r="BB132" i="19"/>
  <c r="BA134" i="19"/>
  <c r="BB134" i="19"/>
  <c r="BA136" i="19"/>
  <c r="BB136" i="19"/>
  <c r="BA138" i="19"/>
  <c r="BB138" i="19"/>
  <c r="BA140" i="19"/>
  <c r="BB140" i="19"/>
  <c r="BA142" i="19"/>
  <c r="BB142" i="19"/>
  <c r="BA144" i="19"/>
  <c r="BB144" i="19"/>
  <c r="BA146" i="19"/>
  <c r="BB146" i="19"/>
  <c r="BA148" i="19"/>
  <c r="BB148" i="19"/>
  <c r="BA150" i="19"/>
  <c r="BB150" i="19"/>
  <c r="BA152" i="19"/>
  <c r="BB152" i="19"/>
  <c r="BA154" i="19"/>
  <c r="BB154" i="19"/>
  <c r="BA156" i="19"/>
  <c r="BB156" i="19"/>
  <c r="BA158" i="19"/>
  <c r="BB158" i="19"/>
  <c r="BA160" i="19"/>
  <c r="BB160" i="19"/>
  <c r="BA162" i="19"/>
  <c r="BB162" i="19"/>
  <c r="BA164" i="19"/>
  <c r="BB164" i="19"/>
  <c r="BA166" i="19"/>
  <c r="BB166" i="19"/>
  <c r="BA168" i="19"/>
  <c r="BB168" i="19"/>
  <c r="BA170" i="19"/>
  <c r="BB170" i="19"/>
  <c r="BA172" i="19"/>
  <c r="BB172" i="19"/>
  <c r="BA174" i="19"/>
  <c r="BB174" i="19"/>
  <c r="BA176" i="19"/>
  <c r="BB176" i="19"/>
  <c r="BA178" i="19"/>
  <c r="BB178" i="19"/>
  <c r="BA180" i="19"/>
  <c r="BB180" i="19"/>
  <c r="BA182" i="19"/>
  <c r="BB182" i="19"/>
  <c r="BA184" i="19"/>
  <c r="BB184" i="19"/>
  <c r="BA186" i="19"/>
  <c r="BB186" i="19"/>
  <c r="BA188" i="19"/>
  <c r="BB188" i="19"/>
  <c r="BA190" i="19"/>
  <c r="BB190" i="19"/>
  <c r="BA192" i="19"/>
  <c r="BB192" i="19"/>
  <c r="BA194" i="19"/>
  <c r="BB194" i="19"/>
  <c r="BA196" i="19"/>
  <c r="BB196" i="19"/>
  <c r="BA198" i="19"/>
  <c r="BB198" i="19"/>
  <c r="BA200" i="19"/>
  <c r="BB200" i="19"/>
  <c r="BA202" i="19"/>
  <c r="BB202" i="19"/>
  <c r="BA204" i="19"/>
  <c r="BB204" i="19"/>
  <c r="BA206" i="19"/>
  <c r="BB206" i="19"/>
  <c r="BA208" i="19"/>
  <c r="BB208" i="19"/>
  <c r="BA210" i="19"/>
  <c r="BB210" i="19"/>
  <c r="BA212" i="19"/>
  <c r="BB212" i="19"/>
  <c r="BA214" i="19"/>
  <c r="BB214" i="19"/>
  <c r="BA216" i="19"/>
  <c r="BB216" i="19"/>
  <c r="BA218" i="19"/>
  <c r="BB218" i="19"/>
  <c r="BA220" i="19"/>
  <c r="BB220" i="19"/>
  <c r="BA222" i="19"/>
  <c r="BB222" i="19"/>
  <c r="BA224" i="19"/>
  <c r="BB224" i="19"/>
  <c r="BA226" i="19"/>
  <c r="BB226" i="19"/>
  <c r="BA228" i="19"/>
  <c r="BB228" i="19"/>
  <c r="BA230" i="19"/>
  <c r="BB230" i="19"/>
  <c r="BA232" i="19"/>
  <c r="BB232" i="19"/>
  <c r="BA234" i="19"/>
  <c r="BB234" i="19"/>
  <c r="BA236" i="19"/>
  <c r="BB236" i="19"/>
  <c r="BA238" i="19"/>
  <c r="BB238" i="19"/>
  <c r="BA240" i="19"/>
  <c r="BB240" i="19"/>
  <c r="BA242" i="19"/>
  <c r="BB242" i="19"/>
  <c r="BA244" i="19"/>
  <c r="BB244" i="19"/>
  <c r="BA246" i="19"/>
  <c r="BB246" i="19"/>
  <c r="BA248" i="19"/>
  <c r="BB248" i="19"/>
  <c r="BA250" i="19"/>
  <c r="BB250" i="19"/>
  <c r="BA252" i="19"/>
  <c r="BB252" i="19"/>
  <c r="BA254" i="19"/>
  <c r="BB254" i="19"/>
  <c r="BA256" i="19"/>
  <c r="BB256" i="19"/>
  <c r="BA258" i="19"/>
  <c r="BB258" i="19"/>
  <c r="BA260" i="19"/>
  <c r="BB260" i="19"/>
  <c r="BA262" i="19"/>
  <c r="BB262" i="19"/>
  <c r="BA264" i="19"/>
  <c r="BB264" i="19"/>
  <c r="BA266" i="19"/>
  <c r="BB266" i="19"/>
  <c r="BA268" i="19"/>
  <c r="BB268" i="19"/>
  <c r="BA270" i="19"/>
  <c r="BB270" i="19"/>
  <c r="BA272" i="19"/>
  <c r="BB272" i="19"/>
  <c r="BA274" i="19"/>
  <c r="BB274" i="19"/>
  <c r="BA276" i="19"/>
  <c r="BB276" i="19"/>
  <c r="BA278" i="19"/>
  <c r="BB278" i="19"/>
  <c r="BA280" i="19"/>
  <c r="BB280" i="19"/>
  <c r="BA282" i="19"/>
  <c r="BB282" i="19"/>
  <c r="BA284" i="19"/>
  <c r="BB284" i="19"/>
  <c r="BA286" i="19"/>
  <c r="BB286" i="19"/>
  <c r="BA288" i="19"/>
  <c r="BB288" i="19"/>
  <c r="BA290" i="19"/>
  <c r="BB290" i="19"/>
  <c r="BA292" i="19"/>
  <c r="BB292" i="19"/>
  <c r="BA294" i="19"/>
  <c r="BB294" i="19"/>
  <c r="BA296" i="19"/>
  <c r="BB296" i="19"/>
  <c r="BA298" i="19"/>
  <c r="BB298" i="19"/>
  <c r="BA300" i="19"/>
  <c r="BB300" i="19"/>
  <c r="BA302" i="19"/>
  <c r="BB302" i="19"/>
  <c r="BA304" i="19"/>
  <c r="BB304" i="19"/>
  <c r="BA306" i="19"/>
  <c r="BB306" i="19"/>
  <c r="BA308" i="19"/>
  <c r="BB308" i="19"/>
  <c r="BA310" i="19"/>
  <c r="BB310" i="19"/>
  <c r="BA312" i="19"/>
  <c r="BB312" i="19"/>
  <c r="BB14" i="19"/>
  <c r="BA14" i="19"/>
  <c r="BB16" i="2"/>
  <c r="BB18" i="2"/>
  <c r="BB20" i="2"/>
  <c r="BB22" i="2"/>
  <c r="BB24" i="2"/>
  <c r="BB26" i="2"/>
  <c r="BB28" i="2"/>
  <c r="BB30" i="2"/>
  <c r="BB32" i="2"/>
  <c r="BB34" i="2"/>
  <c r="BB36" i="2"/>
  <c r="BB38" i="2"/>
  <c r="BB40" i="2"/>
  <c r="BB42" i="2"/>
  <c r="BB44" i="2"/>
  <c r="BB46" i="2"/>
  <c r="BB48" i="2"/>
  <c r="BB50" i="2"/>
  <c r="BB52" i="2"/>
  <c r="BB54" i="2"/>
  <c r="BB56" i="2"/>
  <c r="BB58" i="2"/>
  <c r="BB60" i="2"/>
  <c r="BB62" i="2"/>
  <c r="BB64" i="2"/>
  <c r="BB66" i="2"/>
  <c r="BB68" i="2"/>
  <c r="BB70" i="2"/>
  <c r="BB72" i="2"/>
  <c r="BB74" i="2"/>
  <c r="BB76" i="2"/>
  <c r="BB78" i="2"/>
  <c r="BB80" i="2"/>
  <c r="BB82" i="2"/>
  <c r="BB84" i="2"/>
  <c r="BB86" i="2"/>
  <c r="BB88" i="2"/>
  <c r="BB90" i="2"/>
  <c r="BB92" i="2"/>
  <c r="BB94" i="2"/>
  <c r="BB96" i="2"/>
  <c r="BB98" i="2"/>
  <c r="BB100" i="2"/>
  <c r="BB102" i="2"/>
  <c r="BB104" i="2"/>
  <c r="BB106" i="2"/>
  <c r="BB108" i="2"/>
  <c r="BB110" i="2"/>
  <c r="BB112" i="2"/>
  <c r="BB114" i="2"/>
  <c r="BB116" i="2"/>
  <c r="BB118" i="2"/>
  <c r="BB120" i="2"/>
  <c r="BB122" i="2"/>
  <c r="BB124" i="2"/>
  <c r="BB126" i="2"/>
  <c r="BB128" i="2"/>
  <c r="BB130" i="2"/>
  <c r="BB132" i="2"/>
  <c r="BB134" i="2"/>
  <c r="BB136" i="2"/>
  <c r="BB138" i="2"/>
  <c r="BB140" i="2"/>
  <c r="BB142" i="2"/>
  <c r="BB144" i="2"/>
  <c r="BB146" i="2"/>
  <c r="BB148" i="2"/>
  <c r="BB150" i="2"/>
  <c r="BB152" i="2"/>
  <c r="BB154" i="2"/>
  <c r="BB156" i="2"/>
  <c r="BB158" i="2"/>
  <c r="BB160" i="2"/>
  <c r="BB162" i="2"/>
  <c r="BB164" i="2"/>
  <c r="BB166" i="2"/>
  <c r="BB168" i="2"/>
  <c r="BB170" i="2"/>
  <c r="BB172" i="2"/>
  <c r="BB174" i="2"/>
  <c r="BB176" i="2"/>
  <c r="BB178" i="2"/>
  <c r="BB180" i="2"/>
  <c r="BB182" i="2"/>
  <c r="BB184" i="2"/>
  <c r="BB186" i="2"/>
  <c r="BB188" i="2"/>
  <c r="BB190" i="2"/>
  <c r="BB192" i="2"/>
  <c r="BB194" i="2"/>
  <c r="BB196" i="2"/>
  <c r="BB198" i="2"/>
  <c r="BB200" i="2"/>
  <c r="BB202" i="2"/>
  <c r="BB204" i="2"/>
  <c r="BB206" i="2"/>
  <c r="BB208" i="2"/>
  <c r="BB210" i="2"/>
  <c r="BB212" i="2"/>
  <c r="BB214" i="2"/>
  <c r="BB216" i="2"/>
  <c r="BB218" i="2"/>
  <c r="BB220" i="2"/>
  <c r="BB222" i="2"/>
  <c r="BB224" i="2"/>
  <c r="BB226" i="2"/>
  <c r="BB228" i="2"/>
  <c r="BB230" i="2"/>
  <c r="BB232" i="2"/>
  <c r="BB234" i="2"/>
  <c r="BB236" i="2"/>
  <c r="BB238" i="2"/>
  <c r="BB240" i="2"/>
  <c r="BB242" i="2"/>
  <c r="BB244" i="2"/>
  <c r="BB246" i="2"/>
  <c r="BB248" i="2"/>
  <c r="BB250" i="2"/>
  <c r="BB252" i="2"/>
  <c r="BB254" i="2"/>
  <c r="BB256" i="2"/>
  <c r="BB258" i="2"/>
  <c r="BB260" i="2"/>
  <c r="BB262" i="2"/>
  <c r="BB264" i="2"/>
  <c r="BB266" i="2"/>
  <c r="BB268" i="2"/>
  <c r="BB270" i="2"/>
  <c r="BB272" i="2"/>
  <c r="BB274" i="2"/>
  <c r="BB276" i="2"/>
  <c r="BB278" i="2"/>
  <c r="BB280" i="2"/>
  <c r="BB282" i="2"/>
  <c r="BB284" i="2"/>
  <c r="BB286" i="2"/>
  <c r="BB288" i="2"/>
  <c r="BB290" i="2"/>
  <c r="BB292" i="2"/>
  <c r="BB294" i="2"/>
  <c r="BB296" i="2"/>
  <c r="BB298" i="2"/>
  <c r="BB300" i="2"/>
  <c r="BB302" i="2"/>
  <c r="BB304" i="2"/>
  <c r="BB306" i="2"/>
  <c r="BB308" i="2"/>
  <c r="BB310" i="2"/>
  <c r="BB312" i="2"/>
  <c r="BB14" i="2"/>
  <c r="BA16" i="2"/>
  <c r="BA18" i="2"/>
  <c r="BA20" i="2"/>
  <c r="BA22" i="2"/>
  <c r="BA24" i="2"/>
  <c r="BA26" i="2"/>
  <c r="BA28" i="2"/>
  <c r="BA30" i="2"/>
  <c r="BA32" i="2"/>
  <c r="BA34" i="2"/>
  <c r="BA36" i="2"/>
  <c r="BA38" i="2"/>
  <c r="BA40" i="2"/>
  <c r="BA42" i="2"/>
  <c r="BA44" i="2"/>
  <c r="BA46" i="2"/>
  <c r="BA48" i="2"/>
  <c r="BA50" i="2"/>
  <c r="BA52" i="2"/>
  <c r="BA54" i="2"/>
  <c r="BA56" i="2"/>
  <c r="BA58" i="2"/>
  <c r="BA60" i="2"/>
  <c r="BA62" i="2"/>
  <c r="BA64" i="2"/>
  <c r="BA66" i="2"/>
  <c r="BA68" i="2"/>
  <c r="BA70" i="2"/>
  <c r="BA72" i="2"/>
  <c r="BA74" i="2"/>
  <c r="BA76" i="2"/>
  <c r="BA78" i="2"/>
  <c r="BA80" i="2"/>
  <c r="BA82" i="2"/>
  <c r="BA84" i="2"/>
  <c r="BA86" i="2"/>
  <c r="BA88" i="2"/>
  <c r="BA90" i="2"/>
  <c r="BA92" i="2"/>
  <c r="BA94" i="2"/>
  <c r="BA96" i="2"/>
  <c r="BA98" i="2"/>
  <c r="BA100" i="2"/>
  <c r="BA102" i="2"/>
  <c r="BA104" i="2"/>
  <c r="BA106" i="2"/>
  <c r="BA108" i="2"/>
  <c r="BA110" i="2"/>
  <c r="BA112" i="2"/>
  <c r="BA114" i="2"/>
  <c r="BA116" i="2"/>
  <c r="BA118" i="2"/>
  <c r="BA120" i="2"/>
  <c r="BA122" i="2"/>
  <c r="BA124" i="2"/>
  <c r="BA126" i="2"/>
  <c r="BA128" i="2"/>
  <c r="BA130" i="2"/>
  <c r="BA132" i="2"/>
  <c r="BA134" i="2"/>
  <c r="BA136" i="2"/>
  <c r="BA138" i="2"/>
  <c r="BA140" i="2"/>
  <c r="BA142" i="2"/>
  <c r="BA144" i="2"/>
  <c r="BA146" i="2"/>
  <c r="BA148" i="2"/>
  <c r="BA150" i="2"/>
  <c r="BA152" i="2"/>
  <c r="BA154" i="2"/>
  <c r="BA156" i="2"/>
  <c r="BA158" i="2"/>
  <c r="BA160" i="2"/>
  <c r="BA162" i="2"/>
  <c r="BA164" i="2"/>
  <c r="BA166" i="2"/>
  <c r="BA168" i="2"/>
  <c r="BA170" i="2"/>
  <c r="BA172" i="2"/>
  <c r="BA174" i="2"/>
  <c r="BA176" i="2"/>
  <c r="BA178" i="2"/>
  <c r="BA180" i="2"/>
  <c r="BA182" i="2"/>
  <c r="BA184" i="2"/>
  <c r="BA186" i="2"/>
  <c r="BA188" i="2"/>
  <c r="BA190" i="2"/>
  <c r="BA192" i="2"/>
  <c r="BA194" i="2"/>
  <c r="BA196" i="2"/>
  <c r="BA198" i="2"/>
  <c r="BA200" i="2"/>
  <c r="BA202" i="2"/>
  <c r="BA204" i="2"/>
  <c r="BA206" i="2"/>
  <c r="BA208" i="2"/>
  <c r="BA210" i="2"/>
  <c r="BA212" i="2"/>
  <c r="BA214" i="2"/>
  <c r="BA216" i="2"/>
  <c r="BA218" i="2"/>
  <c r="BA220" i="2"/>
  <c r="BA222" i="2"/>
  <c r="BA224" i="2"/>
  <c r="BA226" i="2"/>
  <c r="BA228" i="2"/>
  <c r="BA230" i="2"/>
  <c r="BA232" i="2"/>
  <c r="BA234" i="2"/>
  <c r="BA236" i="2"/>
  <c r="BA238" i="2"/>
  <c r="BA240" i="2"/>
  <c r="BA242" i="2"/>
  <c r="BA244" i="2"/>
  <c r="BA246" i="2"/>
  <c r="BA248" i="2"/>
  <c r="BA250" i="2"/>
  <c r="BA252" i="2"/>
  <c r="BA254" i="2"/>
  <c r="BA256" i="2"/>
  <c r="BA258" i="2"/>
  <c r="BA260" i="2"/>
  <c r="BA262" i="2"/>
  <c r="BA264" i="2"/>
  <c r="BA266" i="2"/>
  <c r="BA268" i="2"/>
  <c r="BA270" i="2"/>
  <c r="BA272" i="2"/>
  <c r="BA274" i="2"/>
  <c r="BA276" i="2"/>
  <c r="BA278" i="2"/>
  <c r="BA280" i="2"/>
  <c r="BA282" i="2"/>
  <c r="BA284" i="2"/>
  <c r="BA286" i="2"/>
  <c r="BA288" i="2"/>
  <c r="BA290" i="2"/>
  <c r="BA292" i="2"/>
  <c r="BA294" i="2"/>
  <c r="BA296" i="2"/>
  <c r="BA298" i="2"/>
  <c r="BA300" i="2"/>
  <c r="BA302" i="2"/>
  <c r="BA304" i="2"/>
  <c r="BA306" i="2"/>
  <c r="BA308" i="2"/>
  <c r="BA310" i="2"/>
  <c r="BA312" i="2"/>
  <c r="BA14" i="2"/>
  <c r="N43" i="25"/>
  <c r="P43" i="25" s="1"/>
  <c r="N42" i="25"/>
  <c r="P42" i="25" s="1"/>
  <c r="N41" i="25"/>
  <c r="P41" i="25" s="1"/>
  <c r="N40" i="25"/>
  <c r="N39" i="25"/>
  <c r="N38" i="25"/>
  <c r="N37" i="25"/>
  <c r="N36" i="25"/>
  <c r="N35" i="25"/>
  <c r="P35" i="25" s="1"/>
  <c r="N34" i="25"/>
  <c r="P34" i="25" s="1"/>
  <c r="N33" i="25"/>
  <c r="P33" i="25" s="1"/>
  <c r="N32" i="25"/>
  <c r="P32" i="25" s="1"/>
  <c r="N31" i="25"/>
  <c r="N30" i="25"/>
  <c r="P30" i="25" s="1"/>
  <c r="N29" i="25"/>
  <c r="N28" i="25"/>
  <c r="N27" i="25"/>
  <c r="N26" i="25"/>
  <c r="N25" i="25"/>
  <c r="N24" i="25"/>
  <c r="N23" i="25"/>
  <c r="N22" i="25"/>
  <c r="P22" i="25" s="1"/>
  <c r="N21" i="25"/>
  <c r="P21" i="25"/>
  <c r="N20" i="25"/>
  <c r="P20" i="25" s="1"/>
  <c r="N19" i="25"/>
  <c r="P19" i="25" s="1"/>
  <c r="N18" i="25"/>
  <c r="P18" i="25" s="1"/>
  <c r="N17" i="25"/>
  <c r="P17" i="25" s="1"/>
  <c r="N16" i="25"/>
  <c r="N15" i="25"/>
  <c r="N14" i="25"/>
  <c r="N13" i="25"/>
  <c r="N12" i="25"/>
  <c r="P12" i="25" s="1"/>
  <c r="N11" i="25"/>
  <c r="F40" i="25"/>
  <c r="F39" i="25"/>
  <c r="F38" i="25"/>
  <c r="F37" i="25"/>
  <c r="F36" i="25"/>
  <c r="F35" i="25"/>
  <c r="F28" i="25"/>
  <c r="F27" i="25"/>
  <c r="F26" i="25"/>
  <c r="F25" i="25"/>
  <c r="F24" i="25"/>
  <c r="F23" i="25"/>
  <c r="F16" i="25"/>
  <c r="F13" i="25"/>
  <c r="F15" i="25"/>
  <c r="F14" i="25"/>
  <c r="F11" i="25"/>
  <c r="O43" i="25"/>
  <c r="O42" i="25"/>
  <c r="O41" i="25"/>
  <c r="O40" i="25"/>
  <c r="O39" i="25"/>
  <c r="O38" i="25"/>
  <c r="O37" i="25"/>
  <c r="O36" i="25"/>
  <c r="O35" i="25"/>
  <c r="O34" i="25"/>
  <c r="O33" i="25"/>
  <c r="O32" i="25"/>
  <c r="O31" i="25"/>
  <c r="O30" i="25"/>
  <c r="O29" i="25"/>
  <c r="O28" i="25"/>
  <c r="O27" i="25"/>
  <c r="O26" i="25"/>
  <c r="O25" i="25"/>
  <c r="O24" i="25"/>
  <c r="O23" i="25"/>
  <c r="O22" i="25"/>
  <c r="O21" i="25"/>
  <c r="O20" i="25"/>
  <c r="O19" i="25"/>
  <c r="O18" i="25"/>
  <c r="O17" i="25"/>
  <c r="O16" i="25"/>
  <c r="O15" i="25"/>
  <c r="O14" i="25"/>
  <c r="O13" i="25"/>
  <c r="O12" i="25"/>
  <c r="F12" i="25"/>
  <c r="O11" i="25"/>
  <c r="O312" i="19"/>
  <c r="O311" i="19"/>
  <c r="O310" i="19"/>
  <c r="K150" i="10" s="1"/>
  <c r="O309" i="19"/>
  <c r="O308" i="19"/>
  <c r="O307" i="19"/>
  <c r="O306" i="19"/>
  <c r="O304" i="19"/>
  <c r="K147" i="10" s="1"/>
  <c r="O303" i="19"/>
  <c r="O302" i="19"/>
  <c r="K146" i="10" s="1"/>
  <c r="O301" i="19"/>
  <c r="L145" i="10" s="1"/>
  <c r="O300" i="19"/>
  <c r="O299" i="19"/>
  <c r="O298" i="19"/>
  <c r="O296" i="19"/>
  <c r="O295" i="19"/>
  <c r="L142" i="10" s="1"/>
  <c r="O294" i="19"/>
  <c r="K142" i="10" s="1"/>
  <c r="O293" i="19"/>
  <c r="O292" i="19"/>
  <c r="O291" i="19"/>
  <c r="O290" i="19"/>
  <c r="O288" i="19"/>
  <c r="O287" i="19"/>
  <c r="O286" i="19"/>
  <c r="K138" i="10" s="1"/>
  <c r="O285" i="19"/>
  <c r="O284" i="19"/>
  <c r="O283" i="19"/>
  <c r="L136" i="10" s="1"/>
  <c r="O282" i="19"/>
  <c r="O280" i="19"/>
  <c r="O279" i="19"/>
  <c r="O278" i="19"/>
  <c r="K134" i="10" s="1"/>
  <c r="O277" i="19"/>
  <c r="O276" i="19"/>
  <c r="O275" i="19"/>
  <c r="O274" i="19"/>
  <c r="O272" i="19"/>
  <c r="O271" i="19"/>
  <c r="O270" i="19"/>
  <c r="K130" i="10" s="1"/>
  <c r="O269" i="19"/>
  <c r="O268" i="19"/>
  <c r="O267" i="19"/>
  <c r="O266" i="19"/>
  <c r="O264" i="19"/>
  <c r="O263" i="19"/>
  <c r="O262" i="19"/>
  <c r="K126" i="10" s="1"/>
  <c r="O261" i="19"/>
  <c r="O260" i="19"/>
  <c r="O259" i="19"/>
  <c r="O258" i="19"/>
  <c r="O256" i="19"/>
  <c r="O255" i="19"/>
  <c r="O254" i="19"/>
  <c r="K122" i="10" s="1"/>
  <c r="O253" i="19"/>
  <c r="O252" i="19"/>
  <c r="O251" i="19"/>
  <c r="O250" i="19"/>
  <c r="O248" i="19"/>
  <c r="O247" i="19"/>
  <c r="O246" i="19"/>
  <c r="K118" i="10" s="1"/>
  <c r="O245" i="19"/>
  <c r="O244" i="19"/>
  <c r="O243" i="19"/>
  <c r="O242" i="19"/>
  <c r="O240" i="19"/>
  <c r="O239" i="19"/>
  <c r="O238" i="19"/>
  <c r="K114" i="10" s="1"/>
  <c r="O237" i="19"/>
  <c r="L113" i="10" s="1"/>
  <c r="O236" i="19"/>
  <c r="O235" i="19"/>
  <c r="O234" i="19"/>
  <c r="O232" i="19"/>
  <c r="O231" i="19"/>
  <c r="O230" i="19"/>
  <c r="K110" i="10" s="1"/>
  <c r="O229" i="19"/>
  <c r="O228" i="19"/>
  <c r="K109" i="10" s="1"/>
  <c r="O227" i="19"/>
  <c r="O226" i="19"/>
  <c r="O224" i="19"/>
  <c r="O223" i="19"/>
  <c r="O222" i="19"/>
  <c r="K106" i="10" s="1"/>
  <c r="O221" i="19"/>
  <c r="O220" i="19"/>
  <c r="O219" i="19"/>
  <c r="L104" i="10" s="1"/>
  <c r="O218" i="19"/>
  <c r="O216" i="19"/>
  <c r="O215" i="19"/>
  <c r="O214" i="19"/>
  <c r="K102" i="10" s="1"/>
  <c r="O213" i="19"/>
  <c r="O212" i="19"/>
  <c r="O211" i="19"/>
  <c r="O210" i="19"/>
  <c r="O208" i="19"/>
  <c r="O207" i="19"/>
  <c r="O206" i="19"/>
  <c r="K98" i="10" s="1"/>
  <c r="O205" i="19"/>
  <c r="O204" i="19"/>
  <c r="O203" i="19"/>
  <c r="O202" i="19"/>
  <c r="O200" i="19"/>
  <c r="K95" i="10" s="1"/>
  <c r="O199" i="19"/>
  <c r="O198" i="19"/>
  <c r="O197" i="19"/>
  <c r="O196" i="19"/>
  <c r="O195" i="19"/>
  <c r="O194" i="19"/>
  <c r="O192" i="19"/>
  <c r="O191" i="19"/>
  <c r="O190" i="19"/>
  <c r="K90" i="10" s="1"/>
  <c r="O189" i="19"/>
  <c r="O188" i="19"/>
  <c r="O187" i="19"/>
  <c r="O186" i="19"/>
  <c r="K88" i="10" s="1"/>
  <c r="O184" i="19"/>
  <c r="O183" i="19"/>
  <c r="O182" i="19"/>
  <c r="K86" i="10" s="1"/>
  <c r="O181" i="19"/>
  <c r="O180" i="19"/>
  <c r="O179" i="19"/>
  <c r="O178" i="19"/>
  <c r="O176" i="19"/>
  <c r="K83" i="10" s="1"/>
  <c r="O175" i="19"/>
  <c r="O174" i="19"/>
  <c r="K82" i="10" s="1"/>
  <c r="O173" i="19"/>
  <c r="L81" i="10" s="1"/>
  <c r="O172" i="19"/>
  <c r="O171" i="19"/>
  <c r="O170" i="19"/>
  <c r="O168" i="19"/>
  <c r="O167" i="19"/>
  <c r="L78" i="10" s="1"/>
  <c r="O166" i="19"/>
  <c r="K78" i="10" s="1"/>
  <c r="O165" i="19"/>
  <c r="O164" i="19"/>
  <c r="K77" i="10" s="1"/>
  <c r="O163" i="19"/>
  <c r="O162" i="19"/>
  <c r="O160" i="19"/>
  <c r="O159" i="19"/>
  <c r="O158" i="19"/>
  <c r="K74" i="10" s="1"/>
  <c r="O157" i="19"/>
  <c r="O156" i="19"/>
  <c r="O155" i="19"/>
  <c r="L72" i="10" s="1"/>
  <c r="O154" i="19"/>
  <c r="O152" i="19"/>
  <c r="O151" i="19"/>
  <c r="O150" i="19"/>
  <c r="K70" i="10" s="1"/>
  <c r="O149" i="19"/>
  <c r="O148" i="19"/>
  <c r="O147" i="19"/>
  <c r="O146" i="19"/>
  <c r="O144" i="19"/>
  <c r="O143" i="19"/>
  <c r="O142" i="19"/>
  <c r="K66" i="10" s="1"/>
  <c r="O141" i="19"/>
  <c r="O140" i="19"/>
  <c r="O139" i="19"/>
  <c r="O138" i="19"/>
  <c r="O136" i="19"/>
  <c r="O135" i="19"/>
  <c r="O134" i="19"/>
  <c r="K62" i="10" s="1"/>
  <c r="O133" i="19"/>
  <c r="O132" i="19"/>
  <c r="O131" i="19"/>
  <c r="O130" i="19"/>
  <c r="O128" i="19"/>
  <c r="O127" i="19"/>
  <c r="L58" i="10" s="1"/>
  <c r="O126" i="19"/>
  <c r="K58" i="10" s="1"/>
  <c r="O125" i="19"/>
  <c r="O124" i="19"/>
  <c r="O123" i="19"/>
  <c r="O122" i="19"/>
  <c r="K56" i="10" s="1"/>
  <c r="O120" i="19"/>
  <c r="O119" i="19"/>
  <c r="O118" i="19"/>
  <c r="K54" i="10" s="1"/>
  <c r="O117" i="19"/>
  <c r="O116" i="19"/>
  <c r="O115" i="19"/>
  <c r="O114" i="19"/>
  <c r="O112" i="19"/>
  <c r="K51" i="10" s="1"/>
  <c r="O111" i="19"/>
  <c r="O110" i="19"/>
  <c r="O109" i="19"/>
  <c r="O108" i="19"/>
  <c r="O107" i="19"/>
  <c r="O106" i="19"/>
  <c r="O104" i="19"/>
  <c r="O103" i="19"/>
  <c r="L46" i="10" s="1"/>
  <c r="O102" i="19"/>
  <c r="K46" i="10" s="1"/>
  <c r="O101" i="19"/>
  <c r="O100" i="19"/>
  <c r="K45" i="10" s="1"/>
  <c r="O99" i="19"/>
  <c r="O98" i="19"/>
  <c r="O96" i="19"/>
  <c r="O95" i="19"/>
  <c r="O94" i="19"/>
  <c r="K42" i="10" s="1"/>
  <c r="O93" i="19"/>
  <c r="O92" i="19"/>
  <c r="O91" i="19"/>
  <c r="L40" i="10" s="1"/>
  <c r="O90" i="19"/>
  <c r="O88" i="19"/>
  <c r="O87" i="19"/>
  <c r="O86" i="19"/>
  <c r="K38" i="10" s="1"/>
  <c r="O85" i="19"/>
  <c r="O84" i="19"/>
  <c r="O83" i="19"/>
  <c r="O82" i="19"/>
  <c r="O80" i="19"/>
  <c r="O79" i="19"/>
  <c r="O78" i="19"/>
  <c r="O77" i="19"/>
  <c r="O76" i="19"/>
  <c r="O75" i="19"/>
  <c r="O74" i="19"/>
  <c r="O72" i="19"/>
  <c r="K31" i="10" s="1"/>
  <c r="O71" i="19"/>
  <c r="O70" i="19"/>
  <c r="K30" i="10" s="1"/>
  <c r="O69" i="19"/>
  <c r="O68" i="19"/>
  <c r="O67" i="19"/>
  <c r="O66" i="19"/>
  <c r="O64" i="19"/>
  <c r="O63" i="19"/>
  <c r="O62" i="19"/>
  <c r="K26" i="10" s="1"/>
  <c r="O61" i="19"/>
  <c r="O60" i="19"/>
  <c r="O59" i="19"/>
  <c r="O58" i="19"/>
  <c r="K24" i="10" s="1"/>
  <c r="O56" i="19"/>
  <c r="O55" i="19"/>
  <c r="O54" i="19"/>
  <c r="K22" i="10" s="1"/>
  <c r="O53" i="19"/>
  <c r="O52" i="19"/>
  <c r="O51" i="19"/>
  <c r="O50" i="19"/>
  <c r="O48" i="19"/>
  <c r="O47" i="19"/>
  <c r="O46" i="19"/>
  <c r="K18" i="10" s="1"/>
  <c r="O45" i="19"/>
  <c r="O44" i="19"/>
  <c r="O43" i="19"/>
  <c r="O42" i="19"/>
  <c r="O40" i="19"/>
  <c r="O39" i="19"/>
  <c r="O38" i="19"/>
  <c r="K14" i="10" s="1"/>
  <c r="O37" i="19"/>
  <c r="O36" i="19"/>
  <c r="K13" i="10" s="1"/>
  <c r="O35" i="19"/>
  <c r="O34" i="19"/>
  <c r="O32" i="19"/>
  <c r="O31" i="19"/>
  <c r="O30" i="19"/>
  <c r="K10" i="10" s="1"/>
  <c r="O29" i="19"/>
  <c r="O28" i="19"/>
  <c r="O27" i="19"/>
  <c r="O26" i="19"/>
  <c r="O24" i="19"/>
  <c r="O23" i="19"/>
  <c r="O22" i="19"/>
  <c r="O21" i="19"/>
  <c r="L5" i="10" s="1"/>
  <c r="O20" i="19"/>
  <c r="O19" i="19"/>
  <c r="L4" i="10" s="1"/>
  <c r="O18" i="19"/>
  <c r="K4" i="10" s="1"/>
  <c r="M3" i="10"/>
  <c r="O15" i="19"/>
  <c r="O14" i="19"/>
  <c r="K2" i="10" s="1"/>
  <c r="AX12" i="19"/>
  <c r="N43" i="24"/>
  <c r="N42" i="24"/>
  <c r="N41" i="24"/>
  <c r="P41" i="24" s="1"/>
  <c r="N40" i="24"/>
  <c r="N39" i="24"/>
  <c r="N38" i="24"/>
  <c r="P38" i="24" s="1"/>
  <c r="N37" i="24"/>
  <c r="P37" i="24" s="1"/>
  <c r="N36" i="24"/>
  <c r="P36" i="24" s="1"/>
  <c r="N35" i="24"/>
  <c r="N34" i="24"/>
  <c r="N33" i="24"/>
  <c r="P33" i="24" s="1"/>
  <c r="N32" i="24"/>
  <c r="P32" i="24" s="1"/>
  <c r="N31" i="24"/>
  <c r="P31" i="24" s="1"/>
  <c r="N30" i="24"/>
  <c r="P30" i="24" s="1"/>
  <c r="N29" i="24"/>
  <c r="P29" i="24" s="1"/>
  <c r="N28" i="24"/>
  <c r="N27" i="24"/>
  <c r="N26" i="24"/>
  <c r="N25" i="24"/>
  <c r="P25" i="24" s="1"/>
  <c r="N24" i="24"/>
  <c r="N23" i="24"/>
  <c r="P23" i="24" s="1"/>
  <c r="N22" i="24"/>
  <c r="P22" i="24" s="1"/>
  <c r="N21" i="24"/>
  <c r="P21" i="24" s="1"/>
  <c r="N20" i="24"/>
  <c r="P20" i="24" s="1"/>
  <c r="N19" i="24"/>
  <c r="N18" i="24"/>
  <c r="N17" i="24"/>
  <c r="N16" i="24"/>
  <c r="P16" i="24" s="1"/>
  <c r="N15" i="24"/>
  <c r="N14" i="24"/>
  <c r="P14" i="24" s="1"/>
  <c r="N13" i="24"/>
  <c r="N12" i="24"/>
  <c r="N11" i="24"/>
  <c r="P34" i="24"/>
  <c r="O20" i="24"/>
  <c r="O21" i="24"/>
  <c r="O22" i="24"/>
  <c r="O23" i="24"/>
  <c r="O24" i="24"/>
  <c r="O25" i="24"/>
  <c r="O26" i="24"/>
  <c r="O27" i="24"/>
  <c r="O28" i="24"/>
  <c r="O29" i="24"/>
  <c r="O30" i="24"/>
  <c r="O31" i="24"/>
  <c r="O32" i="24"/>
  <c r="O33" i="24"/>
  <c r="O34" i="24"/>
  <c r="O35" i="24"/>
  <c r="O36" i="24"/>
  <c r="O37" i="24"/>
  <c r="O38" i="24"/>
  <c r="O39" i="24"/>
  <c r="O40" i="24"/>
  <c r="O41" i="24"/>
  <c r="O42" i="24"/>
  <c r="O43" i="24"/>
  <c r="O11" i="24"/>
  <c r="O19" i="24"/>
  <c r="O18" i="24"/>
  <c r="O17" i="24"/>
  <c r="O16" i="24"/>
  <c r="O15" i="24"/>
  <c r="O14" i="24"/>
  <c r="O13" i="24"/>
  <c r="O12" i="24"/>
  <c r="Z313" i="19"/>
  <c r="Z312" i="19"/>
  <c r="Z311" i="19"/>
  <c r="Z310" i="19"/>
  <c r="Z309" i="19"/>
  <c r="Z308" i="19"/>
  <c r="Z307" i="19"/>
  <c r="Z306" i="19"/>
  <c r="Z305" i="19"/>
  <c r="Z304" i="19"/>
  <c r="Z303" i="19"/>
  <c r="Z302" i="19"/>
  <c r="Z301" i="19"/>
  <c r="Z300" i="19"/>
  <c r="Z299" i="19"/>
  <c r="Z298" i="19"/>
  <c r="Z297" i="19"/>
  <c r="Z296" i="19"/>
  <c r="Z295" i="19"/>
  <c r="Z294" i="19"/>
  <c r="Z293" i="19"/>
  <c r="Z292" i="19"/>
  <c r="Z291" i="19"/>
  <c r="Z290" i="19"/>
  <c r="Z289" i="19"/>
  <c r="Z288" i="19"/>
  <c r="Z287" i="19"/>
  <c r="Z286" i="19"/>
  <c r="Z285" i="19"/>
  <c r="Z284" i="19"/>
  <c r="Z283" i="19"/>
  <c r="Z282" i="19"/>
  <c r="Z281" i="19"/>
  <c r="Z280" i="19"/>
  <c r="Z279" i="19"/>
  <c r="Z278" i="19"/>
  <c r="Z277" i="19"/>
  <c r="Z276" i="19"/>
  <c r="Z275" i="19"/>
  <c r="Z274" i="19"/>
  <c r="Z273" i="19"/>
  <c r="Z272" i="19"/>
  <c r="Z271" i="19"/>
  <c r="Z270" i="19"/>
  <c r="Z269" i="19"/>
  <c r="Z268" i="19"/>
  <c r="Z267" i="19"/>
  <c r="Z266" i="19"/>
  <c r="Z265" i="19"/>
  <c r="Z264" i="19"/>
  <c r="Z263" i="19"/>
  <c r="Z262" i="19"/>
  <c r="Z261" i="19"/>
  <c r="Z260" i="19"/>
  <c r="Z259" i="19"/>
  <c r="Z258" i="19"/>
  <c r="Z257" i="19"/>
  <c r="Z256" i="19"/>
  <c r="Z255" i="19"/>
  <c r="Z254" i="19"/>
  <c r="Z253" i="19"/>
  <c r="Z252" i="19"/>
  <c r="Z251" i="19"/>
  <c r="Z250" i="19"/>
  <c r="Z249" i="19"/>
  <c r="Z248" i="19"/>
  <c r="Z247" i="19"/>
  <c r="Z246" i="19"/>
  <c r="Z245" i="19"/>
  <c r="Z244" i="19"/>
  <c r="Z243" i="19"/>
  <c r="Z242" i="19"/>
  <c r="Z241" i="19"/>
  <c r="Z240" i="19"/>
  <c r="Z239" i="19"/>
  <c r="Z238" i="19"/>
  <c r="Z237" i="19"/>
  <c r="Z236" i="19"/>
  <c r="Z235" i="19"/>
  <c r="Z234" i="19"/>
  <c r="Z233" i="19"/>
  <c r="Z232" i="19"/>
  <c r="Z231" i="19"/>
  <c r="Z230" i="19"/>
  <c r="Z229" i="19"/>
  <c r="Z228" i="19"/>
  <c r="Z227" i="19"/>
  <c r="Z226" i="19"/>
  <c r="Z225" i="19"/>
  <c r="Z224" i="19"/>
  <c r="Z223" i="19"/>
  <c r="Z222" i="19"/>
  <c r="Z221" i="19"/>
  <c r="Z220" i="19"/>
  <c r="Z219" i="19"/>
  <c r="Z218" i="19"/>
  <c r="Z217" i="19"/>
  <c r="Z216" i="19"/>
  <c r="Z215" i="19"/>
  <c r="Z214" i="19"/>
  <c r="Z213" i="19"/>
  <c r="Z212" i="19"/>
  <c r="Z211" i="19"/>
  <c r="Z210" i="19"/>
  <c r="Z209" i="19"/>
  <c r="Z208" i="19"/>
  <c r="Z207" i="19"/>
  <c r="Z206" i="19"/>
  <c r="Z205" i="19"/>
  <c r="Z204" i="19"/>
  <c r="Z203" i="19"/>
  <c r="Z202" i="19"/>
  <c r="Z201" i="19"/>
  <c r="Z200" i="19"/>
  <c r="Z199" i="19"/>
  <c r="Z198" i="19"/>
  <c r="Z197" i="19"/>
  <c r="Z196" i="19"/>
  <c r="Z195" i="19"/>
  <c r="Z194" i="19"/>
  <c r="Z193" i="19"/>
  <c r="Z192" i="19"/>
  <c r="Z191" i="19"/>
  <c r="Z190" i="19"/>
  <c r="Z189" i="19"/>
  <c r="Z188" i="19"/>
  <c r="Z187" i="19"/>
  <c r="Z186" i="19"/>
  <c r="Z185" i="19"/>
  <c r="Z184" i="19"/>
  <c r="Z183" i="19"/>
  <c r="Z182" i="19"/>
  <c r="Z181" i="19"/>
  <c r="Z180" i="19"/>
  <c r="Z179" i="19"/>
  <c r="Z178" i="19"/>
  <c r="Z177" i="19"/>
  <c r="Z176" i="19"/>
  <c r="Z175" i="19"/>
  <c r="Z174" i="19"/>
  <c r="Z173" i="19"/>
  <c r="Z172" i="19"/>
  <c r="Z171" i="19"/>
  <c r="Z170" i="19"/>
  <c r="Z169" i="19"/>
  <c r="Z168" i="19"/>
  <c r="Z167" i="19"/>
  <c r="Z166" i="19"/>
  <c r="Z165" i="19"/>
  <c r="Z164" i="19"/>
  <c r="Z163" i="19"/>
  <c r="Z162" i="19"/>
  <c r="Z161" i="19"/>
  <c r="Z160" i="19"/>
  <c r="Z159" i="19"/>
  <c r="Z158" i="19"/>
  <c r="Z157" i="19"/>
  <c r="Z156" i="19"/>
  <c r="Z155" i="19"/>
  <c r="Z154" i="19"/>
  <c r="Z153" i="19"/>
  <c r="Z152" i="19"/>
  <c r="Z151" i="19"/>
  <c r="Z150" i="19"/>
  <c r="Z149" i="19"/>
  <c r="Z148" i="19"/>
  <c r="Z147" i="19"/>
  <c r="Z146" i="19"/>
  <c r="Z145" i="19"/>
  <c r="Z144" i="19"/>
  <c r="Z143" i="19"/>
  <c r="Z142" i="19"/>
  <c r="Z141" i="19"/>
  <c r="Z140" i="19"/>
  <c r="Z139" i="19"/>
  <c r="Z138" i="19"/>
  <c r="Z137" i="19"/>
  <c r="Z136" i="19"/>
  <c r="Z135" i="19"/>
  <c r="Z134" i="19"/>
  <c r="Z133" i="19"/>
  <c r="Z132" i="19"/>
  <c r="Z131" i="19"/>
  <c r="Z130" i="19"/>
  <c r="Z129" i="19"/>
  <c r="Z128" i="19"/>
  <c r="Z127" i="19"/>
  <c r="Z126" i="19"/>
  <c r="Z125" i="19"/>
  <c r="Z124" i="19"/>
  <c r="Z123" i="19"/>
  <c r="Z122" i="19"/>
  <c r="Z121" i="19"/>
  <c r="Z120" i="19"/>
  <c r="Z119" i="19"/>
  <c r="Z118" i="19"/>
  <c r="Z117" i="19"/>
  <c r="Z116" i="19"/>
  <c r="Z115" i="19"/>
  <c r="Z114" i="19"/>
  <c r="Z113" i="19"/>
  <c r="Z112" i="19"/>
  <c r="Z111" i="19"/>
  <c r="Z110" i="19"/>
  <c r="Z109" i="19"/>
  <c r="Z108" i="19"/>
  <c r="Z107" i="19"/>
  <c r="Z106" i="19"/>
  <c r="Z105" i="19"/>
  <c r="Z104" i="19"/>
  <c r="Z103" i="19"/>
  <c r="Z102" i="19"/>
  <c r="Z101" i="19"/>
  <c r="Z100" i="19"/>
  <c r="Z99" i="19"/>
  <c r="Z98" i="19"/>
  <c r="Z97" i="19"/>
  <c r="Z96" i="19"/>
  <c r="Z95" i="19"/>
  <c r="Z94" i="19"/>
  <c r="Z93" i="19"/>
  <c r="Z92" i="19"/>
  <c r="Z91" i="19"/>
  <c r="Z90" i="19"/>
  <c r="Z89" i="19"/>
  <c r="Z88" i="19"/>
  <c r="Z87" i="19"/>
  <c r="Z86" i="19"/>
  <c r="Z85" i="19"/>
  <c r="Z84" i="19"/>
  <c r="Z83" i="19"/>
  <c r="Z82" i="19"/>
  <c r="Z81" i="19"/>
  <c r="Z80" i="19"/>
  <c r="Z79" i="19"/>
  <c r="Z78" i="19"/>
  <c r="Z77" i="19"/>
  <c r="Z76" i="19"/>
  <c r="Z75" i="19"/>
  <c r="Z74" i="19"/>
  <c r="Z73" i="19"/>
  <c r="Z72" i="19"/>
  <c r="Z71" i="19"/>
  <c r="Z70" i="19"/>
  <c r="Z69" i="19"/>
  <c r="Z68" i="19"/>
  <c r="Z67" i="19"/>
  <c r="Z66" i="19"/>
  <c r="Z65" i="19"/>
  <c r="Z64" i="19"/>
  <c r="Z63" i="19"/>
  <c r="Z62" i="19"/>
  <c r="Z61" i="19"/>
  <c r="Z60" i="19"/>
  <c r="Z59" i="19"/>
  <c r="Z58" i="19"/>
  <c r="Z57"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Z21" i="19"/>
  <c r="Z20" i="19"/>
  <c r="Z19" i="19"/>
  <c r="Z18" i="19"/>
  <c r="Z17" i="19"/>
  <c r="Z16" i="19"/>
  <c r="Z15" i="19"/>
  <c r="Z14" i="19"/>
  <c r="AW313" i="19"/>
  <c r="AV313" i="19"/>
  <c r="AU313" i="19"/>
  <c r="AT313" i="19"/>
  <c r="AS313" i="19"/>
  <c r="AR313" i="19"/>
  <c r="AQ313" i="19"/>
  <c r="AN313" i="19"/>
  <c r="AJ313" i="19"/>
  <c r="AK313" i="19" s="1"/>
  <c r="AE313" i="19"/>
  <c r="AD313" i="19"/>
  <c r="AC313" i="19"/>
  <c r="AB313" i="19"/>
  <c r="AW312" i="19"/>
  <c r="AV312" i="19"/>
  <c r="AU312" i="19"/>
  <c r="AT312" i="19"/>
  <c r="AS312" i="19"/>
  <c r="AR312" i="19"/>
  <c r="AQ312" i="19"/>
  <c r="AN312" i="19"/>
  <c r="AJ312" i="19"/>
  <c r="AK312" i="19" s="1"/>
  <c r="AE312" i="19"/>
  <c r="AD312" i="19"/>
  <c r="AC312" i="19"/>
  <c r="AB312" i="19"/>
  <c r="AW311" i="19"/>
  <c r="AV311" i="19"/>
  <c r="AU311" i="19"/>
  <c r="AT311" i="19"/>
  <c r="AS311" i="19"/>
  <c r="AR311" i="19"/>
  <c r="AQ311" i="19"/>
  <c r="AN311" i="19"/>
  <c r="AJ311" i="19"/>
  <c r="AK311" i="19" s="1"/>
  <c r="AE311" i="19"/>
  <c r="AD311" i="19"/>
  <c r="AC311" i="19"/>
  <c r="AB311" i="19"/>
  <c r="AW310" i="19"/>
  <c r="AV310" i="19"/>
  <c r="AU310" i="19"/>
  <c r="AT310" i="19"/>
  <c r="AS310" i="19"/>
  <c r="AR310" i="19"/>
  <c r="AQ310" i="19"/>
  <c r="AN310" i="19"/>
  <c r="AJ310" i="19"/>
  <c r="AK310" i="19" s="1"/>
  <c r="AE310" i="19"/>
  <c r="AD310" i="19"/>
  <c r="AC310" i="19"/>
  <c r="AB310" i="19"/>
  <c r="AW309" i="19"/>
  <c r="AV309" i="19"/>
  <c r="AU309" i="19"/>
  <c r="AT309" i="19"/>
  <c r="AS309" i="19"/>
  <c r="AR309" i="19"/>
  <c r="AQ309" i="19"/>
  <c r="AN309" i="19"/>
  <c r="AJ309" i="19"/>
  <c r="AK309" i="19" s="1"/>
  <c r="AE309" i="19"/>
  <c r="AD309" i="19"/>
  <c r="AF309" i="19" s="1"/>
  <c r="AC309" i="19"/>
  <c r="AB309" i="19"/>
  <c r="AW308" i="19"/>
  <c r="AV308" i="19"/>
  <c r="AU308" i="19"/>
  <c r="AT308" i="19"/>
  <c r="AS308" i="19"/>
  <c r="AR308" i="19"/>
  <c r="AQ308" i="19"/>
  <c r="AN308" i="19"/>
  <c r="AJ308" i="19"/>
  <c r="AK308" i="19" s="1"/>
  <c r="AE308" i="19"/>
  <c r="AD308" i="19"/>
  <c r="AC308" i="19"/>
  <c r="AB308" i="19"/>
  <c r="AW307" i="19"/>
  <c r="AV307" i="19"/>
  <c r="AU307" i="19"/>
  <c r="AT307" i="19"/>
  <c r="AS307" i="19"/>
  <c r="AR307" i="19"/>
  <c r="AQ307" i="19"/>
  <c r="AN307" i="19"/>
  <c r="AJ307" i="19"/>
  <c r="AK307" i="19" s="1"/>
  <c r="AE307" i="19"/>
  <c r="AD307" i="19"/>
  <c r="AF307" i="19" s="1"/>
  <c r="AC307" i="19"/>
  <c r="AB307" i="19"/>
  <c r="AW306" i="19"/>
  <c r="AV306" i="19"/>
  <c r="AU306" i="19"/>
  <c r="AT306" i="19"/>
  <c r="AS306" i="19"/>
  <c r="AR306" i="19"/>
  <c r="AQ306" i="19"/>
  <c r="AN306" i="19"/>
  <c r="AJ306" i="19"/>
  <c r="AK306" i="19" s="1"/>
  <c r="AE306" i="19"/>
  <c r="AD306" i="19"/>
  <c r="AC306" i="19"/>
  <c r="AB306" i="19"/>
  <c r="AW305" i="19"/>
  <c r="AV305" i="19"/>
  <c r="AU305" i="19"/>
  <c r="AT305" i="19"/>
  <c r="AS305" i="19"/>
  <c r="AR305" i="19"/>
  <c r="AQ305" i="19"/>
  <c r="AN305" i="19"/>
  <c r="AJ305" i="19"/>
  <c r="AK305" i="19" s="1"/>
  <c r="AE305" i="19"/>
  <c r="AD305" i="19"/>
  <c r="AF305" i="19" s="1"/>
  <c r="AC305" i="19"/>
  <c r="AB305" i="19"/>
  <c r="AW304" i="19"/>
  <c r="AV304" i="19"/>
  <c r="AU304" i="19"/>
  <c r="AT304" i="19"/>
  <c r="AS304" i="19"/>
  <c r="AR304" i="19"/>
  <c r="AQ304" i="19"/>
  <c r="AN304" i="19"/>
  <c r="AJ304" i="19"/>
  <c r="AK304" i="19" s="1"/>
  <c r="AE304" i="19"/>
  <c r="AD304" i="19"/>
  <c r="AC304" i="19"/>
  <c r="AB304" i="19"/>
  <c r="AW303" i="19"/>
  <c r="AV303" i="19"/>
  <c r="AU303" i="19"/>
  <c r="AT303" i="19"/>
  <c r="AS303" i="19"/>
  <c r="AR303" i="19"/>
  <c r="AQ303" i="19"/>
  <c r="AN303" i="19"/>
  <c r="AJ303" i="19"/>
  <c r="AK303" i="19" s="1"/>
  <c r="AE303" i="19"/>
  <c r="AD303" i="19"/>
  <c r="AC303" i="19"/>
  <c r="AB303" i="19"/>
  <c r="AW302" i="19"/>
  <c r="AV302" i="19"/>
  <c r="AU302" i="19"/>
  <c r="AT302" i="19"/>
  <c r="AS302" i="19"/>
  <c r="AR302" i="19"/>
  <c r="AQ302" i="19"/>
  <c r="AN302" i="19"/>
  <c r="AJ302" i="19"/>
  <c r="AK302" i="19" s="1"/>
  <c r="AE302" i="19"/>
  <c r="AD302" i="19"/>
  <c r="AC302" i="19"/>
  <c r="AB302" i="19"/>
  <c r="AW301" i="19"/>
  <c r="AV301" i="19"/>
  <c r="AU301" i="19"/>
  <c r="AT301" i="19"/>
  <c r="AS301" i="19"/>
  <c r="AR301" i="19"/>
  <c r="AQ301" i="19"/>
  <c r="AN301" i="19"/>
  <c r="AJ301" i="19"/>
  <c r="AK301" i="19" s="1"/>
  <c r="AE301" i="19"/>
  <c r="AD301" i="19"/>
  <c r="AF301" i="19" s="1"/>
  <c r="AC301" i="19"/>
  <c r="AB301" i="19"/>
  <c r="AW300" i="19"/>
  <c r="AV300" i="19"/>
  <c r="AU300" i="19"/>
  <c r="AT300" i="19"/>
  <c r="AS300" i="19"/>
  <c r="AR300" i="19"/>
  <c r="AQ300" i="19"/>
  <c r="AN300" i="19"/>
  <c r="AJ300" i="19"/>
  <c r="AK300" i="19" s="1"/>
  <c r="AE300" i="19"/>
  <c r="AD300" i="19"/>
  <c r="AC300" i="19"/>
  <c r="AB300" i="19"/>
  <c r="AW299" i="19"/>
  <c r="AV299" i="19"/>
  <c r="AU299" i="19"/>
  <c r="AT299" i="19"/>
  <c r="AS299" i="19"/>
  <c r="AR299" i="19"/>
  <c r="AQ299" i="19"/>
  <c r="AN299" i="19"/>
  <c r="AJ299" i="19"/>
  <c r="AK299" i="19" s="1"/>
  <c r="AE299" i="19"/>
  <c r="AD299" i="19"/>
  <c r="AC299" i="19"/>
  <c r="AB299" i="19"/>
  <c r="AW298" i="19"/>
  <c r="AV298" i="19"/>
  <c r="AU298" i="19"/>
  <c r="AT298" i="19"/>
  <c r="AS298" i="19"/>
  <c r="AR298" i="19"/>
  <c r="AQ298" i="19"/>
  <c r="AN298" i="19"/>
  <c r="AJ298" i="19"/>
  <c r="AK298" i="19" s="1"/>
  <c r="AE298" i="19"/>
  <c r="AD298" i="19"/>
  <c r="AC298" i="19"/>
  <c r="AB298" i="19"/>
  <c r="AW297" i="19"/>
  <c r="AV297" i="19"/>
  <c r="AU297" i="19"/>
  <c r="AT297" i="19"/>
  <c r="AS297" i="19"/>
  <c r="AR297" i="19"/>
  <c r="AQ297" i="19"/>
  <c r="AN297" i="19"/>
  <c r="AJ297" i="19"/>
  <c r="AK297" i="19" s="1"/>
  <c r="AE297" i="19"/>
  <c r="AD297" i="19"/>
  <c r="AF297" i="19" s="1"/>
  <c r="AC297" i="19"/>
  <c r="AB297" i="19"/>
  <c r="AW296" i="19"/>
  <c r="AV296" i="19"/>
  <c r="AU296" i="19"/>
  <c r="AT296" i="19"/>
  <c r="AS296" i="19"/>
  <c r="AR296" i="19"/>
  <c r="AQ296" i="19"/>
  <c r="AN296" i="19"/>
  <c r="AJ296" i="19"/>
  <c r="AK296" i="19" s="1"/>
  <c r="AE296" i="19"/>
  <c r="AD296" i="19"/>
  <c r="AC296" i="19"/>
  <c r="AB296" i="19"/>
  <c r="AW295" i="19"/>
  <c r="AV295" i="19"/>
  <c r="AU295" i="19"/>
  <c r="AT295" i="19"/>
  <c r="AS295" i="19"/>
  <c r="AR295" i="19"/>
  <c r="AQ295" i="19"/>
  <c r="AN295" i="19"/>
  <c r="AJ295" i="19"/>
  <c r="AK295" i="19" s="1"/>
  <c r="AE295" i="19"/>
  <c r="AD295" i="19"/>
  <c r="AC295" i="19"/>
  <c r="AB295" i="19"/>
  <c r="AW294" i="19"/>
  <c r="AV294" i="19"/>
  <c r="AO294" i="19"/>
  <c r="AU294" i="19"/>
  <c r="AT294" i="19"/>
  <c r="AS294" i="19"/>
  <c r="AR294" i="19"/>
  <c r="AQ294" i="19"/>
  <c r="AN294" i="19"/>
  <c r="AJ294" i="19"/>
  <c r="AK294" i="19" s="1"/>
  <c r="AE294" i="19"/>
  <c r="AD294" i="19"/>
  <c r="AC294" i="19"/>
  <c r="AB294" i="19"/>
  <c r="AW293" i="19"/>
  <c r="AV293" i="19"/>
  <c r="AU293" i="19"/>
  <c r="AT293" i="19"/>
  <c r="AS293" i="19"/>
  <c r="AR293" i="19"/>
  <c r="AQ293" i="19"/>
  <c r="AN293" i="19"/>
  <c r="AJ293" i="19"/>
  <c r="AK293" i="19" s="1"/>
  <c r="AE293" i="19"/>
  <c r="AD293" i="19"/>
  <c r="AF293" i="19" s="1"/>
  <c r="AC293" i="19"/>
  <c r="AB293" i="19"/>
  <c r="AW292" i="19"/>
  <c r="AV292" i="19"/>
  <c r="AO292" i="19"/>
  <c r="AU292" i="19"/>
  <c r="AT292" i="19"/>
  <c r="AS292" i="19"/>
  <c r="AR292" i="19"/>
  <c r="AQ292" i="19"/>
  <c r="AN292" i="19"/>
  <c r="AJ292" i="19"/>
  <c r="AK292" i="19" s="1"/>
  <c r="AE292" i="19"/>
  <c r="AD292" i="19"/>
  <c r="AC292" i="19"/>
  <c r="AB292" i="19"/>
  <c r="AW291" i="19"/>
  <c r="AV291" i="19"/>
  <c r="AU291" i="19"/>
  <c r="AT291" i="19"/>
  <c r="AS291" i="19"/>
  <c r="AR291" i="19"/>
  <c r="AQ291" i="19"/>
  <c r="AN291" i="19"/>
  <c r="AJ291" i="19"/>
  <c r="AK291" i="19" s="1"/>
  <c r="AE291" i="19"/>
  <c r="AD291" i="19"/>
  <c r="AF291" i="19" s="1"/>
  <c r="AC291" i="19"/>
  <c r="AB291" i="19"/>
  <c r="AW290" i="19"/>
  <c r="AV290" i="19"/>
  <c r="AU290" i="19"/>
  <c r="AT290" i="19"/>
  <c r="AS290" i="19"/>
  <c r="AR290" i="19"/>
  <c r="AQ290" i="19"/>
  <c r="AN290" i="19"/>
  <c r="AJ290" i="19"/>
  <c r="AK290" i="19" s="1"/>
  <c r="AE290" i="19"/>
  <c r="AD290" i="19"/>
  <c r="AC290" i="19"/>
  <c r="AB290" i="19"/>
  <c r="AW289" i="19"/>
  <c r="AV289" i="19"/>
  <c r="AU289" i="19"/>
  <c r="AT289" i="19"/>
  <c r="AS289" i="19"/>
  <c r="AR289" i="19"/>
  <c r="AQ289" i="19"/>
  <c r="AN289" i="19"/>
  <c r="AJ289" i="19"/>
  <c r="AK289" i="19" s="1"/>
  <c r="AE289" i="19"/>
  <c r="AD289" i="19"/>
  <c r="AC289" i="19"/>
  <c r="AB289" i="19"/>
  <c r="AW288" i="19"/>
  <c r="AV288" i="19"/>
  <c r="AU288" i="19"/>
  <c r="AT288" i="19"/>
  <c r="AS288" i="19"/>
  <c r="AR288" i="19"/>
  <c r="AQ288" i="19"/>
  <c r="AN288" i="19"/>
  <c r="AJ288" i="19"/>
  <c r="AK288" i="19" s="1"/>
  <c r="AE288" i="19"/>
  <c r="AD288" i="19"/>
  <c r="AC288" i="19"/>
  <c r="AB288" i="19"/>
  <c r="AW287" i="19"/>
  <c r="AV287" i="19"/>
  <c r="AU287" i="19"/>
  <c r="AT287" i="19"/>
  <c r="AS287" i="19"/>
  <c r="AR287" i="19"/>
  <c r="AQ287" i="19"/>
  <c r="AN287" i="19"/>
  <c r="AJ287" i="19"/>
  <c r="AK287" i="19" s="1"/>
  <c r="AE287" i="19"/>
  <c r="AD287" i="19"/>
  <c r="AC287" i="19"/>
  <c r="AB287" i="19"/>
  <c r="AW286" i="19"/>
  <c r="AV286" i="19"/>
  <c r="AU286" i="19"/>
  <c r="AT286" i="19"/>
  <c r="AS286" i="19"/>
  <c r="AR286" i="19"/>
  <c r="AQ286" i="19"/>
  <c r="AN286" i="19"/>
  <c r="AJ286" i="19"/>
  <c r="AK286" i="19" s="1"/>
  <c r="AE286" i="19"/>
  <c r="AD286" i="19"/>
  <c r="AC286" i="19"/>
  <c r="AB286" i="19"/>
  <c r="AW285" i="19"/>
  <c r="AV285" i="19"/>
  <c r="AU285" i="19"/>
  <c r="AT285" i="19"/>
  <c r="AS285" i="19"/>
  <c r="AR285" i="19"/>
  <c r="AQ285" i="19"/>
  <c r="AN285" i="19"/>
  <c r="AJ285" i="19"/>
  <c r="AK285" i="19" s="1"/>
  <c r="AE285" i="19"/>
  <c r="AD285" i="19"/>
  <c r="AC285" i="19"/>
  <c r="AB285" i="19"/>
  <c r="AW284" i="19"/>
  <c r="AV284" i="19"/>
  <c r="AU284" i="19"/>
  <c r="AT284" i="19"/>
  <c r="AS284" i="19"/>
  <c r="AR284" i="19"/>
  <c r="AQ284" i="19"/>
  <c r="AN284" i="19"/>
  <c r="AJ284" i="19"/>
  <c r="AK284" i="19" s="1"/>
  <c r="AE284" i="19"/>
  <c r="AD284" i="19"/>
  <c r="AC284" i="19"/>
  <c r="AB284" i="19"/>
  <c r="AW283" i="19"/>
  <c r="AV283" i="19"/>
  <c r="AU283" i="19"/>
  <c r="AT283" i="19"/>
  <c r="AS283" i="19"/>
  <c r="AR283" i="19"/>
  <c r="AQ283" i="19"/>
  <c r="AN283" i="19"/>
  <c r="AJ283" i="19"/>
  <c r="AK283" i="19" s="1"/>
  <c r="AE283" i="19"/>
  <c r="AD283" i="19"/>
  <c r="AF283" i="19" s="1"/>
  <c r="AC283" i="19"/>
  <c r="AB283" i="19"/>
  <c r="AW282" i="19"/>
  <c r="AV282" i="19"/>
  <c r="AU282" i="19"/>
  <c r="AT282" i="19"/>
  <c r="AS282" i="19"/>
  <c r="AR282" i="19"/>
  <c r="AQ282" i="19"/>
  <c r="AN282" i="19"/>
  <c r="AJ282" i="19"/>
  <c r="AK282" i="19" s="1"/>
  <c r="AE282" i="19"/>
  <c r="AD282" i="19"/>
  <c r="AC282" i="19"/>
  <c r="AB282" i="19"/>
  <c r="AW281" i="19"/>
  <c r="AV281" i="19"/>
  <c r="AU281" i="19"/>
  <c r="AT281" i="19"/>
  <c r="AS281" i="19"/>
  <c r="AR281" i="19"/>
  <c r="AQ281" i="19"/>
  <c r="AN281" i="19"/>
  <c r="AJ281" i="19"/>
  <c r="AK281" i="19" s="1"/>
  <c r="AE281" i="19"/>
  <c r="AD281" i="19"/>
  <c r="AC281" i="19"/>
  <c r="AB281" i="19"/>
  <c r="AW280" i="19"/>
  <c r="AV280" i="19"/>
  <c r="AO280" i="19"/>
  <c r="AU280" i="19"/>
  <c r="AT280" i="19"/>
  <c r="AS280" i="19"/>
  <c r="AR280" i="19"/>
  <c r="AQ280" i="19"/>
  <c r="AN280" i="19"/>
  <c r="AJ280" i="19"/>
  <c r="AK280" i="19" s="1"/>
  <c r="AE280" i="19"/>
  <c r="AD280" i="19"/>
  <c r="AC280" i="19"/>
  <c r="AB280" i="19"/>
  <c r="AW279" i="19"/>
  <c r="AV279" i="19"/>
  <c r="AU279" i="19"/>
  <c r="AT279" i="19"/>
  <c r="AS279" i="19"/>
  <c r="AR279" i="19"/>
  <c r="AQ279" i="19"/>
  <c r="AN279" i="19"/>
  <c r="AJ279" i="19"/>
  <c r="AK279" i="19" s="1"/>
  <c r="AE279" i="19"/>
  <c r="AD279" i="19"/>
  <c r="AF279" i="19" s="1"/>
  <c r="AC279" i="19"/>
  <c r="AB279" i="19"/>
  <c r="AW278" i="19"/>
  <c r="AV278" i="19"/>
  <c r="AU278" i="19"/>
  <c r="AT278" i="19"/>
  <c r="AS278" i="19"/>
  <c r="AR278" i="19"/>
  <c r="AQ278" i="19"/>
  <c r="AN278" i="19"/>
  <c r="AJ278" i="19"/>
  <c r="AK278" i="19" s="1"/>
  <c r="AE278" i="19"/>
  <c r="AD278" i="19"/>
  <c r="AC278" i="19"/>
  <c r="AB278" i="19"/>
  <c r="AW277" i="19"/>
  <c r="AV277" i="19"/>
  <c r="AU277" i="19"/>
  <c r="AT277" i="19"/>
  <c r="AS277" i="19"/>
  <c r="AR277" i="19"/>
  <c r="AQ277" i="19"/>
  <c r="AN277" i="19"/>
  <c r="AJ277" i="19"/>
  <c r="AK277" i="19" s="1"/>
  <c r="AE277" i="19"/>
  <c r="AD277" i="19"/>
  <c r="AC277" i="19"/>
  <c r="AB277" i="19"/>
  <c r="AW276" i="19"/>
  <c r="AV276" i="19"/>
  <c r="AU276" i="19"/>
  <c r="AT276" i="19"/>
  <c r="AS276" i="19"/>
  <c r="AR276" i="19"/>
  <c r="AQ276" i="19"/>
  <c r="AN276" i="19"/>
  <c r="AJ276" i="19"/>
  <c r="AK276" i="19" s="1"/>
  <c r="AE276" i="19"/>
  <c r="AD276" i="19"/>
  <c r="AC276" i="19"/>
  <c r="AB276" i="19"/>
  <c r="AW275" i="19"/>
  <c r="AV275" i="19"/>
  <c r="AU275" i="19"/>
  <c r="AT275" i="19"/>
  <c r="AS275" i="19"/>
  <c r="AR275" i="19"/>
  <c r="AQ275" i="19"/>
  <c r="AN275" i="19"/>
  <c r="AJ275" i="19"/>
  <c r="AK275" i="19" s="1"/>
  <c r="AE275" i="19"/>
  <c r="AD275" i="19"/>
  <c r="AF275" i="19" s="1"/>
  <c r="AC275" i="19"/>
  <c r="AB275" i="19"/>
  <c r="AW274" i="19"/>
  <c r="AV274" i="19"/>
  <c r="AU274" i="19"/>
  <c r="AT274" i="19"/>
  <c r="AS274" i="19"/>
  <c r="AR274" i="19"/>
  <c r="AQ274" i="19"/>
  <c r="AN274" i="19"/>
  <c r="AJ274" i="19"/>
  <c r="AK274" i="19" s="1"/>
  <c r="AE274" i="19"/>
  <c r="AD274" i="19"/>
  <c r="AC274" i="19"/>
  <c r="AB274" i="19"/>
  <c r="AW273" i="19"/>
  <c r="AV273" i="19"/>
  <c r="AU273" i="19"/>
  <c r="AT273" i="19"/>
  <c r="AS273" i="19"/>
  <c r="AR273" i="19"/>
  <c r="AQ273" i="19"/>
  <c r="AN273" i="19"/>
  <c r="AJ273" i="19"/>
  <c r="AK273" i="19" s="1"/>
  <c r="AE273" i="19"/>
  <c r="AD273" i="19"/>
  <c r="AC273" i="19"/>
  <c r="AB273" i="19"/>
  <c r="AW272" i="19"/>
  <c r="AV272" i="19"/>
  <c r="AU272" i="19"/>
  <c r="AT272" i="19"/>
  <c r="AS272" i="19"/>
  <c r="AR272" i="19"/>
  <c r="AQ272" i="19"/>
  <c r="AN272" i="19"/>
  <c r="AJ272" i="19"/>
  <c r="AK272" i="19" s="1"/>
  <c r="AE272" i="19"/>
  <c r="AD272" i="19"/>
  <c r="AC272" i="19"/>
  <c r="AB272" i="19"/>
  <c r="AW271" i="19"/>
  <c r="AV271" i="19"/>
  <c r="AU271" i="19"/>
  <c r="AT271" i="19"/>
  <c r="AS271" i="19"/>
  <c r="AR271" i="19"/>
  <c r="AQ271" i="19"/>
  <c r="AN271" i="19"/>
  <c r="AJ271" i="19"/>
  <c r="AK271" i="19" s="1"/>
  <c r="AE271" i="19"/>
  <c r="AD271" i="19"/>
  <c r="AF271" i="19" s="1"/>
  <c r="AC271" i="19"/>
  <c r="AB271" i="19"/>
  <c r="AW270" i="19"/>
  <c r="AV270" i="19"/>
  <c r="AU270" i="19"/>
  <c r="AT270" i="19"/>
  <c r="AS270" i="19"/>
  <c r="AR270" i="19"/>
  <c r="AQ270" i="19"/>
  <c r="AN270" i="19"/>
  <c r="AJ270" i="19"/>
  <c r="AK270" i="19" s="1"/>
  <c r="AE270" i="19"/>
  <c r="AD270" i="19"/>
  <c r="AC270" i="19"/>
  <c r="AB270" i="19"/>
  <c r="AW269" i="19"/>
  <c r="AV269" i="19"/>
  <c r="AU269" i="19"/>
  <c r="AT269" i="19"/>
  <c r="AS269" i="19"/>
  <c r="AR269" i="19"/>
  <c r="AQ269" i="19"/>
  <c r="AN269" i="19"/>
  <c r="AJ269" i="19"/>
  <c r="AK269" i="19" s="1"/>
  <c r="AE269" i="19"/>
  <c r="AD269" i="19"/>
  <c r="AC269" i="19"/>
  <c r="AB269" i="19"/>
  <c r="AW268" i="19"/>
  <c r="AV268" i="19"/>
  <c r="AU268" i="19"/>
  <c r="AT268" i="19"/>
  <c r="AS268" i="19"/>
  <c r="AR268" i="19"/>
  <c r="AQ268" i="19"/>
  <c r="AN268" i="19"/>
  <c r="AJ268" i="19"/>
  <c r="AK268" i="19" s="1"/>
  <c r="AE268" i="19"/>
  <c r="AD268" i="19"/>
  <c r="AC268" i="19"/>
  <c r="AB268" i="19"/>
  <c r="AW267" i="19"/>
  <c r="AV267" i="19"/>
  <c r="AU267" i="19"/>
  <c r="AT267" i="19"/>
  <c r="AS267" i="19"/>
  <c r="AR267" i="19"/>
  <c r="AQ267" i="19"/>
  <c r="AN267" i="19"/>
  <c r="AJ267" i="19"/>
  <c r="AK267" i="19" s="1"/>
  <c r="AE267" i="19"/>
  <c r="AD267" i="19"/>
  <c r="AC267" i="19"/>
  <c r="AB267" i="19"/>
  <c r="AW266" i="19"/>
  <c r="AV266" i="19"/>
  <c r="AU266" i="19"/>
  <c r="AT266" i="19"/>
  <c r="AS266" i="19"/>
  <c r="AR266" i="19"/>
  <c r="AQ266" i="19"/>
  <c r="AN266" i="19"/>
  <c r="AJ266" i="19"/>
  <c r="AK266" i="19" s="1"/>
  <c r="AE266" i="19"/>
  <c r="AD266" i="19"/>
  <c r="AC266" i="19"/>
  <c r="AB266" i="19"/>
  <c r="AW265" i="19"/>
  <c r="AV265" i="19"/>
  <c r="AU265" i="19"/>
  <c r="AT265" i="19"/>
  <c r="AS265" i="19"/>
  <c r="AR265" i="19"/>
  <c r="AQ265" i="19"/>
  <c r="AN265" i="19"/>
  <c r="AJ265" i="19"/>
  <c r="AK265" i="19" s="1"/>
  <c r="AE265" i="19"/>
  <c r="AD265" i="19"/>
  <c r="AC265" i="19"/>
  <c r="AB265" i="19"/>
  <c r="AW264" i="19"/>
  <c r="AV264" i="19"/>
  <c r="AU264" i="19"/>
  <c r="AT264" i="19"/>
  <c r="AS264" i="19"/>
  <c r="AR264" i="19"/>
  <c r="AQ264" i="19"/>
  <c r="AN264" i="19"/>
  <c r="AJ264" i="19"/>
  <c r="AK264" i="19" s="1"/>
  <c r="AE264" i="19"/>
  <c r="AD264" i="19"/>
  <c r="AC264" i="19"/>
  <c r="AB264" i="19"/>
  <c r="AW263" i="19"/>
  <c r="AV263" i="19"/>
  <c r="AU263" i="19"/>
  <c r="AT263" i="19"/>
  <c r="AS263" i="19"/>
  <c r="AR263" i="19"/>
  <c r="AQ263" i="19"/>
  <c r="AN263" i="19"/>
  <c r="AJ263" i="19"/>
  <c r="AK263" i="19" s="1"/>
  <c r="AE263" i="19"/>
  <c r="AD263" i="19"/>
  <c r="AF263" i="19" s="1"/>
  <c r="AC263" i="19"/>
  <c r="AB263" i="19"/>
  <c r="AW262" i="19"/>
  <c r="AV262" i="19"/>
  <c r="AU262" i="19"/>
  <c r="AT262" i="19"/>
  <c r="AS262" i="19"/>
  <c r="AR262" i="19"/>
  <c r="AQ262" i="19"/>
  <c r="AN262" i="19"/>
  <c r="AJ262" i="19"/>
  <c r="AK262" i="19" s="1"/>
  <c r="AE262" i="19"/>
  <c r="AD262" i="19"/>
  <c r="AC262" i="19"/>
  <c r="AB262" i="19"/>
  <c r="AW261" i="19"/>
  <c r="AV261" i="19"/>
  <c r="AU261" i="19"/>
  <c r="AT261" i="19"/>
  <c r="AS261" i="19"/>
  <c r="AR261" i="19"/>
  <c r="AQ261" i="19"/>
  <c r="AN261" i="19"/>
  <c r="AJ261" i="19"/>
  <c r="AK261" i="19" s="1"/>
  <c r="AE261" i="19"/>
  <c r="AD261" i="19"/>
  <c r="AC261" i="19"/>
  <c r="AB261" i="19"/>
  <c r="AW260" i="19"/>
  <c r="AV260" i="19"/>
  <c r="AU260" i="19"/>
  <c r="AT260" i="19"/>
  <c r="AS260" i="19"/>
  <c r="AR260" i="19"/>
  <c r="AQ260" i="19"/>
  <c r="AN260" i="19"/>
  <c r="AJ260" i="19"/>
  <c r="AK260" i="19" s="1"/>
  <c r="AE260" i="19"/>
  <c r="AD260" i="19"/>
  <c r="AC260" i="19"/>
  <c r="AB260" i="19"/>
  <c r="AW259" i="19"/>
  <c r="AV259" i="19"/>
  <c r="AU259" i="19"/>
  <c r="AT259" i="19"/>
  <c r="AS259" i="19"/>
  <c r="AR259" i="19"/>
  <c r="AQ259" i="19"/>
  <c r="AN259" i="19"/>
  <c r="AJ259" i="19"/>
  <c r="AK259" i="19" s="1"/>
  <c r="AE259" i="19"/>
  <c r="AD259" i="19"/>
  <c r="AC259" i="19"/>
  <c r="AB259" i="19"/>
  <c r="AW258" i="19"/>
  <c r="AV258" i="19"/>
  <c r="AU258" i="19"/>
  <c r="AT258" i="19"/>
  <c r="AS258" i="19"/>
  <c r="AR258" i="19"/>
  <c r="AQ258" i="19"/>
  <c r="AN258" i="19"/>
  <c r="AJ258" i="19"/>
  <c r="AK258" i="19" s="1"/>
  <c r="AE258" i="19"/>
  <c r="AD258" i="19"/>
  <c r="AC258" i="19"/>
  <c r="AB258" i="19"/>
  <c r="AW257" i="19"/>
  <c r="AV257" i="19"/>
  <c r="AU257" i="19"/>
  <c r="AT257" i="19"/>
  <c r="AS257" i="19"/>
  <c r="AR257" i="19"/>
  <c r="AQ257" i="19"/>
  <c r="AN257" i="19"/>
  <c r="AJ257" i="19"/>
  <c r="AK257" i="19" s="1"/>
  <c r="AE257" i="19"/>
  <c r="AD257" i="19"/>
  <c r="AC257" i="19"/>
  <c r="AB257" i="19"/>
  <c r="AW256" i="19"/>
  <c r="AV256" i="19"/>
  <c r="AU256" i="19"/>
  <c r="AT256" i="19"/>
  <c r="AS256" i="19"/>
  <c r="AR256" i="19"/>
  <c r="AQ256" i="19"/>
  <c r="AN256" i="19"/>
  <c r="AJ256" i="19"/>
  <c r="AK256" i="19" s="1"/>
  <c r="AE256" i="19"/>
  <c r="AD256" i="19"/>
  <c r="AC256" i="19"/>
  <c r="AB256" i="19"/>
  <c r="AW255" i="19"/>
  <c r="AV255" i="19"/>
  <c r="AU255" i="19"/>
  <c r="AT255" i="19"/>
  <c r="AS255" i="19"/>
  <c r="AR255" i="19"/>
  <c r="AQ255" i="19"/>
  <c r="AN255" i="19"/>
  <c r="AJ255" i="19"/>
  <c r="AK255" i="19" s="1"/>
  <c r="AE255" i="19"/>
  <c r="AD255" i="19"/>
  <c r="AF255" i="19" s="1"/>
  <c r="AC255" i="19"/>
  <c r="AB255" i="19"/>
  <c r="AW254" i="19"/>
  <c r="AV254" i="19"/>
  <c r="AU254" i="19"/>
  <c r="AT254" i="19"/>
  <c r="AS254" i="19"/>
  <c r="AR254" i="19"/>
  <c r="AQ254" i="19"/>
  <c r="AN254" i="19"/>
  <c r="AJ254" i="19"/>
  <c r="AK254" i="19" s="1"/>
  <c r="AE254" i="19"/>
  <c r="AD254" i="19"/>
  <c r="AC254" i="19"/>
  <c r="AB254" i="19"/>
  <c r="AW253" i="19"/>
  <c r="AV253" i="19"/>
  <c r="AU253" i="19"/>
  <c r="AT253" i="19"/>
  <c r="AS253" i="19"/>
  <c r="AR253" i="19"/>
  <c r="AQ253" i="19"/>
  <c r="AN253" i="19"/>
  <c r="AJ253" i="19"/>
  <c r="AK253" i="19" s="1"/>
  <c r="AE253" i="19"/>
  <c r="AD253" i="19"/>
  <c r="AC253" i="19"/>
  <c r="AB253" i="19"/>
  <c r="AW252" i="19"/>
  <c r="AV252" i="19"/>
  <c r="AU252" i="19"/>
  <c r="AT252" i="19"/>
  <c r="AS252" i="19"/>
  <c r="AR252" i="19"/>
  <c r="AQ252" i="19"/>
  <c r="AN252" i="19"/>
  <c r="AJ252" i="19"/>
  <c r="AK252" i="19" s="1"/>
  <c r="AE252" i="19"/>
  <c r="AD252" i="19"/>
  <c r="AC252" i="19"/>
  <c r="AB252" i="19"/>
  <c r="AW251" i="19"/>
  <c r="AV251" i="19"/>
  <c r="AU251" i="19"/>
  <c r="AT251" i="19"/>
  <c r="AS251" i="19"/>
  <c r="AR251" i="19"/>
  <c r="AQ251" i="19"/>
  <c r="AN251" i="19"/>
  <c r="AJ251" i="19"/>
  <c r="AK251" i="19" s="1"/>
  <c r="AE251" i="19"/>
  <c r="AD251" i="19"/>
  <c r="AF251" i="19" s="1"/>
  <c r="AC251" i="19"/>
  <c r="AB251" i="19"/>
  <c r="AW250" i="19"/>
  <c r="AV250" i="19"/>
  <c r="AU250" i="19"/>
  <c r="AT250" i="19"/>
  <c r="AS250" i="19"/>
  <c r="AR250" i="19"/>
  <c r="AQ250" i="19"/>
  <c r="AN250" i="19"/>
  <c r="AJ250" i="19"/>
  <c r="AK250" i="19" s="1"/>
  <c r="AE250" i="19"/>
  <c r="AD250" i="19"/>
  <c r="AC250" i="19"/>
  <c r="AB250" i="19"/>
  <c r="AW249" i="19"/>
  <c r="AV249" i="19"/>
  <c r="AU249" i="19"/>
  <c r="AT249" i="19"/>
  <c r="AS249" i="19"/>
  <c r="AR249" i="19"/>
  <c r="AQ249" i="19"/>
  <c r="AN249" i="19"/>
  <c r="AJ249" i="19"/>
  <c r="AK249" i="19" s="1"/>
  <c r="AE249" i="19"/>
  <c r="AD249" i="19"/>
  <c r="AC249" i="19"/>
  <c r="AB249" i="19"/>
  <c r="AW248" i="19"/>
  <c r="AV248" i="19"/>
  <c r="AU248" i="19"/>
  <c r="AT248" i="19"/>
  <c r="AS248" i="19"/>
  <c r="AR248" i="19"/>
  <c r="AQ248" i="19"/>
  <c r="AN248" i="19"/>
  <c r="AJ248" i="19"/>
  <c r="AK248" i="19" s="1"/>
  <c r="AE248" i="19"/>
  <c r="AD248" i="19"/>
  <c r="AC248" i="19"/>
  <c r="AB248" i="19"/>
  <c r="AW247" i="19"/>
  <c r="AV247" i="19"/>
  <c r="AU247" i="19"/>
  <c r="AT247" i="19"/>
  <c r="AS247" i="19"/>
  <c r="AR247" i="19"/>
  <c r="AQ247" i="19"/>
  <c r="AN247" i="19"/>
  <c r="AJ247" i="19"/>
  <c r="AK247" i="19" s="1"/>
  <c r="AE247" i="19"/>
  <c r="AD247" i="19"/>
  <c r="AC247" i="19"/>
  <c r="AB247" i="19"/>
  <c r="AW246" i="19"/>
  <c r="AV246" i="19"/>
  <c r="AU246" i="19"/>
  <c r="AT246" i="19"/>
  <c r="AS246" i="19"/>
  <c r="AR246" i="19"/>
  <c r="AQ246" i="19"/>
  <c r="AN246" i="19"/>
  <c r="AJ246" i="19"/>
  <c r="AK246" i="19" s="1"/>
  <c r="AE246" i="19"/>
  <c r="AD246" i="19"/>
  <c r="AC246" i="19"/>
  <c r="AB246" i="19"/>
  <c r="AW245" i="19"/>
  <c r="AV245" i="19"/>
  <c r="AU245" i="19"/>
  <c r="AT245" i="19"/>
  <c r="AS245" i="19"/>
  <c r="AR245" i="19"/>
  <c r="AQ245" i="19"/>
  <c r="AN245" i="19"/>
  <c r="AJ245" i="19"/>
  <c r="AK245" i="19" s="1"/>
  <c r="AE245" i="19"/>
  <c r="AD245" i="19"/>
  <c r="AC245" i="19"/>
  <c r="AB245" i="19"/>
  <c r="AW244" i="19"/>
  <c r="AV244" i="19"/>
  <c r="AU244" i="19"/>
  <c r="AT244" i="19"/>
  <c r="AS244" i="19"/>
  <c r="AR244" i="19"/>
  <c r="AQ244" i="19"/>
  <c r="AN244" i="19"/>
  <c r="AJ244" i="19"/>
  <c r="AK244" i="19" s="1"/>
  <c r="AE244" i="19"/>
  <c r="AD244" i="19"/>
  <c r="AC244" i="19"/>
  <c r="AB244" i="19"/>
  <c r="AW243" i="19"/>
  <c r="AV243" i="19"/>
  <c r="AU243" i="19"/>
  <c r="AT243" i="19"/>
  <c r="AS243" i="19"/>
  <c r="AR243" i="19"/>
  <c r="AQ243" i="19"/>
  <c r="AN243" i="19"/>
  <c r="AJ243" i="19"/>
  <c r="AK243" i="19" s="1"/>
  <c r="AE243" i="19"/>
  <c r="AD243" i="19"/>
  <c r="AF243" i="19" s="1"/>
  <c r="AC243" i="19"/>
  <c r="AB243" i="19"/>
  <c r="AW242" i="19"/>
  <c r="AV242" i="19"/>
  <c r="AU242" i="19"/>
  <c r="AT242" i="19"/>
  <c r="AS242" i="19"/>
  <c r="AR242" i="19"/>
  <c r="AQ242" i="19"/>
  <c r="AN242" i="19"/>
  <c r="AJ242" i="19"/>
  <c r="AK242" i="19" s="1"/>
  <c r="AE242" i="19"/>
  <c r="AD242" i="19"/>
  <c r="AC242" i="19"/>
  <c r="AB242" i="19"/>
  <c r="AW241" i="19"/>
  <c r="AV241" i="19"/>
  <c r="AU241" i="19"/>
  <c r="AT241" i="19"/>
  <c r="AS241" i="19"/>
  <c r="AR241" i="19"/>
  <c r="AQ241" i="19"/>
  <c r="AN241" i="19"/>
  <c r="AJ241" i="19"/>
  <c r="AK241" i="19" s="1"/>
  <c r="AE241" i="19"/>
  <c r="AD241" i="19"/>
  <c r="AF241" i="19" s="1"/>
  <c r="AC241" i="19"/>
  <c r="AB241" i="19"/>
  <c r="AW240" i="19"/>
  <c r="AV240" i="19"/>
  <c r="AU240" i="19"/>
  <c r="AT240" i="19"/>
  <c r="AS240" i="19"/>
  <c r="AR240" i="19"/>
  <c r="AQ240" i="19"/>
  <c r="AN240" i="19"/>
  <c r="AJ240" i="19"/>
  <c r="AK240" i="19" s="1"/>
  <c r="AE240" i="19"/>
  <c r="AD240" i="19"/>
  <c r="AC240" i="19"/>
  <c r="AB240" i="19"/>
  <c r="AW239" i="19"/>
  <c r="AV239" i="19"/>
  <c r="AU239" i="19"/>
  <c r="AT239" i="19"/>
  <c r="AS239" i="19"/>
  <c r="AR239" i="19"/>
  <c r="AQ239" i="19"/>
  <c r="AN239" i="19"/>
  <c r="AJ239" i="19"/>
  <c r="AK239" i="19" s="1"/>
  <c r="AE239" i="19"/>
  <c r="AD239" i="19"/>
  <c r="AC239" i="19"/>
  <c r="AB239" i="19"/>
  <c r="AW238" i="19"/>
  <c r="AV238" i="19"/>
  <c r="AO238" i="19"/>
  <c r="AU238" i="19"/>
  <c r="AT238" i="19"/>
  <c r="AS238" i="19"/>
  <c r="AR238" i="19"/>
  <c r="AQ238" i="19"/>
  <c r="AN238" i="19"/>
  <c r="AJ238" i="19"/>
  <c r="AK238" i="19" s="1"/>
  <c r="AE238" i="19"/>
  <c r="AD238" i="19"/>
  <c r="AC238" i="19"/>
  <c r="AB238" i="19"/>
  <c r="AW237" i="19"/>
  <c r="AV237" i="19"/>
  <c r="AU237" i="19"/>
  <c r="AT237" i="19"/>
  <c r="AS237" i="19"/>
  <c r="AR237" i="19"/>
  <c r="AQ237" i="19"/>
  <c r="AN237" i="19"/>
  <c r="AJ237" i="19"/>
  <c r="AK237" i="19" s="1"/>
  <c r="AE237" i="19"/>
  <c r="AD237" i="19"/>
  <c r="AC237" i="19"/>
  <c r="AB237" i="19"/>
  <c r="AW236" i="19"/>
  <c r="AV236" i="19"/>
  <c r="AU236" i="19"/>
  <c r="AT236" i="19"/>
  <c r="AS236" i="19"/>
  <c r="AR236" i="19"/>
  <c r="AQ236" i="19"/>
  <c r="AN236" i="19"/>
  <c r="AJ236" i="19"/>
  <c r="AK236" i="19" s="1"/>
  <c r="AE236" i="19"/>
  <c r="AD236" i="19"/>
  <c r="AC236" i="19"/>
  <c r="AB236" i="19"/>
  <c r="AW235" i="19"/>
  <c r="AV235" i="19"/>
  <c r="AU235" i="19"/>
  <c r="AT235" i="19"/>
  <c r="AS235" i="19"/>
  <c r="AR235" i="19"/>
  <c r="AQ235" i="19"/>
  <c r="AN235" i="19"/>
  <c r="AJ235" i="19"/>
  <c r="AK235" i="19" s="1"/>
  <c r="AE235" i="19"/>
  <c r="AD235" i="19"/>
  <c r="AC235" i="19"/>
  <c r="AB235" i="19"/>
  <c r="AW234" i="19"/>
  <c r="AV234" i="19"/>
  <c r="AU234" i="19"/>
  <c r="AT234" i="19"/>
  <c r="AS234" i="19"/>
  <c r="AR234" i="19"/>
  <c r="AQ234" i="19"/>
  <c r="AN234" i="19"/>
  <c r="AJ234" i="19"/>
  <c r="AK234" i="19" s="1"/>
  <c r="AE234" i="19"/>
  <c r="AD234" i="19"/>
  <c r="AC234" i="19"/>
  <c r="AB234" i="19"/>
  <c r="AW233" i="19"/>
  <c r="AV233" i="19"/>
  <c r="AU233" i="19"/>
  <c r="AT233" i="19"/>
  <c r="AS233" i="19"/>
  <c r="AR233" i="19"/>
  <c r="AQ233" i="19"/>
  <c r="AN233" i="19"/>
  <c r="AJ233" i="19"/>
  <c r="AK233" i="19" s="1"/>
  <c r="AE233" i="19"/>
  <c r="AD233" i="19"/>
  <c r="AF233" i="19" s="1"/>
  <c r="AC233" i="19"/>
  <c r="AB233" i="19"/>
  <c r="AW232" i="19"/>
  <c r="AV232" i="19"/>
  <c r="AU232" i="19"/>
  <c r="AT232" i="19"/>
  <c r="AS232" i="19"/>
  <c r="AR232" i="19"/>
  <c r="AQ232" i="19"/>
  <c r="AN232" i="19"/>
  <c r="AJ232" i="19"/>
  <c r="AK232" i="19" s="1"/>
  <c r="AE232" i="19"/>
  <c r="AD232" i="19"/>
  <c r="AC232" i="19"/>
  <c r="AB232" i="19"/>
  <c r="AW231" i="19"/>
  <c r="AV231" i="19"/>
  <c r="AU231" i="19"/>
  <c r="AT231" i="19"/>
  <c r="AS231" i="19"/>
  <c r="AR231" i="19"/>
  <c r="AQ231" i="19"/>
  <c r="AN231" i="19"/>
  <c r="AJ231" i="19"/>
  <c r="AK231" i="19" s="1"/>
  <c r="AE231" i="19"/>
  <c r="AD231" i="19"/>
  <c r="AC231" i="19"/>
  <c r="AB231" i="19"/>
  <c r="AW230" i="19"/>
  <c r="AV230" i="19"/>
  <c r="AU230" i="19"/>
  <c r="AT230" i="19"/>
  <c r="AS230" i="19"/>
  <c r="AR230" i="19"/>
  <c r="AQ230" i="19"/>
  <c r="AN230" i="19"/>
  <c r="AJ230" i="19"/>
  <c r="AK230" i="19" s="1"/>
  <c r="AE230" i="19"/>
  <c r="AD230" i="19"/>
  <c r="AC230" i="19"/>
  <c r="AB230" i="19"/>
  <c r="AW229" i="19"/>
  <c r="AV229" i="19"/>
  <c r="AU229" i="19"/>
  <c r="AT229" i="19"/>
  <c r="AS229" i="19"/>
  <c r="AR229" i="19"/>
  <c r="AQ229" i="19"/>
  <c r="AN229" i="19"/>
  <c r="AJ229" i="19"/>
  <c r="AK229" i="19" s="1"/>
  <c r="AE229" i="19"/>
  <c r="AD229" i="19"/>
  <c r="AF229" i="19" s="1"/>
  <c r="AC229" i="19"/>
  <c r="AB229" i="19"/>
  <c r="AW228" i="19"/>
  <c r="AV228" i="19"/>
  <c r="AU228" i="19"/>
  <c r="AT228" i="19"/>
  <c r="AS228" i="19"/>
  <c r="AR228" i="19"/>
  <c r="AQ228" i="19"/>
  <c r="AN228" i="19"/>
  <c r="AJ228" i="19"/>
  <c r="AK228" i="19" s="1"/>
  <c r="AE228" i="19"/>
  <c r="AD228" i="19"/>
  <c r="AC228" i="19"/>
  <c r="AB228" i="19"/>
  <c r="AW227" i="19"/>
  <c r="AV227" i="19"/>
  <c r="AU227" i="19"/>
  <c r="AT227" i="19"/>
  <c r="AS227" i="19"/>
  <c r="AR227" i="19"/>
  <c r="AQ227" i="19"/>
  <c r="AN227" i="19"/>
  <c r="AJ227" i="19"/>
  <c r="AK227" i="19" s="1"/>
  <c r="AE227" i="19"/>
  <c r="AD227" i="19"/>
  <c r="AC227" i="19"/>
  <c r="AB227" i="19"/>
  <c r="AW226" i="19"/>
  <c r="AV226" i="19"/>
  <c r="AU226" i="19"/>
  <c r="AT226" i="19"/>
  <c r="AS226" i="19"/>
  <c r="AR226" i="19"/>
  <c r="AQ226" i="19"/>
  <c r="AN226" i="19"/>
  <c r="AJ226" i="19"/>
  <c r="AK226" i="19" s="1"/>
  <c r="AE226" i="19"/>
  <c r="AD226" i="19"/>
  <c r="AC226" i="19"/>
  <c r="AB226" i="19"/>
  <c r="AW225" i="19"/>
  <c r="AV225" i="19"/>
  <c r="AU225" i="19"/>
  <c r="AT225" i="19"/>
  <c r="AS225" i="19"/>
  <c r="AR225" i="19"/>
  <c r="AQ225" i="19"/>
  <c r="AN225" i="19"/>
  <c r="AJ225" i="19"/>
  <c r="AK225" i="19" s="1"/>
  <c r="AE225" i="19"/>
  <c r="AD225" i="19"/>
  <c r="AF225" i="19" s="1"/>
  <c r="AC225" i="19"/>
  <c r="AB225" i="19"/>
  <c r="AW224" i="19"/>
  <c r="AV224" i="19"/>
  <c r="AU224" i="19"/>
  <c r="AT224" i="19"/>
  <c r="AS224" i="19"/>
  <c r="AR224" i="19"/>
  <c r="AQ224" i="19"/>
  <c r="AN224" i="19"/>
  <c r="AJ224" i="19"/>
  <c r="AK224" i="19" s="1"/>
  <c r="AE224" i="19"/>
  <c r="AD224" i="19"/>
  <c r="AC224" i="19"/>
  <c r="AB224" i="19"/>
  <c r="AW223" i="19"/>
  <c r="AV223" i="19"/>
  <c r="AU223" i="19"/>
  <c r="AT223" i="19"/>
  <c r="AS223" i="19"/>
  <c r="AR223" i="19"/>
  <c r="AQ223" i="19"/>
  <c r="AN223" i="19"/>
  <c r="AJ223" i="19"/>
  <c r="AK223" i="19" s="1"/>
  <c r="AE223" i="19"/>
  <c r="AD223" i="19"/>
  <c r="AC223" i="19"/>
  <c r="AB223" i="19"/>
  <c r="AW222" i="19"/>
  <c r="AV222" i="19"/>
  <c r="AU222" i="19"/>
  <c r="AT222" i="19"/>
  <c r="AS222" i="19"/>
  <c r="AR222" i="19"/>
  <c r="AQ222" i="19"/>
  <c r="AN222" i="19"/>
  <c r="AJ222" i="19"/>
  <c r="AK222" i="19" s="1"/>
  <c r="AE222" i="19"/>
  <c r="AD222" i="19"/>
  <c r="AC222" i="19"/>
  <c r="AB222" i="19"/>
  <c r="AW221" i="19"/>
  <c r="AV221" i="19"/>
  <c r="AU221" i="19"/>
  <c r="AT221" i="19"/>
  <c r="AS221" i="19"/>
  <c r="AR221" i="19"/>
  <c r="AQ221" i="19"/>
  <c r="AN221" i="19"/>
  <c r="AJ221" i="19"/>
  <c r="AK221" i="19" s="1"/>
  <c r="AE221" i="19"/>
  <c r="AD221" i="19"/>
  <c r="AF221" i="19" s="1"/>
  <c r="AC221" i="19"/>
  <c r="AB221" i="19"/>
  <c r="AW220" i="19"/>
  <c r="AV220" i="19"/>
  <c r="AU220" i="19"/>
  <c r="AT220" i="19"/>
  <c r="AS220" i="19"/>
  <c r="AR220" i="19"/>
  <c r="AQ220" i="19"/>
  <c r="AN220" i="19"/>
  <c r="AJ220" i="19"/>
  <c r="AK220" i="19" s="1"/>
  <c r="AE220" i="19"/>
  <c r="AD220" i="19"/>
  <c r="AC220" i="19"/>
  <c r="AB220" i="19"/>
  <c r="AW219" i="19"/>
  <c r="AV219" i="19"/>
  <c r="AU219" i="19"/>
  <c r="AT219" i="19"/>
  <c r="AS219" i="19"/>
  <c r="AR219" i="19"/>
  <c r="AQ219" i="19"/>
  <c r="AN219" i="19"/>
  <c r="AJ219" i="19"/>
  <c r="AK219" i="19" s="1"/>
  <c r="AE219" i="19"/>
  <c r="AD219" i="19"/>
  <c r="AC219" i="19"/>
  <c r="AB219" i="19"/>
  <c r="AW218" i="19"/>
  <c r="AV218" i="19"/>
  <c r="AU218" i="19"/>
  <c r="AT218" i="19"/>
  <c r="AS218" i="19"/>
  <c r="AR218" i="19"/>
  <c r="AQ218" i="19"/>
  <c r="AN218" i="19"/>
  <c r="AJ218" i="19"/>
  <c r="AK218" i="19" s="1"/>
  <c r="AE218" i="19"/>
  <c r="AD218" i="19"/>
  <c r="AC218" i="19"/>
  <c r="AB218" i="19"/>
  <c r="AW217" i="19"/>
  <c r="AV217" i="19"/>
  <c r="AU217" i="19"/>
  <c r="AT217" i="19"/>
  <c r="AS217" i="19"/>
  <c r="AR217" i="19"/>
  <c r="AQ217" i="19"/>
  <c r="AN217" i="19"/>
  <c r="AJ217" i="19"/>
  <c r="AK217" i="19" s="1"/>
  <c r="AE217" i="19"/>
  <c r="AD217" i="19"/>
  <c r="AC217" i="19"/>
  <c r="AB217" i="19"/>
  <c r="AW216" i="19"/>
  <c r="AV216" i="19"/>
  <c r="AU216" i="19"/>
  <c r="AT216" i="19"/>
  <c r="AS216" i="19"/>
  <c r="AR216" i="19"/>
  <c r="AQ216" i="19"/>
  <c r="AN216" i="19"/>
  <c r="AJ216" i="19"/>
  <c r="AK216" i="19" s="1"/>
  <c r="AE216" i="19"/>
  <c r="AD216" i="19"/>
  <c r="AC216" i="19"/>
  <c r="AB216" i="19"/>
  <c r="AW215" i="19"/>
  <c r="AV215" i="19"/>
  <c r="AU215" i="19"/>
  <c r="AT215" i="19"/>
  <c r="AS215" i="19"/>
  <c r="AR215" i="19"/>
  <c r="AQ215" i="19"/>
  <c r="AN215" i="19"/>
  <c r="AJ215" i="19"/>
  <c r="AK215" i="19" s="1"/>
  <c r="AE215" i="19"/>
  <c r="AD215" i="19"/>
  <c r="AF215" i="19" s="1"/>
  <c r="AC215" i="19"/>
  <c r="AB215" i="19"/>
  <c r="AW214" i="19"/>
  <c r="AV214" i="19"/>
  <c r="AO214" i="19"/>
  <c r="AU214" i="19"/>
  <c r="AT214" i="19"/>
  <c r="AS214" i="19"/>
  <c r="AR214" i="19"/>
  <c r="AQ214" i="19"/>
  <c r="AN214" i="19"/>
  <c r="AJ214" i="19"/>
  <c r="AK214" i="19" s="1"/>
  <c r="AE214" i="19"/>
  <c r="AD214" i="19"/>
  <c r="AC214" i="19"/>
  <c r="AB214" i="19"/>
  <c r="AW213" i="19"/>
  <c r="AV213" i="19"/>
  <c r="AU213" i="19"/>
  <c r="AT213" i="19"/>
  <c r="AS213" i="19"/>
  <c r="AR213" i="19"/>
  <c r="AQ213" i="19"/>
  <c r="AN213" i="19"/>
  <c r="AJ213" i="19"/>
  <c r="AK213" i="19" s="1"/>
  <c r="AE213" i="19"/>
  <c r="AD213" i="19"/>
  <c r="AC213" i="19"/>
  <c r="AB213" i="19"/>
  <c r="AW212" i="19"/>
  <c r="AV212" i="19"/>
  <c r="AU212" i="19"/>
  <c r="AT212" i="19"/>
  <c r="AS212" i="19"/>
  <c r="AR212" i="19"/>
  <c r="AQ212" i="19"/>
  <c r="AN212" i="19"/>
  <c r="AJ212" i="19"/>
  <c r="AK212" i="19" s="1"/>
  <c r="AE212" i="19"/>
  <c r="AD212" i="19"/>
  <c r="AC212" i="19"/>
  <c r="AB212" i="19"/>
  <c r="AW211" i="19"/>
  <c r="AV211" i="19"/>
  <c r="AU211" i="19"/>
  <c r="AT211" i="19"/>
  <c r="AS211" i="19"/>
  <c r="AR211" i="19"/>
  <c r="AQ211" i="19"/>
  <c r="AN211" i="19"/>
  <c r="AJ211" i="19"/>
  <c r="AK211" i="19" s="1"/>
  <c r="AE211" i="19"/>
  <c r="AD211" i="19"/>
  <c r="AC211" i="19"/>
  <c r="AB211" i="19"/>
  <c r="AW210" i="19"/>
  <c r="AV210" i="19"/>
  <c r="AU210" i="19"/>
  <c r="AT210" i="19"/>
  <c r="AS210" i="19"/>
  <c r="AR210" i="19"/>
  <c r="AQ210" i="19"/>
  <c r="AN210" i="19"/>
  <c r="AJ210" i="19"/>
  <c r="AK210" i="19" s="1"/>
  <c r="AE210" i="19"/>
  <c r="AD210" i="19"/>
  <c r="AC210" i="19"/>
  <c r="AB210" i="19"/>
  <c r="AW209" i="19"/>
  <c r="AV209" i="19"/>
  <c r="AU209" i="19"/>
  <c r="AT209" i="19"/>
  <c r="AS209" i="19"/>
  <c r="AR209" i="19"/>
  <c r="AQ209" i="19"/>
  <c r="AN209" i="19"/>
  <c r="AJ209" i="19"/>
  <c r="AK209" i="19" s="1"/>
  <c r="AE209" i="19"/>
  <c r="AD209" i="19"/>
  <c r="AC209" i="19"/>
  <c r="AB209" i="19"/>
  <c r="AW208" i="19"/>
  <c r="AV208" i="19"/>
  <c r="AU208" i="19"/>
  <c r="AT208" i="19"/>
  <c r="AS208" i="19"/>
  <c r="AR208" i="19"/>
  <c r="AQ208" i="19"/>
  <c r="AN208" i="19"/>
  <c r="AJ208" i="19"/>
  <c r="AK208" i="19" s="1"/>
  <c r="AE208" i="19"/>
  <c r="AD208" i="19"/>
  <c r="AC208" i="19"/>
  <c r="AB208" i="19"/>
  <c r="AW207" i="19"/>
  <c r="AV207" i="19"/>
  <c r="AU207" i="19"/>
  <c r="AT207" i="19"/>
  <c r="AS207" i="19"/>
  <c r="AR207" i="19"/>
  <c r="AQ207" i="19"/>
  <c r="AN207" i="19"/>
  <c r="AJ207" i="19"/>
  <c r="AK207" i="19" s="1"/>
  <c r="AE207" i="19"/>
  <c r="AD207" i="19"/>
  <c r="AF207" i="19" s="1"/>
  <c r="AC207" i="19"/>
  <c r="AB207" i="19"/>
  <c r="AW206" i="19"/>
  <c r="AV206" i="19"/>
  <c r="AU206" i="19"/>
  <c r="AT206" i="19"/>
  <c r="AS206" i="19"/>
  <c r="AR206" i="19"/>
  <c r="AQ206" i="19"/>
  <c r="AN206" i="19"/>
  <c r="AJ206" i="19"/>
  <c r="AK206" i="19" s="1"/>
  <c r="AE206" i="19"/>
  <c r="AD206" i="19"/>
  <c r="AC206" i="19"/>
  <c r="AB206" i="19"/>
  <c r="AW205" i="19"/>
  <c r="AV205" i="19"/>
  <c r="AU205" i="19"/>
  <c r="AT205" i="19"/>
  <c r="AS205" i="19"/>
  <c r="AR205" i="19"/>
  <c r="AQ205" i="19"/>
  <c r="AN205" i="19"/>
  <c r="AJ205" i="19"/>
  <c r="AK205" i="19" s="1"/>
  <c r="AE205" i="19"/>
  <c r="AD205" i="19"/>
  <c r="AC205" i="19"/>
  <c r="AB205" i="19"/>
  <c r="AW204" i="19"/>
  <c r="AV204" i="19"/>
  <c r="AU204" i="19"/>
  <c r="AT204" i="19"/>
  <c r="AS204" i="19"/>
  <c r="AR204" i="19"/>
  <c r="AQ204" i="19"/>
  <c r="AN204" i="19"/>
  <c r="AJ204" i="19"/>
  <c r="AK204" i="19" s="1"/>
  <c r="AE204" i="19"/>
  <c r="AD204" i="19"/>
  <c r="AC204" i="19"/>
  <c r="AB204" i="19"/>
  <c r="AW203" i="19"/>
  <c r="AV203" i="19"/>
  <c r="AU203" i="19"/>
  <c r="AT203" i="19"/>
  <c r="AS203" i="19"/>
  <c r="AR203" i="19"/>
  <c r="AQ203" i="19"/>
  <c r="AN203" i="19"/>
  <c r="AJ203" i="19"/>
  <c r="AK203" i="19" s="1"/>
  <c r="AE203" i="19"/>
  <c r="AD203" i="19"/>
  <c r="AF203" i="19" s="1"/>
  <c r="AC203" i="19"/>
  <c r="AB203" i="19"/>
  <c r="AW202" i="19"/>
  <c r="AV202" i="19"/>
  <c r="AU202" i="19"/>
  <c r="AT202" i="19"/>
  <c r="AS202" i="19"/>
  <c r="AR202" i="19"/>
  <c r="AQ202" i="19"/>
  <c r="AN202" i="19"/>
  <c r="AJ202" i="19"/>
  <c r="AK202" i="19" s="1"/>
  <c r="AE202" i="19"/>
  <c r="AD202" i="19"/>
  <c r="AC202" i="19"/>
  <c r="AB202" i="19"/>
  <c r="AW201" i="19"/>
  <c r="AV201" i="19"/>
  <c r="AU201" i="19"/>
  <c r="AT201" i="19"/>
  <c r="AS201" i="19"/>
  <c r="AR201" i="19"/>
  <c r="AQ201" i="19"/>
  <c r="AN201" i="19"/>
  <c r="AJ201" i="19"/>
  <c r="AK201" i="19" s="1"/>
  <c r="AE201" i="19"/>
  <c r="AD201" i="19"/>
  <c r="AC201" i="19"/>
  <c r="AB201" i="19"/>
  <c r="AW200" i="19"/>
  <c r="AV200" i="19"/>
  <c r="AO200" i="19"/>
  <c r="AU200" i="19"/>
  <c r="AT200" i="19"/>
  <c r="AS200" i="19"/>
  <c r="AR200" i="19"/>
  <c r="AQ200" i="19"/>
  <c r="AN200" i="19"/>
  <c r="AJ200" i="19"/>
  <c r="AK200" i="19" s="1"/>
  <c r="AE200" i="19"/>
  <c r="AD200" i="19"/>
  <c r="AC200" i="19"/>
  <c r="AB200" i="19"/>
  <c r="AW199" i="19"/>
  <c r="AV199" i="19"/>
  <c r="AU199" i="19"/>
  <c r="AT199" i="19"/>
  <c r="AS199" i="19"/>
  <c r="AR199" i="19"/>
  <c r="AQ199" i="19"/>
  <c r="AN199" i="19"/>
  <c r="AJ199" i="19"/>
  <c r="AK199" i="19" s="1"/>
  <c r="AE199" i="19"/>
  <c r="AD199" i="19"/>
  <c r="AC199" i="19"/>
  <c r="AB199" i="19"/>
  <c r="AW198" i="19"/>
  <c r="AV198" i="19"/>
  <c r="AO198" i="19"/>
  <c r="AU198" i="19"/>
  <c r="AT198" i="19"/>
  <c r="AS198" i="19"/>
  <c r="AR198" i="19"/>
  <c r="AQ198" i="19"/>
  <c r="AN198" i="19"/>
  <c r="AJ198" i="19"/>
  <c r="AK198" i="19" s="1"/>
  <c r="AE198" i="19"/>
  <c r="AD198" i="19"/>
  <c r="AC198" i="19"/>
  <c r="AB198" i="19"/>
  <c r="AW197" i="19"/>
  <c r="AV197" i="19"/>
  <c r="AU197" i="19"/>
  <c r="AT197" i="19"/>
  <c r="AS197" i="19"/>
  <c r="AR197" i="19"/>
  <c r="AQ197" i="19"/>
  <c r="AN197" i="19"/>
  <c r="AJ197" i="19"/>
  <c r="AK197" i="19" s="1"/>
  <c r="AE197" i="19"/>
  <c r="AD197" i="19"/>
  <c r="AC197" i="19"/>
  <c r="AB197" i="19"/>
  <c r="AW196" i="19"/>
  <c r="AV196" i="19"/>
  <c r="AU196" i="19"/>
  <c r="AT196" i="19"/>
  <c r="AS196" i="19"/>
  <c r="AR196" i="19"/>
  <c r="AQ196" i="19"/>
  <c r="AN196" i="19"/>
  <c r="AJ196" i="19"/>
  <c r="AK196" i="19" s="1"/>
  <c r="AE196" i="19"/>
  <c r="AD196" i="19"/>
  <c r="AC196" i="19"/>
  <c r="AB196" i="19"/>
  <c r="AW195" i="19"/>
  <c r="AV195" i="19"/>
  <c r="AU195" i="19"/>
  <c r="AT195" i="19"/>
  <c r="AS195" i="19"/>
  <c r="AR195" i="19"/>
  <c r="AQ195" i="19"/>
  <c r="AN195" i="19"/>
  <c r="AJ195" i="19"/>
  <c r="AK195" i="19" s="1"/>
  <c r="AE195" i="19"/>
  <c r="AD195" i="19"/>
  <c r="AF195" i="19" s="1"/>
  <c r="AC195" i="19"/>
  <c r="AB195" i="19"/>
  <c r="AW194" i="19"/>
  <c r="AV194" i="19"/>
  <c r="AU194" i="19"/>
  <c r="AT194" i="19"/>
  <c r="AS194" i="19"/>
  <c r="AR194" i="19"/>
  <c r="AQ194" i="19"/>
  <c r="AN194" i="19"/>
  <c r="AJ194" i="19"/>
  <c r="AK194" i="19" s="1"/>
  <c r="AE194" i="19"/>
  <c r="AD194" i="19"/>
  <c r="AC194" i="19"/>
  <c r="AB194" i="19"/>
  <c r="AW193" i="19"/>
  <c r="AV193" i="19"/>
  <c r="AU193" i="19"/>
  <c r="AT193" i="19"/>
  <c r="AS193" i="19"/>
  <c r="AR193" i="19"/>
  <c r="AQ193" i="19"/>
  <c r="AN193" i="19"/>
  <c r="AJ193" i="19"/>
  <c r="AK193" i="19" s="1"/>
  <c r="AE193" i="19"/>
  <c r="AD193" i="19"/>
  <c r="AC193" i="19"/>
  <c r="AB193" i="19"/>
  <c r="AW192" i="19"/>
  <c r="AV192" i="19"/>
  <c r="AU192" i="19"/>
  <c r="AT192" i="19"/>
  <c r="AS192" i="19"/>
  <c r="AR192" i="19"/>
  <c r="AQ192" i="19"/>
  <c r="AN192" i="19"/>
  <c r="AJ192" i="19"/>
  <c r="AK192" i="19" s="1"/>
  <c r="AE192" i="19"/>
  <c r="AD192" i="19"/>
  <c r="AC192" i="19"/>
  <c r="AB192" i="19"/>
  <c r="AW191" i="19"/>
  <c r="AV191" i="19"/>
  <c r="AU191" i="19"/>
  <c r="AT191" i="19"/>
  <c r="AS191" i="19"/>
  <c r="AR191" i="19"/>
  <c r="AQ191" i="19"/>
  <c r="AN191" i="19"/>
  <c r="AJ191" i="19"/>
  <c r="AK191" i="19" s="1"/>
  <c r="AE191" i="19"/>
  <c r="AD191" i="19"/>
  <c r="AC191" i="19"/>
  <c r="AB191" i="19"/>
  <c r="AW190" i="19"/>
  <c r="AV190" i="19"/>
  <c r="AU190" i="19"/>
  <c r="AT190" i="19"/>
  <c r="AS190" i="19"/>
  <c r="AR190" i="19"/>
  <c r="AQ190" i="19"/>
  <c r="AN190" i="19"/>
  <c r="AJ190" i="19"/>
  <c r="AK190" i="19" s="1"/>
  <c r="AE190" i="19"/>
  <c r="AD190" i="19"/>
  <c r="AC190" i="19"/>
  <c r="AB190" i="19"/>
  <c r="AW189" i="19"/>
  <c r="AV189" i="19"/>
  <c r="AU189" i="19"/>
  <c r="AT189" i="19"/>
  <c r="AS189" i="19"/>
  <c r="AR189" i="19"/>
  <c r="AQ189" i="19"/>
  <c r="AN189" i="19"/>
  <c r="AJ189" i="19"/>
  <c r="AK189" i="19" s="1"/>
  <c r="AE189" i="19"/>
  <c r="AD189" i="19"/>
  <c r="AC189" i="19"/>
  <c r="AB189" i="19"/>
  <c r="AW188" i="19"/>
  <c r="AV188" i="19"/>
  <c r="AU188" i="19"/>
  <c r="AT188" i="19"/>
  <c r="AS188" i="19"/>
  <c r="AR188" i="19"/>
  <c r="AQ188" i="19"/>
  <c r="AN188" i="19"/>
  <c r="AJ188" i="19"/>
  <c r="AK188" i="19" s="1"/>
  <c r="AE188" i="19"/>
  <c r="AD188" i="19"/>
  <c r="AC188" i="19"/>
  <c r="AB188" i="19"/>
  <c r="AW187" i="19"/>
  <c r="AV187" i="19"/>
  <c r="AO187" i="19"/>
  <c r="AU187" i="19"/>
  <c r="AT187" i="19"/>
  <c r="AS187" i="19"/>
  <c r="AR187" i="19"/>
  <c r="AQ187" i="19"/>
  <c r="AN187" i="19"/>
  <c r="AJ187" i="19"/>
  <c r="AK187" i="19" s="1"/>
  <c r="AE187" i="19"/>
  <c r="AD187" i="19"/>
  <c r="AF187" i="19" s="1"/>
  <c r="AC187" i="19"/>
  <c r="AB187" i="19"/>
  <c r="AW186" i="19"/>
  <c r="AV186" i="19"/>
  <c r="AU186" i="19"/>
  <c r="AT186" i="19"/>
  <c r="AS186" i="19"/>
  <c r="AR186" i="19"/>
  <c r="AQ186" i="19"/>
  <c r="AN186" i="19"/>
  <c r="AJ186" i="19"/>
  <c r="AK186" i="19" s="1"/>
  <c r="AE186" i="19"/>
  <c r="AD186" i="19"/>
  <c r="AC186" i="19"/>
  <c r="AB186" i="19"/>
  <c r="AW185" i="19"/>
  <c r="AV185" i="19"/>
  <c r="AU185" i="19"/>
  <c r="AT185" i="19"/>
  <c r="AS185" i="19"/>
  <c r="AR185" i="19"/>
  <c r="AQ185" i="19"/>
  <c r="AN185" i="19"/>
  <c r="AJ185" i="19"/>
  <c r="AK185" i="19" s="1"/>
  <c r="AE185" i="19"/>
  <c r="AD185" i="19"/>
  <c r="AC185" i="19"/>
  <c r="AB185" i="19"/>
  <c r="AW184" i="19"/>
  <c r="AV184" i="19"/>
  <c r="AO184" i="19"/>
  <c r="AU184" i="19"/>
  <c r="AT184" i="19"/>
  <c r="AS184" i="19"/>
  <c r="AR184" i="19"/>
  <c r="AQ184" i="19"/>
  <c r="AN184" i="19"/>
  <c r="AJ184" i="19"/>
  <c r="AK184" i="19" s="1"/>
  <c r="AE184" i="19"/>
  <c r="AD184" i="19"/>
  <c r="AC184" i="19"/>
  <c r="AB184" i="19"/>
  <c r="AW183" i="19"/>
  <c r="AV183" i="19"/>
  <c r="AU183" i="19"/>
  <c r="AT183" i="19"/>
  <c r="AS183" i="19"/>
  <c r="AR183" i="19"/>
  <c r="AQ183" i="19"/>
  <c r="AN183" i="19"/>
  <c r="AJ183" i="19"/>
  <c r="AK183" i="19" s="1"/>
  <c r="AE183" i="19"/>
  <c r="AD183" i="19"/>
  <c r="AC183" i="19"/>
  <c r="AB183" i="19"/>
  <c r="AW182" i="19"/>
  <c r="AV182" i="19"/>
  <c r="AU182" i="19"/>
  <c r="AT182" i="19"/>
  <c r="AS182" i="19"/>
  <c r="AR182" i="19"/>
  <c r="AQ182" i="19"/>
  <c r="AN182" i="19"/>
  <c r="AJ182" i="19"/>
  <c r="AK182" i="19" s="1"/>
  <c r="AE182" i="19"/>
  <c r="AD182" i="19"/>
  <c r="AC182" i="19"/>
  <c r="AB182" i="19"/>
  <c r="AW181" i="19"/>
  <c r="AV181" i="19"/>
  <c r="AU181" i="19"/>
  <c r="AT181" i="19"/>
  <c r="AS181" i="19"/>
  <c r="AR181" i="19"/>
  <c r="AQ181" i="19"/>
  <c r="AN181" i="19"/>
  <c r="AJ181" i="19"/>
  <c r="AK181" i="19" s="1"/>
  <c r="AE181" i="19"/>
  <c r="AD181" i="19"/>
  <c r="AF181" i="19" s="1"/>
  <c r="AC181" i="19"/>
  <c r="AB181" i="19"/>
  <c r="AW180" i="19"/>
  <c r="AV180" i="19"/>
  <c r="AU180" i="19"/>
  <c r="AT180" i="19"/>
  <c r="AS180" i="19"/>
  <c r="AR180" i="19"/>
  <c r="AQ180" i="19"/>
  <c r="AN180" i="19"/>
  <c r="AJ180" i="19"/>
  <c r="AK180" i="19" s="1"/>
  <c r="AE180" i="19"/>
  <c r="AD180" i="19"/>
  <c r="AC180" i="19"/>
  <c r="AB180" i="19"/>
  <c r="AW179" i="19"/>
  <c r="AV179" i="19"/>
  <c r="AU179" i="19"/>
  <c r="AT179" i="19"/>
  <c r="AS179" i="19"/>
  <c r="AR179" i="19"/>
  <c r="AQ179" i="19"/>
  <c r="AN179" i="19"/>
  <c r="AJ179" i="19"/>
  <c r="AK179" i="19" s="1"/>
  <c r="AE179" i="19"/>
  <c r="AD179" i="19"/>
  <c r="AC179" i="19"/>
  <c r="AB179" i="19"/>
  <c r="AW178" i="19"/>
  <c r="AV178" i="19"/>
  <c r="AU178" i="19"/>
  <c r="AT178" i="19"/>
  <c r="AS178" i="19"/>
  <c r="AR178" i="19"/>
  <c r="AQ178" i="19"/>
  <c r="AN178" i="19"/>
  <c r="AJ178" i="19"/>
  <c r="AK178" i="19" s="1"/>
  <c r="AE178" i="19"/>
  <c r="AD178" i="19"/>
  <c r="AC178" i="19"/>
  <c r="AB178" i="19"/>
  <c r="AW177" i="19"/>
  <c r="AV177" i="19"/>
  <c r="AU177" i="19"/>
  <c r="AT177" i="19"/>
  <c r="AS177" i="19"/>
  <c r="AR177" i="19"/>
  <c r="AQ177" i="19"/>
  <c r="AN177" i="19"/>
  <c r="AJ177" i="19"/>
  <c r="AK177" i="19" s="1"/>
  <c r="AE177" i="19"/>
  <c r="AD177" i="19"/>
  <c r="AF177" i="19" s="1"/>
  <c r="AC177" i="19"/>
  <c r="AB177" i="19"/>
  <c r="AW176" i="19"/>
  <c r="AV176" i="19"/>
  <c r="AO176" i="19"/>
  <c r="AU176" i="19"/>
  <c r="AT176" i="19"/>
  <c r="AS176" i="19"/>
  <c r="AR176" i="19"/>
  <c r="AQ176" i="19"/>
  <c r="AN176" i="19"/>
  <c r="AJ176" i="19"/>
  <c r="AK176" i="19" s="1"/>
  <c r="AE176" i="19"/>
  <c r="AD176" i="19"/>
  <c r="AC176" i="19"/>
  <c r="AB176" i="19"/>
  <c r="AW175" i="19"/>
  <c r="AV175" i="19"/>
  <c r="AU175" i="19"/>
  <c r="AT175" i="19"/>
  <c r="AS175" i="19"/>
  <c r="AR175" i="19"/>
  <c r="AQ175" i="19"/>
  <c r="AN175" i="19"/>
  <c r="AJ175" i="19"/>
  <c r="AK175" i="19" s="1"/>
  <c r="AE175" i="19"/>
  <c r="AD175" i="19"/>
  <c r="AC175" i="19"/>
  <c r="AB175" i="19"/>
  <c r="AW174" i="19"/>
  <c r="AV174" i="19"/>
  <c r="AO174" i="19"/>
  <c r="AU174" i="19"/>
  <c r="AT174" i="19"/>
  <c r="AS174" i="19"/>
  <c r="AR174" i="19"/>
  <c r="AQ174" i="19"/>
  <c r="AN174" i="19"/>
  <c r="AJ174" i="19"/>
  <c r="AK174" i="19" s="1"/>
  <c r="AE174" i="19"/>
  <c r="AD174" i="19"/>
  <c r="AC174" i="19"/>
  <c r="AB174" i="19"/>
  <c r="AW173" i="19"/>
  <c r="AV173" i="19"/>
  <c r="AU173" i="19"/>
  <c r="AT173" i="19"/>
  <c r="AS173" i="19"/>
  <c r="AR173" i="19"/>
  <c r="AQ173" i="19"/>
  <c r="AN173" i="19"/>
  <c r="AJ173" i="19"/>
  <c r="AK173" i="19" s="1"/>
  <c r="AE173" i="19"/>
  <c r="AD173" i="19"/>
  <c r="AC173" i="19"/>
  <c r="AB173" i="19"/>
  <c r="AW172" i="19"/>
  <c r="AV172" i="19"/>
  <c r="AU172" i="19"/>
  <c r="AT172" i="19"/>
  <c r="AS172" i="19"/>
  <c r="AR172" i="19"/>
  <c r="AQ172" i="19"/>
  <c r="AN172" i="19"/>
  <c r="AJ172" i="19"/>
  <c r="AK172" i="19" s="1"/>
  <c r="AE172" i="19"/>
  <c r="AD172" i="19"/>
  <c r="AC172" i="19"/>
  <c r="AB172" i="19"/>
  <c r="AW171" i="19"/>
  <c r="AV171" i="19"/>
  <c r="AO171" i="19"/>
  <c r="AU171" i="19"/>
  <c r="AT171" i="19"/>
  <c r="AS171" i="19"/>
  <c r="AR171" i="19"/>
  <c r="AQ171" i="19"/>
  <c r="AN171" i="19"/>
  <c r="AJ171" i="19"/>
  <c r="AK171" i="19" s="1"/>
  <c r="AE171" i="19"/>
  <c r="AD171" i="19"/>
  <c r="AC171" i="19"/>
  <c r="AB171" i="19"/>
  <c r="AW170" i="19"/>
  <c r="AV170" i="19"/>
  <c r="AU170" i="19"/>
  <c r="AT170" i="19"/>
  <c r="AS170" i="19"/>
  <c r="AR170" i="19"/>
  <c r="AQ170" i="19"/>
  <c r="AN170" i="19"/>
  <c r="AJ170" i="19"/>
  <c r="AK170" i="19" s="1"/>
  <c r="AE170" i="19"/>
  <c r="AD170" i="19"/>
  <c r="AC170" i="19"/>
  <c r="AB170" i="19"/>
  <c r="AW169" i="19"/>
  <c r="AV169" i="19"/>
  <c r="AO169" i="19"/>
  <c r="AU169" i="19"/>
  <c r="AT169" i="19"/>
  <c r="AS169" i="19"/>
  <c r="AR169" i="19"/>
  <c r="AQ169" i="19"/>
  <c r="AN169" i="19"/>
  <c r="AJ169" i="19"/>
  <c r="AK169" i="19" s="1"/>
  <c r="AE169" i="19"/>
  <c r="AD169" i="19"/>
  <c r="AF169" i="19" s="1"/>
  <c r="AC169" i="19"/>
  <c r="AB169" i="19"/>
  <c r="AW168" i="19"/>
  <c r="AV168" i="19"/>
  <c r="AU168" i="19"/>
  <c r="AT168" i="19"/>
  <c r="AS168" i="19"/>
  <c r="AR168" i="19"/>
  <c r="AQ168" i="19"/>
  <c r="AN168" i="19"/>
  <c r="AJ168" i="19"/>
  <c r="AK168" i="19" s="1"/>
  <c r="AE168" i="19"/>
  <c r="AD168" i="19"/>
  <c r="AC168" i="19"/>
  <c r="AB168" i="19"/>
  <c r="AW167" i="19"/>
  <c r="AV167" i="19"/>
  <c r="AU167" i="19"/>
  <c r="AT167" i="19"/>
  <c r="AS167" i="19"/>
  <c r="AR167" i="19"/>
  <c r="AQ167" i="19"/>
  <c r="AN167" i="19"/>
  <c r="AJ167" i="19"/>
  <c r="AK167" i="19" s="1"/>
  <c r="AE167" i="19"/>
  <c r="AD167" i="19"/>
  <c r="AC167" i="19"/>
  <c r="AB167" i="19"/>
  <c r="AW166" i="19"/>
  <c r="AV166" i="19"/>
  <c r="AO166" i="19"/>
  <c r="AU166" i="19"/>
  <c r="AT166" i="19"/>
  <c r="AS166" i="19"/>
  <c r="AR166" i="19"/>
  <c r="AQ166" i="19"/>
  <c r="AN166" i="19"/>
  <c r="AJ166" i="19"/>
  <c r="AK166" i="19" s="1"/>
  <c r="AE166" i="19"/>
  <c r="AD166" i="19"/>
  <c r="AC166" i="19"/>
  <c r="AB166" i="19"/>
  <c r="AW165" i="19"/>
  <c r="AV165" i="19"/>
  <c r="AU165" i="19"/>
  <c r="AT165" i="19"/>
  <c r="AS165" i="19"/>
  <c r="AR165" i="19"/>
  <c r="AQ165" i="19"/>
  <c r="AN165" i="19"/>
  <c r="AJ165" i="19"/>
  <c r="AK165" i="19" s="1"/>
  <c r="AE165" i="19"/>
  <c r="AD165" i="19"/>
  <c r="AC165" i="19"/>
  <c r="AB165" i="19"/>
  <c r="AW164" i="19"/>
  <c r="AV164" i="19"/>
  <c r="AO164" i="19"/>
  <c r="AU164" i="19"/>
  <c r="AT164" i="19"/>
  <c r="AS164" i="19"/>
  <c r="AR164" i="19"/>
  <c r="AQ164" i="19"/>
  <c r="AN164" i="19"/>
  <c r="AJ164" i="19"/>
  <c r="AK164" i="19" s="1"/>
  <c r="AE164" i="19"/>
  <c r="AD164" i="19"/>
  <c r="AC164" i="19"/>
  <c r="AB164" i="19"/>
  <c r="AW163" i="19"/>
  <c r="AV163" i="19"/>
  <c r="AO163" i="19"/>
  <c r="AU163" i="19"/>
  <c r="AT163" i="19"/>
  <c r="AS163" i="19"/>
  <c r="AR163" i="19"/>
  <c r="AQ163" i="19"/>
  <c r="AN163" i="19"/>
  <c r="AJ163" i="19"/>
  <c r="AK163" i="19" s="1"/>
  <c r="AE163" i="19"/>
  <c r="AD163" i="19"/>
  <c r="AF163" i="19" s="1"/>
  <c r="AC163" i="19"/>
  <c r="AB163" i="19"/>
  <c r="AW162" i="19"/>
  <c r="AV162" i="19"/>
  <c r="AU162" i="19"/>
  <c r="AT162" i="19"/>
  <c r="AS162" i="19"/>
  <c r="AR162" i="19"/>
  <c r="AQ162" i="19"/>
  <c r="AN162" i="19"/>
  <c r="AJ162" i="19"/>
  <c r="AK162" i="19" s="1"/>
  <c r="AE162" i="19"/>
  <c r="AD162" i="19"/>
  <c r="AC162" i="19"/>
  <c r="AB162" i="19"/>
  <c r="AW161" i="19"/>
  <c r="AV161" i="19"/>
  <c r="AU161" i="19"/>
  <c r="AT161" i="19"/>
  <c r="AS161" i="19"/>
  <c r="AR161" i="19"/>
  <c r="AQ161" i="19"/>
  <c r="AN161" i="19"/>
  <c r="AJ161" i="19"/>
  <c r="AK161" i="19" s="1"/>
  <c r="AE161" i="19"/>
  <c r="AD161" i="19"/>
  <c r="AF161" i="19" s="1"/>
  <c r="AC161" i="19"/>
  <c r="AB161" i="19"/>
  <c r="AW160" i="19"/>
  <c r="AV160" i="19"/>
  <c r="AU160" i="19"/>
  <c r="AT160" i="19"/>
  <c r="AS160" i="19"/>
  <c r="AR160" i="19"/>
  <c r="AQ160" i="19"/>
  <c r="AN160" i="19"/>
  <c r="AJ160" i="19"/>
  <c r="AK160" i="19" s="1"/>
  <c r="AE160" i="19"/>
  <c r="AD160" i="19"/>
  <c r="AC160" i="19"/>
  <c r="AB160" i="19"/>
  <c r="AW159" i="19"/>
  <c r="AV159" i="19"/>
  <c r="AO159" i="19"/>
  <c r="AU159" i="19"/>
  <c r="AT159" i="19"/>
  <c r="AS159" i="19"/>
  <c r="AR159" i="19"/>
  <c r="AQ159" i="19"/>
  <c r="AN159" i="19"/>
  <c r="AJ159" i="19"/>
  <c r="AK159" i="19" s="1"/>
  <c r="AE159" i="19"/>
  <c r="AD159" i="19"/>
  <c r="AC159" i="19"/>
  <c r="AB159" i="19"/>
  <c r="AW158" i="19"/>
  <c r="AV158" i="19"/>
  <c r="AO158" i="19"/>
  <c r="AU158" i="19"/>
  <c r="AT158" i="19"/>
  <c r="AS158" i="19"/>
  <c r="AR158" i="19"/>
  <c r="AQ158" i="19"/>
  <c r="AN158" i="19"/>
  <c r="AJ158" i="19"/>
  <c r="AK158" i="19" s="1"/>
  <c r="AE158" i="19"/>
  <c r="AD158" i="19"/>
  <c r="AC158" i="19"/>
  <c r="AB158" i="19"/>
  <c r="AW157" i="19"/>
  <c r="AV157" i="19"/>
  <c r="AU157" i="19"/>
  <c r="AT157" i="19"/>
  <c r="AS157" i="19"/>
  <c r="AR157" i="19"/>
  <c r="AQ157" i="19"/>
  <c r="AN157" i="19"/>
  <c r="AJ157" i="19"/>
  <c r="AK157" i="19" s="1"/>
  <c r="AE157" i="19"/>
  <c r="AF157" i="19" s="1"/>
  <c r="AD157" i="19"/>
  <c r="AC157" i="19"/>
  <c r="AB157" i="19"/>
  <c r="AW156" i="19"/>
  <c r="AV156" i="19"/>
  <c r="AO156" i="19"/>
  <c r="AU156" i="19"/>
  <c r="AT156" i="19"/>
  <c r="AS156" i="19"/>
  <c r="AR156" i="19"/>
  <c r="AQ156" i="19"/>
  <c r="AN156" i="19"/>
  <c r="AJ156" i="19"/>
  <c r="AK156" i="19" s="1"/>
  <c r="AE156" i="19"/>
  <c r="AD156" i="19"/>
  <c r="AC156" i="19"/>
  <c r="AB156" i="19"/>
  <c r="AW155" i="19"/>
  <c r="AV155" i="19"/>
  <c r="AU155" i="19"/>
  <c r="AT155" i="19"/>
  <c r="AS155" i="19"/>
  <c r="AR155" i="19"/>
  <c r="AQ155" i="19"/>
  <c r="AN155" i="19"/>
  <c r="AJ155" i="19"/>
  <c r="AK155" i="19" s="1"/>
  <c r="AE155" i="19"/>
  <c r="AD155" i="19"/>
  <c r="AC155" i="19"/>
  <c r="AB155" i="19"/>
  <c r="AW154" i="19"/>
  <c r="AV154" i="19"/>
  <c r="AO154" i="19"/>
  <c r="AU154" i="19"/>
  <c r="AT154" i="19"/>
  <c r="AS154" i="19"/>
  <c r="AR154" i="19"/>
  <c r="AQ154" i="19"/>
  <c r="AN154" i="19"/>
  <c r="AJ154" i="19"/>
  <c r="AK154" i="19" s="1"/>
  <c r="AE154" i="19"/>
  <c r="AD154" i="19"/>
  <c r="AC154" i="19"/>
  <c r="AB154" i="19"/>
  <c r="AW153" i="19"/>
  <c r="AV153" i="19"/>
  <c r="AU153" i="19"/>
  <c r="AT153" i="19"/>
  <c r="AS153" i="19"/>
  <c r="AR153" i="19"/>
  <c r="AQ153" i="19"/>
  <c r="AN153" i="19"/>
  <c r="AJ153" i="19"/>
  <c r="AK153" i="19" s="1"/>
  <c r="AE153" i="19"/>
  <c r="AD153" i="19"/>
  <c r="AC153" i="19"/>
  <c r="AB153" i="19"/>
  <c r="AW152" i="19"/>
  <c r="AV152" i="19"/>
  <c r="AU152" i="19"/>
  <c r="AT152" i="19"/>
  <c r="AS152" i="19"/>
  <c r="AR152" i="19"/>
  <c r="AQ152" i="19"/>
  <c r="AN152" i="19"/>
  <c r="AJ152" i="19"/>
  <c r="AK152" i="19" s="1"/>
  <c r="AE152" i="19"/>
  <c r="AD152" i="19"/>
  <c r="AC152" i="19"/>
  <c r="AB152" i="19"/>
  <c r="AW151" i="19"/>
  <c r="AV151" i="19"/>
  <c r="AO151" i="19"/>
  <c r="AU151" i="19"/>
  <c r="AT151" i="19"/>
  <c r="AS151" i="19"/>
  <c r="AR151" i="19"/>
  <c r="AQ151" i="19"/>
  <c r="AN151" i="19"/>
  <c r="AJ151" i="19"/>
  <c r="AK151" i="19" s="1"/>
  <c r="AE151" i="19"/>
  <c r="AD151" i="19"/>
  <c r="AF151" i="19" s="1"/>
  <c r="AC151" i="19"/>
  <c r="AB151" i="19"/>
  <c r="AW150" i="19"/>
  <c r="AV150" i="19"/>
  <c r="AO150" i="19"/>
  <c r="AU150" i="19"/>
  <c r="AT150" i="19"/>
  <c r="AS150" i="19"/>
  <c r="AR150" i="19"/>
  <c r="AQ150" i="19"/>
  <c r="AN150" i="19"/>
  <c r="AJ150" i="19"/>
  <c r="AK150" i="19" s="1"/>
  <c r="AE150" i="19"/>
  <c r="AD150" i="19"/>
  <c r="AC150" i="19"/>
  <c r="AB150" i="19"/>
  <c r="AW149" i="19"/>
  <c r="AV149" i="19"/>
  <c r="AU149" i="19"/>
  <c r="AT149" i="19"/>
  <c r="AS149" i="19"/>
  <c r="AR149" i="19"/>
  <c r="AQ149" i="19"/>
  <c r="AN149" i="19"/>
  <c r="AJ149" i="19"/>
  <c r="AK149" i="19" s="1"/>
  <c r="AE149" i="19"/>
  <c r="AD149" i="19"/>
  <c r="AC149" i="19"/>
  <c r="AB149" i="19"/>
  <c r="AW148" i="19"/>
  <c r="AV148" i="19"/>
  <c r="AO148" i="19"/>
  <c r="AU148" i="19"/>
  <c r="AT148" i="19"/>
  <c r="AS148" i="19"/>
  <c r="AR148" i="19"/>
  <c r="AQ148" i="19"/>
  <c r="AN148" i="19"/>
  <c r="AJ148" i="19"/>
  <c r="AK148" i="19" s="1"/>
  <c r="AE148" i="19"/>
  <c r="AD148" i="19"/>
  <c r="AC148" i="19"/>
  <c r="AB148" i="19"/>
  <c r="AW147" i="19"/>
  <c r="AV147" i="19"/>
  <c r="AO147" i="19"/>
  <c r="AU147" i="19"/>
  <c r="AT147" i="19"/>
  <c r="AS147" i="19"/>
  <c r="AR147" i="19"/>
  <c r="AQ147" i="19"/>
  <c r="AN147" i="19"/>
  <c r="AJ147" i="19"/>
  <c r="AK147" i="19" s="1"/>
  <c r="AE147" i="19"/>
  <c r="AD147" i="19"/>
  <c r="AF147" i="19" s="1"/>
  <c r="AC147" i="19"/>
  <c r="AB147" i="19"/>
  <c r="AW146" i="19"/>
  <c r="AV146" i="19"/>
  <c r="AU146" i="19"/>
  <c r="AT146" i="19"/>
  <c r="AS146" i="19"/>
  <c r="AR146" i="19"/>
  <c r="AQ146" i="19"/>
  <c r="AN146" i="19"/>
  <c r="AJ146" i="19"/>
  <c r="AK146" i="19" s="1"/>
  <c r="AE146" i="19"/>
  <c r="AD146" i="19"/>
  <c r="AC146" i="19"/>
  <c r="AB146" i="19"/>
  <c r="AW145" i="19"/>
  <c r="AV145" i="19"/>
  <c r="AU145" i="19"/>
  <c r="AT145" i="19"/>
  <c r="AS145" i="19"/>
  <c r="AR145" i="19"/>
  <c r="AQ145" i="19"/>
  <c r="AN145" i="19"/>
  <c r="AJ145" i="19"/>
  <c r="AK145" i="19" s="1"/>
  <c r="AE145" i="19"/>
  <c r="AD145" i="19"/>
  <c r="AC145" i="19"/>
  <c r="AB145" i="19"/>
  <c r="AW144" i="19"/>
  <c r="AV144" i="19"/>
  <c r="AU144" i="19"/>
  <c r="AT144" i="19"/>
  <c r="AS144" i="19"/>
  <c r="AR144" i="19"/>
  <c r="AQ144" i="19"/>
  <c r="AN144" i="19"/>
  <c r="AJ144" i="19"/>
  <c r="AK144" i="19" s="1"/>
  <c r="AE144" i="19"/>
  <c r="AD144" i="19"/>
  <c r="AC144" i="19"/>
  <c r="AB144" i="19"/>
  <c r="AW143" i="19"/>
  <c r="AV143" i="19"/>
  <c r="AU143" i="19"/>
  <c r="AT143" i="19"/>
  <c r="AS143" i="19"/>
  <c r="AR143" i="19"/>
  <c r="AQ143" i="19"/>
  <c r="AN143" i="19"/>
  <c r="AJ143" i="19"/>
  <c r="AK143" i="19" s="1"/>
  <c r="AE143" i="19"/>
  <c r="AD143" i="19"/>
  <c r="AF143" i="19" s="1"/>
  <c r="AC143" i="19"/>
  <c r="AB143" i="19"/>
  <c r="AW142" i="19"/>
  <c r="AV142" i="19"/>
  <c r="AO142" i="19"/>
  <c r="AU142" i="19"/>
  <c r="AT142" i="19"/>
  <c r="AS142" i="19"/>
  <c r="AR142" i="19"/>
  <c r="AQ142" i="19"/>
  <c r="AN142" i="19"/>
  <c r="AJ142" i="19"/>
  <c r="AK142" i="19" s="1"/>
  <c r="AE142" i="19"/>
  <c r="AD142" i="19"/>
  <c r="AC142" i="19"/>
  <c r="AB142" i="19"/>
  <c r="AW141" i="19"/>
  <c r="AV141" i="19"/>
  <c r="AU141" i="19"/>
  <c r="AT141" i="19"/>
  <c r="AS141" i="19"/>
  <c r="AR141" i="19"/>
  <c r="AQ141" i="19"/>
  <c r="AN141" i="19"/>
  <c r="AJ141" i="19"/>
  <c r="AK141" i="19" s="1"/>
  <c r="AE141" i="19"/>
  <c r="AD141" i="19"/>
  <c r="AC141" i="19"/>
  <c r="AB141" i="19"/>
  <c r="AW140" i="19"/>
  <c r="AV140" i="19"/>
  <c r="AU140" i="19"/>
  <c r="AT140" i="19"/>
  <c r="AS140" i="19"/>
  <c r="AR140" i="19"/>
  <c r="AQ140" i="19"/>
  <c r="AN140" i="19"/>
  <c r="AJ140" i="19"/>
  <c r="AK140" i="19" s="1"/>
  <c r="AE140" i="19"/>
  <c r="AD140" i="19"/>
  <c r="AC140" i="19"/>
  <c r="AB140" i="19"/>
  <c r="AW139" i="19"/>
  <c r="AV139" i="19"/>
  <c r="AU139" i="19"/>
  <c r="AT139" i="19"/>
  <c r="AS139" i="19"/>
  <c r="AR139" i="19"/>
  <c r="AQ139" i="19"/>
  <c r="AN139" i="19"/>
  <c r="AJ139" i="19"/>
  <c r="AK139" i="19" s="1"/>
  <c r="AE139" i="19"/>
  <c r="AD139" i="19"/>
  <c r="AC139" i="19"/>
  <c r="AB139" i="19"/>
  <c r="AW138" i="19"/>
  <c r="AV138" i="19"/>
  <c r="AU138" i="19"/>
  <c r="AT138" i="19"/>
  <c r="AS138" i="19"/>
  <c r="AR138" i="19"/>
  <c r="AQ138" i="19"/>
  <c r="AN138" i="19"/>
  <c r="AJ138" i="19"/>
  <c r="AK138" i="19" s="1"/>
  <c r="AE138" i="19"/>
  <c r="AD138" i="19"/>
  <c r="AC138" i="19"/>
  <c r="AB138" i="19"/>
  <c r="AW137" i="19"/>
  <c r="AV137" i="19"/>
  <c r="AO137" i="19"/>
  <c r="AU137" i="19"/>
  <c r="AT137" i="19"/>
  <c r="AS137" i="19"/>
  <c r="AR137" i="19"/>
  <c r="AQ137" i="19"/>
  <c r="AN137" i="19"/>
  <c r="AJ137" i="19"/>
  <c r="AK137" i="19" s="1"/>
  <c r="AE137" i="19"/>
  <c r="AD137" i="19"/>
  <c r="AF137" i="19" s="1"/>
  <c r="AC137" i="19"/>
  <c r="AB137" i="19"/>
  <c r="AW136" i="19"/>
  <c r="AV136" i="19"/>
  <c r="AU136" i="19"/>
  <c r="AT136" i="19"/>
  <c r="AS136" i="19"/>
  <c r="AR136" i="19"/>
  <c r="AQ136" i="19"/>
  <c r="AN136" i="19"/>
  <c r="AJ136" i="19"/>
  <c r="AK136" i="19" s="1"/>
  <c r="AE136" i="19"/>
  <c r="AD136" i="19"/>
  <c r="AC136" i="19"/>
  <c r="AB136" i="19"/>
  <c r="AW135" i="19"/>
  <c r="AV135" i="19"/>
  <c r="AU135" i="19"/>
  <c r="AT135" i="19"/>
  <c r="AS135" i="19"/>
  <c r="AR135" i="19"/>
  <c r="AQ135" i="19"/>
  <c r="AN135" i="19"/>
  <c r="AJ135" i="19"/>
  <c r="AK135" i="19" s="1"/>
  <c r="AE135" i="19"/>
  <c r="AF135" i="19" s="1"/>
  <c r="AD135" i="19"/>
  <c r="AC135" i="19"/>
  <c r="AB135" i="19"/>
  <c r="AW134" i="19"/>
  <c r="AV134" i="19"/>
  <c r="AO134" i="19"/>
  <c r="AU134" i="19"/>
  <c r="AT134" i="19"/>
  <c r="AS134" i="19"/>
  <c r="AR134" i="19"/>
  <c r="AQ134" i="19"/>
  <c r="AN134" i="19"/>
  <c r="AJ134" i="19"/>
  <c r="AK134" i="19" s="1"/>
  <c r="AE134" i="19"/>
  <c r="AD134" i="19"/>
  <c r="AC134" i="19"/>
  <c r="AB134" i="19"/>
  <c r="AW133" i="19"/>
  <c r="AV133" i="19"/>
  <c r="AU133" i="19"/>
  <c r="AT133" i="19"/>
  <c r="AS133" i="19"/>
  <c r="AR133" i="19"/>
  <c r="AQ133" i="19"/>
  <c r="AN133" i="19"/>
  <c r="AJ133" i="19"/>
  <c r="AK133" i="19" s="1"/>
  <c r="AE133" i="19"/>
  <c r="AD133" i="19"/>
  <c r="AC133" i="19"/>
  <c r="AB133" i="19"/>
  <c r="AW132" i="19"/>
  <c r="AV132" i="19"/>
  <c r="AU132" i="19"/>
  <c r="AT132" i="19"/>
  <c r="AS132" i="19"/>
  <c r="AR132" i="19"/>
  <c r="AQ132" i="19"/>
  <c r="AN132" i="19"/>
  <c r="AJ132" i="19"/>
  <c r="AK132" i="19" s="1"/>
  <c r="AE132" i="19"/>
  <c r="AD132" i="19"/>
  <c r="AC132" i="19"/>
  <c r="AB132" i="19"/>
  <c r="AW131" i="19"/>
  <c r="AV131" i="19"/>
  <c r="AU131" i="19"/>
  <c r="AT131" i="19"/>
  <c r="AS131" i="19"/>
  <c r="AR131" i="19"/>
  <c r="AQ131" i="19"/>
  <c r="AN131" i="19"/>
  <c r="AJ131" i="19"/>
  <c r="AK131" i="19" s="1"/>
  <c r="AE131" i="19"/>
  <c r="AD131" i="19"/>
  <c r="AC131" i="19"/>
  <c r="AB131" i="19"/>
  <c r="AW130" i="19"/>
  <c r="AV130" i="19"/>
  <c r="AO130" i="19"/>
  <c r="AU130" i="19"/>
  <c r="AT130" i="19"/>
  <c r="AS130" i="19"/>
  <c r="AR130" i="19"/>
  <c r="AQ130" i="19"/>
  <c r="AN130" i="19"/>
  <c r="AJ130" i="19"/>
  <c r="AK130" i="19" s="1"/>
  <c r="AE130" i="19"/>
  <c r="AD130" i="19"/>
  <c r="AC130" i="19"/>
  <c r="AB130" i="19"/>
  <c r="AW129" i="19"/>
  <c r="AV129" i="19"/>
  <c r="AU129" i="19"/>
  <c r="AT129" i="19"/>
  <c r="AS129" i="19"/>
  <c r="AR129" i="19"/>
  <c r="AQ129" i="19"/>
  <c r="AN129" i="19"/>
  <c r="AJ129" i="19"/>
  <c r="AK129" i="19" s="1"/>
  <c r="AE129" i="19"/>
  <c r="AD129" i="19"/>
  <c r="AF129" i="19" s="1"/>
  <c r="AC129" i="19"/>
  <c r="AB129" i="19"/>
  <c r="AW128" i="19"/>
  <c r="AV128" i="19"/>
  <c r="AO128" i="19"/>
  <c r="AU128" i="19"/>
  <c r="AT128" i="19"/>
  <c r="AS128" i="19"/>
  <c r="AR128" i="19"/>
  <c r="AQ128" i="19"/>
  <c r="AN128" i="19"/>
  <c r="AJ128" i="19"/>
  <c r="AK128" i="19" s="1"/>
  <c r="AE128" i="19"/>
  <c r="AD128" i="19"/>
  <c r="AC128" i="19"/>
  <c r="AB128" i="19"/>
  <c r="AW127" i="19"/>
  <c r="AV127" i="19"/>
  <c r="AU127" i="19"/>
  <c r="AT127" i="19"/>
  <c r="AS127" i="19"/>
  <c r="AR127" i="19"/>
  <c r="AQ127" i="19"/>
  <c r="AN127" i="19"/>
  <c r="AJ127" i="19"/>
  <c r="AK127" i="19" s="1"/>
  <c r="AE127" i="19"/>
  <c r="AD127" i="19"/>
  <c r="AC127" i="19"/>
  <c r="AB127" i="19"/>
  <c r="AW126" i="19"/>
  <c r="AV126" i="19"/>
  <c r="AO126" i="19"/>
  <c r="AU126" i="19"/>
  <c r="AT126" i="19"/>
  <c r="AS126" i="19"/>
  <c r="AR126" i="19"/>
  <c r="AQ126" i="19"/>
  <c r="AN126" i="19"/>
  <c r="AJ126" i="19"/>
  <c r="AK126" i="19" s="1"/>
  <c r="AE126" i="19"/>
  <c r="AD126" i="19"/>
  <c r="AC126" i="19"/>
  <c r="AB126" i="19"/>
  <c r="AW125" i="19"/>
  <c r="AV125" i="19"/>
  <c r="AU125" i="19"/>
  <c r="AT125" i="19"/>
  <c r="AS125" i="19"/>
  <c r="AR125" i="19"/>
  <c r="AQ125" i="19"/>
  <c r="AN125" i="19"/>
  <c r="AJ125" i="19"/>
  <c r="AK125" i="19" s="1"/>
  <c r="AE125" i="19"/>
  <c r="AD125" i="19"/>
  <c r="AF125" i="19" s="1"/>
  <c r="AC125" i="19"/>
  <c r="AB125" i="19"/>
  <c r="AW124" i="19"/>
  <c r="AV124" i="19"/>
  <c r="AU124" i="19"/>
  <c r="AT124" i="19"/>
  <c r="AS124" i="19"/>
  <c r="AR124" i="19"/>
  <c r="AQ124" i="19"/>
  <c r="AN124" i="19"/>
  <c r="AJ124" i="19"/>
  <c r="AK124" i="19" s="1"/>
  <c r="AE124" i="19"/>
  <c r="AD124" i="19"/>
  <c r="AC124" i="19"/>
  <c r="AB124" i="19"/>
  <c r="AW123" i="19"/>
  <c r="AV123" i="19"/>
  <c r="AO123" i="19"/>
  <c r="AU123" i="19"/>
  <c r="AT123" i="19"/>
  <c r="AS123" i="19"/>
  <c r="AR123" i="19"/>
  <c r="AQ123" i="19"/>
  <c r="AN123" i="19"/>
  <c r="AJ123" i="19"/>
  <c r="AK123" i="19" s="1"/>
  <c r="AE123" i="19"/>
  <c r="AD123" i="19"/>
  <c r="AF123" i="19" s="1"/>
  <c r="AC123" i="19"/>
  <c r="AB123" i="19"/>
  <c r="AW122" i="19"/>
  <c r="AV122" i="19"/>
  <c r="AU122" i="19"/>
  <c r="AT122" i="19"/>
  <c r="AS122" i="19"/>
  <c r="AR122" i="19"/>
  <c r="AQ122" i="19"/>
  <c r="AN122" i="19"/>
  <c r="AJ122" i="19"/>
  <c r="AK122" i="19" s="1"/>
  <c r="AE122" i="19"/>
  <c r="AD122" i="19"/>
  <c r="AC122" i="19"/>
  <c r="AB122" i="19"/>
  <c r="AW121" i="19"/>
  <c r="AV121" i="19"/>
  <c r="AU121" i="19"/>
  <c r="AT121" i="19"/>
  <c r="AS121" i="19"/>
  <c r="AR121" i="19"/>
  <c r="AQ121" i="19"/>
  <c r="AN121" i="19"/>
  <c r="AJ121" i="19"/>
  <c r="AK121" i="19" s="1"/>
  <c r="AE121" i="19"/>
  <c r="AD121" i="19"/>
  <c r="AF121" i="19" s="1"/>
  <c r="AC121" i="19"/>
  <c r="AB121" i="19"/>
  <c r="AW120" i="19"/>
  <c r="AV120" i="19"/>
  <c r="AO120" i="19"/>
  <c r="AU120" i="19"/>
  <c r="AT120" i="19"/>
  <c r="AS120" i="19"/>
  <c r="AR120" i="19"/>
  <c r="AQ120" i="19"/>
  <c r="AN120" i="19"/>
  <c r="AJ120" i="19"/>
  <c r="AK120" i="19" s="1"/>
  <c r="AE120" i="19"/>
  <c r="AD120" i="19"/>
  <c r="AC120" i="19"/>
  <c r="AB120" i="19"/>
  <c r="AW119" i="19"/>
  <c r="AV119" i="19"/>
  <c r="AU119" i="19"/>
  <c r="AT119" i="19"/>
  <c r="AS119" i="19"/>
  <c r="AR119" i="19"/>
  <c r="AQ119" i="19"/>
  <c r="AN119" i="19"/>
  <c r="AJ119" i="19"/>
  <c r="AK119" i="19" s="1"/>
  <c r="AE119" i="19"/>
  <c r="AD119" i="19"/>
  <c r="AC119" i="19"/>
  <c r="AB119" i="19"/>
  <c r="AW118" i="19"/>
  <c r="AV118" i="19"/>
  <c r="AO118" i="19"/>
  <c r="AU118" i="19"/>
  <c r="AT118" i="19"/>
  <c r="AS118" i="19"/>
  <c r="AR118" i="19"/>
  <c r="AQ118" i="19"/>
  <c r="AN118" i="19"/>
  <c r="AJ118" i="19"/>
  <c r="AK118" i="19" s="1"/>
  <c r="AE118" i="19"/>
  <c r="AD118" i="19"/>
  <c r="AC118" i="19"/>
  <c r="AB118" i="19"/>
  <c r="AW117" i="19"/>
  <c r="AV117" i="19"/>
  <c r="AU117" i="19"/>
  <c r="AT117" i="19"/>
  <c r="AS117" i="19"/>
  <c r="AR117" i="19"/>
  <c r="AQ117" i="19"/>
  <c r="AN117" i="19"/>
  <c r="AJ117" i="19"/>
  <c r="AK117" i="19" s="1"/>
  <c r="AE117" i="19"/>
  <c r="AD117" i="19"/>
  <c r="AC117" i="19"/>
  <c r="AB117" i="19"/>
  <c r="AW116" i="19"/>
  <c r="AV116" i="19"/>
  <c r="AU116" i="19"/>
  <c r="AT116" i="19"/>
  <c r="AS116" i="19"/>
  <c r="AR116" i="19"/>
  <c r="AQ116" i="19"/>
  <c r="AN116" i="19"/>
  <c r="AJ116" i="19"/>
  <c r="AK116" i="19" s="1"/>
  <c r="AE116" i="19"/>
  <c r="AD116" i="19"/>
  <c r="AC116" i="19"/>
  <c r="AB116" i="19"/>
  <c r="AW115" i="19"/>
  <c r="AV115" i="19"/>
  <c r="AU115" i="19"/>
  <c r="AT115" i="19"/>
  <c r="AS115" i="19"/>
  <c r="AR115" i="19"/>
  <c r="AQ115" i="19"/>
  <c r="AN115" i="19"/>
  <c r="AJ115" i="19"/>
  <c r="AK115" i="19" s="1"/>
  <c r="AE115" i="19"/>
  <c r="AD115" i="19"/>
  <c r="AC115" i="19"/>
  <c r="AB115" i="19"/>
  <c r="AW114" i="19"/>
  <c r="AV114" i="19"/>
  <c r="AU114" i="19"/>
  <c r="AT114" i="19"/>
  <c r="AS114" i="19"/>
  <c r="AR114" i="19"/>
  <c r="AQ114" i="19"/>
  <c r="AN114" i="19"/>
  <c r="AJ114" i="19"/>
  <c r="AK114" i="19" s="1"/>
  <c r="AE114" i="19"/>
  <c r="AD114" i="19"/>
  <c r="AC114" i="19"/>
  <c r="AB114" i="19"/>
  <c r="AW113" i="19"/>
  <c r="AV113" i="19"/>
  <c r="AU113" i="19"/>
  <c r="AT113" i="19"/>
  <c r="AS113" i="19"/>
  <c r="AR113" i="19"/>
  <c r="AQ113" i="19"/>
  <c r="AN113" i="19"/>
  <c r="AJ113" i="19"/>
  <c r="AK113" i="19" s="1"/>
  <c r="AE113" i="19"/>
  <c r="AD113" i="19"/>
  <c r="AC113" i="19"/>
  <c r="AB113" i="19"/>
  <c r="AW112" i="19"/>
  <c r="AV112" i="19"/>
  <c r="AU112" i="19"/>
  <c r="AT112" i="19"/>
  <c r="AS112" i="19"/>
  <c r="AR112" i="19"/>
  <c r="AQ112" i="19"/>
  <c r="AN112" i="19"/>
  <c r="AJ112" i="19"/>
  <c r="AK112" i="19" s="1"/>
  <c r="AE112" i="19"/>
  <c r="AD112" i="19"/>
  <c r="AC112" i="19"/>
  <c r="AB112" i="19"/>
  <c r="AW111" i="19"/>
  <c r="AV111" i="19"/>
  <c r="AU111" i="19"/>
  <c r="AT111" i="19"/>
  <c r="AS111" i="19"/>
  <c r="AR111" i="19"/>
  <c r="AQ111" i="19"/>
  <c r="AN111" i="19"/>
  <c r="AJ111" i="19"/>
  <c r="AK111" i="19" s="1"/>
  <c r="AE111" i="19"/>
  <c r="AD111" i="19"/>
  <c r="AC111" i="19"/>
  <c r="AB111" i="19"/>
  <c r="AW110" i="19"/>
  <c r="AV110" i="19"/>
  <c r="AO110" i="19"/>
  <c r="AU110" i="19"/>
  <c r="AT110" i="19"/>
  <c r="AS110" i="19"/>
  <c r="AR110" i="19"/>
  <c r="AQ110" i="19"/>
  <c r="AN110" i="19"/>
  <c r="AJ110" i="19"/>
  <c r="AK110" i="19" s="1"/>
  <c r="AE110" i="19"/>
  <c r="AD110" i="19"/>
  <c r="AC110" i="19"/>
  <c r="AB110" i="19"/>
  <c r="AW109" i="19"/>
  <c r="AV109" i="19"/>
  <c r="AU109" i="19"/>
  <c r="AT109" i="19"/>
  <c r="AS109" i="19"/>
  <c r="AR109" i="19"/>
  <c r="AQ109" i="19"/>
  <c r="AN109" i="19"/>
  <c r="AJ109" i="19"/>
  <c r="AK109" i="19" s="1"/>
  <c r="AE109" i="19"/>
  <c r="AD109" i="19"/>
  <c r="AC109" i="19"/>
  <c r="AB109" i="19"/>
  <c r="AW108" i="19"/>
  <c r="AV108" i="19"/>
  <c r="AU108" i="19"/>
  <c r="AT108" i="19"/>
  <c r="AS108" i="19"/>
  <c r="AR108" i="19"/>
  <c r="AQ108" i="19"/>
  <c r="AN108" i="19"/>
  <c r="AJ108" i="19"/>
  <c r="AK108" i="19" s="1"/>
  <c r="AE108" i="19"/>
  <c r="AD108" i="19"/>
  <c r="AC108" i="19"/>
  <c r="AB108" i="19"/>
  <c r="AW107" i="19"/>
  <c r="AV107" i="19"/>
  <c r="AO107" i="19"/>
  <c r="AU107" i="19"/>
  <c r="AT107" i="19"/>
  <c r="AS107" i="19"/>
  <c r="AR107" i="19"/>
  <c r="AQ107" i="19"/>
  <c r="AN107" i="19"/>
  <c r="AJ107" i="19"/>
  <c r="AK107" i="19" s="1"/>
  <c r="AE107" i="19"/>
  <c r="AF107" i="19" s="1"/>
  <c r="AD107" i="19"/>
  <c r="AC107" i="19"/>
  <c r="AB107" i="19"/>
  <c r="AW106" i="19"/>
  <c r="AV106" i="19"/>
  <c r="AU106" i="19"/>
  <c r="AT106" i="19"/>
  <c r="AS106" i="19"/>
  <c r="AR106" i="19"/>
  <c r="AQ106" i="19"/>
  <c r="AN106" i="19"/>
  <c r="AJ106" i="19"/>
  <c r="AK106" i="19" s="1"/>
  <c r="AE106" i="19"/>
  <c r="AD106" i="19"/>
  <c r="AC106" i="19"/>
  <c r="AB106" i="19"/>
  <c r="AW105" i="19"/>
  <c r="AV105" i="19"/>
  <c r="AU105" i="19"/>
  <c r="AT105" i="19"/>
  <c r="AS105" i="19"/>
  <c r="AR105" i="19"/>
  <c r="AQ105" i="19"/>
  <c r="AN105" i="19"/>
  <c r="AJ105" i="19"/>
  <c r="AK105" i="19" s="1"/>
  <c r="AE105" i="19"/>
  <c r="AD105" i="19"/>
  <c r="AC105" i="19"/>
  <c r="AB105" i="19"/>
  <c r="AW104" i="19"/>
  <c r="AV104" i="19"/>
  <c r="AO104" i="19"/>
  <c r="AU104" i="19"/>
  <c r="AT104" i="19"/>
  <c r="AS104" i="19"/>
  <c r="AR104" i="19"/>
  <c r="AQ104" i="19"/>
  <c r="AN104" i="19"/>
  <c r="AJ104" i="19"/>
  <c r="AK104" i="19" s="1"/>
  <c r="AE104" i="19"/>
  <c r="AD104" i="19"/>
  <c r="AC104" i="19"/>
  <c r="AB104" i="19"/>
  <c r="AW103" i="19"/>
  <c r="AV103" i="19"/>
  <c r="AU103" i="19"/>
  <c r="AT103" i="19"/>
  <c r="AS103" i="19"/>
  <c r="AR103" i="19"/>
  <c r="AQ103" i="19"/>
  <c r="AN103" i="19"/>
  <c r="AJ103" i="19"/>
  <c r="AK103" i="19" s="1"/>
  <c r="AE103" i="19"/>
  <c r="AD103" i="19"/>
  <c r="AF103" i="19" s="1"/>
  <c r="AC103" i="19"/>
  <c r="AB103" i="19"/>
  <c r="AW102" i="19"/>
  <c r="AV102" i="19"/>
  <c r="AO102" i="19"/>
  <c r="AU102" i="19"/>
  <c r="AT102" i="19"/>
  <c r="AS102" i="19"/>
  <c r="AR102" i="19"/>
  <c r="AQ102" i="19"/>
  <c r="AN102" i="19"/>
  <c r="AJ102" i="19"/>
  <c r="AK102" i="19" s="1"/>
  <c r="AE102" i="19"/>
  <c r="AD102" i="19"/>
  <c r="AC102" i="19"/>
  <c r="AB102" i="19"/>
  <c r="AW101" i="19"/>
  <c r="AV101" i="19"/>
  <c r="AU101" i="19"/>
  <c r="AT101" i="19"/>
  <c r="AS101" i="19"/>
  <c r="AR101" i="19"/>
  <c r="AQ101" i="19"/>
  <c r="AN101" i="19"/>
  <c r="AJ101" i="19"/>
  <c r="AK101" i="19" s="1"/>
  <c r="AE101" i="19"/>
  <c r="AD101" i="19"/>
  <c r="AF101" i="19" s="1"/>
  <c r="AC101" i="19"/>
  <c r="AB101" i="19"/>
  <c r="AW100" i="19"/>
  <c r="AV100" i="19"/>
  <c r="AU100" i="19"/>
  <c r="AT100" i="19"/>
  <c r="AS100" i="19"/>
  <c r="AR100" i="19"/>
  <c r="AQ100" i="19"/>
  <c r="AN100" i="19"/>
  <c r="AJ100" i="19"/>
  <c r="AK100" i="19" s="1"/>
  <c r="AE100" i="19"/>
  <c r="AD100" i="19"/>
  <c r="AC100" i="19"/>
  <c r="AB100" i="19"/>
  <c r="AW99" i="19"/>
  <c r="AV99" i="19"/>
  <c r="AO99" i="19"/>
  <c r="AU99" i="19"/>
  <c r="AT99" i="19"/>
  <c r="AS99" i="19"/>
  <c r="AR99" i="19"/>
  <c r="AQ99" i="19"/>
  <c r="AN99" i="19"/>
  <c r="AJ99" i="19"/>
  <c r="AK99" i="19" s="1"/>
  <c r="AE99" i="19"/>
  <c r="AD99" i="19"/>
  <c r="AC99" i="19"/>
  <c r="AB99" i="19"/>
  <c r="AW98" i="19"/>
  <c r="AV98" i="19"/>
  <c r="AU98" i="19"/>
  <c r="AT98" i="19"/>
  <c r="AS98" i="19"/>
  <c r="AR98" i="19"/>
  <c r="AQ98" i="19"/>
  <c r="AN98" i="19"/>
  <c r="AJ98" i="19"/>
  <c r="AK98" i="19" s="1"/>
  <c r="AE98" i="19"/>
  <c r="AD98" i="19"/>
  <c r="AC98" i="19"/>
  <c r="AB98" i="19"/>
  <c r="AW97" i="19"/>
  <c r="AV97" i="19"/>
  <c r="AU97" i="19"/>
  <c r="AT97" i="19"/>
  <c r="AS97" i="19"/>
  <c r="AR97" i="19"/>
  <c r="AQ97" i="19"/>
  <c r="AN97" i="19"/>
  <c r="AJ97" i="19"/>
  <c r="AK97" i="19" s="1"/>
  <c r="AE97" i="19"/>
  <c r="AD97" i="19"/>
  <c r="AC97" i="19"/>
  <c r="AB97" i="19"/>
  <c r="AW96" i="19"/>
  <c r="AV96" i="19"/>
  <c r="AO96" i="19"/>
  <c r="AU96" i="19"/>
  <c r="AT96" i="19"/>
  <c r="AS96" i="19"/>
  <c r="AR96" i="19"/>
  <c r="AQ96" i="19"/>
  <c r="AN96" i="19"/>
  <c r="AJ96" i="19"/>
  <c r="AK96" i="19" s="1"/>
  <c r="AE96" i="19"/>
  <c r="AD96" i="19"/>
  <c r="AC96" i="19"/>
  <c r="AB96" i="19"/>
  <c r="AW95" i="19"/>
  <c r="AV95" i="19"/>
  <c r="AU95" i="19"/>
  <c r="AT95" i="19"/>
  <c r="AS95" i="19"/>
  <c r="AR95" i="19"/>
  <c r="AQ95" i="19"/>
  <c r="AN95" i="19"/>
  <c r="AJ95" i="19"/>
  <c r="AK95" i="19" s="1"/>
  <c r="AE95" i="19"/>
  <c r="AD95" i="19"/>
  <c r="AF95" i="19" s="1"/>
  <c r="AC95" i="19"/>
  <c r="AB95" i="19"/>
  <c r="AW94" i="19"/>
  <c r="AV94" i="19"/>
  <c r="AO94" i="19"/>
  <c r="AU94" i="19"/>
  <c r="AT94" i="19"/>
  <c r="AS94" i="19"/>
  <c r="AR94" i="19"/>
  <c r="AQ94" i="19"/>
  <c r="AN94" i="19"/>
  <c r="AJ94" i="19"/>
  <c r="AK94" i="19" s="1"/>
  <c r="AE94" i="19"/>
  <c r="AD94" i="19"/>
  <c r="AC94" i="19"/>
  <c r="AB94" i="19"/>
  <c r="AW93" i="19"/>
  <c r="AV93" i="19"/>
  <c r="AU93" i="19"/>
  <c r="AT93" i="19"/>
  <c r="AS93" i="19"/>
  <c r="AR93" i="19"/>
  <c r="AQ93" i="19"/>
  <c r="AN93" i="19"/>
  <c r="AJ93" i="19"/>
  <c r="AK93" i="19" s="1"/>
  <c r="AE93" i="19"/>
  <c r="AD93" i="19"/>
  <c r="AF93" i="19" s="1"/>
  <c r="AC93" i="19"/>
  <c r="AB93" i="19"/>
  <c r="AW92" i="19"/>
  <c r="AV92" i="19"/>
  <c r="AU92" i="19"/>
  <c r="AT92" i="19"/>
  <c r="AS92" i="19"/>
  <c r="AR92" i="19"/>
  <c r="AQ92" i="19"/>
  <c r="AN92" i="19"/>
  <c r="AJ92" i="19"/>
  <c r="AK92" i="19" s="1"/>
  <c r="AE92" i="19"/>
  <c r="AD92" i="19"/>
  <c r="AC92" i="19"/>
  <c r="AB92" i="19"/>
  <c r="AW91" i="19"/>
  <c r="AV91" i="19"/>
  <c r="AU91" i="19"/>
  <c r="AT91" i="19"/>
  <c r="AS91" i="19"/>
  <c r="AR91" i="19"/>
  <c r="AQ91" i="19"/>
  <c r="AN91" i="19"/>
  <c r="AJ91" i="19"/>
  <c r="AK91" i="19" s="1"/>
  <c r="AE91" i="19"/>
  <c r="AD91" i="19"/>
  <c r="AC91" i="19"/>
  <c r="AB91" i="19"/>
  <c r="AW90" i="19"/>
  <c r="AV90" i="19"/>
  <c r="AU90" i="19"/>
  <c r="AT90" i="19"/>
  <c r="AS90" i="19"/>
  <c r="AR90" i="19"/>
  <c r="AQ90" i="19"/>
  <c r="AN90" i="19"/>
  <c r="AJ90" i="19"/>
  <c r="AK90" i="19" s="1"/>
  <c r="AE90" i="19"/>
  <c r="AD90" i="19"/>
  <c r="AC90" i="19"/>
  <c r="AB90" i="19"/>
  <c r="AW89" i="19"/>
  <c r="AV89" i="19"/>
  <c r="AU89" i="19"/>
  <c r="AT89" i="19"/>
  <c r="AS89" i="19"/>
  <c r="AR89" i="19"/>
  <c r="AQ89" i="19"/>
  <c r="AN89" i="19"/>
  <c r="AJ89" i="19"/>
  <c r="AK89" i="19" s="1"/>
  <c r="AE89" i="19"/>
  <c r="AD89" i="19"/>
  <c r="AF89" i="19" s="1"/>
  <c r="AC89" i="19"/>
  <c r="AB89" i="19"/>
  <c r="AW88" i="19"/>
  <c r="AV88" i="19"/>
  <c r="AU88" i="19"/>
  <c r="AT88" i="19"/>
  <c r="AS88" i="19"/>
  <c r="AR88" i="19"/>
  <c r="AQ88" i="19"/>
  <c r="AN88" i="19"/>
  <c r="AJ88" i="19"/>
  <c r="AK88" i="19" s="1"/>
  <c r="AE88" i="19"/>
  <c r="AD88" i="19"/>
  <c r="AC88" i="19"/>
  <c r="AB88" i="19"/>
  <c r="AW87" i="19"/>
  <c r="AV87" i="19"/>
  <c r="AU87" i="19"/>
  <c r="AT87" i="19"/>
  <c r="AS87" i="19"/>
  <c r="AR87" i="19"/>
  <c r="AQ87" i="19"/>
  <c r="AN87" i="19"/>
  <c r="AJ87" i="19"/>
  <c r="AK87" i="19" s="1"/>
  <c r="AE87" i="19"/>
  <c r="AD87" i="19"/>
  <c r="AC87" i="19"/>
  <c r="AB87" i="19"/>
  <c r="AW86" i="19"/>
  <c r="AV86" i="19"/>
  <c r="AO86" i="19"/>
  <c r="AU86" i="19"/>
  <c r="AT86" i="19"/>
  <c r="AS86" i="19"/>
  <c r="AR86" i="19"/>
  <c r="AQ86" i="19"/>
  <c r="AN86" i="19"/>
  <c r="AJ86" i="19"/>
  <c r="AK86" i="19" s="1"/>
  <c r="AE86" i="19"/>
  <c r="AD86" i="19"/>
  <c r="AC86" i="19"/>
  <c r="AB86" i="19"/>
  <c r="AW85" i="19"/>
  <c r="AV85" i="19"/>
  <c r="AU85" i="19"/>
  <c r="AT85" i="19"/>
  <c r="AS85" i="19"/>
  <c r="AR85" i="19"/>
  <c r="AQ85" i="19"/>
  <c r="AN85" i="19"/>
  <c r="AJ85" i="19"/>
  <c r="AK85" i="19" s="1"/>
  <c r="AE85" i="19"/>
  <c r="AD85" i="19"/>
  <c r="AC85" i="19"/>
  <c r="AB85" i="19"/>
  <c r="AW84" i="19"/>
  <c r="AV84" i="19"/>
  <c r="AU84" i="19"/>
  <c r="AT84" i="19"/>
  <c r="AS84" i="19"/>
  <c r="AR84" i="19"/>
  <c r="AQ84" i="19"/>
  <c r="AN84" i="19"/>
  <c r="AJ84" i="19"/>
  <c r="AK84" i="19" s="1"/>
  <c r="AE84" i="19"/>
  <c r="AD84" i="19"/>
  <c r="AC84" i="19"/>
  <c r="AB84" i="19"/>
  <c r="AW83" i="19"/>
  <c r="AV83" i="19"/>
  <c r="AO83" i="19"/>
  <c r="AU83" i="19"/>
  <c r="AT83" i="19"/>
  <c r="AS83" i="19"/>
  <c r="AR83" i="19"/>
  <c r="AQ83" i="19"/>
  <c r="AN83" i="19"/>
  <c r="AJ83" i="19"/>
  <c r="AK83" i="19" s="1"/>
  <c r="AE83" i="19"/>
  <c r="AD83" i="19"/>
  <c r="AF83" i="19" s="1"/>
  <c r="AC83" i="19"/>
  <c r="AB83" i="19"/>
  <c r="AW82" i="19"/>
  <c r="AV82" i="19"/>
  <c r="AU82" i="19"/>
  <c r="AT82" i="19"/>
  <c r="AS82" i="19"/>
  <c r="AR82" i="19"/>
  <c r="AQ82" i="19"/>
  <c r="AN82" i="19"/>
  <c r="AJ82" i="19"/>
  <c r="AK82" i="19" s="1"/>
  <c r="AE82" i="19"/>
  <c r="AD82" i="19"/>
  <c r="AC82" i="19"/>
  <c r="AB82" i="19"/>
  <c r="AW81" i="19"/>
  <c r="AV81" i="19"/>
  <c r="AU81" i="19"/>
  <c r="AT81" i="19"/>
  <c r="AS81" i="19"/>
  <c r="AR81" i="19"/>
  <c r="AQ81" i="19"/>
  <c r="AN81" i="19"/>
  <c r="AJ81" i="19"/>
  <c r="AK81" i="19" s="1"/>
  <c r="AE81" i="19"/>
  <c r="AD81" i="19"/>
  <c r="AF81" i="19" s="1"/>
  <c r="AC81" i="19"/>
  <c r="AB81" i="19"/>
  <c r="AW80" i="19"/>
  <c r="AV80" i="19"/>
  <c r="AU80" i="19"/>
  <c r="AT80" i="19"/>
  <c r="AS80" i="19"/>
  <c r="AR80" i="19"/>
  <c r="AQ80" i="19"/>
  <c r="AN80" i="19"/>
  <c r="AJ80" i="19"/>
  <c r="AK80" i="19" s="1"/>
  <c r="AE80" i="19"/>
  <c r="AD80" i="19"/>
  <c r="AC80" i="19"/>
  <c r="AB80" i="19"/>
  <c r="AW79" i="19"/>
  <c r="AV79" i="19"/>
  <c r="AU79" i="19"/>
  <c r="AT79" i="19"/>
  <c r="AS79" i="19"/>
  <c r="AR79" i="19"/>
  <c r="AQ79" i="19"/>
  <c r="AN79" i="19"/>
  <c r="AJ79" i="19"/>
  <c r="AK79" i="19" s="1"/>
  <c r="AE79" i="19"/>
  <c r="AD79" i="19"/>
  <c r="AC79" i="19"/>
  <c r="AB79" i="19"/>
  <c r="AW78" i="19"/>
  <c r="AV78" i="19"/>
  <c r="AO78" i="19"/>
  <c r="AU78" i="19"/>
  <c r="AT78" i="19"/>
  <c r="AS78" i="19"/>
  <c r="AR78" i="19"/>
  <c r="AQ78" i="19"/>
  <c r="AN78" i="19"/>
  <c r="AJ78" i="19"/>
  <c r="AK78" i="19" s="1"/>
  <c r="AE78" i="19"/>
  <c r="AD78" i="19"/>
  <c r="AC78" i="19"/>
  <c r="AB78" i="19"/>
  <c r="AW77" i="19"/>
  <c r="AV77" i="19"/>
  <c r="AU77" i="19"/>
  <c r="AT77" i="19"/>
  <c r="AS77" i="19"/>
  <c r="AR77" i="19"/>
  <c r="AQ77" i="19"/>
  <c r="AN77" i="19"/>
  <c r="AJ77" i="19"/>
  <c r="AK77" i="19" s="1"/>
  <c r="AE77" i="19"/>
  <c r="AD77" i="19"/>
  <c r="AF77" i="19" s="1"/>
  <c r="AC77" i="19"/>
  <c r="AB77" i="19"/>
  <c r="AW76" i="19"/>
  <c r="AV76" i="19"/>
  <c r="AU76" i="19"/>
  <c r="AT76" i="19"/>
  <c r="AS76" i="19"/>
  <c r="AR76" i="19"/>
  <c r="AQ76" i="19"/>
  <c r="AN76" i="19"/>
  <c r="AJ76" i="19"/>
  <c r="AK76" i="19" s="1"/>
  <c r="AW75" i="19"/>
  <c r="AV75" i="19"/>
  <c r="AO75" i="19"/>
  <c r="AU75" i="19"/>
  <c r="AT75" i="19"/>
  <c r="AS75" i="19"/>
  <c r="AR75" i="19"/>
  <c r="AQ75" i="19"/>
  <c r="AN75" i="19"/>
  <c r="AJ75" i="19"/>
  <c r="AK75" i="19" s="1"/>
  <c r="AE75" i="19"/>
  <c r="AD75" i="19"/>
  <c r="AF75" i="19" s="1"/>
  <c r="AC75" i="19"/>
  <c r="AB75" i="19"/>
  <c r="AW74" i="19"/>
  <c r="AV74" i="19"/>
  <c r="AU74" i="19"/>
  <c r="AT74" i="19"/>
  <c r="AS74" i="19"/>
  <c r="AR74" i="19"/>
  <c r="AQ74" i="19"/>
  <c r="AN74" i="19"/>
  <c r="AJ74" i="19"/>
  <c r="AK74" i="19" s="1"/>
  <c r="AW73" i="19"/>
  <c r="AV73" i="19"/>
  <c r="AU73" i="19"/>
  <c r="AT73" i="19"/>
  <c r="AS73" i="19"/>
  <c r="AR73" i="19"/>
  <c r="AQ73" i="19"/>
  <c r="AN73" i="19"/>
  <c r="AJ73" i="19"/>
  <c r="AK73" i="19" s="1"/>
  <c r="AE73" i="19"/>
  <c r="AD73" i="19"/>
  <c r="AC73" i="19"/>
  <c r="AB73" i="19"/>
  <c r="AW72" i="19"/>
  <c r="AV72" i="19"/>
  <c r="AO72" i="19"/>
  <c r="AU72" i="19"/>
  <c r="AT72" i="19"/>
  <c r="P72" i="19"/>
  <c r="AS72" i="19"/>
  <c r="AR72" i="19"/>
  <c r="AQ72" i="19"/>
  <c r="AN72" i="19"/>
  <c r="AW71" i="19"/>
  <c r="AV71" i="19"/>
  <c r="AU71" i="19"/>
  <c r="AT71" i="19"/>
  <c r="AS71" i="19"/>
  <c r="AR71" i="19"/>
  <c r="AQ71" i="19"/>
  <c r="AN71" i="19"/>
  <c r="AJ71" i="19"/>
  <c r="AK71" i="19" s="1"/>
  <c r="AE71" i="19"/>
  <c r="AD71" i="19"/>
  <c r="AF71" i="19" s="1"/>
  <c r="AC71" i="19"/>
  <c r="AB71" i="19"/>
  <c r="AW70" i="19"/>
  <c r="AV70" i="19"/>
  <c r="AO70" i="19"/>
  <c r="AU70" i="19"/>
  <c r="AT70" i="19"/>
  <c r="AS70" i="19"/>
  <c r="AR70" i="19"/>
  <c r="AQ70" i="19"/>
  <c r="AN70" i="19"/>
  <c r="AW69" i="19"/>
  <c r="AV69" i="19"/>
  <c r="AU69" i="19"/>
  <c r="AT69" i="19"/>
  <c r="AS69" i="19"/>
  <c r="AR69" i="19"/>
  <c r="AQ69" i="19"/>
  <c r="AN69" i="19"/>
  <c r="AJ69" i="19"/>
  <c r="AK69" i="19" s="1"/>
  <c r="AE69" i="19"/>
  <c r="AD69" i="19"/>
  <c r="AF69" i="19" s="1"/>
  <c r="AC69" i="19"/>
  <c r="AB69" i="19"/>
  <c r="AW68" i="19"/>
  <c r="AV68" i="19"/>
  <c r="AU68" i="19"/>
  <c r="AT68" i="19"/>
  <c r="AS68" i="19"/>
  <c r="AR68" i="19"/>
  <c r="AN68" i="19"/>
  <c r="AQ68" i="19"/>
  <c r="AW67" i="19"/>
  <c r="AV67" i="19"/>
  <c r="AU67" i="19"/>
  <c r="AT67" i="19"/>
  <c r="AS67" i="19"/>
  <c r="AR67" i="19"/>
  <c r="AQ67" i="19"/>
  <c r="AN67" i="19"/>
  <c r="AJ67" i="19"/>
  <c r="AK67" i="19" s="1"/>
  <c r="AE67" i="19"/>
  <c r="AD67" i="19"/>
  <c r="AC67" i="19"/>
  <c r="AB67" i="19"/>
  <c r="AW66" i="19"/>
  <c r="AV66" i="19"/>
  <c r="AU66" i="19"/>
  <c r="AT66" i="19"/>
  <c r="AS66" i="19"/>
  <c r="AR66" i="19"/>
  <c r="AQ66" i="19"/>
  <c r="AN66" i="19"/>
  <c r="AW65" i="19"/>
  <c r="AV65" i="19"/>
  <c r="AU65" i="19"/>
  <c r="AT65" i="19"/>
  <c r="AS65" i="19"/>
  <c r="AR65" i="19"/>
  <c r="AQ65" i="19"/>
  <c r="AN65" i="19"/>
  <c r="AJ65" i="19"/>
  <c r="AK65" i="19" s="1"/>
  <c r="AE65" i="19"/>
  <c r="AD65" i="19"/>
  <c r="AC65" i="19"/>
  <c r="AB65" i="19"/>
  <c r="AW64" i="19"/>
  <c r="AV64" i="19"/>
  <c r="AU64" i="19"/>
  <c r="AT64" i="19"/>
  <c r="AS64" i="19"/>
  <c r="AR64" i="19"/>
  <c r="AN64" i="19"/>
  <c r="AQ64" i="19"/>
  <c r="AW63" i="19"/>
  <c r="AV63" i="19"/>
  <c r="AU63" i="19"/>
  <c r="AT63" i="19"/>
  <c r="AS63" i="19"/>
  <c r="AR63" i="19"/>
  <c r="AQ63" i="19"/>
  <c r="AN63" i="19"/>
  <c r="AJ63" i="19"/>
  <c r="AK63" i="19" s="1"/>
  <c r="AE63" i="19"/>
  <c r="AD63" i="19"/>
  <c r="AC63" i="19"/>
  <c r="AB63" i="19"/>
  <c r="AW62" i="19"/>
  <c r="AV62" i="19"/>
  <c r="AO62" i="19"/>
  <c r="AU62" i="19"/>
  <c r="AT62" i="19"/>
  <c r="AS62" i="19"/>
  <c r="AR62" i="19"/>
  <c r="AQ62" i="19"/>
  <c r="AN62" i="19"/>
  <c r="AJ62" i="19"/>
  <c r="AK62" i="19" s="1"/>
  <c r="AW61" i="19"/>
  <c r="AV61" i="19"/>
  <c r="AU61" i="19"/>
  <c r="AT61" i="19"/>
  <c r="AS61" i="19"/>
  <c r="AR61" i="19"/>
  <c r="AQ61" i="19"/>
  <c r="AN61" i="19"/>
  <c r="AJ61" i="19"/>
  <c r="AK61" i="19" s="1"/>
  <c r="AE61" i="19"/>
  <c r="AD61" i="19"/>
  <c r="AC61" i="19"/>
  <c r="AB61" i="19"/>
  <c r="AW60" i="19"/>
  <c r="AV60" i="19"/>
  <c r="AU60" i="19"/>
  <c r="AT60" i="19"/>
  <c r="AS60" i="19"/>
  <c r="AR60" i="19"/>
  <c r="AQ60" i="19"/>
  <c r="AN60" i="19"/>
  <c r="AW59" i="19"/>
  <c r="AV59" i="19"/>
  <c r="AO59" i="19"/>
  <c r="AU59" i="19"/>
  <c r="AT59" i="19"/>
  <c r="AS59" i="19"/>
  <c r="AR59" i="19"/>
  <c r="AQ59" i="19"/>
  <c r="AN59" i="19"/>
  <c r="AJ59" i="19"/>
  <c r="AK59" i="19" s="1"/>
  <c r="AE59" i="19"/>
  <c r="AD59" i="19"/>
  <c r="AF59" i="19" s="1"/>
  <c r="AC59" i="19"/>
  <c r="AB59" i="19"/>
  <c r="AW58" i="19"/>
  <c r="AV58" i="19"/>
  <c r="AU58" i="19"/>
  <c r="AT58" i="19"/>
  <c r="AS58" i="19"/>
  <c r="AR58" i="19"/>
  <c r="AN58" i="19"/>
  <c r="AQ58" i="19"/>
  <c r="AW57" i="19"/>
  <c r="AV57" i="19"/>
  <c r="AU57" i="19"/>
  <c r="AT57" i="19"/>
  <c r="AS57" i="19"/>
  <c r="AR57" i="19"/>
  <c r="AQ57" i="19"/>
  <c r="AN57" i="19"/>
  <c r="AJ57" i="19"/>
  <c r="AK57" i="19" s="1"/>
  <c r="AE57" i="19"/>
  <c r="AF57" i="19" s="1"/>
  <c r="AD57" i="19"/>
  <c r="AC57" i="19"/>
  <c r="AB57" i="19"/>
  <c r="AW56" i="19"/>
  <c r="AV56" i="19"/>
  <c r="AO56" i="19"/>
  <c r="AU56" i="19"/>
  <c r="AT56" i="19"/>
  <c r="AS56" i="19"/>
  <c r="AR56" i="19"/>
  <c r="AQ56" i="19"/>
  <c r="AN56" i="19"/>
  <c r="AW55" i="19"/>
  <c r="AV55" i="19"/>
  <c r="AU55" i="19"/>
  <c r="AT55" i="19"/>
  <c r="AS55" i="19"/>
  <c r="AR55" i="19"/>
  <c r="AQ55" i="19"/>
  <c r="AN55" i="19"/>
  <c r="AJ55" i="19"/>
  <c r="AK55" i="19" s="1"/>
  <c r="AE55" i="19"/>
  <c r="AD55" i="19"/>
  <c r="AF55" i="19" s="1"/>
  <c r="AC55" i="19"/>
  <c r="AB55" i="19"/>
  <c r="AW54" i="19"/>
  <c r="AV54" i="19"/>
  <c r="AO54" i="19"/>
  <c r="AU54" i="19"/>
  <c r="AT54" i="19"/>
  <c r="AS54" i="19"/>
  <c r="AR54" i="19"/>
  <c r="AQ54" i="19"/>
  <c r="AN54" i="19"/>
  <c r="AW53" i="19"/>
  <c r="AV53" i="19"/>
  <c r="AU53" i="19"/>
  <c r="AT53" i="19"/>
  <c r="AS53" i="19"/>
  <c r="AR53" i="19"/>
  <c r="AQ53" i="19"/>
  <c r="AN53" i="19"/>
  <c r="AJ53" i="19"/>
  <c r="AK53" i="19" s="1"/>
  <c r="AE53" i="19"/>
  <c r="AD53" i="19"/>
  <c r="AC53" i="19"/>
  <c r="AB53" i="19"/>
  <c r="AW52" i="19"/>
  <c r="AV52" i="19"/>
  <c r="AU52" i="19"/>
  <c r="AT52" i="19"/>
  <c r="P52" i="19"/>
  <c r="AS52" i="19"/>
  <c r="AR52" i="19"/>
  <c r="AQ52" i="19"/>
  <c r="AN52" i="19"/>
  <c r="AW51" i="19"/>
  <c r="AV51" i="19"/>
  <c r="AO51" i="19"/>
  <c r="AU51" i="19"/>
  <c r="AT51" i="19"/>
  <c r="AS51" i="19"/>
  <c r="AR51" i="19"/>
  <c r="AQ51" i="19"/>
  <c r="AN51" i="19"/>
  <c r="AJ51" i="19"/>
  <c r="AK51" i="19" s="1"/>
  <c r="AE51" i="19"/>
  <c r="AD51" i="19"/>
  <c r="AF51" i="19" s="1"/>
  <c r="AC51" i="19"/>
  <c r="AB51" i="19"/>
  <c r="AW50" i="19"/>
  <c r="AV50" i="19"/>
  <c r="AU50" i="19"/>
  <c r="AT50" i="19"/>
  <c r="AS50" i="19"/>
  <c r="AR50" i="19"/>
  <c r="AQ50" i="19"/>
  <c r="AN50" i="19"/>
  <c r="AW49" i="19"/>
  <c r="AV49" i="19"/>
  <c r="AU49" i="19"/>
  <c r="AT49" i="19"/>
  <c r="AS49" i="19"/>
  <c r="AR49" i="19"/>
  <c r="AQ49" i="19"/>
  <c r="AN49" i="19"/>
  <c r="AE49" i="19"/>
  <c r="AD49" i="19"/>
  <c r="AC49" i="19"/>
  <c r="AB49" i="19"/>
  <c r="AW48" i="19"/>
  <c r="AV48" i="19"/>
  <c r="AO48" i="19"/>
  <c r="AU48" i="19"/>
  <c r="AT48" i="19"/>
  <c r="AS48" i="19"/>
  <c r="AR48" i="19"/>
  <c r="AQ48" i="19"/>
  <c r="AN48" i="19"/>
  <c r="AW47" i="19"/>
  <c r="AV47" i="19"/>
  <c r="AU47" i="19"/>
  <c r="AT47" i="19"/>
  <c r="AS47" i="19"/>
  <c r="AR47" i="19"/>
  <c r="AQ47" i="19"/>
  <c r="AN47" i="19"/>
  <c r="AJ47" i="19"/>
  <c r="AK47" i="19" s="1"/>
  <c r="AE47" i="19"/>
  <c r="AD47" i="19"/>
  <c r="AF47" i="19" s="1"/>
  <c r="AC47" i="19"/>
  <c r="AB47" i="19"/>
  <c r="AW46" i="19"/>
  <c r="AV46" i="19"/>
  <c r="AO46" i="19"/>
  <c r="AU46" i="19"/>
  <c r="AT46" i="19"/>
  <c r="P46" i="19"/>
  <c r="AS46" i="19"/>
  <c r="AR46" i="19"/>
  <c r="AQ46" i="19"/>
  <c r="AN46" i="19"/>
  <c r="AW45" i="19"/>
  <c r="AV45" i="19"/>
  <c r="AU45" i="19"/>
  <c r="AT45" i="19"/>
  <c r="AS45" i="19"/>
  <c r="AR45" i="19"/>
  <c r="AQ45" i="19"/>
  <c r="AN45" i="19"/>
  <c r="AJ45" i="19"/>
  <c r="AK45" i="19" s="1"/>
  <c r="AE45" i="19"/>
  <c r="AD45" i="19"/>
  <c r="AC45" i="19"/>
  <c r="AB45" i="19"/>
  <c r="AW44" i="19"/>
  <c r="AV44" i="19"/>
  <c r="AU44" i="19"/>
  <c r="AT44" i="19"/>
  <c r="AS44" i="19"/>
  <c r="AR44" i="19"/>
  <c r="AQ44" i="19"/>
  <c r="AN44" i="19"/>
  <c r="AW43" i="19"/>
  <c r="AV43" i="19"/>
  <c r="AO43" i="19"/>
  <c r="AU43" i="19"/>
  <c r="AT43" i="19"/>
  <c r="AS43" i="19"/>
  <c r="AR43" i="19"/>
  <c r="AQ43" i="19"/>
  <c r="AN43" i="19"/>
  <c r="AJ43" i="19"/>
  <c r="AK43" i="19" s="1"/>
  <c r="AE43" i="19"/>
  <c r="AD43" i="19"/>
  <c r="AF43" i="19" s="1"/>
  <c r="AC43" i="19"/>
  <c r="AB43" i="19"/>
  <c r="AW42" i="19"/>
  <c r="AV42" i="19"/>
  <c r="AU42" i="19"/>
  <c r="AT42" i="19"/>
  <c r="P42" i="19"/>
  <c r="AS42" i="19"/>
  <c r="AR42" i="19"/>
  <c r="AQ42" i="19"/>
  <c r="AN42" i="19"/>
  <c r="AW41" i="19"/>
  <c r="AV41" i="19"/>
  <c r="AU41" i="19"/>
  <c r="AT41" i="19"/>
  <c r="AS41" i="19"/>
  <c r="AR41" i="19"/>
  <c r="AQ41" i="19"/>
  <c r="AN41" i="19"/>
  <c r="AJ41" i="19"/>
  <c r="AK41" i="19" s="1"/>
  <c r="AE41" i="19"/>
  <c r="AD41" i="19"/>
  <c r="AF41" i="19" s="1"/>
  <c r="AC41" i="19"/>
  <c r="AB41" i="19"/>
  <c r="AW40" i="19"/>
  <c r="AV40" i="19"/>
  <c r="AO40" i="19"/>
  <c r="AU40" i="19"/>
  <c r="AT40" i="19"/>
  <c r="AS40" i="19"/>
  <c r="AR40" i="19"/>
  <c r="AQ40" i="19"/>
  <c r="AN40" i="19"/>
  <c r="AW39" i="19"/>
  <c r="AV39" i="19"/>
  <c r="AU39" i="19"/>
  <c r="AT39" i="19"/>
  <c r="AS39" i="19"/>
  <c r="AR39" i="19"/>
  <c r="AQ39" i="19"/>
  <c r="AN39" i="19"/>
  <c r="AJ39" i="19"/>
  <c r="AK39" i="19" s="1"/>
  <c r="AE39" i="19"/>
  <c r="AD39" i="19"/>
  <c r="AC39" i="19"/>
  <c r="AB39" i="19"/>
  <c r="AW38" i="19"/>
  <c r="AV38" i="19"/>
  <c r="AO38" i="19"/>
  <c r="AU38" i="19"/>
  <c r="AT38" i="19"/>
  <c r="P38" i="19"/>
  <c r="AS38" i="19"/>
  <c r="AR38" i="19"/>
  <c r="AQ38" i="19"/>
  <c r="AN38" i="19"/>
  <c r="AW37" i="19"/>
  <c r="AV37" i="19"/>
  <c r="AU37" i="19"/>
  <c r="AT37" i="19"/>
  <c r="AS37" i="19"/>
  <c r="AR37" i="19"/>
  <c r="AQ37" i="19"/>
  <c r="AN37" i="19"/>
  <c r="AJ37" i="19"/>
  <c r="AK37" i="19" s="1"/>
  <c r="AE37" i="19"/>
  <c r="AD37" i="19"/>
  <c r="AC37" i="19"/>
  <c r="AB37" i="19"/>
  <c r="AW36" i="19"/>
  <c r="AV36" i="19"/>
  <c r="AU36" i="19"/>
  <c r="AT36" i="19"/>
  <c r="AS36" i="19"/>
  <c r="AR36" i="19"/>
  <c r="AQ36" i="19"/>
  <c r="AN36" i="19"/>
  <c r="AW35" i="19"/>
  <c r="AV35" i="19"/>
  <c r="AO35" i="19"/>
  <c r="AU35" i="19"/>
  <c r="AT35" i="19"/>
  <c r="AS35" i="19"/>
  <c r="AR35" i="19"/>
  <c r="AQ35" i="19"/>
  <c r="AN35" i="19"/>
  <c r="AE35" i="19"/>
  <c r="AD35" i="19"/>
  <c r="AC35" i="19"/>
  <c r="AB35" i="19"/>
  <c r="AW34" i="19"/>
  <c r="AV34" i="19"/>
  <c r="AU34" i="19"/>
  <c r="AT34" i="19"/>
  <c r="P34" i="19"/>
  <c r="AS34" i="19"/>
  <c r="AR34" i="19"/>
  <c r="AQ34" i="19"/>
  <c r="AN34" i="19"/>
  <c r="AW33" i="19"/>
  <c r="AV33" i="19"/>
  <c r="AU33" i="19"/>
  <c r="AT33" i="19"/>
  <c r="AS33" i="19"/>
  <c r="AR33" i="19"/>
  <c r="AQ33" i="19"/>
  <c r="AN33" i="19"/>
  <c r="AE33" i="19"/>
  <c r="AD33" i="19"/>
  <c r="AF33" i="19" s="1"/>
  <c r="AC33" i="19"/>
  <c r="AB33" i="19"/>
  <c r="AW32" i="19"/>
  <c r="AV32" i="19"/>
  <c r="AO32" i="19"/>
  <c r="AU32" i="19"/>
  <c r="AT32" i="19"/>
  <c r="AS32" i="19"/>
  <c r="AR32" i="19"/>
  <c r="AN32" i="19"/>
  <c r="AQ32" i="19"/>
  <c r="AW31" i="19"/>
  <c r="AV31" i="19"/>
  <c r="AU31" i="19"/>
  <c r="AT31" i="19"/>
  <c r="AS31" i="19"/>
  <c r="AR31" i="19"/>
  <c r="AQ31" i="19"/>
  <c r="AN31" i="19"/>
  <c r="AE31" i="19"/>
  <c r="AD31" i="19"/>
  <c r="AC31" i="19"/>
  <c r="AB31" i="19"/>
  <c r="AW30" i="19"/>
  <c r="AV30" i="19"/>
  <c r="AO30" i="19"/>
  <c r="AU30" i="19"/>
  <c r="AT30" i="19"/>
  <c r="AS30" i="19"/>
  <c r="AR30" i="19"/>
  <c r="AN30" i="19"/>
  <c r="AQ30" i="19"/>
  <c r="AW29" i="19"/>
  <c r="AV29" i="19"/>
  <c r="AU29" i="19"/>
  <c r="AT29" i="19"/>
  <c r="AS29" i="19"/>
  <c r="AR29" i="19"/>
  <c r="AQ29" i="19"/>
  <c r="AN29" i="19"/>
  <c r="AE29" i="19"/>
  <c r="AD29" i="19"/>
  <c r="AC29" i="19"/>
  <c r="AB29" i="19"/>
  <c r="AW28" i="19"/>
  <c r="AV28" i="19"/>
  <c r="AU28" i="19"/>
  <c r="AT28" i="19"/>
  <c r="P28" i="19"/>
  <c r="AS28" i="19"/>
  <c r="AR28" i="19"/>
  <c r="AQ28" i="19"/>
  <c r="AN28" i="19"/>
  <c r="AW27" i="19"/>
  <c r="AV27" i="19"/>
  <c r="AO27" i="19"/>
  <c r="AU27" i="19"/>
  <c r="AT27" i="19"/>
  <c r="AS27" i="19"/>
  <c r="AR27" i="19"/>
  <c r="AQ27" i="19"/>
  <c r="AN27" i="19"/>
  <c r="AE27" i="19"/>
  <c r="AD27" i="19"/>
  <c r="AF27" i="19" s="1"/>
  <c r="AC27" i="19"/>
  <c r="AB27" i="19"/>
  <c r="AW26" i="19"/>
  <c r="AV26" i="19"/>
  <c r="AU26" i="19"/>
  <c r="AT26" i="19"/>
  <c r="AS26" i="19"/>
  <c r="AR26" i="19"/>
  <c r="AQ26" i="19"/>
  <c r="AN26" i="19"/>
  <c r="AW25" i="19"/>
  <c r="AV25" i="19"/>
  <c r="AU25" i="19"/>
  <c r="AT25" i="19"/>
  <c r="AS25" i="19"/>
  <c r="AR25" i="19"/>
  <c r="AQ25" i="19"/>
  <c r="AN25" i="19"/>
  <c r="AE25" i="19"/>
  <c r="AD25" i="19"/>
  <c r="AC25" i="19"/>
  <c r="AB25" i="19"/>
  <c r="AW24" i="19"/>
  <c r="AV24" i="19"/>
  <c r="AO24" i="19"/>
  <c r="AU24" i="19"/>
  <c r="AT24" i="19"/>
  <c r="AS24" i="19"/>
  <c r="AR24" i="19"/>
  <c r="AQ24" i="19"/>
  <c r="AN24" i="19"/>
  <c r="AW23" i="19"/>
  <c r="AV23" i="19"/>
  <c r="AU23" i="19"/>
  <c r="AT23" i="19"/>
  <c r="AS23" i="19"/>
  <c r="AR23" i="19"/>
  <c r="AQ23" i="19"/>
  <c r="AN23" i="19"/>
  <c r="AJ23" i="19"/>
  <c r="AK23" i="19" s="1"/>
  <c r="AE23" i="19"/>
  <c r="AD23" i="19"/>
  <c r="AC23" i="19"/>
  <c r="AB23" i="19"/>
  <c r="AW22" i="19"/>
  <c r="AV22" i="19"/>
  <c r="AU22" i="19"/>
  <c r="AT22" i="19"/>
  <c r="AS22" i="19"/>
  <c r="AR22" i="19"/>
  <c r="AN22" i="19"/>
  <c r="AQ22" i="19"/>
  <c r="AW21" i="19"/>
  <c r="AV21" i="19"/>
  <c r="AU21" i="19"/>
  <c r="AT21" i="19"/>
  <c r="AS21" i="19"/>
  <c r="AR21" i="19"/>
  <c r="AP21" i="19" s="1"/>
  <c r="AN21" i="19"/>
  <c r="AQ21" i="19"/>
  <c r="AE21" i="19"/>
  <c r="AD21" i="19"/>
  <c r="AC21" i="19"/>
  <c r="AB21" i="19"/>
  <c r="AW20" i="19"/>
  <c r="AV20" i="19"/>
  <c r="AO20" i="19" s="1"/>
  <c r="AU20" i="19"/>
  <c r="AT20" i="19"/>
  <c r="AS20" i="19"/>
  <c r="AR20" i="19"/>
  <c r="AN20" i="19" s="1"/>
  <c r="AQ20" i="19"/>
  <c r="AW19" i="19"/>
  <c r="AV19" i="19"/>
  <c r="AU19" i="19"/>
  <c r="AT19" i="19"/>
  <c r="P19" i="19" s="1"/>
  <c r="AS19" i="19"/>
  <c r="AR19" i="19"/>
  <c r="AQ19" i="19"/>
  <c r="AP19" i="19" s="1"/>
  <c r="AN19" i="19"/>
  <c r="AE19" i="19"/>
  <c r="AD19" i="19"/>
  <c r="AC19" i="19"/>
  <c r="AB19" i="19"/>
  <c r="AW18" i="19"/>
  <c r="AV18" i="19"/>
  <c r="AO18" i="19" s="1"/>
  <c r="AU18" i="19"/>
  <c r="AT18" i="19"/>
  <c r="AS18" i="19"/>
  <c r="AR18" i="19"/>
  <c r="AQ18" i="19"/>
  <c r="AN18" i="19"/>
  <c r="AW17" i="19"/>
  <c r="AV17" i="19"/>
  <c r="AO17" i="19" s="1"/>
  <c r="AU17" i="19"/>
  <c r="AT17" i="19"/>
  <c r="AS17" i="19"/>
  <c r="AR17" i="19"/>
  <c r="AN17" i="19" s="1"/>
  <c r="AQ17" i="19"/>
  <c r="AP17" i="19" s="1"/>
  <c r="P17" i="19" s="1"/>
  <c r="AE17" i="19"/>
  <c r="AD17" i="19"/>
  <c r="AC17" i="19"/>
  <c r="AB17" i="19"/>
  <c r="AW16" i="19"/>
  <c r="AV16" i="19"/>
  <c r="AU16" i="19"/>
  <c r="AT16" i="19"/>
  <c r="AS16" i="19"/>
  <c r="AR16" i="19"/>
  <c r="AN16" i="19" s="1"/>
  <c r="AQ16" i="19"/>
  <c r="AW15" i="19"/>
  <c r="AV15" i="19"/>
  <c r="AU15" i="19"/>
  <c r="AT15" i="19"/>
  <c r="AS15" i="19"/>
  <c r="AR15" i="19"/>
  <c r="AQ15" i="19"/>
  <c r="AN15" i="19"/>
  <c r="AE15" i="19"/>
  <c r="AD15" i="19"/>
  <c r="AC15" i="19"/>
  <c r="AB15" i="19"/>
  <c r="AW14" i="19"/>
  <c r="AV14" i="19"/>
  <c r="AO14" i="19"/>
  <c r="AU14" i="19"/>
  <c r="AT14" i="19"/>
  <c r="AS14" i="19"/>
  <c r="AR14" i="19"/>
  <c r="AN14" i="19" s="1"/>
  <c r="AQ14" i="19"/>
  <c r="F43" i="24"/>
  <c r="F42" i="24"/>
  <c r="F41" i="24"/>
  <c r="F40" i="24"/>
  <c r="F39" i="24"/>
  <c r="F38" i="24"/>
  <c r="F37" i="24"/>
  <c r="F36" i="24"/>
  <c r="F35" i="24"/>
  <c r="F31" i="24"/>
  <c r="F30" i="24"/>
  <c r="F29" i="24"/>
  <c r="F28" i="24"/>
  <c r="F27" i="24"/>
  <c r="F26" i="24"/>
  <c r="F25" i="24"/>
  <c r="F24" i="24"/>
  <c r="F23" i="24"/>
  <c r="F19" i="24"/>
  <c r="F18" i="24"/>
  <c r="F17" i="24"/>
  <c r="F16" i="24"/>
  <c r="F15" i="24"/>
  <c r="F14" i="24"/>
  <c r="F13" i="24"/>
  <c r="F12" i="24"/>
  <c r="F11" i="24"/>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W110" i="2"/>
  <c r="AW111" i="2"/>
  <c r="AW112" i="2"/>
  <c r="AW113" i="2"/>
  <c r="AW114" i="2"/>
  <c r="AW115" i="2"/>
  <c r="AW116" i="2"/>
  <c r="AW117" i="2"/>
  <c r="AW118" i="2"/>
  <c r="AW119" i="2"/>
  <c r="AW120" i="2"/>
  <c r="AW121" i="2"/>
  <c r="AW122" i="2"/>
  <c r="AW123" i="2"/>
  <c r="AW124" i="2"/>
  <c r="AW125" i="2"/>
  <c r="AW126" i="2"/>
  <c r="AW127" i="2"/>
  <c r="AW128" i="2"/>
  <c r="AW129" i="2"/>
  <c r="AW130" i="2"/>
  <c r="AW131" i="2"/>
  <c r="AW132" i="2"/>
  <c r="AW133" i="2"/>
  <c r="AW134" i="2"/>
  <c r="AW135" i="2"/>
  <c r="AW136" i="2"/>
  <c r="AW137" i="2"/>
  <c r="AW138" i="2"/>
  <c r="AW139" i="2"/>
  <c r="AW140" i="2"/>
  <c r="AW141" i="2"/>
  <c r="AW142" i="2"/>
  <c r="AW143" i="2"/>
  <c r="AW144" i="2"/>
  <c r="AW145" i="2"/>
  <c r="AW146" i="2"/>
  <c r="AW147" i="2"/>
  <c r="AW148" i="2"/>
  <c r="AW149" i="2"/>
  <c r="AW150" i="2"/>
  <c r="AW151" i="2"/>
  <c r="AW152" i="2"/>
  <c r="AW153" i="2"/>
  <c r="AW154" i="2"/>
  <c r="AW155" i="2"/>
  <c r="AW156" i="2"/>
  <c r="AW157" i="2"/>
  <c r="AW158" i="2"/>
  <c r="AW159" i="2"/>
  <c r="AW160" i="2"/>
  <c r="AW161" i="2"/>
  <c r="AW162" i="2"/>
  <c r="AW163" i="2"/>
  <c r="AW164" i="2"/>
  <c r="AW165" i="2"/>
  <c r="AW166" i="2"/>
  <c r="AW167" i="2"/>
  <c r="AW168" i="2"/>
  <c r="AW169" i="2"/>
  <c r="AW170" i="2"/>
  <c r="AW171" i="2"/>
  <c r="AW172" i="2"/>
  <c r="AW173" i="2"/>
  <c r="AW174" i="2"/>
  <c r="AW175" i="2"/>
  <c r="AW176" i="2"/>
  <c r="AW177" i="2"/>
  <c r="AW178" i="2"/>
  <c r="AW179" i="2"/>
  <c r="AW180" i="2"/>
  <c r="AW181" i="2"/>
  <c r="AW182" i="2"/>
  <c r="AW183" i="2"/>
  <c r="AW184" i="2"/>
  <c r="AW185" i="2"/>
  <c r="AW186" i="2"/>
  <c r="AW187" i="2"/>
  <c r="AW188" i="2"/>
  <c r="AW189" i="2"/>
  <c r="AW190" i="2"/>
  <c r="AW191" i="2"/>
  <c r="AW192" i="2"/>
  <c r="AW193" i="2"/>
  <c r="AW194" i="2"/>
  <c r="AW195" i="2"/>
  <c r="AW196" i="2"/>
  <c r="AW197" i="2"/>
  <c r="AW198" i="2"/>
  <c r="AW199" i="2"/>
  <c r="AW200" i="2"/>
  <c r="AW201" i="2"/>
  <c r="AW202" i="2"/>
  <c r="AW203" i="2"/>
  <c r="AW204" i="2"/>
  <c r="AW205" i="2"/>
  <c r="AW206" i="2"/>
  <c r="AW207" i="2"/>
  <c r="AW208" i="2"/>
  <c r="AW209" i="2"/>
  <c r="AW210" i="2"/>
  <c r="AW211" i="2"/>
  <c r="AW212" i="2"/>
  <c r="AW213" i="2"/>
  <c r="AW214" i="2"/>
  <c r="AW215" i="2"/>
  <c r="AW216" i="2"/>
  <c r="AW217" i="2"/>
  <c r="AW218" i="2"/>
  <c r="AW219" i="2"/>
  <c r="AW220" i="2"/>
  <c r="AW221" i="2"/>
  <c r="AW222" i="2"/>
  <c r="AW223" i="2"/>
  <c r="AW224" i="2"/>
  <c r="AW225" i="2"/>
  <c r="AW226" i="2"/>
  <c r="AW227" i="2"/>
  <c r="AW228" i="2"/>
  <c r="AW229" i="2"/>
  <c r="AW230" i="2"/>
  <c r="AW231" i="2"/>
  <c r="AW232" i="2"/>
  <c r="AW233" i="2"/>
  <c r="AW234" i="2"/>
  <c r="AW235" i="2"/>
  <c r="AW236" i="2"/>
  <c r="AW237" i="2"/>
  <c r="AW238" i="2"/>
  <c r="AW239" i="2"/>
  <c r="AW240" i="2"/>
  <c r="AW241" i="2"/>
  <c r="AW242" i="2"/>
  <c r="AW243" i="2"/>
  <c r="AW244" i="2"/>
  <c r="AW245" i="2"/>
  <c r="AW246" i="2"/>
  <c r="AW247" i="2"/>
  <c r="AW248" i="2"/>
  <c r="AW249" i="2"/>
  <c r="AW250" i="2"/>
  <c r="AW251" i="2"/>
  <c r="AW252" i="2"/>
  <c r="AW253" i="2"/>
  <c r="AW254" i="2"/>
  <c r="AW255" i="2"/>
  <c r="AW256" i="2"/>
  <c r="AW257" i="2"/>
  <c r="AW258" i="2"/>
  <c r="AW259" i="2"/>
  <c r="AW260" i="2"/>
  <c r="AW261" i="2"/>
  <c r="AW262" i="2"/>
  <c r="AW263" i="2"/>
  <c r="AW264" i="2"/>
  <c r="AW265" i="2"/>
  <c r="AW266" i="2"/>
  <c r="AW267" i="2"/>
  <c r="AW268" i="2"/>
  <c r="AW269" i="2"/>
  <c r="AW270" i="2"/>
  <c r="AW271" i="2"/>
  <c r="AW272" i="2"/>
  <c r="AW273" i="2"/>
  <c r="AW274" i="2"/>
  <c r="AW275" i="2"/>
  <c r="AW276" i="2"/>
  <c r="AW277" i="2"/>
  <c r="AW278" i="2"/>
  <c r="AW279" i="2"/>
  <c r="AW280" i="2"/>
  <c r="AW281" i="2"/>
  <c r="AW282" i="2"/>
  <c r="AW283" i="2"/>
  <c r="AW284" i="2"/>
  <c r="AW285" i="2"/>
  <c r="AW286" i="2"/>
  <c r="AW287" i="2"/>
  <c r="AW288" i="2"/>
  <c r="AW289" i="2"/>
  <c r="AW290" i="2"/>
  <c r="AW291" i="2"/>
  <c r="AW292" i="2"/>
  <c r="AW293" i="2"/>
  <c r="AW294" i="2"/>
  <c r="AW295" i="2"/>
  <c r="AW296" i="2"/>
  <c r="AW297" i="2"/>
  <c r="AW298" i="2"/>
  <c r="AW299" i="2"/>
  <c r="AW300" i="2"/>
  <c r="AW301" i="2"/>
  <c r="AW302" i="2"/>
  <c r="AW303" i="2"/>
  <c r="AW304" i="2"/>
  <c r="AW305" i="2"/>
  <c r="AW306" i="2"/>
  <c r="AW307" i="2"/>
  <c r="AW308" i="2"/>
  <c r="AW309" i="2"/>
  <c r="AW310" i="2"/>
  <c r="AW311" i="2"/>
  <c r="AW312" i="2"/>
  <c r="AW313" i="2"/>
  <c r="AW14" i="2"/>
  <c r="AV15" i="2"/>
  <c r="AV16" i="2"/>
  <c r="AV17" i="2"/>
  <c r="AO17" i="2" s="1"/>
  <c r="AV18" i="2"/>
  <c r="AV19" i="2"/>
  <c r="AV20" i="2"/>
  <c r="AV21" i="2"/>
  <c r="AO21" i="2" s="1"/>
  <c r="AV22" i="2"/>
  <c r="AV23" i="2"/>
  <c r="AV24" i="2"/>
  <c r="AV25" i="2"/>
  <c r="AO25" i="2" s="1"/>
  <c r="AV26" i="2"/>
  <c r="AV27" i="2"/>
  <c r="AV28" i="2"/>
  <c r="AV29" i="2"/>
  <c r="AO29" i="2" s="1"/>
  <c r="AV30" i="2"/>
  <c r="AO30" i="2" s="1"/>
  <c r="AV31" i="2"/>
  <c r="AV32" i="2"/>
  <c r="AV33" i="2"/>
  <c r="AO33" i="2" s="1"/>
  <c r="AV34" i="2"/>
  <c r="AV35" i="2"/>
  <c r="AV36" i="2"/>
  <c r="AV37" i="2"/>
  <c r="AV38" i="2"/>
  <c r="AO38" i="2" s="1"/>
  <c r="AV39" i="2"/>
  <c r="AV40" i="2"/>
  <c r="AV41" i="2"/>
  <c r="AV42" i="2"/>
  <c r="AV43" i="2"/>
  <c r="AV44" i="2"/>
  <c r="AV45" i="2"/>
  <c r="AV46" i="2"/>
  <c r="AO46" i="2" s="1"/>
  <c r="AV47" i="2"/>
  <c r="AV48" i="2"/>
  <c r="AV49" i="2"/>
  <c r="AV50" i="2"/>
  <c r="AV51" i="2"/>
  <c r="AV52" i="2"/>
  <c r="AV53" i="2"/>
  <c r="AV54" i="2"/>
  <c r="AO54" i="2" s="1"/>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V110" i="2"/>
  <c r="AV111" i="2"/>
  <c r="AV112" i="2"/>
  <c r="AV113" i="2"/>
  <c r="AV114" i="2"/>
  <c r="AV115" i="2"/>
  <c r="AV116" i="2"/>
  <c r="AV117" i="2"/>
  <c r="AV118" i="2"/>
  <c r="AV119" i="2"/>
  <c r="AV120" i="2"/>
  <c r="AV121" i="2"/>
  <c r="AV122" i="2"/>
  <c r="AV123" i="2"/>
  <c r="AV124" i="2"/>
  <c r="AV125" i="2"/>
  <c r="AV126" i="2"/>
  <c r="AV127" i="2"/>
  <c r="AV128" i="2"/>
  <c r="AV129" i="2"/>
  <c r="AV130" i="2"/>
  <c r="AV131" i="2"/>
  <c r="AV132" i="2"/>
  <c r="AV133" i="2"/>
  <c r="AV134" i="2"/>
  <c r="AV135" i="2"/>
  <c r="AV136" i="2"/>
  <c r="AV137" i="2"/>
  <c r="AV138" i="2"/>
  <c r="AV139" i="2"/>
  <c r="AV140" i="2"/>
  <c r="AV141" i="2"/>
  <c r="AV142" i="2"/>
  <c r="AV143" i="2"/>
  <c r="AV144" i="2"/>
  <c r="AV145" i="2"/>
  <c r="AV146" i="2"/>
  <c r="AV147" i="2"/>
  <c r="AV148" i="2"/>
  <c r="AV149" i="2"/>
  <c r="AV150" i="2"/>
  <c r="AV151" i="2"/>
  <c r="AV152" i="2"/>
  <c r="AV153" i="2"/>
  <c r="AV154" i="2"/>
  <c r="AV155" i="2"/>
  <c r="AV156" i="2"/>
  <c r="AV157" i="2"/>
  <c r="AV158" i="2"/>
  <c r="AV159" i="2"/>
  <c r="AV160" i="2"/>
  <c r="AV161" i="2"/>
  <c r="AV162" i="2"/>
  <c r="AV163" i="2"/>
  <c r="AV164" i="2"/>
  <c r="AV165" i="2"/>
  <c r="AV166" i="2"/>
  <c r="AV167" i="2"/>
  <c r="AV168" i="2"/>
  <c r="AV169" i="2"/>
  <c r="AV170" i="2"/>
  <c r="AV171" i="2"/>
  <c r="AV172" i="2"/>
  <c r="AV173" i="2"/>
  <c r="AV174" i="2"/>
  <c r="AV175" i="2"/>
  <c r="AV176" i="2"/>
  <c r="AV177" i="2"/>
  <c r="AV178" i="2"/>
  <c r="AV179" i="2"/>
  <c r="AV180" i="2"/>
  <c r="AV181" i="2"/>
  <c r="AV182" i="2"/>
  <c r="AV183" i="2"/>
  <c r="AV184" i="2"/>
  <c r="AV185" i="2"/>
  <c r="AV186" i="2"/>
  <c r="AV187" i="2"/>
  <c r="AV188" i="2"/>
  <c r="AV189" i="2"/>
  <c r="AV190" i="2"/>
  <c r="AV191" i="2"/>
  <c r="AV192" i="2"/>
  <c r="AV193" i="2"/>
  <c r="AV194" i="2"/>
  <c r="AV195" i="2"/>
  <c r="AV196" i="2"/>
  <c r="AV197" i="2"/>
  <c r="AV198" i="2"/>
  <c r="AV199" i="2"/>
  <c r="AV200" i="2"/>
  <c r="AV201" i="2"/>
  <c r="AV202" i="2"/>
  <c r="AV203" i="2"/>
  <c r="AV204" i="2"/>
  <c r="AV205" i="2"/>
  <c r="AV206" i="2"/>
  <c r="AV207" i="2"/>
  <c r="AV208" i="2"/>
  <c r="AV209" i="2"/>
  <c r="AV210" i="2"/>
  <c r="AV211" i="2"/>
  <c r="AV212" i="2"/>
  <c r="AV213" i="2"/>
  <c r="AV214" i="2"/>
  <c r="AV215" i="2"/>
  <c r="AV216" i="2"/>
  <c r="AV217" i="2"/>
  <c r="AV218" i="2"/>
  <c r="AV219" i="2"/>
  <c r="AV220" i="2"/>
  <c r="AV221" i="2"/>
  <c r="AV222" i="2"/>
  <c r="AV223" i="2"/>
  <c r="AV224" i="2"/>
  <c r="AV225" i="2"/>
  <c r="AV226" i="2"/>
  <c r="AV227" i="2"/>
  <c r="AV228" i="2"/>
  <c r="AV229" i="2"/>
  <c r="AV230" i="2"/>
  <c r="AV231" i="2"/>
  <c r="AV232" i="2"/>
  <c r="AV233" i="2"/>
  <c r="AV234" i="2"/>
  <c r="AV235" i="2"/>
  <c r="AV236" i="2"/>
  <c r="AV237" i="2"/>
  <c r="AV238" i="2"/>
  <c r="AV239" i="2"/>
  <c r="AV240" i="2"/>
  <c r="AV241" i="2"/>
  <c r="AV242" i="2"/>
  <c r="AV243" i="2"/>
  <c r="AV244" i="2"/>
  <c r="AV245" i="2"/>
  <c r="AV246" i="2"/>
  <c r="AV247" i="2"/>
  <c r="AV248" i="2"/>
  <c r="AV249" i="2"/>
  <c r="AV250" i="2"/>
  <c r="AV251" i="2"/>
  <c r="AV252" i="2"/>
  <c r="AV253" i="2"/>
  <c r="AV254" i="2"/>
  <c r="AV255" i="2"/>
  <c r="AV256" i="2"/>
  <c r="AV257" i="2"/>
  <c r="AV258" i="2"/>
  <c r="AV259" i="2"/>
  <c r="AV260" i="2"/>
  <c r="AV261" i="2"/>
  <c r="AV262" i="2"/>
  <c r="AV263" i="2"/>
  <c r="AV264" i="2"/>
  <c r="AV265" i="2"/>
  <c r="AV266" i="2"/>
  <c r="AV267" i="2"/>
  <c r="AV268" i="2"/>
  <c r="AV269" i="2"/>
  <c r="AV270" i="2"/>
  <c r="AV271" i="2"/>
  <c r="AV272" i="2"/>
  <c r="AV273" i="2"/>
  <c r="AV274" i="2"/>
  <c r="AV275" i="2"/>
  <c r="AV276" i="2"/>
  <c r="AV277" i="2"/>
  <c r="AV278" i="2"/>
  <c r="AV279" i="2"/>
  <c r="AV280" i="2"/>
  <c r="AV281" i="2"/>
  <c r="AV282" i="2"/>
  <c r="AV283" i="2"/>
  <c r="AV284" i="2"/>
  <c r="AV285" i="2"/>
  <c r="AV286" i="2"/>
  <c r="AV287" i="2"/>
  <c r="AV288" i="2"/>
  <c r="AV289" i="2"/>
  <c r="AV290" i="2"/>
  <c r="AV291" i="2"/>
  <c r="AV292" i="2"/>
  <c r="AV293" i="2"/>
  <c r="AV294" i="2"/>
  <c r="AV295" i="2"/>
  <c r="AV296" i="2"/>
  <c r="AV297" i="2"/>
  <c r="AV298" i="2"/>
  <c r="AV299" i="2"/>
  <c r="AV300" i="2"/>
  <c r="AV301" i="2"/>
  <c r="AV302" i="2"/>
  <c r="AV303" i="2"/>
  <c r="AV304" i="2"/>
  <c r="AV305" i="2"/>
  <c r="AV306" i="2"/>
  <c r="AV307" i="2"/>
  <c r="AV308" i="2"/>
  <c r="AV309" i="2"/>
  <c r="AV310" i="2"/>
  <c r="AV311" i="2"/>
  <c r="AV312" i="2"/>
  <c r="AV313" i="2"/>
  <c r="AV14" i="2"/>
  <c r="AO14" i="2" s="1"/>
  <c r="AQ15" i="2"/>
  <c r="AR15" i="2"/>
  <c r="AN15" i="2" s="1"/>
  <c r="AS15" i="2"/>
  <c r="AT15" i="2"/>
  <c r="AU15" i="2"/>
  <c r="AQ16" i="2"/>
  <c r="AR16" i="2"/>
  <c r="AN16" i="2" s="1"/>
  <c r="AS16" i="2"/>
  <c r="AT16" i="2"/>
  <c r="AU16" i="2"/>
  <c r="AQ17" i="2"/>
  <c r="AR17" i="2"/>
  <c r="AN17" i="2"/>
  <c r="AS17" i="2"/>
  <c r="AT17" i="2"/>
  <c r="AU17" i="2"/>
  <c r="AQ18" i="2"/>
  <c r="AR18" i="2"/>
  <c r="AN18" i="2"/>
  <c r="AS18" i="2"/>
  <c r="AT18" i="2"/>
  <c r="AU18" i="2"/>
  <c r="AN19" i="2"/>
  <c r="AQ19" i="2"/>
  <c r="AR19" i="2"/>
  <c r="AS19" i="2"/>
  <c r="AT19" i="2"/>
  <c r="Q19" i="2" s="1"/>
  <c r="AU19" i="2"/>
  <c r="AQ20" i="2"/>
  <c r="AR20" i="2"/>
  <c r="AN20" i="2"/>
  <c r="AS20" i="2"/>
  <c r="AT20" i="2"/>
  <c r="AU20" i="2"/>
  <c r="AN21" i="2"/>
  <c r="AQ21" i="2"/>
  <c r="AR21" i="2"/>
  <c r="AS21" i="2"/>
  <c r="AT21" i="2"/>
  <c r="Q21" i="2" s="1"/>
  <c r="AU21" i="2"/>
  <c r="AQ22" i="2"/>
  <c r="AR22" i="2"/>
  <c r="AN22" i="2"/>
  <c r="AS22" i="2"/>
  <c r="AT22" i="2"/>
  <c r="AU22" i="2"/>
  <c r="AQ23" i="2"/>
  <c r="AR23" i="2"/>
  <c r="AN23" i="2"/>
  <c r="AS23" i="2"/>
  <c r="AT23" i="2"/>
  <c r="AU23" i="2"/>
  <c r="AN24" i="2"/>
  <c r="AQ24" i="2"/>
  <c r="AR24" i="2"/>
  <c r="AS24" i="2"/>
  <c r="AT24" i="2"/>
  <c r="AU24" i="2"/>
  <c r="AN25" i="2"/>
  <c r="AQ25" i="2"/>
  <c r="AR25" i="2"/>
  <c r="AS25" i="2"/>
  <c r="AT25" i="2"/>
  <c r="AU25" i="2"/>
  <c r="AN26" i="2"/>
  <c r="AQ26" i="2"/>
  <c r="AR26" i="2"/>
  <c r="AS26" i="2"/>
  <c r="AT26" i="2"/>
  <c r="AU26" i="2"/>
  <c r="AN27" i="2"/>
  <c r="AQ27" i="2"/>
  <c r="AR27" i="2"/>
  <c r="AS27" i="2"/>
  <c r="AT27" i="2"/>
  <c r="AU27" i="2"/>
  <c r="AN28" i="2"/>
  <c r="AQ28" i="2"/>
  <c r="AP28" i="2" s="1"/>
  <c r="AR28" i="2"/>
  <c r="AS28" i="2"/>
  <c r="AT28" i="2"/>
  <c r="AU28" i="2"/>
  <c r="AN29" i="2"/>
  <c r="AQ29" i="2"/>
  <c r="AR29" i="2"/>
  <c r="AS29" i="2"/>
  <c r="AT29" i="2"/>
  <c r="AU29" i="2"/>
  <c r="AN30" i="2"/>
  <c r="AQ30" i="2"/>
  <c r="AR30" i="2"/>
  <c r="AS30" i="2"/>
  <c r="AT30" i="2"/>
  <c r="AU30" i="2"/>
  <c r="AN31" i="2"/>
  <c r="AQ31" i="2"/>
  <c r="AR31" i="2"/>
  <c r="AS31" i="2"/>
  <c r="AT31" i="2"/>
  <c r="AU31" i="2"/>
  <c r="AN32" i="2"/>
  <c r="AQ32" i="2"/>
  <c r="AR32" i="2"/>
  <c r="AS32" i="2"/>
  <c r="AT32" i="2"/>
  <c r="AU32" i="2"/>
  <c r="AN33" i="2"/>
  <c r="AQ33" i="2"/>
  <c r="AR33" i="2"/>
  <c r="AS33" i="2"/>
  <c r="AT33" i="2"/>
  <c r="AU33" i="2"/>
  <c r="AN34" i="2"/>
  <c r="AQ34" i="2"/>
  <c r="AR34" i="2"/>
  <c r="AS34" i="2"/>
  <c r="AT34" i="2"/>
  <c r="AU34" i="2"/>
  <c r="AN35" i="2"/>
  <c r="AQ35" i="2"/>
  <c r="AR35" i="2"/>
  <c r="AS35" i="2"/>
  <c r="AT35" i="2"/>
  <c r="AU35" i="2"/>
  <c r="AN36" i="2"/>
  <c r="AQ36" i="2"/>
  <c r="AR36" i="2"/>
  <c r="AS36" i="2"/>
  <c r="AT36" i="2"/>
  <c r="AU36" i="2"/>
  <c r="AQ37" i="2"/>
  <c r="AR37" i="2"/>
  <c r="AN37" i="2"/>
  <c r="AS37" i="2"/>
  <c r="AT37" i="2"/>
  <c r="AU37" i="2"/>
  <c r="AN38" i="2"/>
  <c r="AQ38" i="2"/>
  <c r="AR38" i="2"/>
  <c r="AS38" i="2"/>
  <c r="AT38" i="2"/>
  <c r="AU38" i="2"/>
  <c r="AN39" i="2"/>
  <c r="AQ39" i="2"/>
  <c r="AR39" i="2"/>
  <c r="AS39" i="2"/>
  <c r="AT39" i="2"/>
  <c r="AU39" i="2"/>
  <c r="AQ40" i="2"/>
  <c r="AR40" i="2"/>
  <c r="AN40" i="2"/>
  <c r="AS40" i="2"/>
  <c r="AT40" i="2"/>
  <c r="AU40" i="2"/>
  <c r="AN41" i="2"/>
  <c r="AQ41" i="2"/>
  <c r="AR41" i="2"/>
  <c r="AS41" i="2"/>
  <c r="AT41" i="2"/>
  <c r="AU41" i="2"/>
  <c r="AN42" i="2"/>
  <c r="AQ42" i="2"/>
  <c r="AR42" i="2"/>
  <c r="AS42" i="2"/>
  <c r="AT42" i="2"/>
  <c r="AU42" i="2"/>
  <c r="AN43" i="2"/>
  <c r="AQ43" i="2"/>
  <c r="AR43" i="2"/>
  <c r="AS43" i="2"/>
  <c r="AT43" i="2"/>
  <c r="AU43" i="2"/>
  <c r="AN44" i="2"/>
  <c r="AQ44" i="2"/>
  <c r="AR44" i="2"/>
  <c r="AS44" i="2"/>
  <c r="AT44" i="2"/>
  <c r="AU44" i="2"/>
  <c r="AN45" i="2"/>
  <c r="AQ45" i="2"/>
  <c r="AR45" i="2"/>
  <c r="AS45" i="2"/>
  <c r="AT45" i="2"/>
  <c r="AU45" i="2"/>
  <c r="AN46" i="2"/>
  <c r="AQ46" i="2"/>
  <c r="AR46" i="2"/>
  <c r="AS46" i="2"/>
  <c r="AT46" i="2"/>
  <c r="AU46" i="2"/>
  <c r="AN47" i="2"/>
  <c r="AQ47" i="2"/>
  <c r="AR47" i="2"/>
  <c r="AS47" i="2"/>
  <c r="AT47" i="2"/>
  <c r="AU47" i="2"/>
  <c r="AQ48" i="2"/>
  <c r="AR48" i="2"/>
  <c r="AN48" i="2"/>
  <c r="AS48" i="2"/>
  <c r="AT48" i="2"/>
  <c r="AU48" i="2"/>
  <c r="AN49" i="2"/>
  <c r="AQ49" i="2"/>
  <c r="AR49" i="2"/>
  <c r="AS49" i="2"/>
  <c r="AT49" i="2"/>
  <c r="AU49" i="2"/>
  <c r="AQ50" i="2"/>
  <c r="AR50" i="2"/>
  <c r="AN50" i="2"/>
  <c r="AS50" i="2"/>
  <c r="AT50" i="2"/>
  <c r="AU50" i="2"/>
  <c r="AN51" i="2"/>
  <c r="AQ51" i="2"/>
  <c r="AR51" i="2"/>
  <c r="AS51" i="2"/>
  <c r="AT51" i="2"/>
  <c r="AU51" i="2"/>
  <c r="AN52" i="2"/>
  <c r="AQ52" i="2"/>
  <c r="AR52" i="2"/>
  <c r="AS52" i="2"/>
  <c r="AT52" i="2"/>
  <c r="AU52" i="2"/>
  <c r="AN53" i="2"/>
  <c r="AQ53" i="2"/>
  <c r="AR53" i="2"/>
  <c r="AS53" i="2"/>
  <c r="AT53" i="2"/>
  <c r="AU53" i="2"/>
  <c r="AN54" i="2"/>
  <c r="AQ54" i="2"/>
  <c r="AP54" i="2" s="1"/>
  <c r="AR54" i="2"/>
  <c r="AS54" i="2"/>
  <c r="AT54" i="2"/>
  <c r="AU54" i="2"/>
  <c r="AN55" i="2"/>
  <c r="AQ55" i="2"/>
  <c r="AR55" i="2"/>
  <c r="AS55" i="2"/>
  <c r="AT55" i="2"/>
  <c r="AU55" i="2"/>
  <c r="AN56" i="2"/>
  <c r="AQ56" i="2"/>
  <c r="AR56" i="2"/>
  <c r="AS56" i="2"/>
  <c r="AT56" i="2"/>
  <c r="AU56" i="2"/>
  <c r="AN57" i="2"/>
  <c r="AQ57" i="2"/>
  <c r="AR57" i="2"/>
  <c r="AS57" i="2"/>
  <c r="AP57" i="2" s="1"/>
  <c r="AT57" i="2"/>
  <c r="AU57" i="2"/>
  <c r="AN58" i="2"/>
  <c r="AQ58" i="2"/>
  <c r="AP58" i="2" s="1"/>
  <c r="AR58" i="2"/>
  <c r="AS58" i="2"/>
  <c r="AT58" i="2"/>
  <c r="AU58" i="2"/>
  <c r="AN59" i="2"/>
  <c r="AQ59" i="2"/>
  <c r="AR59" i="2"/>
  <c r="AS59" i="2"/>
  <c r="AT59" i="2"/>
  <c r="AU59" i="2"/>
  <c r="AN60" i="2"/>
  <c r="AQ60" i="2"/>
  <c r="AR60" i="2"/>
  <c r="AS60" i="2"/>
  <c r="AT60" i="2"/>
  <c r="AU60" i="2"/>
  <c r="AN61" i="2"/>
  <c r="AQ61" i="2"/>
  <c r="AR61" i="2"/>
  <c r="AS61" i="2"/>
  <c r="AT61" i="2"/>
  <c r="AU61" i="2"/>
  <c r="AN62" i="2"/>
  <c r="AQ62" i="2"/>
  <c r="AP62" i="2" s="1"/>
  <c r="AR62" i="2"/>
  <c r="AS62" i="2"/>
  <c r="AT62" i="2"/>
  <c r="AU62" i="2"/>
  <c r="AN63" i="2"/>
  <c r="AQ63" i="2"/>
  <c r="AR63" i="2"/>
  <c r="AS63" i="2"/>
  <c r="AT63" i="2"/>
  <c r="AU63" i="2"/>
  <c r="AN64" i="2"/>
  <c r="AQ64" i="2"/>
  <c r="AP64" i="2" s="1"/>
  <c r="AR64" i="2"/>
  <c r="AS64" i="2"/>
  <c r="AT64" i="2"/>
  <c r="AU64" i="2"/>
  <c r="AN65" i="2"/>
  <c r="AQ65" i="2"/>
  <c r="AR65" i="2"/>
  <c r="AS65" i="2"/>
  <c r="AT65" i="2"/>
  <c r="AU65" i="2"/>
  <c r="AN66" i="2"/>
  <c r="AQ66" i="2"/>
  <c r="AR66" i="2"/>
  <c r="AS66" i="2"/>
  <c r="AT66" i="2"/>
  <c r="AU66" i="2"/>
  <c r="AN67" i="2"/>
  <c r="AQ67" i="2"/>
  <c r="AR67" i="2"/>
  <c r="AS67" i="2"/>
  <c r="AT67" i="2"/>
  <c r="AU67" i="2"/>
  <c r="AN68" i="2"/>
  <c r="AQ68" i="2"/>
  <c r="AP68" i="2" s="1"/>
  <c r="AR68" i="2"/>
  <c r="AS68" i="2"/>
  <c r="AT68" i="2"/>
  <c r="AU68" i="2"/>
  <c r="AN69" i="2"/>
  <c r="AQ69" i="2"/>
  <c r="AR69" i="2"/>
  <c r="AS69" i="2"/>
  <c r="AT69" i="2"/>
  <c r="AU69" i="2"/>
  <c r="AN70" i="2"/>
  <c r="AQ70" i="2"/>
  <c r="AR70" i="2"/>
  <c r="AS70" i="2"/>
  <c r="AT70" i="2"/>
  <c r="AU70" i="2"/>
  <c r="AN71" i="2"/>
  <c r="AQ71" i="2"/>
  <c r="AR71" i="2"/>
  <c r="AS71" i="2"/>
  <c r="AT71" i="2"/>
  <c r="AU71" i="2"/>
  <c r="AN72" i="2"/>
  <c r="AQ72" i="2"/>
  <c r="AR72" i="2"/>
  <c r="AS72" i="2"/>
  <c r="AT72" i="2"/>
  <c r="AU72" i="2"/>
  <c r="AN73" i="2"/>
  <c r="AQ73" i="2"/>
  <c r="AR73" i="2"/>
  <c r="AS73" i="2"/>
  <c r="AP73" i="2" s="1"/>
  <c r="AT73" i="2"/>
  <c r="AU73" i="2"/>
  <c r="AN74" i="2"/>
  <c r="AQ74" i="2"/>
  <c r="AR74" i="2"/>
  <c r="AS74" i="2"/>
  <c r="AT74" i="2"/>
  <c r="AU74" i="2"/>
  <c r="AN75" i="2"/>
  <c r="AQ75" i="2"/>
  <c r="AR75" i="2"/>
  <c r="AS75" i="2"/>
  <c r="AT75" i="2"/>
  <c r="AU75" i="2"/>
  <c r="AN76" i="2"/>
  <c r="AQ76" i="2"/>
  <c r="AR76" i="2"/>
  <c r="AS76" i="2"/>
  <c r="AT76" i="2"/>
  <c r="AU76" i="2"/>
  <c r="AN77" i="2"/>
  <c r="AQ77" i="2"/>
  <c r="AR77" i="2"/>
  <c r="AS77" i="2"/>
  <c r="AT77" i="2"/>
  <c r="AU77" i="2"/>
  <c r="AN78" i="2"/>
  <c r="AQ78" i="2"/>
  <c r="AR78" i="2"/>
  <c r="AS78" i="2"/>
  <c r="AT78" i="2"/>
  <c r="AU78" i="2"/>
  <c r="AN79" i="2"/>
  <c r="AQ79" i="2"/>
  <c r="AR79" i="2"/>
  <c r="AS79" i="2"/>
  <c r="AT79" i="2"/>
  <c r="AU79" i="2"/>
  <c r="AN80" i="2"/>
  <c r="AQ80" i="2"/>
  <c r="AR80" i="2"/>
  <c r="AS80" i="2"/>
  <c r="AT80" i="2"/>
  <c r="AU80" i="2"/>
  <c r="AN81" i="2"/>
  <c r="AQ81" i="2"/>
  <c r="AR81" i="2"/>
  <c r="AS81" i="2"/>
  <c r="AP81" i="2" s="1"/>
  <c r="AT81" i="2"/>
  <c r="AU81" i="2"/>
  <c r="AN82" i="2"/>
  <c r="AQ82" i="2"/>
  <c r="AR82" i="2"/>
  <c r="AS82" i="2"/>
  <c r="AT82" i="2"/>
  <c r="AU82" i="2"/>
  <c r="AN83" i="2"/>
  <c r="AQ83" i="2"/>
  <c r="AR83" i="2"/>
  <c r="AS83" i="2"/>
  <c r="AT83" i="2"/>
  <c r="AU83" i="2"/>
  <c r="AN84" i="2"/>
  <c r="AQ84" i="2"/>
  <c r="AP84" i="2" s="1"/>
  <c r="AR84" i="2"/>
  <c r="AS84" i="2"/>
  <c r="AT84" i="2"/>
  <c r="AU84" i="2"/>
  <c r="AN85" i="2"/>
  <c r="AQ85" i="2"/>
  <c r="AR85" i="2"/>
  <c r="AS85" i="2"/>
  <c r="AT85" i="2"/>
  <c r="AU85" i="2"/>
  <c r="AN86" i="2"/>
  <c r="AQ86" i="2"/>
  <c r="AR86" i="2"/>
  <c r="AS86" i="2"/>
  <c r="AT86" i="2"/>
  <c r="AU86" i="2"/>
  <c r="AN87" i="2"/>
  <c r="AQ87" i="2"/>
  <c r="AR87" i="2"/>
  <c r="AS87" i="2"/>
  <c r="AP87" i="2" s="1"/>
  <c r="AT87" i="2"/>
  <c r="AU87" i="2"/>
  <c r="AN88" i="2"/>
  <c r="AQ88" i="2"/>
  <c r="AR88" i="2"/>
  <c r="AS88" i="2"/>
  <c r="AT88" i="2"/>
  <c r="AU88" i="2"/>
  <c r="AN89" i="2"/>
  <c r="AQ89" i="2"/>
  <c r="AR89" i="2"/>
  <c r="AS89" i="2"/>
  <c r="AT89" i="2"/>
  <c r="AU89" i="2"/>
  <c r="AN90" i="2"/>
  <c r="AQ90" i="2"/>
  <c r="AR90" i="2"/>
  <c r="AS90" i="2"/>
  <c r="AT90" i="2"/>
  <c r="AU90" i="2"/>
  <c r="AN91" i="2"/>
  <c r="AQ91" i="2"/>
  <c r="AR91" i="2"/>
  <c r="AS91" i="2"/>
  <c r="AT91" i="2"/>
  <c r="AU91" i="2"/>
  <c r="AN92" i="2"/>
  <c r="AQ92" i="2"/>
  <c r="AR92" i="2"/>
  <c r="AS92" i="2"/>
  <c r="AT92" i="2"/>
  <c r="AU92" i="2"/>
  <c r="AN93" i="2"/>
  <c r="AQ93" i="2"/>
  <c r="AR93" i="2"/>
  <c r="AS93" i="2"/>
  <c r="AP93" i="2" s="1"/>
  <c r="AT93" i="2"/>
  <c r="AU93" i="2"/>
  <c r="AN94" i="2"/>
  <c r="AQ94" i="2"/>
  <c r="AP94" i="2" s="1"/>
  <c r="AR94" i="2"/>
  <c r="AS94" i="2"/>
  <c r="AT94" i="2"/>
  <c r="AU94" i="2"/>
  <c r="AN95" i="2"/>
  <c r="AQ95" i="2"/>
  <c r="AR95" i="2"/>
  <c r="AS95" i="2"/>
  <c r="AT95" i="2"/>
  <c r="AU95" i="2"/>
  <c r="AN96" i="2"/>
  <c r="AQ96" i="2"/>
  <c r="AR96" i="2"/>
  <c r="AS96" i="2"/>
  <c r="AT96" i="2"/>
  <c r="AU96" i="2"/>
  <c r="AN97" i="2"/>
  <c r="AQ97" i="2"/>
  <c r="AR97" i="2"/>
  <c r="AS97" i="2"/>
  <c r="AT97" i="2"/>
  <c r="AU97" i="2"/>
  <c r="AN98" i="2"/>
  <c r="AQ98" i="2"/>
  <c r="AR98" i="2"/>
  <c r="AS98" i="2"/>
  <c r="AT98" i="2"/>
  <c r="AU98" i="2"/>
  <c r="AN99" i="2"/>
  <c r="AQ99" i="2"/>
  <c r="AR99" i="2"/>
  <c r="AS99" i="2"/>
  <c r="AP99" i="2" s="1"/>
  <c r="AT99" i="2"/>
  <c r="AU99" i="2"/>
  <c r="AN100" i="2"/>
  <c r="AQ100" i="2"/>
  <c r="AR100" i="2"/>
  <c r="AS100" i="2"/>
  <c r="AT100" i="2"/>
  <c r="AU100" i="2"/>
  <c r="AN101" i="2"/>
  <c r="AQ101" i="2"/>
  <c r="AR101" i="2"/>
  <c r="AS101" i="2"/>
  <c r="AT101" i="2"/>
  <c r="AU101" i="2"/>
  <c r="AN102" i="2"/>
  <c r="AQ102" i="2"/>
  <c r="AR102" i="2"/>
  <c r="AS102" i="2"/>
  <c r="AT102" i="2"/>
  <c r="AU102" i="2"/>
  <c r="AN103" i="2"/>
  <c r="AQ103" i="2"/>
  <c r="AR103" i="2"/>
  <c r="AS103" i="2"/>
  <c r="AT103" i="2"/>
  <c r="AU103" i="2"/>
  <c r="AN104" i="2"/>
  <c r="AQ104" i="2"/>
  <c r="AP104" i="2" s="1"/>
  <c r="AR104" i="2"/>
  <c r="AS104" i="2"/>
  <c r="AT104" i="2"/>
  <c r="AU104" i="2"/>
  <c r="AN105" i="2"/>
  <c r="AQ105" i="2"/>
  <c r="AR105" i="2"/>
  <c r="AS105" i="2"/>
  <c r="AT105" i="2"/>
  <c r="AU105" i="2"/>
  <c r="AN106" i="2"/>
  <c r="AQ106" i="2"/>
  <c r="AR106" i="2"/>
  <c r="AS106" i="2"/>
  <c r="AT106" i="2"/>
  <c r="AU106" i="2"/>
  <c r="AN107" i="2"/>
  <c r="AQ107" i="2"/>
  <c r="AR107" i="2"/>
  <c r="AS107" i="2"/>
  <c r="AT107" i="2"/>
  <c r="AU107" i="2"/>
  <c r="AN108" i="2"/>
  <c r="AQ108" i="2"/>
  <c r="AR108" i="2"/>
  <c r="AS108" i="2"/>
  <c r="AT108" i="2"/>
  <c r="AU108" i="2"/>
  <c r="AN109" i="2"/>
  <c r="AQ109" i="2"/>
  <c r="AR109" i="2"/>
  <c r="AS109" i="2"/>
  <c r="AP109" i="2" s="1"/>
  <c r="AT109" i="2"/>
  <c r="AU109" i="2"/>
  <c r="AN110" i="2"/>
  <c r="AQ110" i="2"/>
  <c r="AP110" i="2" s="1"/>
  <c r="AR110" i="2"/>
  <c r="AS110" i="2"/>
  <c r="AT110" i="2"/>
  <c r="AU110" i="2"/>
  <c r="AN111" i="2"/>
  <c r="AQ111" i="2"/>
  <c r="AR111" i="2"/>
  <c r="AS111" i="2"/>
  <c r="AP111" i="2" s="1"/>
  <c r="AT111" i="2"/>
  <c r="AU111" i="2"/>
  <c r="AN112" i="2"/>
  <c r="AQ112" i="2"/>
  <c r="AR112" i="2"/>
  <c r="AS112" i="2"/>
  <c r="AT112" i="2"/>
  <c r="AU112" i="2"/>
  <c r="AN113" i="2"/>
  <c r="AQ113" i="2"/>
  <c r="AR113" i="2"/>
  <c r="AS113" i="2"/>
  <c r="AT113" i="2"/>
  <c r="AU113" i="2"/>
  <c r="AN114" i="2"/>
  <c r="AQ114" i="2"/>
  <c r="AR114" i="2"/>
  <c r="AS114" i="2"/>
  <c r="AT114" i="2"/>
  <c r="AU114" i="2"/>
  <c r="AN115" i="2"/>
  <c r="AQ115" i="2"/>
  <c r="AR115" i="2"/>
  <c r="AS115" i="2"/>
  <c r="AT115" i="2"/>
  <c r="AU115" i="2"/>
  <c r="AN116" i="2"/>
  <c r="AQ116" i="2"/>
  <c r="AR116" i="2"/>
  <c r="AS116" i="2"/>
  <c r="AT116" i="2"/>
  <c r="AU116" i="2"/>
  <c r="AN117" i="2"/>
  <c r="AQ117" i="2"/>
  <c r="AR117" i="2"/>
  <c r="AS117" i="2"/>
  <c r="AT117" i="2"/>
  <c r="AU117" i="2"/>
  <c r="AN118" i="2"/>
  <c r="AQ118" i="2"/>
  <c r="AP118" i="2" s="1"/>
  <c r="AR118" i="2"/>
  <c r="AS118" i="2"/>
  <c r="AT118" i="2"/>
  <c r="AU118" i="2"/>
  <c r="AN119" i="2"/>
  <c r="AQ119" i="2"/>
  <c r="AR119" i="2"/>
  <c r="AS119" i="2"/>
  <c r="AT119" i="2"/>
  <c r="AU119" i="2"/>
  <c r="AN120" i="2"/>
  <c r="AQ120" i="2"/>
  <c r="AR120" i="2"/>
  <c r="AS120" i="2"/>
  <c r="AT120" i="2"/>
  <c r="AU120" i="2"/>
  <c r="AN121" i="2"/>
  <c r="AQ121" i="2"/>
  <c r="AR121" i="2"/>
  <c r="AS121" i="2"/>
  <c r="AP121" i="2" s="1"/>
  <c r="AT121" i="2"/>
  <c r="AU121" i="2"/>
  <c r="AN122" i="2"/>
  <c r="AQ122" i="2"/>
  <c r="AR122" i="2"/>
  <c r="AS122" i="2"/>
  <c r="AT122" i="2"/>
  <c r="AU122" i="2"/>
  <c r="AN123" i="2"/>
  <c r="AQ123" i="2"/>
  <c r="AR123" i="2"/>
  <c r="AS123" i="2"/>
  <c r="AP123" i="2" s="1"/>
  <c r="AT123" i="2"/>
  <c r="AU123" i="2"/>
  <c r="AN124" i="2"/>
  <c r="AQ124" i="2"/>
  <c r="AR124" i="2"/>
  <c r="AS124" i="2"/>
  <c r="AT124" i="2"/>
  <c r="AU124" i="2"/>
  <c r="AN125" i="2"/>
  <c r="AQ125" i="2"/>
  <c r="AR125" i="2"/>
  <c r="AS125" i="2"/>
  <c r="AP125" i="2" s="1"/>
  <c r="AT125" i="2"/>
  <c r="AU125" i="2"/>
  <c r="AN126" i="2"/>
  <c r="AQ126" i="2"/>
  <c r="AP126" i="2" s="1"/>
  <c r="AR126" i="2"/>
  <c r="AS126" i="2"/>
  <c r="AT126" i="2"/>
  <c r="AU126" i="2"/>
  <c r="AN127" i="2"/>
  <c r="AQ127" i="2"/>
  <c r="AR127" i="2"/>
  <c r="AS127" i="2"/>
  <c r="AT127" i="2"/>
  <c r="AU127" i="2"/>
  <c r="AN128" i="2"/>
  <c r="AQ128" i="2"/>
  <c r="AR128" i="2"/>
  <c r="AS128" i="2"/>
  <c r="AT128" i="2"/>
  <c r="AU128" i="2"/>
  <c r="AN129" i="2"/>
  <c r="AQ129" i="2"/>
  <c r="AR129" i="2"/>
  <c r="AS129" i="2"/>
  <c r="AP129" i="2" s="1"/>
  <c r="AT129" i="2"/>
  <c r="AU129" i="2"/>
  <c r="AN130" i="2"/>
  <c r="AQ130" i="2"/>
  <c r="AP130" i="2" s="1"/>
  <c r="AR130" i="2"/>
  <c r="AS130" i="2"/>
  <c r="AT130" i="2"/>
  <c r="AU130" i="2"/>
  <c r="AN131" i="2"/>
  <c r="AQ131" i="2"/>
  <c r="AR131" i="2"/>
  <c r="AS131" i="2"/>
  <c r="AT131" i="2"/>
  <c r="AU131" i="2"/>
  <c r="AN132" i="2"/>
  <c r="AQ132" i="2"/>
  <c r="AR132" i="2"/>
  <c r="AS132" i="2"/>
  <c r="AT132" i="2"/>
  <c r="AU132" i="2"/>
  <c r="AN133" i="2"/>
  <c r="AQ133" i="2"/>
  <c r="AR133" i="2"/>
  <c r="AS133" i="2"/>
  <c r="AP133" i="2" s="1"/>
  <c r="AT133" i="2"/>
  <c r="AU133" i="2"/>
  <c r="AN134" i="2"/>
  <c r="AQ134" i="2"/>
  <c r="AR134" i="2"/>
  <c r="AS134" i="2"/>
  <c r="AT134" i="2"/>
  <c r="AU134" i="2"/>
  <c r="AN135" i="2"/>
  <c r="AQ135" i="2"/>
  <c r="AR135" i="2"/>
  <c r="AS135" i="2"/>
  <c r="AT135" i="2"/>
  <c r="AU135" i="2"/>
  <c r="AN136" i="2"/>
  <c r="AQ136" i="2"/>
  <c r="AR136" i="2"/>
  <c r="AS136" i="2"/>
  <c r="AT136" i="2"/>
  <c r="AU136" i="2"/>
  <c r="AN137" i="2"/>
  <c r="AQ137" i="2"/>
  <c r="AR137" i="2"/>
  <c r="AS137" i="2"/>
  <c r="AT137" i="2"/>
  <c r="AU137" i="2"/>
  <c r="AN138" i="2"/>
  <c r="AQ138" i="2"/>
  <c r="AR138" i="2"/>
  <c r="AS138" i="2"/>
  <c r="AT138" i="2"/>
  <c r="AU138" i="2"/>
  <c r="AN139" i="2"/>
  <c r="AQ139" i="2"/>
  <c r="AR139" i="2"/>
  <c r="AS139" i="2"/>
  <c r="AT139" i="2"/>
  <c r="AU139" i="2"/>
  <c r="AN140" i="2"/>
  <c r="AQ140" i="2"/>
  <c r="AR140" i="2"/>
  <c r="AS140" i="2"/>
  <c r="AT140" i="2"/>
  <c r="AU140" i="2"/>
  <c r="AN141" i="2"/>
  <c r="AQ141" i="2"/>
  <c r="AR141" i="2"/>
  <c r="AS141" i="2"/>
  <c r="AT141" i="2"/>
  <c r="AU141" i="2"/>
  <c r="AN142" i="2"/>
  <c r="AQ142" i="2"/>
  <c r="AR142" i="2"/>
  <c r="AS142" i="2"/>
  <c r="AT142" i="2"/>
  <c r="AU142" i="2"/>
  <c r="AN143" i="2"/>
  <c r="AQ143" i="2"/>
  <c r="AR143" i="2"/>
  <c r="AS143" i="2"/>
  <c r="AP143" i="2" s="1"/>
  <c r="AT143" i="2"/>
  <c r="AU143" i="2"/>
  <c r="AN144" i="2"/>
  <c r="AQ144" i="2"/>
  <c r="AR144" i="2"/>
  <c r="AS144" i="2"/>
  <c r="AT144" i="2"/>
  <c r="AU144" i="2"/>
  <c r="AN145" i="2"/>
  <c r="AQ145" i="2"/>
  <c r="AR145" i="2"/>
  <c r="AS145" i="2"/>
  <c r="AT145" i="2"/>
  <c r="AU145" i="2"/>
  <c r="AN146" i="2"/>
  <c r="AQ146" i="2"/>
  <c r="AR146" i="2"/>
  <c r="AS146" i="2"/>
  <c r="AT146" i="2"/>
  <c r="AU146" i="2"/>
  <c r="AN147" i="2"/>
  <c r="AQ147" i="2"/>
  <c r="AR147" i="2"/>
  <c r="AS147" i="2"/>
  <c r="AP147" i="2" s="1"/>
  <c r="AT147" i="2"/>
  <c r="AU147" i="2"/>
  <c r="AN148" i="2"/>
  <c r="AQ148" i="2"/>
  <c r="AP148" i="2" s="1"/>
  <c r="AR148" i="2"/>
  <c r="AS148" i="2"/>
  <c r="AT148" i="2"/>
  <c r="AU148" i="2"/>
  <c r="AN149" i="2"/>
  <c r="AQ149" i="2"/>
  <c r="AR149" i="2"/>
  <c r="AS149" i="2"/>
  <c r="AP149" i="2" s="1"/>
  <c r="AT149" i="2"/>
  <c r="AU149" i="2"/>
  <c r="AN150" i="2"/>
  <c r="AQ150" i="2"/>
  <c r="AP150" i="2" s="1"/>
  <c r="AR150" i="2"/>
  <c r="AS150" i="2"/>
  <c r="AT150" i="2"/>
  <c r="AU150" i="2"/>
  <c r="AN151" i="2"/>
  <c r="AQ151" i="2"/>
  <c r="AR151" i="2"/>
  <c r="AS151" i="2"/>
  <c r="AT151" i="2"/>
  <c r="AU151" i="2"/>
  <c r="AN152" i="2"/>
  <c r="AQ152" i="2"/>
  <c r="AR152" i="2"/>
  <c r="AS152" i="2"/>
  <c r="AT152" i="2"/>
  <c r="AU152" i="2"/>
  <c r="AN153" i="2"/>
  <c r="AQ153" i="2"/>
  <c r="AR153" i="2"/>
  <c r="AS153" i="2"/>
  <c r="AT153" i="2"/>
  <c r="AU153" i="2"/>
  <c r="AN154" i="2"/>
  <c r="AQ154" i="2"/>
  <c r="AR154" i="2"/>
  <c r="AS154" i="2"/>
  <c r="AT154" i="2"/>
  <c r="AU154" i="2"/>
  <c r="AN155" i="2"/>
  <c r="AQ155" i="2"/>
  <c r="AR155" i="2"/>
  <c r="AS155" i="2"/>
  <c r="AT155" i="2"/>
  <c r="AU155" i="2"/>
  <c r="AN156" i="2"/>
  <c r="AQ156" i="2"/>
  <c r="AP156" i="2" s="1"/>
  <c r="AR156" i="2"/>
  <c r="AS156" i="2"/>
  <c r="AT156" i="2"/>
  <c r="AU156" i="2"/>
  <c r="AN157" i="2"/>
  <c r="AQ157" i="2"/>
  <c r="AR157" i="2"/>
  <c r="AS157" i="2"/>
  <c r="AT157" i="2"/>
  <c r="AU157" i="2"/>
  <c r="AN158" i="2"/>
  <c r="AQ158" i="2"/>
  <c r="AR158" i="2"/>
  <c r="AS158" i="2"/>
  <c r="AT158" i="2"/>
  <c r="AU158" i="2"/>
  <c r="AN159" i="2"/>
  <c r="AQ159" i="2"/>
  <c r="AR159" i="2"/>
  <c r="AS159" i="2"/>
  <c r="AT159" i="2"/>
  <c r="AU159" i="2"/>
  <c r="AN160" i="2"/>
  <c r="AQ160" i="2"/>
  <c r="AR160" i="2"/>
  <c r="AS160" i="2"/>
  <c r="AT160" i="2"/>
  <c r="AU160" i="2"/>
  <c r="AN161" i="2"/>
  <c r="AQ161" i="2"/>
  <c r="AR161" i="2"/>
  <c r="AS161" i="2"/>
  <c r="AT161" i="2"/>
  <c r="AU161" i="2"/>
  <c r="AN162" i="2"/>
  <c r="AQ162" i="2"/>
  <c r="AR162" i="2"/>
  <c r="AS162" i="2"/>
  <c r="AT162" i="2"/>
  <c r="AU162" i="2"/>
  <c r="AN163" i="2"/>
  <c r="AQ163" i="2"/>
  <c r="AR163" i="2"/>
  <c r="AS163" i="2"/>
  <c r="AT163" i="2"/>
  <c r="AU163" i="2"/>
  <c r="AN164" i="2"/>
  <c r="AQ164" i="2"/>
  <c r="AR164" i="2"/>
  <c r="AS164" i="2"/>
  <c r="AT164" i="2"/>
  <c r="AU164" i="2"/>
  <c r="AN165" i="2"/>
  <c r="AQ165" i="2"/>
  <c r="AR165" i="2"/>
  <c r="AS165" i="2"/>
  <c r="AP165" i="2" s="1"/>
  <c r="AT165" i="2"/>
  <c r="AU165" i="2"/>
  <c r="AN166" i="2"/>
  <c r="AQ166" i="2"/>
  <c r="AP166" i="2" s="1"/>
  <c r="AR166" i="2"/>
  <c r="AS166" i="2"/>
  <c r="AT166" i="2"/>
  <c r="AU166" i="2"/>
  <c r="AN167" i="2"/>
  <c r="AQ167" i="2"/>
  <c r="AR167" i="2"/>
  <c r="AS167" i="2"/>
  <c r="AT167" i="2"/>
  <c r="AU167" i="2"/>
  <c r="AN168" i="2"/>
  <c r="AQ168" i="2"/>
  <c r="AP168" i="2" s="1"/>
  <c r="AR168" i="2"/>
  <c r="AS168" i="2"/>
  <c r="AT168" i="2"/>
  <c r="AU168" i="2"/>
  <c r="AN169" i="2"/>
  <c r="AQ169" i="2"/>
  <c r="AR169" i="2"/>
  <c r="AS169" i="2"/>
  <c r="AT169" i="2"/>
  <c r="AU169" i="2"/>
  <c r="AN170" i="2"/>
  <c r="AQ170" i="2"/>
  <c r="AR170" i="2"/>
  <c r="AS170" i="2"/>
  <c r="AT170" i="2"/>
  <c r="AU170" i="2"/>
  <c r="AN171" i="2"/>
  <c r="AQ171" i="2"/>
  <c r="AR171" i="2"/>
  <c r="AS171" i="2"/>
  <c r="AT171" i="2"/>
  <c r="AU171" i="2"/>
  <c r="AN172" i="2"/>
  <c r="AQ172" i="2"/>
  <c r="AP172" i="2" s="1"/>
  <c r="AR172" i="2"/>
  <c r="AS172" i="2"/>
  <c r="AT172" i="2"/>
  <c r="AU172" i="2"/>
  <c r="AN173" i="2"/>
  <c r="AQ173" i="2"/>
  <c r="AR173" i="2"/>
  <c r="AS173" i="2"/>
  <c r="AT173" i="2"/>
  <c r="AU173" i="2"/>
  <c r="AN174" i="2"/>
  <c r="AQ174" i="2"/>
  <c r="AR174" i="2"/>
  <c r="AS174" i="2"/>
  <c r="AT174" i="2"/>
  <c r="AU174" i="2"/>
  <c r="AN175" i="2"/>
  <c r="AQ175" i="2"/>
  <c r="AR175" i="2"/>
  <c r="AS175" i="2"/>
  <c r="AT175" i="2"/>
  <c r="AU175" i="2"/>
  <c r="AN176" i="2"/>
  <c r="AQ176" i="2"/>
  <c r="AR176" i="2"/>
  <c r="AS176" i="2"/>
  <c r="AT176" i="2"/>
  <c r="AU176" i="2"/>
  <c r="AN177" i="2"/>
  <c r="AQ177" i="2"/>
  <c r="AR177" i="2"/>
  <c r="AS177" i="2"/>
  <c r="AT177" i="2"/>
  <c r="AU177" i="2"/>
  <c r="AN178" i="2"/>
  <c r="AQ178" i="2"/>
  <c r="AP178" i="2" s="1"/>
  <c r="AR178" i="2"/>
  <c r="AS178" i="2"/>
  <c r="AT178" i="2"/>
  <c r="AU178" i="2"/>
  <c r="AN179" i="2"/>
  <c r="AQ179" i="2"/>
  <c r="AR179" i="2"/>
  <c r="AS179" i="2"/>
  <c r="AP179" i="2" s="1"/>
  <c r="AT179" i="2"/>
  <c r="AU179" i="2"/>
  <c r="AN180" i="2"/>
  <c r="AQ180" i="2"/>
  <c r="AR180" i="2"/>
  <c r="AS180" i="2"/>
  <c r="AT180" i="2"/>
  <c r="AU180" i="2"/>
  <c r="AN181" i="2"/>
  <c r="AQ181" i="2"/>
  <c r="AR181" i="2"/>
  <c r="AS181" i="2"/>
  <c r="AT181" i="2"/>
  <c r="AU181" i="2"/>
  <c r="AQ182" i="2"/>
  <c r="AR182" i="2"/>
  <c r="AN182" i="2"/>
  <c r="AS182" i="2"/>
  <c r="AT182" i="2"/>
  <c r="AU182" i="2"/>
  <c r="AQ183" i="2"/>
  <c r="AR183" i="2"/>
  <c r="AN183" i="2"/>
  <c r="AS183" i="2"/>
  <c r="AP183" i="2" s="1"/>
  <c r="AT183" i="2"/>
  <c r="AU183" i="2"/>
  <c r="AN184" i="2"/>
  <c r="AQ184" i="2"/>
  <c r="AR184" i="2"/>
  <c r="AS184" i="2"/>
  <c r="AT184" i="2"/>
  <c r="AU184" i="2"/>
  <c r="AN185" i="2"/>
  <c r="AQ185" i="2"/>
  <c r="AR185" i="2"/>
  <c r="AS185" i="2"/>
  <c r="AP185" i="2" s="1"/>
  <c r="AT185" i="2"/>
  <c r="AU185" i="2"/>
  <c r="AN186" i="2"/>
  <c r="AQ186" i="2"/>
  <c r="AR186" i="2"/>
  <c r="AS186" i="2"/>
  <c r="AT186" i="2"/>
  <c r="AU186" i="2"/>
  <c r="AN187" i="2"/>
  <c r="AQ187" i="2"/>
  <c r="AR187" i="2"/>
  <c r="AS187" i="2"/>
  <c r="AT187" i="2"/>
  <c r="AU187" i="2"/>
  <c r="AN188" i="2"/>
  <c r="AQ188" i="2"/>
  <c r="AP188" i="2" s="1"/>
  <c r="AR188" i="2"/>
  <c r="AS188" i="2"/>
  <c r="AT188" i="2"/>
  <c r="AU188" i="2"/>
  <c r="AN189" i="2"/>
  <c r="AQ189" i="2"/>
  <c r="AR189" i="2"/>
  <c r="AS189" i="2"/>
  <c r="AP189" i="2" s="1"/>
  <c r="AT189" i="2"/>
  <c r="AU189" i="2"/>
  <c r="AN190" i="2"/>
  <c r="AQ190" i="2"/>
  <c r="AR190" i="2"/>
  <c r="AS190" i="2"/>
  <c r="AT190" i="2"/>
  <c r="AU190" i="2"/>
  <c r="AN191" i="2"/>
  <c r="AQ191" i="2"/>
  <c r="AR191" i="2"/>
  <c r="AS191" i="2"/>
  <c r="AT191" i="2"/>
  <c r="AU191" i="2"/>
  <c r="AN192" i="2"/>
  <c r="AQ192" i="2"/>
  <c r="AP192" i="2" s="1"/>
  <c r="AR192" i="2"/>
  <c r="AS192" i="2"/>
  <c r="AT192" i="2"/>
  <c r="AU192" i="2"/>
  <c r="AN193" i="2"/>
  <c r="AQ193" i="2"/>
  <c r="AR193" i="2"/>
  <c r="AS193" i="2"/>
  <c r="AT193" i="2"/>
  <c r="AU193" i="2"/>
  <c r="AN194" i="2"/>
  <c r="AQ194" i="2"/>
  <c r="AP194" i="2" s="1"/>
  <c r="AR194" i="2"/>
  <c r="AS194" i="2"/>
  <c r="AT194" i="2"/>
  <c r="AU194" i="2"/>
  <c r="AN195" i="2"/>
  <c r="AQ195" i="2"/>
  <c r="AR195" i="2"/>
  <c r="AS195" i="2"/>
  <c r="AP195" i="2" s="1"/>
  <c r="AT195" i="2"/>
  <c r="AU195" i="2"/>
  <c r="AN196" i="2"/>
  <c r="AQ196" i="2"/>
  <c r="AR196" i="2"/>
  <c r="AS196" i="2"/>
  <c r="AT196" i="2"/>
  <c r="AU196" i="2"/>
  <c r="AN197" i="2"/>
  <c r="AQ197" i="2"/>
  <c r="AR197" i="2"/>
  <c r="AS197" i="2"/>
  <c r="AT197" i="2"/>
  <c r="AU197" i="2"/>
  <c r="AN198" i="2"/>
  <c r="AQ198" i="2"/>
  <c r="AP198" i="2" s="1"/>
  <c r="AR198" i="2"/>
  <c r="AS198" i="2"/>
  <c r="AT198" i="2"/>
  <c r="AU198" i="2"/>
  <c r="AN199" i="2"/>
  <c r="AQ199" i="2"/>
  <c r="AR199" i="2"/>
  <c r="AS199" i="2"/>
  <c r="AP199" i="2" s="1"/>
  <c r="AT199" i="2"/>
  <c r="AU199" i="2"/>
  <c r="AN200" i="2"/>
  <c r="AQ200" i="2"/>
  <c r="AR200" i="2"/>
  <c r="AS200" i="2"/>
  <c r="AT200" i="2"/>
  <c r="AU200" i="2"/>
  <c r="AN201" i="2"/>
  <c r="AQ201" i="2"/>
  <c r="AR201" i="2"/>
  <c r="AS201" i="2"/>
  <c r="AT201" i="2"/>
  <c r="AU201" i="2"/>
  <c r="AN202" i="2"/>
  <c r="AQ202" i="2"/>
  <c r="AR202" i="2"/>
  <c r="AS202" i="2"/>
  <c r="AT202" i="2"/>
  <c r="AU202" i="2"/>
  <c r="AN203" i="2"/>
  <c r="AQ203" i="2"/>
  <c r="AR203" i="2"/>
  <c r="AS203" i="2"/>
  <c r="AT203" i="2"/>
  <c r="AU203" i="2"/>
  <c r="AN204" i="2"/>
  <c r="AQ204" i="2"/>
  <c r="AR204" i="2"/>
  <c r="AS204" i="2"/>
  <c r="AT204" i="2"/>
  <c r="AU204" i="2"/>
  <c r="AN205" i="2"/>
  <c r="AQ205" i="2"/>
  <c r="AR205" i="2"/>
  <c r="AS205" i="2"/>
  <c r="AT205" i="2"/>
  <c r="AU205" i="2"/>
  <c r="AN206" i="2"/>
  <c r="AQ206" i="2"/>
  <c r="AR206" i="2"/>
  <c r="AS206" i="2"/>
  <c r="AT206" i="2"/>
  <c r="AU206" i="2"/>
  <c r="AN207" i="2"/>
  <c r="AQ207" i="2"/>
  <c r="AR207" i="2"/>
  <c r="AS207" i="2"/>
  <c r="AP207" i="2" s="1"/>
  <c r="AT207" i="2"/>
  <c r="AU207" i="2"/>
  <c r="AN208" i="2"/>
  <c r="AQ208" i="2"/>
  <c r="AR208" i="2"/>
  <c r="AS208" i="2"/>
  <c r="AT208" i="2"/>
  <c r="AU208" i="2"/>
  <c r="AN209" i="2"/>
  <c r="AQ209" i="2"/>
  <c r="AR209" i="2"/>
  <c r="AS209" i="2"/>
  <c r="AT209" i="2"/>
  <c r="AU209" i="2"/>
  <c r="AN210" i="2"/>
  <c r="AQ210" i="2"/>
  <c r="AP210" i="2" s="1"/>
  <c r="AR210" i="2"/>
  <c r="AS210" i="2"/>
  <c r="AT210" i="2"/>
  <c r="AU210" i="2"/>
  <c r="AN211" i="2"/>
  <c r="AQ211" i="2"/>
  <c r="AR211" i="2"/>
  <c r="AS211" i="2"/>
  <c r="AP211" i="2" s="1"/>
  <c r="AT211" i="2"/>
  <c r="AU211" i="2"/>
  <c r="AN212" i="2"/>
  <c r="AQ212" i="2"/>
  <c r="AR212" i="2"/>
  <c r="AS212" i="2"/>
  <c r="AT212" i="2"/>
  <c r="AU212" i="2"/>
  <c r="AN213" i="2"/>
  <c r="AQ213" i="2"/>
  <c r="AR213" i="2"/>
  <c r="AS213" i="2"/>
  <c r="AP213" i="2" s="1"/>
  <c r="AT213" i="2"/>
  <c r="AU213" i="2"/>
  <c r="AN214" i="2"/>
  <c r="AQ214" i="2"/>
  <c r="AR214" i="2"/>
  <c r="AS214" i="2"/>
  <c r="AT214" i="2"/>
  <c r="AU214" i="2"/>
  <c r="AN215" i="2"/>
  <c r="AQ215" i="2"/>
  <c r="AR215" i="2"/>
  <c r="AS215" i="2"/>
  <c r="AT215" i="2"/>
  <c r="AU215" i="2"/>
  <c r="AN216" i="2"/>
  <c r="AQ216" i="2"/>
  <c r="AP216" i="2" s="1"/>
  <c r="AR216" i="2"/>
  <c r="AS216" i="2"/>
  <c r="AT216" i="2"/>
  <c r="AU216" i="2"/>
  <c r="AN217" i="2"/>
  <c r="AQ217" i="2"/>
  <c r="AR217" i="2"/>
  <c r="AS217" i="2"/>
  <c r="AP217" i="2" s="1"/>
  <c r="AT217" i="2"/>
  <c r="AU217" i="2"/>
  <c r="AN218" i="2"/>
  <c r="AQ218" i="2"/>
  <c r="AR218" i="2"/>
  <c r="AS218" i="2"/>
  <c r="AT218" i="2"/>
  <c r="AU218" i="2"/>
  <c r="AN219" i="2"/>
  <c r="AQ219" i="2"/>
  <c r="AR219" i="2"/>
  <c r="AS219" i="2"/>
  <c r="AT219" i="2"/>
  <c r="AU219" i="2"/>
  <c r="AN220" i="2"/>
  <c r="AQ220" i="2"/>
  <c r="AP220" i="2" s="1"/>
  <c r="AR220" i="2"/>
  <c r="AS220" i="2"/>
  <c r="AT220" i="2"/>
  <c r="AU220" i="2"/>
  <c r="AN221" i="2"/>
  <c r="AQ221" i="2"/>
  <c r="AR221" i="2"/>
  <c r="AS221" i="2"/>
  <c r="AT221" i="2"/>
  <c r="AU221" i="2"/>
  <c r="AN222" i="2"/>
  <c r="AQ222" i="2"/>
  <c r="AR222" i="2"/>
  <c r="AS222" i="2"/>
  <c r="AT222" i="2"/>
  <c r="AU222" i="2"/>
  <c r="AN223" i="2"/>
  <c r="AQ223" i="2"/>
  <c r="AR223" i="2"/>
  <c r="AS223" i="2"/>
  <c r="AT223" i="2"/>
  <c r="AU223" i="2"/>
  <c r="AN224" i="2"/>
  <c r="AQ224" i="2"/>
  <c r="AP224" i="2" s="1"/>
  <c r="AR224" i="2"/>
  <c r="AS224" i="2"/>
  <c r="AT224" i="2"/>
  <c r="AU224" i="2"/>
  <c r="AN225" i="2"/>
  <c r="AQ225" i="2"/>
  <c r="AR225" i="2"/>
  <c r="AS225" i="2"/>
  <c r="AT225" i="2"/>
  <c r="AU225" i="2"/>
  <c r="AN226" i="2"/>
  <c r="AQ226" i="2"/>
  <c r="AR226" i="2"/>
  <c r="AS226" i="2"/>
  <c r="AT226" i="2"/>
  <c r="AU226" i="2"/>
  <c r="AN227" i="2"/>
  <c r="AQ227" i="2"/>
  <c r="AR227" i="2"/>
  <c r="AS227" i="2"/>
  <c r="AP227" i="2" s="1"/>
  <c r="AT227" i="2"/>
  <c r="AU227" i="2"/>
  <c r="AN228" i="2"/>
  <c r="AQ228" i="2"/>
  <c r="AP228" i="2" s="1"/>
  <c r="AR228" i="2"/>
  <c r="AS228" i="2"/>
  <c r="AT228" i="2"/>
  <c r="AU228" i="2"/>
  <c r="AN229" i="2"/>
  <c r="AQ229" i="2"/>
  <c r="AR229" i="2"/>
  <c r="AS229" i="2"/>
  <c r="AP229" i="2" s="1"/>
  <c r="AT229" i="2"/>
  <c r="AU229" i="2"/>
  <c r="AN230" i="2"/>
  <c r="AQ230" i="2"/>
  <c r="AR230" i="2"/>
  <c r="AS230" i="2"/>
  <c r="AT230" i="2"/>
  <c r="AU230" i="2"/>
  <c r="AN231" i="2"/>
  <c r="AQ231" i="2"/>
  <c r="AR231" i="2"/>
  <c r="AS231" i="2"/>
  <c r="AT231" i="2"/>
  <c r="AU231" i="2"/>
  <c r="AN232" i="2"/>
  <c r="AQ232" i="2"/>
  <c r="AR232" i="2"/>
  <c r="AS232" i="2"/>
  <c r="AT232" i="2"/>
  <c r="AU232" i="2"/>
  <c r="AN233" i="2"/>
  <c r="AQ233" i="2"/>
  <c r="AR233" i="2"/>
  <c r="AS233" i="2"/>
  <c r="AT233" i="2"/>
  <c r="AU233" i="2"/>
  <c r="AN234" i="2"/>
  <c r="AQ234" i="2"/>
  <c r="AR234" i="2"/>
  <c r="AS234" i="2"/>
  <c r="AT234" i="2"/>
  <c r="AU234" i="2"/>
  <c r="AN235" i="2"/>
  <c r="AQ235" i="2"/>
  <c r="AR235" i="2"/>
  <c r="AS235" i="2"/>
  <c r="AT235" i="2"/>
  <c r="AU235" i="2"/>
  <c r="AN236" i="2"/>
  <c r="AQ236" i="2"/>
  <c r="AP236" i="2" s="1"/>
  <c r="AR236" i="2"/>
  <c r="AS236" i="2"/>
  <c r="AT236" i="2"/>
  <c r="AU236" i="2"/>
  <c r="AN237" i="2"/>
  <c r="AQ237" i="2"/>
  <c r="AR237" i="2"/>
  <c r="AS237" i="2"/>
  <c r="AT237" i="2"/>
  <c r="AU237" i="2"/>
  <c r="AN238" i="2"/>
  <c r="AQ238" i="2"/>
  <c r="AR238" i="2"/>
  <c r="AS238" i="2"/>
  <c r="AT238" i="2"/>
  <c r="AU238" i="2"/>
  <c r="AN239" i="2"/>
  <c r="AQ239" i="2"/>
  <c r="AR239" i="2"/>
  <c r="AS239" i="2"/>
  <c r="AT239" i="2"/>
  <c r="AU239" i="2"/>
  <c r="AN240" i="2"/>
  <c r="AQ240" i="2"/>
  <c r="AR240" i="2"/>
  <c r="AS240" i="2"/>
  <c r="AT240" i="2"/>
  <c r="AU240" i="2"/>
  <c r="AN241" i="2"/>
  <c r="AQ241" i="2"/>
  <c r="AR241" i="2"/>
  <c r="AS241" i="2"/>
  <c r="AT241" i="2"/>
  <c r="AU241" i="2"/>
  <c r="AN242" i="2"/>
  <c r="AQ242" i="2"/>
  <c r="AR242" i="2"/>
  <c r="AS242" i="2"/>
  <c r="AT242" i="2"/>
  <c r="AU242" i="2"/>
  <c r="AN243" i="2"/>
  <c r="AQ243" i="2"/>
  <c r="AR243" i="2"/>
  <c r="AS243" i="2"/>
  <c r="AT243" i="2"/>
  <c r="AU243" i="2"/>
  <c r="AN244" i="2"/>
  <c r="AQ244" i="2"/>
  <c r="AR244" i="2"/>
  <c r="AS244" i="2"/>
  <c r="AT244" i="2"/>
  <c r="AU244" i="2"/>
  <c r="AN245" i="2"/>
  <c r="AQ245" i="2"/>
  <c r="AR245" i="2"/>
  <c r="AS245" i="2"/>
  <c r="AT245" i="2"/>
  <c r="AU245" i="2"/>
  <c r="AN246" i="2"/>
  <c r="AQ246" i="2"/>
  <c r="AR246" i="2"/>
  <c r="AS246" i="2"/>
  <c r="AT246" i="2"/>
  <c r="AU246" i="2"/>
  <c r="AN247" i="2"/>
  <c r="AQ247" i="2"/>
  <c r="AR247" i="2"/>
  <c r="AS247" i="2"/>
  <c r="AT247" i="2"/>
  <c r="AU247" i="2"/>
  <c r="AN248" i="2"/>
  <c r="AQ248" i="2"/>
  <c r="AR248" i="2"/>
  <c r="AS248" i="2"/>
  <c r="AT248" i="2"/>
  <c r="AU248" i="2"/>
  <c r="AN249" i="2"/>
  <c r="AQ249" i="2"/>
  <c r="AR249" i="2"/>
  <c r="AS249" i="2"/>
  <c r="AT249" i="2"/>
  <c r="AU249" i="2"/>
  <c r="AN250" i="2"/>
  <c r="AQ250" i="2"/>
  <c r="AR250" i="2"/>
  <c r="AS250" i="2"/>
  <c r="AT250" i="2"/>
  <c r="AU250" i="2"/>
  <c r="AN251" i="2"/>
  <c r="AQ251" i="2"/>
  <c r="AR251" i="2"/>
  <c r="AS251" i="2"/>
  <c r="AT251" i="2"/>
  <c r="AU251" i="2"/>
  <c r="AN252" i="2"/>
  <c r="AQ252" i="2"/>
  <c r="AR252" i="2"/>
  <c r="AS252" i="2"/>
  <c r="AT252" i="2"/>
  <c r="AU252" i="2"/>
  <c r="AN253" i="2"/>
  <c r="AQ253" i="2"/>
  <c r="AR253" i="2"/>
  <c r="AS253" i="2"/>
  <c r="AT253" i="2"/>
  <c r="AU253" i="2"/>
  <c r="AN254" i="2"/>
  <c r="AQ254" i="2"/>
  <c r="AP254" i="2" s="1"/>
  <c r="AR254" i="2"/>
  <c r="AS254" i="2"/>
  <c r="AT254" i="2"/>
  <c r="AU254" i="2"/>
  <c r="AN255" i="2"/>
  <c r="AQ255" i="2"/>
  <c r="AR255" i="2"/>
  <c r="AS255" i="2"/>
  <c r="AT255" i="2"/>
  <c r="AU255" i="2"/>
  <c r="AN256" i="2"/>
  <c r="AQ256" i="2"/>
  <c r="AR256" i="2"/>
  <c r="AS256" i="2"/>
  <c r="AT256" i="2"/>
  <c r="AU256" i="2"/>
  <c r="AN257" i="2"/>
  <c r="AQ257" i="2"/>
  <c r="AR257" i="2"/>
  <c r="AS257" i="2"/>
  <c r="AP257" i="2" s="1"/>
  <c r="AT257" i="2"/>
  <c r="AU257" i="2"/>
  <c r="AN258" i="2"/>
  <c r="AQ258" i="2"/>
  <c r="AP258" i="2" s="1"/>
  <c r="AR258" i="2"/>
  <c r="AS258" i="2"/>
  <c r="AT258" i="2"/>
  <c r="AU258" i="2"/>
  <c r="AN259" i="2"/>
  <c r="AQ259" i="2"/>
  <c r="AR259" i="2"/>
  <c r="AS259" i="2"/>
  <c r="AT259" i="2"/>
  <c r="AU259" i="2"/>
  <c r="AN260" i="2"/>
  <c r="AQ260" i="2"/>
  <c r="AR260" i="2"/>
  <c r="AS260" i="2"/>
  <c r="AT260" i="2"/>
  <c r="AU260" i="2"/>
  <c r="AN261" i="2"/>
  <c r="AQ261" i="2"/>
  <c r="AR261" i="2"/>
  <c r="AS261" i="2"/>
  <c r="AT261" i="2"/>
  <c r="AU261" i="2"/>
  <c r="AN262" i="2"/>
  <c r="AQ262" i="2"/>
  <c r="AR262" i="2"/>
  <c r="AS262" i="2"/>
  <c r="AT262" i="2"/>
  <c r="AU262" i="2"/>
  <c r="AN263" i="2"/>
  <c r="AQ263" i="2"/>
  <c r="AR263" i="2"/>
  <c r="AS263" i="2"/>
  <c r="AT263" i="2"/>
  <c r="AU263" i="2"/>
  <c r="AN264" i="2"/>
  <c r="AQ264" i="2"/>
  <c r="AR264" i="2"/>
  <c r="AS264" i="2"/>
  <c r="AT264" i="2"/>
  <c r="AU264" i="2"/>
  <c r="AN265" i="2"/>
  <c r="AQ265" i="2"/>
  <c r="AR265" i="2"/>
  <c r="AS265" i="2"/>
  <c r="AT265" i="2"/>
  <c r="AU265" i="2"/>
  <c r="AN266" i="2"/>
  <c r="AQ266" i="2"/>
  <c r="AP266" i="2" s="1"/>
  <c r="AR266" i="2"/>
  <c r="AS266" i="2"/>
  <c r="AT266" i="2"/>
  <c r="AU266" i="2"/>
  <c r="AN267" i="2"/>
  <c r="AQ267" i="2"/>
  <c r="AR267" i="2"/>
  <c r="AS267" i="2"/>
  <c r="AP267" i="2" s="1"/>
  <c r="AT267" i="2"/>
  <c r="AU267" i="2"/>
  <c r="AN268" i="2"/>
  <c r="AQ268" i="2"/>
  <c r="AR268" i="2"/>
  <c r="AS268" i="2"/>
  <c r="AT268" i="2"/>
  <c r="AU268" i="2"/>
  <c r="AN269" i="2"/>
  <c r="AQ269" i="2"/>
  <c r="AR269" i="2"/>
  <c r="AS269" i="2"/>
  <c r="AT269" i="2"/>
  <c r="AU269" i="2"/>
  <c r="AN270" i="2"/>
  <c r="AQ270" i="2"/>
  <c r="AP270" i="2" s="1"/>
  <c r="AR270" i="2"/>
  <c r="AS270" i="2"/>
  <c r="AT270" i="2"/>
  <c r="AU270" i="2"/>
  <c r="AN271" i="2"/>
  <c r="AQ271" i="2"/>
  <c r="AR271" i="2"/>
  <c r="AS271" i="2"/>
  <c r="AT271" i="2"/>
  <c r="AU271" i="2"/>
  <c r="AN272" i="2"/>
  <c r="AQ272" i="2"/>
  <c r="AR272" i="2"/>
  <c r="AS272" i="2"/>
  <c r="AT272" i="2"/>
  <c r="AU272" i="2"/>
  <c r="AN273" i="2"/>
  <c r="AQ273" i="2"/>
  <c r="AR273" i="2"/>
  <c r="AS273" i="2"/>
  <c r="AT273" i="2"/>
  <c r="AU273" i="2"/>
  <c r="AN274" i="2"/>
  <c r="AQ274" i="2"/>
  <c r="AP274" i="2" s="1"/>
  <c r="AR274" i="2"/>
  <c r="AS274" i="2"/>
  <c r="AT274" i="2"/>
  <c r="AU274" i="2"/>
  <c r="AN275" i="2"/>
  <c r="AQ275" i="2"/>
  <c r="AR275" i="2"/>
  <c r="AS275" i="2"/>
  <c r="AT275" i="2"/>
  <c r="AU275" i="2"/>
  <c r="AN276" i="2"/>
  <c r="AQ276" i="2"/>
  <c r="AR276" i="2"/>
  <c r="AS276" i="2"/>
  <c r="AT276" i="2"/>
  <c r="AU276" i="2"/>
  <c r="AN277" i="2"/>
  <c r="AQ277" i="2"/>
  <c r="AR277" i="2"/>
  <c r="AS277" i="2"/>
  <c r="AT277" i="2"/>
  <c r="AU277" i="2"/>
  <c r="AN278" i="2"/>
  <c r="AQ278" i="2"/>
  <c r="AR278" i="2"/>
  <c r="AS278" i="2"/>
  <c r="AT278" i="2"/>
  <c r="AU278" i="2"/>
  <c r="AN279" i="2"/>
  <c r="AQ279" i="2"/>
  <c r="AR279" i="2"/>
  <c r="AS279" i="2"/>
  <c r="AT279" i="2"/>
  <c r="AU279" i="2"/>
  <c r="AN280" i="2"/>
  <c r="AQ280" i="2"/>
  <c r="AR280" i="2"/>
  <c r="AS280" i="2"/>
  <c r="AT280" i="2"/>
  <c r="AU280" i="2"/>
  <c r="AN281" i="2"/>
  <c r="AQ281" i="2"/>
  <c r="AR281" i="2"/>
  <c r="AS281" i="2"/>
  <c r="AP281" i="2" s="1"/>
  <c r="AT281" i="2"/>
  <c r="AU281" i="2"/>
  <c r="AN282" i="2"/>
  <c r="AQ282" i="2"/>
  <c r="AP282" i="2" s="1"/>
  <c r="AR282" i="2"/>
  <c r="AS282" i="2"/>
  <c r="AT282" i="2"/>
  <c r="AU282" i="2"/>
  <c r="AN283" i="2"/>
  <c r="AQ283" i="2"/>
  <c r="AR283" i="2"/>
  <c r="AS283" i="2"/>
  <c r="AT283" i="2"/>
  <c r="AU283" i="2"/>
  <c r="AN284" i="2"/>
  <c r="AQ284" i="2"/>
  <c r="AR284" i="2"/>
  <c r="AS284" i="2"/>
  <c r="AT284" i="2"/>
  <c r="AU284" i="2"/>
  <c r="AN285" i="2"/>
  <c r="AQ285" i="2"/>
  <c r="AR285" i="2"/>
  <c r="AS285" i="2"/>
  <c r="AT285" i="2"/>
  <c r="AU285" i="2"/>
  <c r="AN286" i="2"/>
  <c r="AQ286" i="2"/>
  <c r="AP286" i="2" s="1"/>
  <c r="AR286" i="2"/>
  <c r="AS286" i="2"/>
  <c r="AT286" i="2"/>
  <c r="AU286" i="2"/>
  <c r="AN287" i="2"/>
  <c r="AQ287" i="2"/>
  <c r="AR287" i="2"/>
  <c r="AS287" i="2"/>
  <c r="AT287" i="2"/>
  <c r="AU287" i="2"/>
  <c r="AN288" i="2"/>
  <c r="AQ288" i="2"/>
  <c r="AR288" i="2"/>
  <c r="AS288" i="2"/>
  <c r="AT288" i="2"/>
  <c r="AU288" i="2"/>
  <c r="AN289" i="2"/>
  <c r="AQ289" i="2"/>
  <c r="AR289" i="2"/>
  <c r="AS289" i="2"/>
  <c r="AP289" i="2" s="1"/>
  <c r="AT289" i="2"/>
  <c r="AU289" i="2"/>
  <c r="AN290" i="2"/>
  <c r="AQ290" i="2"/>
  <c r="AR290" i="2"/>
  <c r="AS290" i="2"/>
  <c r="AT290" i="2"/>
  <c r="AU290" i="2"/>
  <c r="AN291" i="2"/>
  <c r="AQ291" i="2"/>
  <c r="AR291" i="2"/>
  <c r="AS291" i="2"/>
  <c r="AT291" i="2"/>
  <c r="AU291" i="2"/>
  <c r="AN292" i="2"/>
  <c r="AQ292" i="2"/>
  <c r="AR292" i="2"/>
  <c r="AS292" i="2"/>
  <c r="AT292" i="2"/>
  <c r="AU292" i="2"/>
  <c r="AN293" i="2"/>
  <c r="AQ293" i="2"/>
  <c r="AR293" i="2"/>
  <c r="AS293" i="2"/>
  <c r="AT293" i="2"/>
  <c r="AU293" i="2"/>
  <c r="AN294" i="2"/>
  <c r="AQ294" i="2"/>
  <c r="AR294" i="2"/>
  <c r="AS294" i="2"/>
  <c r="AT294" i="2"/>
  <c r="AU294" i="2"/>
  <c r="AN295" i="2"/>
  <c r="AQ295" i="2"/>
  <c r="AR295" i="2"/>
  <c r="AS295" i="2"/>
  <c r="AT295" i="2"/>
  <c r="AU295" i="2"/>
  <c r="AN296" i="2"/>
  <c r="AQ296" i="2"/>
  <c r="AR296" i="2"/>
  <c r="AS296" i="2"/>
  <c r="AT296" i="2"/>
  <c r="AU296" i="2"/>
  <c r="AN297" i="2"/>
  <c r="AQ297" i="2"/>
  <c r="AR297" i="2"/>
  <c r="AS297" i="2"/>
  <c r="AP297" i="2" s="1"/>
  <c r="AT297" i="2"/>
  <c r="AU297" i="2"/>
  <c r="AN298" i="2"/>
  <c r="AQ298" i="2"/>
  <c r="AR298" i="2"/>
  <c r="AS298" i="2"/>
  <c r="AT298" i="2"/>
  <c r="AU298" i="2"/>
  <c r="AN299" i="2"/>
  <c r="AQ299" i="2"/>
  <c r="AR299" i="2"/>
  <c r="AS299" i="2"/>
  <c r="AP299" i="2" s="1"/>
  <c r="AT299" i="2"/>
  <c r="AU299" i="2"/>
  <c r="AN300" i="2"/>
  <c r="AQ300" i="2"/>
  <c r="AR300" i="2"/>
  <c r="AS300" i="2"/>
  <c r="AT300" i="2"/>
  <c r="AU300" i="2"/>
  <c r="AN301" i="2"/>
  <c r="AQ301" i="2"/>
  <c r="AR301" i="2"/>
  <c r="AS301" i="2"/>
  <c r="AT301" i="2"/>
  <c r="AU301" i="2"/>
  <c r="AN302" i="2"/>
  <c r="AQ302" i="2"/>
  <c r="AR302" i="2"/>
  <c r="AS302" i="2"/>
  <c r="AT302" i="2"/>
  <c r="AU302" i="2"/>
  <c r="AN303" i="2"/>
  <c r="AQ303" i="2"/>
  <c r="AR303" i="2"/>
  <c r="AS303" i="2"/>
  <c r="AT303" i="2"/>
  <c r="AU303" i="2"/>
  <c r="AN304" i="2"/>
  <c r="AQ304" i="2"/>
  <c r="AR304" i="2"/>
  <c r="AS304" i="2"/>
  <c r="AT304" i="2"/>
  <c r="AU304" i="2"/>
  <c r="AN305" i="2"/>
  <c r="AQ305" i="2"/>
  <c r="AR305" i="2"/>
  <c r="AS305" i="2"/>
  <c r="AT305" i="2"/>
  <c r="AU305" i="2"/>
  <c r="AN306" i="2"/>
  <c r="AQ306" i="2"/>
  <c r="AP306" i="2" s="1"/>
  <c r="AR306" i="2"/>
  <c r="AS306" i="2"/>
  <c r="AT306" i="2"/>
  <c r="AU306" i="2"/>
  <c r="AN307" i="2"/>
  <c r="AQ307" i="2"/>
  <c r="AR307" i="2"/>
  <c r="AS307" i="2"/>
  <c r="AP307" i="2" s="1"/>
  <c r="AT307" i="2"/>
  <c r="AU307" i="2"/>
  <c r="AN308" i="2"/>
  <c r="AQ308" i="2"/>
  <c r="AR308" i="2"/>
  <c r="AS308" i="2"/>
  <c r="AT308" i="2"/>
  <c r="AU308" i="2"/>
  <c r="AN309" i="2"/>
  <c r="AQ309" i="2"/>
  <c r="AR309" i="2"/>
  <c r="AS309" i="2"/>
  <c r="AT309" i="2"/>
  <c r="AU309" i="2"/>
  <c r="AN310" i="2"/>
  <c r="AQ310" i="2"/>
  <c r="AP310" i="2" s="1"/>
  <c r="AR310" i="2"/>
  <c r="AS310" i="2"/>
  <c r="AT310" i="2"/>
  <c r="AU310" i="2"/>
  <c r="AN311" i="2"/>
  <c r="AQ311" i="2"/>
  <c r="AR311" i="2"/>
  <c r="AS311" i="2"/>
  <c r="AT311" i="2"/>
  <c r="AU311" i="2"/>
  <c r="AN312" i="2"/>
  <c r="AQ312" i="2"/>
  <c r="AR312" i="2"/>
  <c r="AS312" i="2"/>
  <c r="AT312" i="2"/>
  <c r="AU312" i="2"/>
  <c r="AN313" i="2"/>
  <c r="AQ313" i="2"/>
  <c r="AR313" i="2"/>
  <c r="AS313" i="2"/>
  <c r="AP313" i="2" s="1"/>
  <c r="AT313" i="2"/>
  <c r="AU313" i="2"/>
  <c r="AU14" i="2"/>
  <c r="AZ14" i="2"/>
  <c r="AZ10" i="2" s="1"/>
  <c r="AT14" i="2"/>
  <c r="AS14" i="2"/>
  <c r="AR14" i="2"/>
  <c r="AN14" i="2" s="1"/>
  <c r="AQ14" i="2"/>
  <c r="BH183" i="2"/>
  <c r="BI183" i="2" s="1"/>
  <c r="BH182" i="2"/>
  <c r="R9" i="26"/>
  <c r="BH29" i="2"/>
  <c r="BI29" i="2" s="1"/>
  <c r="BH21" i="2"/>
  <c r="BI21" i="2" s="1"/>
  <c r="BH52" i="2"/>
  <c r="BH17" i="2"/>
  <c r="BI17" i="2" s="1"/>
  <c r="BH15" i="19"/>
  <c r="BH64" i="19"/>
  <c r="BI64" i="19" s="1"/>
  <c r="BH66" i="19"/>
  <c r="BI66" i="19" s="1"/>
  <c r="BH68" i="19"/>
  <c r="BI68" i="19" s="1"/>
  <c r="BH70" i="19"/>
  <c r="BI70" i="19" s="1"/>
  <c r="BH72" i="19"/>
  <c r="BI72" i="19" s="1"/>
  <c r="AP219" i="19"/>
  <c r="AP308" i="19"/>
  <c r="BH17" i="19"/>
  <c r="BI17" i="19" s="1"/>
  <c r="BH29" i="19"/>
  <c r="BI29" i="19" s="1"/>
  <c r="BH42" i="19"/>
  <c r="BI42" i="19" s="1"/>
  <c r="BH46" i="19"/>
  <c r="BI46" i="19" s="1"/>
  <c r="BH50" i="19"/>
  <c r="BI50" i="19" s="1"/>
  <c r="BH54" i="19"/>
  <c r="BI54" i="19" s="1"/>
  <c r="BH58" i="19"/>
  <c r="BI58" i="19" s="1"/>
  <c r="BH44" i="19"/>
  <c r="BI44" i="19" s="1"/>
  <c r="BH48" i="19"/>
  <c r="BI48" i="19" s="1"/>
  <c r="BH52" i="19"/>
  <c r="BI52" i="19" s="1"/>
  <c r="BH56" i="19"/>
  <c r="BI56" i="19" s="1"/>
  <c r="BH60" i="19"/>
  <c r="BI60" i="19" s="1"/>
  <c r="BH30" i="2"/>
  <c r="BH37" i="2"/>
  <c r="BI37" i="2" s="1"/>
  <c r="BH36" i="2"/>
  <c r="BH44" i="2"/>
  <c r="BH33" i="19"/>
  <c r="BI33" i="19" s="1"/>
  <c r="BH36" i="19"/>
  <c r="BI36" i="19" s="1"/>
  <c r="BH27" i="19"/>
  <c r="BI27" i="19" s="1"/>
  <c r="BH21" i="19"/>
  <c r="BH30" i="19"/>
  <c r="BI30" i="19" s="1"/>
  <c r="BH24" i="19"/>
  <c r="BI24" i="19" s="1"/>
  <c r="BH31" i="19"/>
  <c r="BI31" i="19" s="1"/>
  <c r="BH34" i="19"/>
  <c r="BI34" i="19" s="1"/>
  <c r="BH40" i="19"/>
  <c r="BI40" i="19" s="1"/>
  <c r="BH25" i="19"/>
  <c r="BI25" i="19" s="1"/>
  <c r="BH19" i="19"/>
  <c r="BH28" i="19"/>
  <c r="BI28" i="19" s="1"/>
  <c r="BH35" i="19"/>
  <c r="BI35" i="19" s="1"/>
  <c r="BH38" i="19"/>
  <c r="BI38" i="19" s="1"/>
  <c r="BH32" i="19"/>
  <c r="BI32" i="19" s="1"/>
  <c r="BH26" i="19"/>
  <c r="BI26" i="19" s="1"/>
  <c r="BH22" i="19"/>
  <c r="BI22" i="19" s="1"/>
  <c r="AO256" i="19"/>
  <c r="AO178" i="19"/>
  <c r="AO189" i="19"/>
  <c r="AO58" i="19"/>
  <c r="AO61" i="19"/>
  <c r="AO69" i="19"/>
  <c r="AO117" i="19"/>
  <c r="AO165" i="19"/>
  <c r="AO15" i="19"/>
  <c r="AO167" i="19"/>
  <c r="AO172" i="19"/>
  <c r="AO175" i="19"/>
  <c r="AO180" i="19"/>
  <c r="AO183" i="19"/>
  <c r="AO188" i="19"/>
  <c r="AO191" i="19"/>
  <c r="AO196" i="19"/>
  <c r="AO199" i="19"/>
  <c r="AO204" i="19"/>
  <c r="AO207" i="19"/>
  <c r="AO212" i="19"/>
  <c r="AO215" i="19"/>
  <c r="AO220" i="19"/>
  <c r="AO223" i="19"/>
  <c r="AO228" i="19"/>
  <c r="AO231" i="19"/>
  <c r="AO236" i="19"/>
  <c r="AO239" i="19"/>
  <c r="AO244" i="19"/>
  <c r="AO247" i="19"/>
  <c r="AO252" i="19"/>
  <c r="AO255" i="19"/>
  <c r="AO260" i="19"/>
  <c r="AO263" i="19"/>
  <c r="AO268" i="19"/>
  <c r="AO271" i="19"/>
  <c r="AO276" i="19"/>
  <c r="AO279" i="19"/>
  <c r="AO284" i="19"/>
  <c r="AO287" i="19"/>
  <c r="P24" i="25"/>
  <c r="AO23" i="19"/>
  <c r="AO28" i="19"/>
  <c r="AO31" i="19"/>
  <c r="AO36" i="19"/>
  <c r="AO39" i="19"/>
  <c r="AO44" i="19"/>
  <c r="AO47" i="19"/>
  <c r="AO52" i="19"/>
  <c r="AO55" i="19"/>
  <c r="AO60" i="19"/>
  <c r="AO63" i="19"/>
  <c r="AO68" i="19"/>
  <c r="AO71" i="19"/>
  <c r="AO76" i="19"/>
  <c r="AO79" i="19"/>
  <c r="AO84" i="19"/>
  <c r="AO87" i="19"/>
  <c r="AO92" i="19"/>
  <c r="AO95" i="19"/>
  <c r="AO100" i="19"/>
  <c r="AO103" i="19"/>
  <c r="AO108" i="19"/>
  <c r="AO111" i="19"/>
  <c r="AO116" i="19"/>
  <c r="AO119" i="19"/>
  <c r="AO124" i="19"/>
  <c r="AO127" i="19"/>
  <c r="AO132" i="19"/>
  <c r="AO135" i="19"/>
  <c r="AO140" i="19"/>
  <c r="AO143" i="19"/>
  <c r="AO303" i="19"/>
  <c r="AP273" i="2"/>
  <c r="AP85" i="19"/>
  <c r="AO210" i="19"/>
  <c r="AO213" i="19"/>
  <c r="AO250" i="19"/>
  <c r="AO253" i="19"/>
  <c r="AO261" i="19"/>
  <c r="AP264" i="19"/>
  <c r="P15" i="24"/>
  <c r="P19" i="24"/>
  <c r="H33" i="26"/>
  <c r="P17" i="24"/>
  <c r="AP120" i="19"/>
  <c r="AP128" i="19"/>
  <c r="AP164" i="19"/>
  <c r="P43" i="24"/>
  <c r="P39" i="24"/>
  <c r="P35" i="24"/>
  <c r="P27" i="24"/>
  <c r="AP38" i="19"/>
  <c r="AF117" i="19"/>
  <c r="AP117" i="19"/>
  <c r="AP63" i="19"/>
  <c r="AP155" i="19"/>
  <c r="AP156" i="19"/>
  <c r="AP195" i="19"/>
  <c r="AO182" i="19"/>
  <c r="AO206" i="19"/>
  <c r="AO222" i="19"/>
  <c r="AO246" i="19"/>
  <c r="AO262" i="19"/>
  <c r="AP159" i="19"/>
  <c r="AP284" i="19"/>
  <c r="BH14" i="19"/>
  <c r="AP72" i="19"/>
  <c r="AP75" i="19"/>
  <c r="AP79" i="19"/>
  <c r="AP169" i="19"/>
  <c r="AP240" i="19"/>
  <c r="AP248" i="19"/>
  <c r="AP251" i="19"/>
  <c r="AO278" i="19"/>
  <c r="AO281" i="19"/>
  <c r="P12" i="24"/>
  <c r="P24" i="24"/>
  <c r="P28" i="24"/>
  <c r="P40" i="24"/>
  <c r="BC32" i="19"/>
  <c r="BD32" i="19" s="1"/>
  <c r="BC96" i="19"/>
  <c r="BD96" i="19" s="1"/>
  <c r="BC168" i="19"/>
  <c r="BD168" i="19" s="1"/>
  <c r="BC280" i="19"/>
  <c r="BD280" i="19" s="1"/>
  <c r="AP48" i="19"/>
  <c r="AP54" i="19"/>
  <c r="AP55" i="19"/>
  <c r="AP67" i="19"/>
  <c r="AP80" i="19"/>
  <c r="AP91" i="19"/>
  <c r="AP104" i="19"/>
  <c r="AP115" i="19"/>
  <c r="AP147" i="19"/>
  <c r="AP148" i="19"/>
  <c r="AP175" i="19"/>
  <c r="AP180" i="19"/>
  <c r="AO190" i="19"/>
  <c r="AP211" i="19"/>
  <c r="AP215" i="19"/>
  <c r="AP228" i="19"/>
  <c r="AO230" i="19"/>
  <c r="AO249" i="19"/>
  <c r="AO286" i="19"/>
  <c r="AP302" i="19"/>
  <c r="P13" i="24"/>
  <c r="P18" i="24"/>
  <c r="P26" i="24"/>
  <c r="P42" i="24"/>
  <c r="AO295" i="19"/>
  <c r="AO300" i="19"/>
  <c r="AO308" i="19"/>
  <c r="P26" i="25"/>
  <c r="P11" i="25"/>
  <c r="AP62" i="19"/>
  <c r="AP226" i="19"/>
  <c r="AO254" i="19"/>
  <c r="AP268" i="19"/>
  <c r="AO270" i="19"/>
  <c r="AF285" i="19"/>
  <c r="AP300" i="19"/>
  <c r="AO302" i="19"/>
  <c r="AO305" i="19"/>
  <c r="AO310" i="19"/>
  <c r="BI49" i="19"/>
  <c r="BC130" i="2"/>
  <c r="BD130" i="2" s="1"/>
  <c r="BC138" i="2"/>
  <c r="BD138" i="2" s="1"/>
  <c r="BC146" i="2"/>
  <c r="BD146" i="2" s="1"/>
  <c r="BC162" i="2"/>
  <c r="BD162" i="2" s="1"/>
  <c r="BC170" i="2"/>
  <c r="BD170" i="2" s="1"/>
  <c r="BC178" i="2"/>
  <c r="BD178" i="2" s="1"/>
  <c r="BC194" i="2"/>
  <c r="BD194" i="2" s="1"/>
  <c r="BC202" i="2"/>
  <c r="BD202" i="2" s="1"/>
  <c r="BC306" i="2"/>
  <c r="BD306" i="2" s="1"/>
  <c r="AP22" i="19"/>
  <c r="AP27" i="19"/>
  <c r="AP30" i="19"/>
  <c r="P30" i="19"/>
  <c r="AP42" i="19"/>
  <c r="AP53" i="19"/>
  <c r="AP82" i="19"/>
  <c r="AP99" i="19"/>
  <c r="AP122" i="19"/>
  <c r="AP124" i="19"/>
  <c r="AP130" i="19"/>
  <c r="AP138" i="19"/>
  <c r="AP144" i="19"/>
  <c r="AO144" i="19"/>
  <c r="AP152" i="19"/>
  <c r="AO152" i="19"/>
  <c r="AF153" i="19"/>
  <c r="AO155" i="19"/>
  <c r="AP157" i="19"/>
  <c r="AP177" i="19"/>
  <c r="AP185" i="19"/>
  <c r="AP189" i="19"/>
  <c r="AP205" i="19"/>
  <c r="AP207" i="19"/>
  <c r="AP208" i="19"/>
  <c r="AP209" i="19"/>
  <c r="AO216" i="19"/>
  <c r="AP217" i="19"/>
  <c r="AP223" i="19"/>
  <c r="AP227" i="19"/>
  <c r="AP230" i="19"/>
  <c r="AP234" i="19"/>
  <c r="AO248" i="19"/>
  <c r="AP257" i="19"/>
  <c r="AP265" i="19"/>
  <c r="AO267" i="19"/>
  <c r="AP293" i="19"/>
  <c r="AO311" i="19"/>
  <c r="BC26" i="19"/>
  <c r="BD26" i="19" s="1"/>
  <c r="BC34" i="19"/>
  <c r="BD34" i="19" s="1"/>
  <c r="BC42" i="19"/>
  <c r="BD42" i="19" s="1"/>
  <c r="BC50" i="19"/>
  <c r="BD50" i="19" s="1"/>
  <c r="BC58" i="19"/>
  <c r="BD58" i="19" s="1"/>
  <c r="BC66" i="19"/>
  <c r="BD66" i="19" s="1"/>
  <c r="BC74" i="19"/>
  <c r="BD74" i="19" s="1"/>
  <c r="BC82" i="19"/>
  <c r="BD82" i="19" s="1"/>
  <c r="BC90" i="19"/>
  <c r="BD90" i="19" s="1"/>
  <c r="BC98" i="19"/>
  <c r="BD98" i="19" s="1"/>
  <c r="BC106" i="19"/>
  <c r="BD106" i="19" s="1"/>
  <c r="BC114" i="19"/>
  <c r="BD114" i="19" s="1"/>
  <c r="BC122" i="19"/>
  <c r="BD122" i="19" s="1"/>
  <c r="BC130" i="19"/>
  <c r="BD130" i="19" s="1"/>
  <c r="BC154" i="19"/>
  <c r="BD154" i="19" s="1"/>
  <c r="BC162" i="19"/>
  <c r="BD162" i="19" s="1"/>
  <c r="BC178" i="19"/>
  <c r="BD178" i="19" s="1"/>
  <c r="BC194" i="19"/>
  <c r="BD194" i="19" s="1"/>
  <c r="BC210" i="19"/>
  <c r="BD210" i="19" s="1"/>
  <c r="BC218" i="19"/>
  <c r="BD218" i="19" s="1"/>
  <c r="BC226" i="19"/>
  <c r="BD226" i="19" s="1"/>
  <c r="BC242" i="19"/>
  <c r="BD242" i="19" s="1"/>
  <c r="BC250" i="19"/>
  <c r="BD250" i="19" s="1"/>
  <c r="BC258" i="19"/>
  <c r="BD258" i="19" s="1"/>
  <c r="BC282" i="19"/>
  <c r="BD282" i="19" s="1"/>
  <c r="P37" i="25"/>
  <c r="P36" i="25"/>
  <c r="AO19" i="19"/>
  <c r="BC38" i="2"/>
  <c r="BD38" i="2" s="1"/>
  <c r="BC46" i="2"/>
  <c r="BD46" i="2" s="1"/>
  <c r="BC54" i="2"/>
  <c r="BD54" i="2" s="1"/>
  <c r="BC70" i="2"/>
  <c r="BD70" i="2" s="1"/>
  <c r="BC78" i="2"/>
  <c r="BD78" i="2" s="1"/>
  <c r="BC86" i="2"/>
  <c r="BD86" i="2" s="1"/>
  <c r="BC126" i="2"/>
  <c r="BD126" i="2" s="1"/>
  <c r="BC134" i="2"/>
  <c r="BD134" i="2" s="1"/>
  <c r="BC166" i="2"/>
  <c r="BD166" i="2" s="1"/>
  <c r="BC174" i="2"/>
  <c r="BD174" i="2" s="1"/>
  <c r="BC182" i="2"/>
  <c r="BD182" i="2" s="1"/>
  <c r="BC190" i="2"/>
  <c r="BD190" i="2" s="1"/>
  <c r="BC198" i="2"/>
  <c r="BD198" i="2" s="1"/>
  <c r="BC206" i="2"/>
  <c r="BD206" i="2" s="1"/>
  <c r="BC214" i="2"/>
  <c r="BD214" i="2" s="1"/>
  <c r="BC222" i="2"/>
  <c r="BD222" i="2" s="1"/>
  <c r="BC230" i="2"/>
  <c r="BD230" i="2" s="1"/>
  <c r="BC238" i="2"/>
  <c r="BD238" i="2" s="1"/>
  <c r="BC246" i="2"/>
  <c r="BD246" i="2" s="1"/>
  <c r="BC254" i="2"/>
  <c r="BD254" i="2" s="1"/>
  <c r="BC262" i="2"/>
  <c r="BD262" i="2" s="1"/>
  <c r="BC286" i="2"/>
  <c r="BD286" i="2" s="1"/>
  <c r="BC310" i="2"/>
  <c r="BD310" i="2" s="1"/>
  <c r="AP15" i="19"/>
  <c r="P15" i="19"/>
  <c r="AP25" i="19"/>
  <c r="AP32" i="19"/>
  <c r="AP34" i="19"/>
  <c r="AP56" i="19"/>
  <c r="AP58" i="19"/>
  <c r="AP64" i="19"/>
  <c r="P64" i="19"/>
  <c r="AP66" i="19"/>
  <c r="AP77" i="19"/>
  <c r="AP86" i="19"/>
  <c r="AP93" i="19"/>
  <c r="AP94" i="19"/>
  <c r="AP107" i="19"/>
  <c r="AP111" i="19"/>
  <c r="AP112" i="19"/>
  <c r="AP119" i="19"/>
  <c r="AP123" i="19"/>
  <c r="AO139" i="19"/>
  <c r="AP154" i="19"/>
  <c r="AP165" i="19"/>
  <c r="AP167" i="19"/>
  <c r="AP187" i="19"/>
  <c r="AO192" i="19"/>
  <c r="AP194" i="19"/>
  <c r="AO203" i="19"/>
  <c r="AP218" i="19"/>
  <c r="AP220" i="19"/>
  <c r="AP232" i="19"/>
  <c r="AP235" i="19"/>
  <c r="AP243" i="19"/>
  <c r="AO251" i="19"/>
  <c r="AP253" i="19"/>
  <c r="AF259" i="19"/>
  <c r="AP259" i="19"/>
  <c r="AO272" i="19"/>
  <c r="AP275" i="19"/>
  <c r="AP277" i="19"/>
  <c r="AP287" i="19"/>
  <c r="AO296" i="19"/>
  <c r="AP303" i="19"/>
  <c r="AO304" i="19"/>
  <c r="AP310" i="19"/>
  <c r="BC302" i="19"/>
  <c r="BD302" i="19" s="1"/>
  <c r="BC310" i="19"/>
  <c r="BD310" i="19" s="1"/>
  <c r="P23" i="25"/>
  <c r="AP40" i="19"/>
  <c r="AP43" i="19"/>
  <c r="AP51" i="19"/>
  <c r="AP59" i="19"/>
  <c r="AP78" i="19"/>
  <c r="AP83" i="19"/>
  <c r="AP89" i="19"/>
  <c r="AP131" i="19"/>
  <c r="AP139" i="19"/>
  <c r="AP158" i="19"/>
  <c r="AP162" i="19"/>
  <c r="AP172" i="19"/>
  <c r="AP183" i="19"/>
  <c r="AO195" i="19"/>
  <c r="AP214" i="19"/>
  <c r="AO224" i="19"/>
  <c r="AO243" i="19"/>
  <c r="AP263" i="19"/>
  <c r="AO264" i="19"/>
  <c r="AP273" i="19"/>
  <c r="AO291" i="19"/>
  <c r="AP295" i="19"/>
  <c r="AP298" i="19"/>
  <c r="AP311" i="19"/>
  <c r="AO312" i="19"/>
  <c r="BC28" i="19"/>
  <c r="BD28" i="19" s="1"/>
  <c r="BC300" i="19"/>
  <c r="BD300" i="19" s="1"/>
  <c r="BC308" i="19"/>
  <c r="BD308" i="19" s="1"/>
  <c r="BH28" i="2"/>
  <c r="BI213" i="2"/>
  <c r="BC212" i="2"/>
  <c r="BD212" i="2" s="1"/>
  <c r="BC220" i="2"/>
  <c r="BD220" i="2" s="1"/>
  <c r="BC228" i="2"/>
  <c r="BD228" i="2" s="1"/>
  <c r="BC244" i="2"/>
  <c r="BD244" i="2" s="1"/>
  <c r="BC252" i="2"/>
  <c r="BD252" i="2" s="1"/>
  <c r="BC260" i="2"/>
  <c r="BD260" i="2" s="1"/>
  <c r="BC276" i="2"/>
  <c r="BD276" i="2" s="1"/>
  <c r="BC284" i="2"/>
  <c r="BD284" i="2" s="1"/>
  <c r="BC292" i="2"/>
  <c r="BD292" i="2" s="1"/>
  <c r="H17" i="26"/>
  <c r="P21" i="19"/>
  <c r="AF25" i="19"/>
  <c r="AP26" i="19"/>
  <c r="AP28" i="19"/>
  <c r="AP33" i="19"/>
  <c r="AP39" i="19"/>
  <c r="AP52" i="19"/>
  <c r="AP57" i="19"/>
  <c r="AP61" i="19"/>
  <c r="AP65" i="19"/>
  <c r="AP76" i="19"/>
  <c r="AP88" i="19"/>
  <c r="AP90" i="19"/>
  <c r="AP29" i="19"/>
  <c r="AP36" i="19"/>
  <c r="AP41" i="19"/>
  <c r="AP44" i="19"/>
  <c r="AP49" i="19"/>
  <c r="AF67" i="19"/>
  <c r="AP68" i="19"/>
  <c r="P68" i="19"/>
  <c r="AP73" i="19"/>
  <c r="AP84" i="19"/>
  <c r="AP95" i="19"/>
  <c r="AP96" i="19"/>
  <c r="AP97" i="19"/>
  <c r="AF111" i="19"/>
  <c r="AP23" i="19"/>
  <c r="AP24" i="19"/>
  <c r="AP31" i="19"/>
  <c r="AP35" i="19"/>
  <c r="AF39" i="19"/>
  <c r="AP45" i="19"/>
  <c r="AP46" i="19"/>
  <c r="AP47" i="19"/>
  <c r="AF49" i="19"/>
  <c r="AP50" i="19"/>
  <c r="AP60" i="19"/>
  <c r="AP69" i="19"/>
  <c r="AP70" i="19"/>
  <c r="P70" i="19"/>
  <c r="AP71" i="19"/>
  <c r="AP74" i="19"/>
  <c r="AF97" i="19"/>
  <c r="AP133" i="19"/>
  <c r="AP135" i="19"/>
  <c r="AF139" i="19"/>
  <c r="AP140" i="19"/>
  <c r="AP160" i="19"/>
  <c r="AF173" i="19"/>
  <c r="AP179" i="19"/>
  <c r="AP212" i="19"/>
  <c r="AP216" i="19"/>
  <c r="AF217" i="19"/>
  <c r="AF219" i="19"/>
  <c r="AP236" i="19"/>
  <c r="AF237" i="19"/>
  <c r="AP102" i="19"/>
  <c r="AP105" i="19"/>
  <c r="AP109" i="19"/>
  <c r="AP113" i="19"/>
  <c r="AP132" i="19"/>
  <c r="AP136" i="19"/>
  <c r="AP143" i="19"/>
  <c r="AF165" i="19"/>
  <c r="AP166" i="19"/>
  <c r="AP168" i="19"/>
  <c r="AP181" i="19"/>
  <c r="AP182" i="19"/>
  <c r="AP186" i="19"/>
  <c r="AP192" i="19"/>
  <c r="AF197" i="19"/>
  <c r="AP200" i="19"/>
  <c r="AP203" i="19"/>
  <c r="AP206" i="19"/>
  <c r="AP224" i="19"/>
  <c r="AP229" i="19"/>
  <c r="AP237" i="19"/>
  <c r="AP239" i="19"/>
  <c r="AP242" i="19"/>
  <c r="AP244" i="19"/>
  <c r="AF247" i="19"/>
  <c r="AP292" i="19"/>
  <c r="AP81" i="19"/>
  <c r="AP87" i="19"/>
  <c r="AP98" i="19"/>
  <c r="AP106" i="19"/>
  <c r="AP110" i="19"/>
  <c r="AP114" i="19"/>
  <c r="AP116" i="19"/>
  <c r="AP118" i="19"/>
  <c r="AP121" i="19"/>
  <c r="AP125" i="19"/>
  <c r="AP126" i="19"/>
  <c r="AP127" i="19"/>
  <c r="AP129" i="19"/>
  <c r="AP141" i="19"/>
  <c r="AP151" i="19"/>
  <c r="AP161" i="19"/>
  <c r="AP163" i="19"/>
  <c r="AP171" i="19"/>
  <c r="AP174" i="19"/>
  <c r="AP176" i="19"/>
  <c r="AP178" i="19"/>
  <c r="AF183" i="19"/>
  <c r="AP184" i="19"/>
  <c r="AF189" i="19"/>
  <c r="AP193" i="19"/>
  <c r="AP197" i="19"/>
  <c r="AP204" i="19"/>
  <c r="AF205" i="19"/>
  <c r="AF211" i="19"/>
  <c r="AP231" i="19"/>
  <c r="AP245" i="19"/>
  <c r="AP247" i="19"/>
  <c r="AP279" i="19"/>
  <c r="AP286" i="19"/>
  <c r="AP291" i="19"/>
  <c r="AP297" i="19"/>
  <c r="AF299" i="19"/>
  <c r="AP305" i="19"/>
  <c r="BC36" i="19"/>
  <c r="BD36" i="19" s="1"/>
  <c r="BC44" i="19"/>
  <c r="BD44" i="19" s="1"/>
  <c r="BC52" i="19"/>
  <c r="BD52" i="19" s="1"/>
  <c r="BC60" i="19"/>
  <c r="BD60" i="19" s="1"/>
  <c r="BC68" i="19"/>
  <c r="BD68" i="19" s="1"/>
  <c r="BC76" i="19"/>
  <c r="BD76" i="19" s="1"/>
  <c r="BC84" i="19"/>
  <c r="BD84" i="19" s="1"/>
  <c r="BC92" i="19"/>
  <c r="BD92" i="19" s="1"/>
  <c r="BC100" i="19"/>
  <c r="BD100" i="19" s="1"/>
  <c r="BC108" i="19"/>
  <c r="BD108" i="19" s="1"/>
  <c r="BC116" i="19"/>
  <c r="BD116" i="19" s="1"/>
  <c r="BC124" i="19"/>
  <c r="BD124" i="19" s="1"/>
  <c r="BC132" i="19"/>
  <c r="BD132" i="19" s="1"/>
  <c r="BC140" i="19"/>
  <c r="BD140" i="19" s="1"/>
  <c r="BC148" i="19"/>
  <c r="BD148" i="19" s="1"/>
  <c r="BC156" i="19"/>
  <c r="BD156" i="19" s="1"/>
  <c r="BC164" i="19"/>
  <c r="BD164" i="19" s="1"/>
  <c r="BC172" i="19"/>
  <c r="BD172" i="19" s="1"/>
  <c r="BC180" i="19"/>
  <c r="BD180" i="19" s="1"/>
  <c r="BC188" i="19"/>
  <c r="BD188" i="19" s="1"/>
  <c r="BC196" i="19"/>
  <c r="BD196" i="19" s="1"/>
  <c r="BC204" i="19"/>
  <c r="BD204" i="19" s="1"/>
  <c r="BC212" i="19"/>
  <c r="BD212" i="19" s="1"/>
  <c r="BC220" i="19"/>
  <c r="BD220" i="19" s="1"/>
  <c r="BC228" i="19"/>
  <c r="BD228" i="19" s="1"/>
  <c r="BC236" i="19"/>
  <c r="BD236" i="19" s="1"/>
  <c r="BC244" i="19"/>
  <c r="BD244" i="19" s="1"/>
  <c r="BC252" i="19"/>
  <c r="BD252" i="19" s="1"/>
  <c r="BC260" i="19"/>
  <c r="BD260" i="19" s="1"/>
  <c r="BC268" i="19"/>
  <c r="BD268" i="19" s="1"/>
  <c r="BC276" i="19"/>
  <c r="BD276" i="19" s="1"/>
  <c r="BC284" i="19"/>
  <c r="BD284" i="19" s="1"/>
  <c r="BC292" i="19"/>
  <c r="BD292" i="19" s="1"/>
  <c r="AP249" i="19"/>
  <c r="AP255" i="19"/>
  <c r="AP262" i="19"/>
  <c r="AF267" i="19"/>
  <c r="AP271" i="19"/>
  <c r="AP274" i="19"/>
  <c r="AP278" i="19"/>
  <c r="AP296" i="19"/>
  <c r="AO133" i="19"/>
  <c r="AO149" i="19"/>
  <c r="AO157" i="19"/>
  <c r="AO170" i="19"/>
  <c r="AO173" i="19"/>
  <c r="AO186" i="19"/>
  <c r="AO197" i="19"/>
  <c r="AO202" i="19"/>
  <c r="AO221" i="19"/>
  <c r="AO229" i="19"/>
  <c r="AO234" i="19"/>
  <c r="AO237" i="19"/>
  <c r="AO266" i="19"/>
  <c r="AO274" i="19"/>
  <c r="AO277" i="19"/>
  <c r="AO285" i="19"/>
  <c r="AO290" i="19"/>
  <c r="AO298" i="19"/>
  <c r="BC306" i="19"/>
  <c r="BD306" i="19" s="1"/>
  <c r="C24" i="17"/>
  <c r="G24" i="17" s="1"/>
  <c r="AP250" i="19"/>
  <c r="AP252" i="19"/>
  <c r="AP254" i="19"/>
  <c r="AP256" i="19"/>
  <c r="AP260" i="19"/>
  <c r="AP267" i="19"/>
  <c r="AP272" i="19"/>
  <c r="AP276" i="19"/>
  <c r="AP281" i="19"/>
  <c r="AP289" i="19"/>
  <c r="AP290" i="19"/>
  <c r="AP294" i="19"/>
  <c r="AP299" i="19"/>
  <c r="AF311" i="19"/>
  <c r="AO64" i="19"/>
  <c r="AO67" i="19"/>
  <c r="AO91" i="19"/>
  <c r="AO112" i="19"/>
  <c r="AO115" i="19"/>
  <c r="BC304" i="19"/>
  <c r="BD304" i="19" s="1"/>
  <c r="AP306" i="19"/>
  <c r="AP313" i="19"/>
  <c r="BC158" i="19"/>
  <c r="BD158" i="19" s="1"/>
  <c r="BC166" i="19"/>
  <c r="BD166" i="19" s="1"/>
  <c r="BC174" i="19"/>
  <c r="BD174" i="19" s="1"/>
  <c r="BC182" i="19"/>
  <c r="BD182" i="19" s="1"/>
  <c r="BC190" i="19"/>
  <c r="BD190" i="19" s="1"/>
  <c r="BC198" i="19"/>
  <c r="BD198" i="19" s="1"/>
  <c r="BC206" i="19"/>
  <c r="BD206" i="19" s="1"/>
  <c r="BC214" i="19"/>
  <c r="BD214" i="19" s="1"/>
  <c r="BC222" i="19"/>
  <c r="BD222" i="19" s="1"/>
  <c r="BC230" i="19"/>
  <c r="BD230" i="19" s="1"/>
  <c r="BC238" i="19"/>
  <c r="BD238" i="19" s="1"/>
  <c r="BC246" i="19"/>
  <c r="BD246" i="19" s="1"/>
  <c r="BC254" i="19"/>
  <c r="BD254" i="19" s="1"/>
  <c r="BC262" i="19"/>
  <c r="BD262" i="19" s="1"/>
  <c r="BC270" i="19"/>
  <c r="BD270" i="19" s="1"/>
  <c r="BC278" i="19"/>
  <c r="BD278" i="19" s="1"/>
  <c r="BC286" i="19"/>
  <c r="BD286" i="19" s="1"/>
  <c r="BC294" i="19"/>
  <c r="BD294" i="19" s="1"/>
  <c r="BI233" i="19"/>
  <c r="BC18" i="19"/>
  <c r="BD18" i="19" s="1"/>
  <c r="AO138" i="19"/>
  <c r="BC138" i="19"/>
  <c r="BD138" i="19" s="1"/>
  <c r="AO146" i="19"/>
  <c r="BC146" i="19"/>
  <c r="BD146" i="19" s="1"/>
  <c r="BC14" i="19"/>
  <c r="C38" i="25" s="1"/>
  <c r="BC46" i="19"/>
  <c r="BD46" i="19" s="1"/>
  <c r="BC54" i="19"/>
  <c r="BD54" i="19" s="1"/>
  <c r="BC62" i="19"/>
  <c r="BD62" i="19" s="1"/>
  <c r="BC70" i="19"/>
  <c r="BD70" i="19" s="1"/>
  <c r="BC78" i="19"/>
  <c r="BD78" i="19" s="1"/>
  <c r="BC86" i="19"/>
  <c r="BD86" i="19" s="1"/>
  <c r="BC94" i="19"/>
  <c r="BD94" i="19" s="1"/>
  <c r="BC102" i="19"/>
  <c r="BD102" i="19" s="1"/>
  <c r="BC110" i="19"/>
  <c r="BD110" i="19" s="1"/>
  <c r="BC118" i="19"/>
  <c r="BD118" i="19" s="1"/>
  <c r="BC126" i="19"/>
  <c r="BD126" i="19" s="1"/>
  <c r="BC134" i="19"/>
  <c r="BD134" i="19" s="1"/>
  <c r="BC142" i="19"/>
  <c r="BD142" i="19" s="1"/>
  <c r="BC150" i="19"/>
  <c r="BD150" i="19" s="1"/>
  <c r="AO66" i="19"/>
  <c r="AO80" i="19"/>
  <c r="AO160" i="19"/>
  <c r="AO179" i="19"/>
  <c r="AO208" i="19"/>
  <c r="AO219" i="19"/>
  <c r="AO227" i="19"/>
  <c r="AF230" i="19"/>
  <c r="AO232" i="19"/>
  <c r="AO283" i="19"/>
  <c r="AO299" i="19"/>
  <c r="AO307" i="19"/>
  <c r="BC22" i="19"/>
  <c r="BD22" i="19" s="1"/>
  <c r="BC30" i="19"/>
  <c r="BD30" i="19" s="1"/>
  <c r="BC38" i="19"/>
  <c r="BD38" i="19" s="1"/>
  <c r="AO88" i="19"/>
  <c r="AO90" i="19"/>
  <c r="AO109" i="19"/>
  <c r="AO125" i="19"/>
  <c r="AO131" i="19"/>
  <c r="AO136" i="19"/>
  <c r="AO168" i="19"/>
  <c r="AO211" i="19"/>
  <c r="AO235" i="19"/>
  <c r="AO240" i="19"/>
  <c r="AO259" i="19"/>
  <c r="AO275" i="19"/>
  <c r="AO288" i="19"/>
  <c r="BC298" i="19"/>
  <c r="BD298" i="19" s="1"/>
  <c r="BC290" i="19"/>
  <c r="BD290" i="19" s="1"/>
  <c r="BC274" i="19"/>
  <c r="BD274" i="19" s="1"/>
  <c r="BC266" i="19"/>
  <c r="BD266" i="19" s="1"/>
  <c r="BC234" i="19"/>
  <c r="BD234" i="19" s="1"/>
  <c r="BC202" i="19"/>
  <c r="BD202" i="19" s="1"/>
  <c r="BC186" i="19"/>
  <c r="BD186" i="19" s="1"/>
  <c r="BC170" i="19"/>
  <c r="BD170" i="19" s="1"/>
  <c r="BC120" i="2"/>
  <c r="BD120" i="2" s="1"/>
  <c r="BC104" i="2"/>
  <c r="BD104" i="2" s="1"/>
  <c r="BC56" i="2"/>
  <c r="BD56" i="2" s="1"/>
  <c r="BC40" i="2"/>
  <c r="BD40" i="2" s="1"/>
  <c r="BC304" i="2"/>
  <c r="BD304" i="2" s="1"/>
  <c r="BC280" i="2"/>
  <c r="BD280" i="2" s="1"/>
  <c r="BC272" i="2"/>
  <c r="BD272" i="2" s="1"/>
  <c r="BC232" i="2"/>
  <c r="BD232" i="2" s="1"/>
  <c r="BC216" i="2"/>
  <c r="BD216" i="2" s="1"/>
  <c r="BC208" i="2"/>
  <c r="BD208" i="2" s="1"/>
  <c r="BC200" i="2"/>
  <c r="BD200" i="2" s="1"/>
  <c r="BC184" i="2"/>
  <c r="BD184" i="2" s="1"/>
  <c r="BC176" i="2"/>
  <c r="BD176" i="2" s="1"/>
  <c r="BC168" i="2"/>
  <c r="BD168" i="2" s="1"/>
  <c r="BC160" i="2"/>
  <c r="BD160" i="2" s="1"/>
  <c r="BC152" i="2"/>
  <c r="BD152" i="2" s="1"/>
  <c r="BC144" i="2"/>
  <c r="BD144" i="2" s="1"/>
  <c r="BC136" i="2"/>
  <c r="BD136" i="2" s="1"/>
  <c r="BC128" i="2"/>
  <c r="BD128" i="2" s="1"/>
  <c r="BC112" i="2"/>
  <c r="BD112" i="2" s="1"/>
  <c r="BC96" i="2"/>
  <c r="BD96" i="2" s="1"/>
  <c r="BC48" i="2"/>
  <c r="BD48" i="2" s="1"/>
  <c r="BC32" i="2"/>
  <c r="BD32" i="2" s="1"/>
  <c r="BC66" i="2"/>
  <c r="BD66" i="2" s="1"/>
  <c r="BC82" i="2"/>
  <c r="BD82" i="2" s="1"/>
  <c r="BC90" i="2"/>
  <c r="BD90" i="2" s="1"/>
  <c r="BC98" i="2"/>
  <c r="BD98" i="2" s="1"/>
  <c r="BC114" i="2"/>
  <c r="BD114" i="2" s="1"/>
  <c r="BC122" i="2"/>
  <c r="BD122" i="2" s="1"/>
  <c r="AO22" i="19"/>
  <c r="BI67" i="19"/>
  <c r="BH22" i="2"/>
  <c r="BC26" i="2"/>
  <c r="BD26" i="2" s="1"/>
  <c r="BH20" i="2"/>
  <c r="BH23" i="2"/>
  <c r="BI23" i="2" s="1"/>
  <c r="BH26" i="2"/>
  <c r="BH24" i="2"/>
  <c r="BI24" i="2" s="1"/>
  <c r="BC24" i="2"/>
  <c r="BD24" i="2" s="1"/>
  <c r="P13" i="25"/>
  <c r="P28" i="25"/>
  <c r="P38" i="25"/>
  <c r="P40" i="25"/>
  <c r="P39" i="25"/>
  <c r="P29" i="25"/>
  <c r="P31" i="25"/>
  <c r="P27" i="25"/>
  <c r="P25" i="25"/>
  <c r="P14" i="25"/>
  <c r="P15" i="25"/>
  <c r="P16" i="25"/>
  <c r="AO26" i="19"/>
  <c r="AO29" i="19"/>
  <c r="AO34" i="19"/>
  <c r="AO45" i="19"/>
  <c r="AO77" i="19"/>
  <c r="AO98" i="19"/>
  <c r="AO141" i="19"/>
  <c r="AO162" i="19"/>
  <c r="AO242" i="19"/>
  <c r="AO245" i="19"/>
  <c r="AO306" i="19"/>
  <c r="AO42" i="19"/>
  <c r="AO53" i="19"/>
  <c r="AO181" i="19"/>
  <c r="AO194" i="19"/>
  <c r="AO205" i="19"/>
  <c r="AO218" i="19"/>
  <c r="AO226" i="19"/>
  <c r="AO269" i="19"/>
  <c r="AO282" i="19"/>
  <c r="AO293" i="19"/>
  <c r="AO301" i="19"/>
  <c r="AO37" i="19"/>
  <c r="AO74" i="19"/>
  <c r="AO85" i="19"/>
  <c r="AO50" i="19"/>
  <c r="AO82" i="19"/>
  <c r="AO93" i="19"/>
  <c r="AO101" i="19"/>
  <c r="AO106" i="19"/>
  <c r="AO114" i="19"/>
  <c r="AO122" i="19"/>
  <c r="AO258" i="19"/>
  <c r="AO309" i="19"/>
  <c r="AP127" i="2"/>
  <c r="AP82" i="2"/>
  <c r="AP159" i="2"/>
  <c r="AP116" i="2"/>
  <c r="AP112" i="2"/>
  <c r="AP108" i="2"/>
  <c r="AP103" i="2"/>
  <c r="AP95" i="2"/>
  <c r="AP91" i="2"/>
  <c r="AP72" i="2"/>
  <c r="P11" i="24"/>
  <c r="AP37" i="19"/>
  <c r="AP100" i="19"/>
  <c r="AP92" i="19"/>
  <c r="AP101" i="19"/>
  <c r="AP103" i="19"/>
  <c r="AP108" i="19"/>
  <c r="AP134" i="19"/>
  <c r="AP137" i="19"/>
  <c r="AP150" i="19"/>
  <c r="AP153" i="19"/>
  <c r="AP146" i="19"/>
  <c r="AP149" i="19"/>
  <c r="AP170" i="19"/>
  <c r="AP173" i="19"/>
  <c r="AP142" i="19"/>
  <c r="AP145" i="19"/>
  <c r="AP188" i="19"/>
  <c r="AP190" i="19"/>
  <c r="AP191" i="19"/>
  <c r="AP196" i="19"/>
  <c r="AP198" i="19"/>
  <c r="AP199" i="19"/>
  <c r="AP202" i="19"/>
  <c r="AP213" i="19"/>
  <c r="AP222" i="19"/>
  <c r="AP225" i="19"/>
  <c r="AP233" i="19"/>
  <c r="AP238" i="19"/>
  <c r="AP201" i="19"/>
  <c r="AP210" i="19"/>
  <c r="AP221" i="19"/>
  <c r="AP241" i="19"/>
  <c r="AP246" i="19"/>
  <c r="AP258" i="19"/>
  <c r="AP261" i="19"/>
  <c r="AP270" i="19"/>
  <c r="AP266" i="19"/>
  <c r="AP269" i="19"/>
  <c r="AP280" i="19"/>
  <c r="AP282" i="19"/>
  <c r="AP283" i="19"/>
  <c r="AP285" i="19"/>
  <c r="AP307" i="19"/>
  <c r="AP301" i="19"/>
  <c r="AP288" i="19"/>
  <c r="AP304" i="19"/>
  <c r="AP309" i="19"/>
  <c r="AP312" i="19"/>
  <c r="AP201" i="2"/>
  <c r="AP190" i="2"/>
  <c r="AP65" i="2"/>
  <c r="AP24" i="2"/>
  <c r="AP265" i="2"/>
  <c r="AP278" i="2"/>
  <c r="AP298" i="2"/>
  <c r="AP246" i="2"/>
  <c r="AP193" i="2"/>
  <c r="AP182" i="2"/>
  <c r="AP151" i="2"/>
  <c r="AP140" i="2"/>
  <c r="AP136" i="2"/>
  <c r="AP119" i="2"/>
  <c r="AP117" i="2"/>
  <c r="AP115" i="2"/>
  <c r="AP238" i="2"/>
  <c r="AP206" i="2"/>
  <c r="AP175" i="2"/>
  <c r="AP171" i="2"/>
  <c r="AP164" i="2"/>
  <c r="AP139" i="2"/>
  <c r="AP134" i="2"/>
  <c r="AP132" i="2"/>
  <c r="AP128" i="2"/>
  <c r="AP83" i="2"/>
  <c r="AP74" i="2"/>
  <c r="AP235" i="2"/>
  <c r="AP209" i="2"/>
  <c r="AP177" i="2"/>
  <c r="AP167" i="2"/>
  <c r="AP163" i="2"/>
  <c r="AP137" i="2"/>
  <c r="AP135" i="2"/>
  <c r="AP131" i="2"/>
  <c r="AP124" i="2"/>
  <c r="AP122" i="2"/>
  <c r="AP120" i="2"/>
  <c r="AP80" i="2"/>
  <c r="AP78" i="2"/>
  <c r="AP76" i="2"/>
  <c r="AP107" i="2"/>
  <c r="AP100" i="2"/>
  <c r="AP96" i="2"/>
  <c r="AP79" i="2"/>
  <c r="AP77" i="2"/>
  <c r="AP75" i="2"/>
  <c r="AP92" i="2"/>
  <c r="AP88" i="2"/>
  <c r="AP70" i="2"/>
  <c r="AP21" i="2"/>
  <c r="AP32" i="2"/>
  <c r="AP252" i="2"/>
  <c r="AP244" i="2"/>
  <c r="AP223" i="2"/>
  <c r="AP253" i="2"/>
  <c r="AP245" i="2"/>
  <c r="AP248" i="2"/>
  <c r="AP212" i="2"/>
  <c r="AP204" i="2"/>
  <c r="AP196" i="2"/>
  <c r="AP191" i="2"/>
  <c r="AP180" i="2"/>
  <c r="AP173" i="2"/>
  <c r="AP170" i="2"/>
  <c r="AP162" i="2"/>
  <c r="AP157" i="2"/>
  <c r="AP154" i="2"/>
  <c r="AP146" i="2"/>
  <c r="AP141" i="2"/>
  <c r="AP138" i="2"/>
  <c r="AP221" i="2"/>
  <c r="AP218" i="2"/>
  <c r="AP205" i="2"/>
  <c r="AP202" i="2"/>
  <c r="AP197" i="2"/>
  <c r="AP186" i="2"/>
  <c r="AP181" i="2"/>
  <c r="AP160" i="2"/>
  <c r="AP155" i="2"/>
  <c r="AP152" i="2"/>
  <c r="AP144" i="2"/>
  <c r="AP219" i="2"/>
  <c r="AP208" i="2"/>
  <c r="AP203" i="2"/>
  <c r="AP200" i="2"/>
  <c r="AP187" i="2"/>
  <c r="AP184" i="2"/>
  <c r="AP176" i="2"/>
  <c r="AP174" i="2"/>
  <c r="AP169" i="2"/>
  <c r="AP161" i="2"/>
  <c r="AP158" i="2"/>
  <c r="AP153" i="2"/>
  <c r="AP145" i="2"/>
  <c r="AP142" i="2"/>
  <c r="AP114" i="2"/>
  <c r="AP106" i="2"/>
  <c r="AP101" i="2"/>
  <c r="AP98" i="2"/>
  <c r="AP90" i="2"/>
  <c r="AP85" i="2"/>
  <c r="AP113" i="2"/>
  <c r="AP105" i="2"/>
  <c r="AP102" i="2"/>
  <c r="AP97" i="2"/>
  <c r="AP89" i="2"/>
  <c r="AP86" i="2"/>
  <c r="AP71" i="2"/>
  <c r="AP63" i="2"/>
  <c r="AP60" i="2"/>
  <c r="AP44" i="2"/>
  <c r="AP69" i="2"/>
  <c r="AP66" i="2"/>
  <c r="AP61" i="2"/>
  <c r="AP45" i="2"/>
  <c r="AP29" i="2"/>
  <c r="AP67" i="2"/>
  <c r="AP59" i="2"/>
  <c r="AC15" i="2"/>
  <c r="AD15" i="2"/>
  <c r="AE15" i="2"/>
  <c r="AC17" i="2"/>
  <c r="AD17" i="2"/>
  <c r="AE17" i="2"/>
  <c r="AC19" i="2"/>
  <c r="AD19" i="2"/>
  <c r="AE19" i="2"/>
  <c r="AC21" i="2"/>
  <c r="AD21" i="2"/>
  <c r="AE21" i="2"/>
  <c r="AC23" i="2"/>
  <c r="AD23" i="2"/>
  <c r="AE23" i="2"/>
  <c r="AC25" i="2"/>
  <c r="AD25" i="2"/>
  <c r="AE25" i="2"/>
  <c r="AC27" i="2"/>
  <c r="AD27" i="2"/>
  <c r="AF27" i="2" s="1"/>
  <c r="AE27" i="2"/>
  <c r="AC29" i="2"/>
  <c r="AD29" i="2"/>
  <c r="AE29" i="2"/>
  <c r="AC31" i="2"/>
  <c r="AD31" i="2"/>
  <c r="AE31" i="2"/>
  <c r="AC33" i="2"/>
  <c r="AD33" i="2"/>
  <c r="AE33" i="2"/>
  <c r="AC35" i="2"/>
  <c r="AD35" i="2"/>
  <c r="AF35" i="2" s="1"/>
  <c r="AE35" i="2"/>
  <c r="AC37" i="2"/>
  <c r="AD37" i="2"/>
  <c r="AE37" i="2"/>
  <c r="AC39" i="2"/>
  <c r="AD39" i="2"/>
  <c r="AE39" i="2"/>
  <c r="AC41" i="2"/>
  <c r="AD41" i="2"/>
  <c r="AE41" i="2"/>
  <c r="AC43" i="2"/>
  <c r="AD43" i="2"/>
  <c r="AF43" i="2" s="1"/>
  <c r="AE43" i="2"/>
  <c r="AC45" i="2"/>
  <c r="AD45" i="2"/>
  <c r="AE45" i="2"/>
  <c r="AC47" i="2"/>
  <c r="AD47" i="2"/>
  <c r="AE47" i="2"/>
  <c r="AC49" i="2"/>
  <c r="AD49" i="2"/>
  <c r="AE49" i="2"/>
  <c r="AC51" i="2"/>
  <c r="AD51" i="2"/>
  <c r="AF51" i="2" s="1"/>
  <c r="AE51" i="2"/>
  <c r="AC53" i="2"/>
  <c r="AD53" i="2"/>
  <c r="AE53" i="2"/>
  <c r="AC54" i="2"/>
  <c r="AD54" i="2"/>
  <c r="AE54" i="2"/>
  <c r="AC55" i="2"/>
  <c r="AD55" i="2"/>
  <c r="AE55" i="2"/>
  <c r="AC56" i="2"/>
  <c r="AD56" i="2"/>
  <c r="AE56" i="2"/>
  <c r="AC57" i="2"/>
  <c r="AD57" i="2"/>
  <c r="AE57" i="2"/>
  <c r="AC58" i="2"/>
  <c r="AD58" i="2"/>
  <c r="AE58" i="2"/>
  <c r="AC59" i="2"/>
  <c r="AD59" i="2"/>
  <c r="AF59" i="2" s="1"/>
  <c r="AE59" i="2"/>
  <c r="AC60" i="2"/>
  <c r="AD60" i="2"/>
  <c r="AE60" i="2"/>
  <c r="AC61" i="2"/>
  <c r="AD61" i="2"/>
  <c r="AE61" i="2"/>
  <c r="AC62" i="2"/>
  <c r="AD62" i="2"/>
  <c r="AE62" i="2"/>
  <c r="AC63" i="2"/>
  <c r="AD63" i="2"/>
  <c r="AE63" i="2"/>
  <c r="AC64" i="2"/>
  <c r="AD64" i="2"/>
  <c r="AE64" i="2"/>
  <c r="AC65" i="2"/>
  <c r="AD65" i="2"/>
  <c r="AE65" i="2"/>
  <c r="AC66" i="2"/>
  <c r="AD66" i="2"/>
  <c r="AE66" i="2"/>
  <c r="AC67" i="2"/>
  <c r="AD67" i="2"/>
  <c r="AE67" i="2"/>
  <c r="AC68" i="2"/>
  <c r="AD68" i="2"/>
  <c r="AE68" i="2"/>
  <c r="AC69" i="2"/>
  <c r="AD69" i="2"/>
  <c r="AE69" i="2"/>
  <c r="AC70" i="2"/>
  <c r="AD70" i="2"/>
  <c r="AE70" i="2"/>
  <c r="AC71" i="2"/>
  <c r="AD71" i="2"/>
  <c r="AE71" i="2"/>
  <c r="AC72" i="2"/>
  <c r="AD72" i="2"/>
  <c r="AE72" i="2"/>
  <c r="AC73" i="2"/>
  <c r="AD73" i="2"/>
  <c r="AE73" i="2"/>
  <c r="AC74" i="2"/>
  <c r="AD74" i="2"/>
  <c r="AE74" i="2"/>
  <c r="AC75" i="2"/>
  <c r="AD75" i="2"/>
  <c r="AE75" i="2"/>
  <c r="AC76" i="2"/>
  <c r="AD76" i="2"/>
  <c r="AE76" i="2"/>
  <c r="AC77" i="2"/>
  <c r="AD77" i="2"/>
  <c r="AE77" i="2"/>
  <c r="AC78" i="2"/>
  <c r="AD78" i="2"/>
  <c r="AE78" i="2"/>
  <c r="AC79" i="2"/>
  <c r="AD79" i="2"/>
  <c r="AE79" i="2"/>
  <c r="AC80" i="2"/>
  <c r="AD80" i="2"/>
  <c r="AE80" i="2"/>
  <c r="AC81" i="2"/>
  <c r="AD81" i="2"/>
  <c r="AE81" i="2"/>
  <c r="AC82" i="2"/>
  <c r="AD82" i="2"/>
  <c r="AE82" i="2"/>
  <c r="AC83" i="2"/>
  <c r="AD83" i="2"/>
  <c r="AE83" i="2"/>
  <c r="AC84" i="2"/>
  <c r="AD84" i="2"/>
  <c r="AE84" i="2"/>
  <c r="AC85" i="2"/>
  <c r="AD85" i="2"/>
  <c r="AE85" i="2"/>
  <c r="AC86" i="2"/>
  <c r="AD86" i="2"/>
  <c r="AE86" i="2"/>
  <c r="AC87" i="2"/>
  <c r="AD87" i="2"/>
  <c r="AE87" i="2"/>
  <c r="AC88" i="2"/>
  <c r="AD88" i="2"/>
  <c r="AE88" i="2"/>
  <c r="AC89" i="2"/>
  <c r="AD89" i="2"/>
  <c r="AF89" i="2" s="1"/>
  <c r="AE89" i="2"/>
  <c r="AC90" i="2"/>
  <c r="AD90" i="2"/>
  <c r="AE90" i="2"/>
  <c r="AC91" i="2"/>
  <c r="AD91" i="2"/>
  <c r="AE91" i="2"/>
  <c r="AC92" i="2"/>
  <c r="AD92" i="2"/>
  <c r="AE92" i="2"/>
  <c r="AC93" i="2"/>
  <c r="AD93" i="2"/>
  <c r="AE93" i="2"/>
  <c r="AC94" i="2"/>
  <c r="AD94" i="2"/>
  <c r="AE94" i="2"/>
  <c r="AC95" i="2"/>
  <c r="AD95" i="2"/>
  <c r="AE95" i="2"/>
  <c r="AC96" i="2"/>
  <c r="AD96" i="2"/>
  <c r="AE96" i="2"/>
  <c r="AC97" i="2"/>
  <c r="AD97" i="2"/>
  <c r="AE97" i="2"/>
  <c r="AC98" i="2"/>
  <c r="AD98" i="2"/>
  <c r="AE98" i="2"/>
  <c r="AC99" i="2"/>
  <c r="AD99" i="2"/>
  <c r="AF99" i="2" s="1"/>
  <c r="AE99" i="2"/>
  <c r="AC100" i="2"/>
  <c r="AD100" i="2"/>
  <c r="AE100" i="2"/>
  <c r="AC101" i="2"/>
  <c r="AD101" i="2"/>
  <c r="AE101" i="2"/>
  <c r="AC102" i="2"/>
  <c r="AD102" i="2"/>
  <c r="AE102" i="2"/>
  <c r="AC103" i="2"/>
  <c r="AD103" i="2"/>
  <c r="AE103" i="2"/>
  <c r="AC104" i="2"/>
  <c r="AD104" i="2"/>
  <c r="AE104" i="2"/>
  <c r="AC105" i="2"/>
  <c r="AD105" i="2"/>
  <c r="AE105" i="2"/>
  <c r="AC106" i="2"/>
  <c r="AD106" i="2"/>
  <c r="AE106" i="2"/>
  <c r="AC107" i="2"/>
  <c r="AD107" i="2"/>
  <c r="AE107" i="2"/>
  <c r="AC108" i="2"/>
  <c r="AD108" i="2"/>
  <c r="AE108" i="2"/>
  <c r="AC109" i="2"/>
  <c r="AD109" i="2"/>
  <c r="AE109" i="2"/>
  <c r="AC110" i="2"/>
  <c r="AD110" i="2"/>
  <c r="AE110" i="2"/>
  <c r="AC111" i="2"/>
  <c r="AD111" i="2"/>
  <c r="AE111" i="2"/>
  <c r="AC112" i="2"/>
  <c r="AD112" i="2"/>
  <c r="AE112" i="2"/>
  <c r="AC113" i="2"/>
  <c r="AD113" i="2"/>
  <c r="AE113" i="2"/>
  <c r="AC114" i="2"/>
  <c r="AD114" i="2"/>
  <c r="AE114" i="2"/>
  <c r="AC115" i="2"/>
  <c r="AD115" i="2"/>
  <c r="AE115" i="2"/>
  <c r="AC116" i="2"/>
  <c r="AD116" i="2"/>
  <c r="AE116" i="2"/>
  <c r="AC117" i="2"/>
  <c r="AD117" i="2"/>
  <c r="AE117" i="2"/>
  <c r="AC118" i="2"/>
  <c r="AD118" i="2"/>
  <c r="AE118" i="2"/>
  <c r="AC119" i="2"/>
  <c r="AD119" i="2"/>
  <c r="AE119" i="2"/>
  <c r="AC120" i="2"/>
  <c r="AD120" i="2"/>
  <c r="AE120" i="2"/>
  <c r="AC121" i="2"/>
  <c r="AD121" i="2"/>
  <c r="AE121" i="2"/>
  <c r="AC122" i="2"/>
  <c r="AD122" i="2"/>
  <c r="AE122" i="2"/>
  <c r="AC123" i="2"/>
  <c r="AD123" i="2"/>
  <c r="AF123" i="2" s="1"/>
  <c r="AE123" i="2"/>
  <c r="AC124" i="2"/>
  <c r="AD124" i="2"/>
  <c r="AE124" i="2"/>
  <c r="AC125" i="2"/>
  <c r="AD125" i="2"/>
  <c r="AE125" i="2"/>
  <c r="AC126" i="2"/>
  <c r="AD126" i="2"/>
  <c r="AE126" i="2"/>
  <c r="AC127" i="2"/>
  <c r="AD127" i="2"/>
  <c r="AE127" i="2"/>
  <c r="AC128" i="2"/>
  <c r="AD128" i="2"/>
  <c r="AE128" i="2"/>
  <c r="AC129" i="2"/>
  <c r="AD129" i="2"/>
  <c r="AE129" i="2"/>
  <c r="AC130" i="2"/>
  <c r="AD130" i="2"/>
  <c r="AE130" i="2"/>
  <c r="AC131" i="2"/>
  <c r="AD131" i="2"/>
  <c r="AE131" i="2"/>
  <c r="AC132" i="2"/>
  <c r="AD132" i="2"/>
  <c r="AE132" i="2"/>
  <c r="AC133" i="2"/>
  <c r="AD133" i="2"/>
  <c r="AE133" i="2"/>
  <c r="AC134" i="2"/>
  <c r="AD134" i="2"/>
  <c r="AE134" i="2"/>
  <c r="AC135" i="2"/>
  <c r="AD135" i="2"/>
  <c r="AE135" i="2"/>
  <c r="AC136" i="2"/>
  <c r="AD136" i="2"/>
  <c r="AE136" i="2"/>
  <c r="AC137" i="2"/>
  <c r="AD137" i="2"/>
  <c r="AE137" i="2"/>
  <c r="AC138" i="2"/>
  <c r="AD138" i="2"/>
  <c r="AE138" i="2"/>
  <c r="AC139" i="2"/>
  <c r="AD139" i="2"/>
  <c r="AE139" i="2"/>
  <c r="AC140" i="2"/>
  <c r="AD140" i="2"/>
  <c r="AE140" i="2"/>
  <c r="AC141" i="2"/>
  <c r="AD141" i="2"/>
  <c r="AE141" i="2"/>
  <c r="AC142" i="2"/>
  <c r="AD142" i="2"/>
  <c r="AE142" i="2"/>
  <c r="AC143" i="2"/>
  <c r="AD143" i="2"/>
  <c r="AE143" i="2"/>
  <c r="AC144" i="2"/>
  <c r="AD144" i="2"/>
  <c r="AE144" i="2"/>
  <c r="AC145" i="2"/>
  <c r="AD145" i="2"/>
  <c r="AE145" i="2"/>
  <c r="AC146" i="2"/>
  <c r="AD146" i="2"/>
  <c r="AE146" i="2"/>
  <c r="AC147" i="2"/>
  <c r="AD147" i="2"/>
  <c r="AE147" i="2"/>
  <c r="AC148" i="2"/>
  <c r="AD148" i="2"/>
  <c r="AE148" i="2"/>
  <c r="AC149" i="2"/>
  <c r="AD149" i="2"/>
  <c r="AE149" i="2"/>
  <c r="AC150" i="2"/>
  <c r="AD150" i="2"/>
  <c r="AE150" i="2"/>
  <c r="AC151" i="2"/>
  <c r="AD151" i="2"/>
  <c r="AE151" i="2"/>
  <c r="AC152" i="2"/>
  <c r="AD152" i="2"/>
  <c r="AE152" i="2"/>
  <c r="AC153" i="2"/>
  <c r="AD153" i="2"/>
  <c r="AE153" i="2"/>
  <c r="AC154" i="2"/>
  <c r="AD154" i="2"/>
  <c r="AE154" i="2"/>
  <c r="AC155" i="2"/>
  <c r="AD155" i="2"/>
  <c r="AF155" i="2" s="1"/>
  <c r="AE155" i="2"/>
  <c r="AC156" i="2"/>
  <c r="AD156" i="2"/>
  <c r="AE156" i="2"/>
  <c r="AC157" i="2"/>
  <c r="AD157" i="2"/>
  <c r="AE157" i="2"/>
  <c r="AC158" i="2"/>
  <c r="AD158" i="2"/>
  <c r="AE158" i="2"/>
  <c r="AC159" i="2"/>
  <c r="AD159" i="2"/>
  <c r="AE159" i="2"/>
  <c r="AC160" i="2"/>
  <c r="AD160" i="2"/>
  <c r="AE160" i="2"/>
  <c r="AC161" i="2"/>
  <c r="AD161" i="2"/>
  <c r="AE161" i="2"/>
  <c r="AC162" i="2"/>
  <c r="AD162" i="2"/>
  <c r="AE162" i="2"/>
  <c r="AC163" i="2"/>
  <c r="AD163" i="2"/>
  <c r="AE163" i="2"/>
  <c r="AC164" i="2"/>
  <c r="AD164" i="2"/>
  <c r="AE164" i="2"/>
  <c r="AC165" i="2"/>
  <c r="AD165" i="2"/>
  <c r="AE165" i="2"/>
  <c r="AC166" i="2"/>
  <c r="AD166" i="2"/>
  <c r="AE166" i="2"/>
  <c r="AC167" i="2"/>
  <c r="AD167" i="2"/>
  <c r="AE167" i="2"/>
  <c r="AC168" i="2"/>
  <c r="AD168" i="2"/>
  <c r="AE168" i="2"/>
  <c r="AC169" i="2"/>
  <c r="AD169" i="2"/>
  <c r="AE169" i="2"/>
  <c r="AC170" i="2"/>
  <c r="AD170" i="2"/>
  <c r="AE170" i="2"/>
  <c r="AC171" i="2"/>
  <c r="AD171" i="2"/>
  <c r="AE171" i="2"/>
  <c r="AC172" i="2"/>
  <c r="AD172" i="2"/>
  <c r="AE172" i="2"/>
  <c r="AC173" i="2"/>
  <c r="AD173" i="2"/>
  <c r="AE173" i="2"/>
  <c r="AC174" i="2"/>
  <c r="AD174" i="2"/>
  <c r="AE174" i="2"/>
  <c r="AC175" i="2"/>
  <c r="AD175" i="2"/>
  <c r="AE175" i="2"/>
  <c r="AC176" i="2"/>
  <c r="AD176" i="2"/>
  <c r="AE176" i="2"/>
  <c r="AC177" i="2"/>
  <c r="AD177" i="2"/>
  <c r="AE177" i="2"/>
  <c r="AC178" i="2"/>
  <c r="AD178" i="2"/>
  <c r="AE178" i="2"/>
  <c r="AC179" i="2"/>
  <c r="AD179" i="2"/>
  <c r="AE179" i="2"/>
  <c r="AC180" i="2"/>
  <c r="AD180" i="2"/>
  <c r="AE180" i="2"/>
  <c r="AC181" i="2"/>
  <c r="AD181" i="2"/>
  <c r="AE181" i="2"/>
  <c r="AC183" i="2"/>
  <c r="AD183" i="2"/>
  <c r="AE183" i="2"/>
  <c r="AC184" i="2"/>
  <c r="AD184" i="2"/>
  <c r="AE184" i="2"/>
  <c r="AC185" i="2"/>
  <c r="AD185" i="2"/>
  <c r="AF185" i="2" s="1"/>
  <c r="AE185" i="2"/>
  <c r="AC186" i="2"/>
  <c r="AD186" i="2"/>
  <c r="AE186" i="2"/>
  <c r="AC187" i="2"/>
  <c r="AD187" i="2"/>
  <c r="AE187" i="2"/>
  <c r="AC188" i="2"/>
  <c r="AD188" i="2"/>
  <c r="AE188" i="2"/>
  <c r="AC189" i="2"/>
  <c r="AD189" i="2"/>
  <c r="AF189" i="2" s="1"/>
  <c r="AE189" i="2"/>
  <c r="AC190" i="2"/>
  <c r="AD190" i="2"/>
  <c r="AE190" i="2"/>
  <c r="AC191" i="2"/>
  <c r="AD191" i="2"/>
  <c r="AE191" i="2"/>
  <c r="AC192" i="2"/>
  <c r="AD192" i="2"/>
  <c r="AE192" i="2"/>
  <c r="AC193" i="2"/>
  <c r="AD193" i="2"/>
  <c r="AF193" i="2" s="1"/>
  <c r="AE193" i="2"/>
  <c r="AC194" i="2"/>
  <c r="AD194" i="2"/>
  <c r="AE194" i="2"/>
  <c r="AC195" i="2"/>
  <c r="AD195" i="2"/>
  <c r="AE195" i="2"/>
  <c r="AC196" i="2"/>
  <c r="AD196" i="2"/>
  <c r="AE196" i="2"/>
  <c r="AC197" i="2"/>
  <c r="AD197" i="2"/>
  <c r="AF197" i="2" s="1"/>
  <c r="AE197" i="2"/>
  <c r="AC198" i="2"/>
  <c r="AD198" i="2"/>
  <c r="AE198" i="2"/>
  <c r="AC199" i="2"/>
  <c r="AD199" i="2"/>
  <c r="AE199" i="2"/>
  <c r="AC200" i="2"/>
  <c r="AD200" i="2"/>
  <c r="AE200" i="2"/>
  <c r="AC201" i="2"/>
  <c r="AD201" i="2"/>
  <c r="AF201" i="2" s="1"/>
  <c r="AE201" i="2"/>
  <c r="AC202" i="2"/>
  <c r="AD202" i="2"/>
  <c r="AE202" i="2"/>
  <c r="AC203" i="2"/>
  <c r="AD203" i="2"/>
  <c r="AE203" i="2"/>
  <c r="AC204" i="2"/>
  <c r="AD204" i="2"/>
  <c r="AE204" i="2"/>
  <c r="AC205" i="2"/>
  <c r="AD205" i="2"/>
  <c r="AF205" i="2" s="1"/>
  <c r="AE205" i="2"/>
  <c r="AC206" i="2"/>
  <c r="AD206" i="2"/>
  <c r="AE206" i="2"/>
  <c r="AC207" i="2"/>
  <c r="AD207" i="2"/>
  <c r="AE207" i="2"/>
  <c r="AC208" i="2"/>
  <c r="AD208" i="2"/>
  <c r="AE208" i="2"/>
  <c r="AC209" i="2"/>
  <c r="AD209" i="2"/>
  <c r="AF209" i="2" s="1"/>
  <c r="AE209" i="2"/>
  <c r="AC210" i="2"/>
  <c r="AD210" i="2"/>
  <c r="AE210" i="2"/>
  <c r="AC211" i="2"/>
  <c r="AD211" i="2"/>
  <c r="AE211" i="2"/>
  <c r="AC212" i="2"/>
  <c r="AD212" i="2"/>
  <c r="AE212" i="2"/>
  <c r="AC213" i="2"/>
  <c r="AD213" i="2"/>
  <c r="AF213" i="2" s="1"/>
  <c r="AE213" i="2"/>
  <c r="AC214" i="2"/>
  <c r="AD214" i="2"/>
  <c r="AE214" i="2"/>
  <c r="AC215" i="2"/>
  <c r="AD215" i="2"/>
  <c r="AE215" i="2"/>
  <c r="AC216" i="2"/>
  <c r="AD216" i="2"/>
  <c r="AE216" i="2"/>
  <c r="AC217" i="2"/>
  <c r="AD217" i="2"/>
  <c r="AF217" i="2" s="1"/>
  <c r="AE217" i="2"/>
  <c r="AC218" i="2"/>
  <c r="AD218" i="2"/>
  <c r="AE218" i="2"/>
  <c r="AC219" i="2"/>
  <c r="AD219" i="2"/>
  <c r="AE219" i="2"/>
  <c r="AC220" i="2"/>
  <c r="AD220" i="2"/>
  <c r="AE220" i="2"/>
  <c r="AC221" i="2"/>
  <c r="AD221" i="2"/>
  <c r="AF221" i="2" s="1"/>
  <c r="AE221" i="2"/>
  <c r="AC222" i="2"/>
  <c r="AD222" i="2"/>
  <c r="AE222" i="2"/>
  <c r="AC223" i="2"/>
  <c r="AD223" i="2"/>
  <c r="AE223" i="2"/>
  <c r="AC224" i="2"/>
  <c r="AD224" i="2"/>
  <c r="AE224" i="2"/>
  <c r="AC225" i="2"/>
  <c r="AD225" i="2"/>
  <c r="AF225" i="2" s="1"/>
  <c r="AE225" i="2"/>
  <c r="AC226" i="2"/>
  <c r="AD226" i="2"/>
  <c r="AE226" i="2"/>
  <c r="AC227" i="2"/>
  <c r="AD227" i="2"/>
  <c r="AE227" i="2"/>
  <c r="AC228" i="2"/>
  <c r="AD228" i="2"/>
  <c r="AE228" i="2"/>
  <c r="AC229" i="2"/>
  <c r="AD229" i="2"/>
  <c r="AF229" i="2" s="1"/>
  <c r="AE229" i="2"/>
  <c r="AC230" i="2"/>
  <c r="AD230" i="2"/>
  <c r="AE230" i="2"/>
  <c r="AC231" i="2"/>
  <c r="AD231" i="2"/>
  <c r="AE231" i="2"/>
  <c r="AC232" i="2"/>
  <c r="AD232" i="2"/>
  <c r="AE232" i="2"/>
  <c r="AC233" i="2"/>
  <c r="AD233" i="2"/>
  <c r="AF233" i="2" s="1"/>
  <c r="AE233" i="2"/>
  <c r="AC234" i="2"/>
  <c r="AD234" i="2"/>
  <c r="AE234" i="2"/>
  <c r="AC235" i="2"/>
  <c r="AD235" i="2"/>
  <c r="AE235" i="2"/>
  <c r="AC236" i="2"/>
  <c r="AD236" i="2"/>
  <c r="AE236" i="2"/>
  <c r="AC237" i="2"/>
  <c r="AD237" i="2"/>
  <c r="AF237" i="2" s="1"/>
  <c r="AE237" i="2"/>
  <c r="AC238" i="2"/>
  <c r="AD238" i="2"/>
  <c r="AE238" i="2"/>
  <c r="AC239" i="2"/>
  <c r="AD239" i="2"/>
  <c r="AE239" i="2"/>
  <c r="AC240" i="2"/>
  <c r="AD240" i="2"/>
  <c r="AE240" i="2"/>
  <c r="AC241" i="2"/>
  <c r="AD241" i="2"/>
  <c r="AF241" i="2" s="1"/>
  <c r="AE241" i="2"/>
  <c r="AC242" i="2"/>
  <c r="AD242" i="2"/>
  <c r="AE242" i="2"/>
  <c r="AC243" i="2"/>
  <c r="AD243" i="2"/>
  <c r="AE243" i="2"/>
  <c r="AC244" i="2"/>
  <c r="AD244" i="2"/>
  <c r="AE244" i="2"/>
  <c r="AC245" i="2"/>
  <c r="AD245" i="2"/>
  <c r="AF245" i="2" s="1"/>
  <c r="AE245" i="2"/>
  <c r="AC246" i="2"/>
  <c r="AD246" i="2"/>
  <c r="AE246" i="2"/>
  <c r="AC247" i="2"/>
  <c r="AD247" i="2"/>
  <c r="AE247" i="2"/>
  <c r="AC248" i="2"/>
  <c r="AD248" i="2"/>
  <c r="AE248" i="2"/>
  <c r="AC249" i="2"/>
  <c r="AD249" i="2"/>
  <c r="AF249" i="2" s="1"/>
  <c r="AE249" i="2"/>
  <c r="AC250" i="2"/>
  <c r="AD250" i="2"/>
  <c r="AE250" i="2"/>
  <c r="AC251" i="2"/>
  <c r="AD251" i="2"/>
  <c r="AE251" i="2"/>
  <c r="AC252" i="2"/>
  <c r="AD252" i="2"/>
  <c r="AE252" i="2"/>
  <c r="AC253" i="2"/>
  <c r="AD253" i="2"/>
  <c r="AF253" i="2" s="1"/>
  <c r="AE253" i="2"/>
  <c r="AC254" i="2"/>
  <c r="AD254" i="2"/>
  <c r="AE254" i="2"/>
  <c r="AC255" i="2"/>
  <c r="AD255" i="2"/>
  <c r="AE255" i="2"/>
  <c r="AC256" i="2"/>
  <c r="AD256" i="2"/>
  <c r="AE256" i="2"/>
  <c r="AC257" i="2"/>
  <c r="AD257" i="2"/>
  <c r="AF257" i="2" s="1"/>
  <c r="AE257" i="2"/>
  <c r="AC258" i="2"/>
  <c r="AD258" i="2"/>
  <c r="AE258" i="2"/>
  <c r="AC259" i="2"/>
  <c r="AD259" i="2"/>
  <c r="AE259" i="2"/>
  <c r="AC260" i="2"/>
  <c r="AD260" i="2"/>
  <c r="AE260" i="2"/>
  <c r="AC261" i="2"/>
  <c r="AD261" i="2"/>
  <c r="AF261" i="2" s="1"/>
  <c r="AE261" i="2"/>
  <c r="AC262" i="2"/>
  <c r="AD262" i="2"/>
  <c r="AE262" i="2"/>
  <c r="AC263" i="2"/>
  <c r="AD263" i="2"/>
  <c r="AE263" i="2"/>
  <c r="AC264" i="2"/>
  <c r="AD264" i="2"/>
  <c r="AE264" i="2"/>
  <c r="AC265" i="2"/>
  <c r="AD265" i="2"/>
  <c r="AF265" i="2" s="1"/>
  <c r="AE265" i="2"/>
  <c r="AC266" i="2"/>
  <c r="AD266" i="2"/>
  <c r="AE266" i="2"/>
  <c r="AC267" i="2"/>
  <c r="AD267" i="2"/>
  <c r="AE267" i="2"/>
  <c r="AC268" i="2"/>
  <c r="AD268" i="2"/>
  <c r="AE268" i="2"/>
  <c r="AC269" i="2"/>
  <c r="AD269" i="2"/>
  <c r="AF269" i="2" s="1"/>
  <c r="AE269" i="2"/>
  <c r="AC270" i="2"/>
  <c r="AD270" i="2"/>
  <c r="AE270" i="2"/>
  <c r="AC271" i="2"/>
  <c r="AD271" i="2"/>
  <c r="AE271" i="2"/>
  <c r="AC272" i="2"/>
  <c r="AD272" i="2"/>
  <c r="AE272" i="2"/>
  <c r="AC273" i="2"/>
  <c r="AD273" i="2"/>
  <c r="AF273" i="2" s="1"/>
  <c r="AE273" i="2"/>
  <c r="AC274" i="2"/>
  <c r="AD274" i="2"/>
  <c r="AE274" i="2"/>
  <c r="AC275" i="2"/>
  <c r="AD275" i="2"/>
  <c r="AE275" i="2"/>
  <c r="AC276" i="2"/>
  <c r="AD276" i="2"/>
  <c r="AE276" i="2"/>
  <c r="AC277" i="2"/>
  <c r="AD277" i="2"/>
  <c r="AF277" i="2" s="1"/>
  <c r="AE277" i="2"/>
  <c r="AC278" i="2"/>
  <c r="AD278" i="2"/>
  <c r="AE278" i="2"/>
  <c r="AC279" i="2"/>
  <c r="AD279" i="2"/>
  <c r="AE279" i="2"/>
  <c r="AC280" i="2"/>
  <c r="AD280" i="2"/>
  <c r="AE280" i="2"/>
  <c r="AC281" i="2"/>
  <c r="AD281" i="2"/>
  <c r="AF281" i="2" s="1"/>
  <c r="AE281" i="2"/>
  <c r="AC282" i="2"/>
  <c r="AD282" i="2"/>
  <c r="AE282" i="2"/>
  <c r="AC283" i="2"/>
  <c r="AD283" i="2"/>
  <c r="AE283" i="2"/>
  <c r="AC284" i="2"/>
  <c r="AD284" i="2"/>
  <c r="AE284" i="2"/>
  <c r="AC285" i="2"/>
  <c r="AD285" i="2"/>
  <c r="AF285" i="2" s="1"/>
  <c r="AE285" i="2"/>
  <c r="AC286" i="2"/>
  <c r="AD286" i="2"/>
  <c r="AE286" i="2"/>
  <c r="AC287" i="2"/>
  <c r="AD287" i="2"/>
  <c r="AE287" i="2"/>
  <c r="AC288" i="2"/>
  <c r="AD288" i="2"/>
  <c r="AE288" i="2"/>
  <c r="AC289" i="2"/>
  <c r="AD289" i="2"/>
  <c r="AF289" i="2" s="1"/>
  <c r="AE289" i="2"/>
  <c r="AC290" i="2"/>
  <c r="AD290" i="2"/>
  <c r="AE290" i="2"/>
  <c r="AC291" i="2"/>
  <c r="AD291" i="2"/>
  <c r="AE291" i="2"/>
  <c r="AC292" i="2"/>
  <c r="AD292" i="2"/>
  <c r="AE292" i="2"/>
  <c r="AC293" i="2"/>
  <c r="AD293" i="2"/>
  <c r="AF293" i="2" s="1"/>
  <c r="AE293" i="2"/>
  <c r="AC294" i="2"/>
  <c r="AD294" i="2"/>
  <c r="AE294" i="2"/>
  <c r="AC295" i="2"/>
  <c r="AD295" i="2"/>
  <c r="AE295" i="2"/>
  <c r="AC296" i="2"/>
  <c r="AD296" i="2"/>
  <c r="AE296" i="2"/>
  <c r="AC297" i="2"/>
  <c r="AD297" i="2"/>
  <c r="AF297" i="2" s="1"/>
  <c r="AE297" i="2"/>
  <c r="AC298" i="2"/>
  <c r="AD298" i="2"/>
  <c r="AE298" i="2"/>
  <c r="AC299" i="2"/>
  <c r="AD299" i="2"/>
  <c r="AE299" i="2"/>
  <c r="AC300" i="2"/>
  <c r="AD300" i="2"/>
  <c r="AE300" i="2"/>
  <c r="AC301" i="2"/>
  <c r="AD301" i="2"/>
  <c r="AF301" i="2" s="1"/>
  <c r="AE301" i="2"/>
  <c r="AC302" i="2"/>
  <c r="AD302" i="2"/>
  <c r="AE302" i="2"/>
  <c r="AC303" i="2"/>
  <c r="AD303" i="2"/>
  <c r="AE303" i="2"/>
  <c r="AC304" i="2"/>
  <c r="AD304" i="2"/>
  <c r="AE304" i="2"/>
  <c r="AC305" i="2"/>
  <c r="AD305" i="2"/>
  <c r="AF305" i="2" s="1"/>
  <c r="AE305" i="2"/>
  <c r="AC306" i="2"/>
  <c r="AD306" i="2"/>
  <c r="AE306" i="2"/>
  <c r="AC307" i="2"/>
  <c r="AD307" i="2"/>
  <c r="AE307" i="2"/>
  <c r="AC308" i="2"/>
  <c r="AD308" i="2"/>
  <c r="AE308" i="2"/>
  <c r="AC309" i="2"/>
  <c r="AD309" i="2"/>
  <c r="AF309" i="2" s="1"/>
  <c r="AE309" i="2"/>
  <c r="AC310" i="2"/>
  <c r="AD310" i="2"/>
  <c r="AE310" i="2"/>
  <c r="AC311" i="2"/>
  <c r="AD311" i="2"/>
  <c r="AE311" i="2"/>
  <c r="AC312" i="2"/>
  <c r="AD312" i="2"/>
  <c r="AE312" i="2"/>
  <c r="AC313" i="2"/>
  <c r="AD313" i="2"/>
  <c r="AF313" i="2" s="1"/>
  <c r="AE313" i="2"/>
  <c r="AC16"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303" i="2"/>
  <c r="Z304" i="2"/>
  <c r="Z305" i="2"/>
  <c r="Z306" i="2"/>
  <c r="Z307" i="2"/>
  <c r="Z308" i="2"/>
  <c r="Z309" i="2"/>
  <c r="Z310" i="2"/>
  <c r="Z311" i="2"/>
  <c r="Z312" i="2"/>
  <c r="Z313" i="2"/>
  <c r="Z15" i="2"/>
  <c r="Z14" i="2"/>
  <c r="AF49" i="2"/>
  <c r="AF65" i="2"/>
  <c r="E30" i="2"/>
  <c r="BM30" i="2" s="1"/>
  <c r="AC30" i="2"/>
  <c r="D7" i="19"/>
  <c r="N5" i="19"/>
  <c r="BY16" i="2"/>
  <c r="D22" i="2"/>
  <c r="AG22" i="2" s="1"/>
  <c r="D24" i="2"/>
  <c r="BJ24" i="2" s="1"/>
  <c r="BK24" i="2" s="1"/>
  <c r="D26" i="2"/>
  <c r="BW26" i="2" s="1"/>
  <c r="D28" i="2"/>
  <c r="AG28" i="2" s="1"/>
  <c r="D30" i="2"/>
  <c r="BL30" i="2" s="1"/>
  <c r="AB30" i="2"/>
  <c r="AB26" i="2"/>
  <c r="AG16" i="2"/>
  <c r="BU16" i="2" s="1"/>
  <c r="BW16" i="2"/>
  <c r="AB28" i="2"/>
  <c r="AB24" i="2"/>
  <c r="BL16" i="2"/>
  <c r="AB16" i="2"/>
  <c r="M8" i="16"/>
  <c r="M8" i="13"/>
  <c r="BX26" i="2"/>
  <c r="U9" i="13"/>
  <c r="U7" i="13"/>
  <c r="U5" i="13"/>
  <c r="T9" i="13"/>
  <c r="T7" i="13"/>
  <c r="T5" i="13"/>
  <c r="S9" i="13"/>
  <c r="S7" i="13"/>
  <c r="S5" i="13"/>
  <c r="R9" i="13"/>
  <c r="R7" i="13"/>
  <c r="R5" i="13"/>
  <c r="Q9" i="13"/>
  <c r="Q7" i="13"/>
  <c r="Q5" i="13"/>
  <c r="P9" i="13"/>
  <c r="P7" i="13"/>
  <c r="P5" i="13"/>
  <c r="M7" i="13"/>
  <c r="M5" i="13"/>
  <c r="U9" i="16"/>
  <c r="U7" i="16"/>
  <c r="U5" i="16"/>
  <c r="T9" i="16"/>
  <c r="T7" i="16"/>
  <c r="T5" i="16"/>
  <c r="S9" i="16"/>
  <c r="S7" i="16"/>
  <c r="S5" i="16"/>
  <c r="R9" i="16"/>
  <c r="R7" i="16"/>
  <c r="R5" i="16"/>
  <c r="Q9" i="16"/>
  <c r="Q7" i="16"/>
  <c r="Q5" i="16"/>
  <c r="P9" i="16"/>
  <c r="P7" i="16"/>
  <c r="P5" i="16"/>
  <c r="M7" i="16"/>
  <c r="M5" i="16"/>
  <c r="E5" i="17"/>
  <c r="C7" i="2"/>
  <c r="AB16" i="19"/>
  <c r="G18" i="21"/>
  <c r="AD24" i="2"/>
  <c r="B11" i="18"/>
  <c r="A15" i="21"/>
  <c r="A12" i="21"/>
  <c r="C5" i="2"/>
  <c r="K7" i="2"/>
  <c r="K5" i="2"/>
  <c r="F23" i="21"/>
  <c r="C12" i="21"/>
  <c r="C15" i="21"/>
  <c r="F36" i="1"/>
  <c r="E47" i="21"/>
  <c r="E45" i="21"/>
  <c r="E43" i="21"/>
  <c r="E41" i="21"/>
  <c r="E39" i="21"/>
  <c r="E37" i="21"/>
  <c r="E35" i="21"/>
  <c r="E33" i="21"/>
  <c r="E31" i="21"/>
  <c r="E29" i="21"/>
  <c r="E27" i="21"/>
  <c r="C6" i="21"/>
  <c r="A1" i="21"/>
  <c r="C44" i="21"/>
  <c r="D44" i="21"/>
  <c r="C46" i="21"/>
  <c r="D46" i="21"/>
  <c r="C48" i="21"/>
  <c r="D48" i="21"/>
  <c r="D42" i="21"/>
  <c r="C42" i="21"/>
  <c r="D40" i="21"/>
  <c r="C40" i="21"/>
  <c r="D38" i="21"/>
  <c r="C38" i="21"/>
  <c r="D36" i="21"/>
  <c r="C36" i="21"/>
  <c r="D34" i="21"/>
  <c r="C34" i="21"/>
  <c r="D32" i="21"/>
  <c r="C32" i="21"/>
  <c r="D30" i="21"/>
  <c r="C30" i="21"/>
  <c r="D28" i="21"/>
  <c r="C28" i="21"/>
  <c r="C9" i="21"/>
  <c r="E18" i="19"/>
  <c r="AC18" i="19" s="1"/>
  <c r="AC14" i="19"/>
  <c r="AE14" i="19"/>
  <c r="AD14" i="19"/>
  <c r="BO312" i="19"/>
  <c r="K151" i="10"/>
  <c r="BN312" i="19"/>
  <c r="E312" i="19"/>
  <c r="D312" i="19"/>
  <c r="BL312" i="19" s="1"/>
  <c r="M150" i="10"/>
  <c r="L150" i="10"/>
  <c r="BO310" i="19"/>
  <c r="E310" i="19"/>
  <c r="D150" i="10" s="1"/>
  <c r="D310" i="19"/>
  <c r="M149" i="10"/>
  <c r="L149" i="10"/>
  <c r="K149" i="10"/>
  <c r="BN308" i="19"/>
  <c r="E308" i="19"/>
  <c r="D308" i="19"/>
  <c r="BJ308" i="19" s="1"/>
  <c r="BK308" i="19" s="1"/>
  <c r="M148" i="10"/>
  <c r="L148" i="10"/>
  <c r="E306" i="19"/>
  <c r="D306" i="19"/>
  <c r="AG306" i="19" s="1"/>
  <c r="BO304" i="19"/>
  <c r="BN304" i="19"/>
  <c r="E304" i="19"/>
  <c r="D147" i="10" s="1"/>
  <c r="D304" i="19"/>
  <c r="M146" i="10"/>
  <c r="L146" i="10"/>
  <c r="BO302" i="19"/>
  <c r="E302" i="19"/>
  <c r="D302" i="19"/>
  <c r="M145" i="10"/>
  <c r="BO300" i="19"/>
  <c r="K145" i="10"/>
  <c r="BN300" i="19"/>
  <c r="E300" i="19"/>
  <c r="D300" i="19"/>
  <c r="M144" i="10"/>
  <c r="L144" i="10"/>
  <c r="E298" i="19"/>
  <c r="D298" i="19"/>
  <c r="K143" i="10"/>
  <c r="BN296" i="19"/>
  <c r="E296" i="19"/>
  <c r="D296" i="19"/>
  <c r="M142" i="10"/>
  <c r="BO294" i="19"/>
  <c r="E294" i="19"/>
  <c r="D142" i="10" s="1"/>
  <c r="D294" i="19"/>
  <c r="AG294" i="19" s="1"/>
  <c r="BV294" i="19" s="1"/>
  <c r="M141" i="10"/>
  <c r="L141" i="10"/>
  <c r="K141" i="10"/>
  <c r="BN292" i="19"/>
  <c r="E292" i="19"/>
  <c r="D292" i="19"/>
  <c r="M140" i="10"/>
  <c r="L140" i="10"/>
  <c r="E290" i="19"/>
  <c r="BM290" i="19" s="1"/>
  <c r="D290" i="19"/>
  <c r="BO288" i="19"/>
  <c r="K139" i="10"/>
  <c r="BN288" i="19"/>
  <c r="E288" i="19"/>
  <c r="BM288" i="19" s="1"/>
  <c r="D288" i="19"/>
  <c r="BJ288" i="19" s="1"/>
  <c r="BK288" i="19" s="1"/>
  <c r="M138" i="10"/>
  <c r="L138" i="10"/>
  <c r="BO286" i="19"/>
  <c r="E286" i="19"/>
  <c r="D138" i="10" s="1"/>
  <c r="D286" i="19"/>
  <c r="M137" i="10"/>
  <c r="L137" i="10"/>
  <c r="K137" i="10"/>
  <c r="BN284" i="19"/>
  <c r="E284" i="19"/>
  <c r="D284" i="19"/>
  <c r="C137" i="10" s="1"/>
  <c r="M136" i="10"/>
  <c r="BO282" i="19"/>
  <c r="E282" i="19"/>
  <c r="D136" i="10" s="1"/>
  <c r="D282" i="19"/>
  <c r="BO280" i="19"/>
  <c r="K135" i="10"/>
  <c r="BN280" i="19"/>
  <c r="E280" i="19"/>
  <c r="D280" i="19"/>
  <c r="BJ280" i="19" s="1"/>
  <c r="BK280" i="19" s="1"/>
  <c r="M134" i="10"/>
  <c r="L134" i="10"/>
  <c r="BO278" i="19"/>
  <c r="E278" i="19"/>
  <c r="BM278" i="19" s="1"/>
  <c r="D278" i="19"/>
  <c r="M133" i="10"/>
  <c r="L133" i="10"/>
  <c r="K133" i="10"/>
  <c r="BN276" i="19"/>
  <c r="E276" i="19"/>
  <c r="D276" i="19"/>
  <c r="M132" i="10"/>
  <c r="L132" i="10"/>
  <c r="BO274" i="19"/>
  <c r="E274" i="19"/>
  <c r="D132" i="10" s="1"/>
  <c r="D274" i="19"/>
  <c r="BY274" i="19" s="1"/>
  <c r="BO272" i="19"/>
  <c r="K131" i="10"/>
  <c r="BN272" i="19"/>
  <c r="E272" i="19"/>
  <c r="D131" i="10" s="1"/>
  <c r="D272" i="19"/>
  <c r="M130" i="10"/>
  <c r="L130" i="10"/>
  <c r="BO270" i="19"/>
  <c r="E270" i="19"/>
  <c r="D270" i="19"/>
  <c r="BW270" i="19" s="1"/>
  <c r="M129" i="10"/>
  <c r="L129" i="10"/>
  <c r="K129" i="10"/>
  <c r="BN268" i="19"/>
  <c r="E268" i="19"/>
  <c r="D129" i="10" s="1"/>
  <c r="D268" i="19"/>
  <c r="C129" i="10" s="1"/>
  <c r="M128" i="10"/>
  <c r="L128" i="10"/>
  <c r="E266" i="19"/>
  <c r="BM266" i="19" s="1"/>
  <c r="D266" i="19"/>
  <c r="K127" i="10"/>
  <c r="BN264" i="19"/>
  <c r="E264" i="19"/>
  <c r="BM264" i="19" s="1"/>
  <c r="D264" i="19"/>
  <c r="BY264" i="19" s="1"/>
  <c r="M126" i="10"/>
  <c r="L126" i="10"/>
  <c r="BO262" i="19"/>
  <c r="E262" i="19"/>
  <c r="D262" i="19"/>
  <c r="BJ262" i="19" s="1"/>
  <c r="BK262" i="19" s="1"/>
  <c r="M125" i="10"/>
  <c r="L125" i="10"/>
  <c r="K125" i="10"/>
  <c r="BN260" i="19"/>
  <c r="E260" i="19"/>
  <c r="D125" i="10" s="1"/>
  <c r="D260" i="19"/>
  <c r="M124" i="10"/>
  <c r="L124" i="10"/>
  <c r="E258" i="19"/>
  <c r="D124" i="10" s="1"/>
  <c r="D258" i="19"/>
  <c r="BJ258" i="19" s="1"/>
  <c r="BK258" i="19" s="1"/>
  <c r="BO256" i="19"/>
  <c r="K123" i="10"/>
  <c r="BN256" i="19"/>
  <c r="E256" i="19"/>
  <c r="D256" i="19"/>
  <c r="BY256" i="19" s="1"/>
  <c r="M122" i="10"/>
  <c r="L122" i="10"/>
  <c r="BO254" i="19"/>
  <c r="E254" i="19"/>
  <c r="D122" i="10" s="1"/>
  <c r="D254" i="19"/>
  <c r="BY254" i="19" s="1"/>
  <c r="M121" i="10"/>
  <c r="L121" i="10"/>
  <c r="K121" i="10"/>
  <c r="BN252" i="19"/>
  <c r="E252" i="19"/>
  <c r="D252" i="19"/>
  <c r="M120" i="10"/>
  <c r="L120" i="10"/>
  <c r="E250" i="19"/>
  <c r="D250" i="19"/>
  <c r="BO248" i="19"/>
  <c r="K119" i="10"/>
  <c r="BN248" i="19"/>
  <c r="E248" i="19"/>
  <c r="BM248" i="19" s="1"/>
  <c r="D248" i="19"/>
  <c r="C119" i="10" s="1"/>
  <c r="M118" i="10"/>
  <c r="L118" i="10"/>
  <c r="E246" i="19"/>
  <c r="D118" i="10" s="1"/>
  <c r="D246" i="19"/>
  <c r="BJ246" i="19" s="1"/>
  <c r="BK246" i="19" s="1"/>
  <c r="M117" i="10"/>
  <c r="L117" i="10"/>
  <c r="K117" i="10"/>
  <c r="BN244" i="19"/>
  <c r="E244" i="19"/>
  <c r="D244" i="19"/>
  <c r="BJ244" i="19" s="1"/>
  <c r="BK244" i="19" s="1"/>
  <c r="M116" i="10"/>
  <c r="L116" i="10"/>
  <c r="E242" i="19"/>
  <c r="D242" i="19"/>
  <c r="BO240" i="19"/>
  <c r="K115" i="10"/>
  <c r="BN240" i="19"/>
  <c r="E240" i="19"/>
  <c r="BM240" i="19" s="1"/>
  <c r="D240" i="19"/>
  <c r="M114" i="10"/>
  <c r="L114" i="10"/>
  <c r="BO238" i="19"/>
  <c r="E238" i="19"/>
  <c r="D114" i="10" s="1"/>
  <c r="D238" i="19"/>
  <c r="BY238" i="19" s="1"/>
  <c r="M113" i="10"/>
  <c r="BO236" i="19"/>
  <c r="K113" i="10"/>
  <c r="BN236" i="19"/>
  <c r="E236" i="19"/>
  <c r="D113" i="10" s="1"/>
  <c r="D236" i="19"/>
  <c r="C113" i="10" s="1"/>
  <c r="M112" i="10"/>
  <c r="L112" i="10"/>
  <c r="E234" i="19"/>
  <c r="D234" i="19"/>
  <c r="K111" i="10"/>
  <c r="BN232" i="19"/>
  <c r="E232" i="19"/>
  <c r="D111" i="10" s="1"/>
  <c r="D232" i="19"/>
  <c r="M110" i="10"/>
  <c r="L110" i="10"/>
  <c r="BO230" i="19"/>
  <c r="E230" i="19"/>
  <c r="BM230" i="19" s="1"/>
  <c r="D230" i="19"/>
  <c r="BJ230" i="19" s="1"/>
  <c r="BK230" i="19" s="1"/>
  <c r="M109" i="10"/>
  <c r="L109" i="10"/>
  <c r="BN228" i="19"/>
  <c r="E228" i="19"/>
  <c r="D109" i="10" s="1"/>
  <c r="D228" i="19"/>
  <c r="M108" i="10"/>
  <c r="L108" i="10"/>
  <c r="E226" i="19"/>
  <c r="D226" i="19"/>
  <c r="BJ226" i="19" s="1"/>
  <c r="BK226" i="19" s="1"/>
  <c r="BO224" i="19"/>
  <c r="K107" i="10"/>
  <c r="BN224" i="19"/>
  <c r="E224" i="19"/>
  <c r="D224" i="19"/>
  <c r="C107" i="10" s="1"/>
  <c r="M106" i="10"/>
  <c r="L106" i="10"/>
  <c r="BO222" i="19"/>
  <c r="E222" i="19"/>
  <c r="BM222" i="19" s="1"/>
  <c r="D222" i="19"/>
  <c r="M105" i="10"/>
  <c r="L105" i="10"/>
  <c r="BO220" i="19"/>
  <c r="K105" i="10"/>
  <c r="BN220" i="19"/>
  <c r="E220" i="19"/>
  <c r="D105" i="10" s="1"/>
  <c r="D220" i="19"/>
  <c r="BJ220" i="19" s="1"/>
  <c r="BK220" i="19" s="1"/>
  <c r="M104" i="10"/>
  <c r="E218" i="19"/>
  <c r="D104" i="10" s="1"/>
  <c r="D218" i="19"/>
  <c r="BL218" i="19" s="1"/>
  <c r="BO216" i="19"/>
  <c r="K103" i="10"/>
  <c r="BN216" i="19"/>
  <c r="E216" i="19"/>
  <c r="D216" i="19"/>
  <c r="M102" i="10"/>
  <c r="L102" i="10"/>
  <c r="E214" i="19"/>
  <c r="D214" i="19"/>
  <c r="BW214" i="19" s="1"/>
  <c r="M101" i="10"/>
  <c r="L101" i="10"/>
  <c r="K101" i="10"/>
  <c r="BN212" i="19"/>
  <c r="E212" i="19"/>
  <c r="BM212" i="19" s="1"/>
  <c r="D212" i="19"/>
  <c r="C101" i="10" s="1"/>
  <c r="M100" i="10"/>
  <c r="L100" i="10"/>
  <c r="E210" i="19"/>
  <c r="D100" i="10" s="1"/>
  <c r="D210" i="19"/>
  <c r="BO208" i="19"/>
  <c r="K99" i="10"/>
  <c r="BN208" i="19"/>
  <c r="E208" i="19"/>
  <c r="D208" i="19"/>
  <c r="C99" i="10" s="1"/>
  <c r="M98" i="10"/>
  <c r="L98" i="10"/>
  <c r="BO206" i="19"/>
  <c r="E206" i="19"/>
  <c r="BM206" i="19" s="1"/>
  <c r="D206" i="19"/>
  <c r="BL206" i="19" s="1"/>
  <c r="M97" i="10"/>
  <c r="L97" i="10"/>
  <c r="K97" i="10"/>
  <c r="BN204" i="19"/>
  <c r="E204" i="19"/>
  <c r="D204" i="19"/>
  <c r="M96" i="10"/>
  <c r="L96" i="10"/>
  <c r="E202" i="19"/>
  <c r="D202" i="19"/>
  <c r="BL202" i="19" s="1"/>
  <c r="BN200" i="19"/>
  <c r="E200" i="19"/>
  <c r="D200" i="19"/>
  <c r="M94" i="10"/>
  <c r="L94" i="10"/>
  <c r="BO198" i="19"/>
  <c r="K94" i="10"/>
  <c r="E198" i="19"/>
  <c r="D94" i="10" s="1"/>
  <c r="D198" i="19"/>
  <c r="BJ198" i="19" s="1"/>
  <c r="BK198" i="19" s="1"/>
  <c r="M93" i="10"/>
  <c r="L93" i="10"/>
  <c r="K93" i="10"/>
  <c r="BN196" i="19"/>
  <c r="E196" i="19"/>
  <c r="BM196" i="19" s="1"/>
  <c r="D196" i="19"/>
  <c r="C93" i="10" s="1"/>
  <c r="M92" i="10"/>
  <c r="L92" i="10"/>
  <c r="E194" i="19"/>
  <c r="D92" i="10" s="1"/>
  <c r="D194" i="19"/>
  <c r="BO192" i="19"/>
  <c r="K91" i="10"/>
  <c r="BN192" i="19"/>
  <c r="E192" i="19"/>
  <c r="D91" i="10" s="1"/>
  <c r="D192" i="19"/>
  <c r="M90" i="10"/>
  <c r="L90" i="10"/>
  <c r="BO190" i="19"/>
  <c r="E190" i="19"/>
  <c r="BM190" i="19" s="1"/>
  <c r="D190" i="19"/>
  <c r="BW190" i="19" s="1"/>
  <c r="M89" i="10"/>
  <c r="L89" i="10"/>
  <c r="K89" i="10"/>
  <c r="BN188" i="19"/>
  <c r="E188" i="19"/>
  <c r="D188" i="19"/>
  <c r="M88" i="10"/>
  <c r="L88" i="10"/>
  <c r="E186" i="19"/>
  <c r="D186" i="19"/>
  <c r="BY186" i="19" s="1"/>
  <c r="BO184" i="19"/>
  <c r="K87" i="10"/>
  <c r="BN184" i="19"/>
  <c r="E184" i="19"/>
  <c r="D184" i="19"/>
  <c r="BJ184" i="19" s="1"/>
  <c r="BK184" i="19" s="1"/>
  <c r="M86" i="10"/>
  <c r="L86" i="10"/>
  <c r="BO182" i="19"/>
  <c r="E182" i="19"/>
  <c r="BM182" i="19" s="1"/>
  <c r="D182" i="19"/>
  <c r="BJ182" i="19" s="1"/>
  <c r="BK182" i="19" s="1"/>
  <c r="M85" i="10"/>
  <c r="L85" i="10"/>
  <c r="K85" i="10"/>
  <c r="BN180" i="19"/>
  <c r="E180" i="19"/>
  <c r="D180" i="19"/>
  <c r="M84" i="10"/>
  <c r="L84" i="10"/>
  <c r="E178" i="19"/>
  <c r="D178" i="19"/>
  <c r="BO176" i="19"/>
  <c r="BN176" i="19"/>
  <c r="E176" i="19"/>
  <c r="BM176" i="19" s="1"/>
  <c r="D176" i="19"/>
  <c r="BW176" i="19" s="1"/>
  <c r="M82" i="10"/>
  <c r="L82" i="10"/>
  <c r="BO174" i="19"/>
  <c r="E174" i="19"/>
  <c r="D82" i="10" s="1"/>
  <c r="D174" i="19"/>
  <c r="M81" i="10"/>
  <c r="BO172" i="19"/>
  <c r="K81" i="10"/>
  <c r="BN172" i="19"/>
  <c r="E172" i="19"/>
  <c r="D172" i="19"/>
  <c r="C81" i="10" s="1"/>
  <c r="M80" i="10"/>
  <c r="L80" i="10"/>
  <c r="E170" i="19"/>
  <c r="D80" i="10" s="1"/>
  <c r="D170" i="19"/>
  <c r="K79" i="10"/>
  <c r="BN168" i="19"/>
  <c r="E168" i="19"/>
  <c r="D79" i="10" s="1"/>
  <c r="D168" i="19"/>
  <c r="M78" i="10"/>
  <c r="BO166" i="19"/>
  <c r="E166" i="19"/>
  <c r="D78" i="10" s="1"/>
  <c r="D166" i="19"/>
  <c r="BY166" i="19" s="1"/>
  <c r="M77" i="10"/>
  <c r="L77" i="10"/>
  <c r="BN164" i="19"/>
  <c r="E164" i="19"/>
  <c r="D164" i="19"/>
  <c r="BL164" i="19" s="1"/>
  <c r="M76" i="10"/>
  <c r="L76" i="10"/>
  <c r="E162" i="19"/>
  <c r="D162" i="19"/>
  <c r="BO160" i="19"/>
  <c r="K75" i="10"/>
  <c r="BN160" i="19"/>
  <c r="E160" i="19"/>
  <c r="BM160" i="19" s="1"/>
  <c r="D160" i="19"/>
  <c r="C75" i="10" s="1"/>
  <c r="M74" i="10"/>
  <c r="L74" i="10"/>
  <c r="BO158" i="19"/>
  <c r="E158" i="19"/>
  <c r="D158" i="19"/>
  <c r="BJ158" i="19" s="1"/>
  <c r="BK158" i="19" s="1"/>
  <c r="M73" i="10"/>
  <c r="L73" i="10"/>
  <c r="BO156" i="19"/>
  <c r="K73" i="10"/>
  <c r="BN156" i="19"/>
  <c r="E156" i="19"/>
  <c r="BM156" i="19" s="1"/>
  <c r="D156" i="19"/>
  <c r="BL156" i="19" s="1"/>
  <c r="M72" i="10"/>
  <c r="E154" i="19"/>
  <c r="BM154" i="19" s="1"/>
  <c r="D154" i="19"/>
  <c r="BO152" i="19"/>
  <c r="K71" i="10"/>
  <c r="BN152" i="19"/>
  <c r="E152" i="19"/>
  <c r="D71" i="10" s="1"/>
  <c r="D152" i="19"/>
  <c r="M70" i="10"/>
  <c r="L70" i="10"/>
  <c r="BO150" i="19"/>
  <c r="E150" i="19"/>
  <c r="D150" i="19"/>
  <c r="BY150" i="19" s="1"/>
  <c r="M69" i="10"/>
  <c r="L69" i="10"/>
  <c r="K69" i="10"/>
  <c r="BN148" i="19"/>
  <c r="E148" i="19"/>
  <c r="D148" i="19"/>
  <c r="M68" i="10"/>
  <c r="L68" i="10"/>
  <c r="E146" i="19"/>
  <c r="BM146" i="19" s="1"/>
  <c r="D146" i="19"/>
  <c r="BO144" i="19"/>
  <c r="K67" i="10"/>
  <c r="BN144" i="19"/>
  <c r="E144" i="19"/>
  <c r="D144" i="19"/>
  <c r="C67" i="10" s="1"/>
  <c r="M66" i="10"/>
  <c r="L66" i="10"/>
  <c r="BO142" i="19"/>
  <c r="E142" i="19"/>
  <c r="BM142" i="19" s="1"/>
  <c r="D142" i="19"/>
  <c r="M65" i="10"/>
  <c r="L65" i="10"/>
  <c r="K65" i="10"/>
  <c r="BN140" i="19"/>
  <c r="E140" i="19"/>
  <c r="D140" i="19"/>
  <c r="BJ140" i="19" s="1"/>
  <c r="BK140" i="19" s="1"/>
  <c r="M64" i="10"/>
  <c r="L64" i="10"/>
  <c r="E138" i="19"/>
  <c r="D138" i="19"/>
  <c r="BJ138" i="19" s="1"/>
  <c r="BK138" i="19" s="1"/>
  <c r="BO136" i="19"/>
  <c r="K63" i="10"/>
  <c r="BN136" i="19"/>
  <c r="E136" i="19"/>
  <c r="BM136" i="19" s="1"/>
  <c r="D136" i="19"/>
  <c r="BL136" i="19" s="1"/>
  <c r="M62" i="10"/>
  <c r="L62" i="10"/>
  <c r="BO134" i="19"/>
  <c r="E134" i="19"/>
  <c r="BM134" i="19" s="1"/>
  <c r="D134" i="19"/>
  <c r="BJ134" i="19" s="1"/>
  <c r="BK134" i="19" s="1"/>
  <c r="M61" i="10"/>
  <c r="L61" i="10"/>
  <c r="BO132" i="19"/>
  <c r="K61" i="10"/>
  <c r="BN132" i="19"/>
  <c r="E132" i="19"/>
  <c r="D132" i="19"/>
  <c r="BW132" i="19" s="1"/>
  <c r="M60" i="10"/>
  <c r="L60" i="10"/>
  <c r="E130" i="19"/>
  <c r="D60" i="10" s="1"/>
  <c r="D130" i="19"/>
  <c r="BO128" i="19"/>
  <c r="K59" i="10"/>
  <c r="BN128" i="19"/>
  <c r="E128" i="19"/>
  <c r="D59" i="10" s="1"/>
  <c r="D128" i="19"/>
  <c r="BJ128" i="19" s="1"/>
  <c r="BK128" i="19" s="1"/>
  <c r="M58" i="10"/>
  <c r="BO126" i="19"/>
  <c r="E126" i="19"/>
  <c r="D126" i="19"/>
  <c r="BJ126" i="19" s="1"/>
  <c r="BK126" i="19" s="1"/>
  <c r="M57" i="10"/>
  <c r="L57" i="10"/>
  <c r="K57" i="10"/>
  <c r="BN124" i="19"/>
  <c r="E124" i="19"/>
  <c r="D57" i="10" s="1"/>
  <c r="D124" i="19"/>
  <c r="BJ124" i="19" s="1"/>
  <c r="BK124" i="19" s="1"/>
  <c r="M56" i="10"/>
  <c r="L56" i="10"/>
  <c r="E122" i="19"/>
  <c r="D56" i="10" s="1"/>
  <c r="D122" i="19"/>
  <c r="BW122" i="19" s="1"/>
  <c r="BO120" i="19"/>
  <c r="K55" i="10"/>
  <c r="BN120" i="19"/>
  <c r="E120" i="19"/>
  <c r="D120" i="19"/>
  <c r="BY120" i="19" s="1"/>
  <c r="M54" i="10"/>
  <c r="L54" i="10"/>
  <c r="BO118" i="19"/>
  <c r="E118" i="19"/>
  <c r="D118" i="19"/>
  <c r="AG118" i="19" s="1"/>
  <c r="M53" i="10"/>
  <c r="L53" i="10"/>
  <c r="K53" i="10"/>
  <c r="BN116" i="19"/>
  <c r="E116" i="19"/>
  <c r="D53" i="10" s="1"/>
  <c r="D116" i="19"/>
  <c r="M52" i="10"/>
  <c r="L52" i="10"/>
  <c r="E114" i="19"/>
  <c r="D52" i="10" s="1"/>
  <c r="D114" i="19"/>
  <c r="BL114" i="19" s="1"/>
  <c r="BO112" i="19"/>
  <c r="BN112" i="19"/>
  <c r="E112" i="19"/>
  <c r="D51" i="10" s="1"/>
  <c r="D112" i="19"/>
  <c r="BJ112" i="19" s="1"/>
  <c r="BK112" i="19" s="1"/>
  <c r="M50" i="10"/>
  <c r="L50" i="10"/>
  <c r="BO110" i="19"/>
  <c r="K50" i="10"/>
  <c r="E110" i="19"/>
  <c r="D110" i="19"/>
  <c r="BY110" i="19" s="1"/>
  <c r="M49" i="10"/>
  <c r="L49" i="10"/>
  <c r="K49" i="10"/>
  <c r="BN108" i="19"/>
  <c r="E108" i="19"/>
  <c r="D108" i="19"/>
  <c r="BJ108" i="19" s="1"/>
  <c r="BK108" i="19" s="1"/>
  <c r="M48" i="10"/>
  <c r="L48" i="10"/>
  <c r="E106" i="19"/>
  <c r="D106" i="19"/>
  <c r="BW106" i="19" s="1"/>
  <c r="BO104" i="19"/>
  <c r="K47" i="10"/>
  <c r="BN104" i="19"/>
  <c r="E104" i="19"/>
  <c r="D47" i="10" s="1"/>
  <c r="D104" i="19"/>
  <c r="BJ104" i="19" s="1"/>
  <c r="BK104" i="19" s="1"/>
  <c r="M46" i="10"/>
  <c r="BO102" i="19"/>
  <c r="E102" i="19"/>
  <c r="D46" i="10" s="1"/>
  <c r="D102" i="19"/>
  <c r="M45" i="10"/>
  <c r="L45" i="10"/>
  <c r="BN100" i="19"/>
  <c r="E100" i="19"/>
  <c r="D100" i="19"/>
  <c r="BL100" i="19" s="1"/>
  <c r="M44" i="10"/>
  <c r="L44" i="10"/>
  <c r="E98" i="19"/>
  <c r="BM98" i="19" s="1"/>
  <c r="D98" i="19"/>
  <c r="AG98" i="19" s="1"/>
  <c r="BO96" i="19"/>
  <c r="K43" i="10"/>
  <c r="BN96" i="19"/>
  <c r="E96" i="19"/>
  <c r="BM96" i="19" s="1"/>
  <c r="D96" i="19"/>
  <c r="BY96" i="19" s="1"/>
  <c r="M42" i="10"/>
  <c r="L42" i="10"/>
  <c r="BO94" i="19"/>
  <c r="E94" i="19"/>
  <c r="BM94" i="19" s="1"/>
  <c r="D94" i="19"/>
  <c r="BJ94" i="19" s="1"/>
  <c r="BK94" i="19" s="1"/>
  <c r="M41" i="10"/>
  <c r="L41" i="10"/>
  <c r="K41" i="10"/>
  <c r="BN92" i="19"/>
  <c r="E92" i="19"/>
  <c r="D92" i="19"/>
  <c r="BJ92" i="19" s="1"/>
  <c r="BK92" i="19" s="1"/>
  <c r="M40" i="10"/>
  <c r="E90" i="19"/>
  <c r="D40" i="10" s="1"/>
  <c r="D90" i="19"/>
  <c r="BY90" i="19" s="1"/>
  <c r="BO88" i="19"/>
  <c r="K39" i="10"/>
  <c r="BN88" i="19"/>
  <c r="E88" i="19"/>
  <c r="D88" i="19"/>
  <c r="M38" i="10"/>
  <c r="L38" i="10"/>
  <c r="BO86" i="19"/>
  <c r="E86" i="19"/>
  <c r="BM86" i="19" s="1"/>
  <c r="D86" i="19"/>
  <c r="BW86" i="19" s="1"/>
  <c r="M37" i="10"/>
  <c r="L37" i="10"/>
  <c r="K37" i="10"/>
  <c r="BN84" i="19"/>
  <c r="E84" i="19"/>
  <c r="D37" i="10" s="1"/>
  <c r="D84" i="19"/>
  <c r="C37" i="10" s="1"/>
  <c r="M36" i="10"/>
  <c r="L36" i="10"/>
  <c r="BN82" i="19"/>
  <c r="E82" i="19"/>
  <c r="BM82" i="19" s="1"/>
  <c r="D82" i="19"/>
  <c r="BW82" i="19" s="1"/>
  <c r="BO80" i="19"/>
  <c r="K35" i="10"/>
  <c r="BN80" i="19"/>
  <c r="E80" i="19"/>
  <c r="D35" i="10" s="1"/>
  <c r="D80" i="19"/>
  <c r="M34" i="10"/>
  <c r="L34" i="10"/>
  <c r="BO78" i="19"/>
  <c r="K34" i="10"/>
  <c r="E78" i="19"/>
  <c r="D34" i="10" s="1"/>
  <c r="D78" i="19"/>
  <c r="AG78" i="19" s="1"/>
  <c r="M33" i="10"/>
  <c r="L33" i="10"/>
  <c r="K33" i="10"/>
  <c r="E76" i="19"/>
  <c r="BM76" i="19" s="1"/>
  <c r="D76" i="19"/>
  <c r="M32" i="10"/>
  <c r="L32" i="10"/>
  <c r="E74" i="19"/>
  <c r="D74" i="19"/>
  <c r="BY74" i="19" s="1"/>
  <c r="AB74" i="19"/>
  <c r="BO72" i="19"/>
  <c r="E72" i="19"/>
  <c r="D31" i="10" s="1"/>
  <c r="D72" i="19"/>
  <c r="BY72" i="19" s="1"/>
  <c r="AB72" i="19"/>
  <c r="M30" i="10"/>
  <c r="L30" i="10"/>
  <c r="BO70" i="19"/>
  <c r="E70" i="19"/>
  <c r="BM70" i="19" s="1"/>
  <c r="D70" i="19"/>
  <c r="BY70" i="19" s="1"/>
  <c r="AB70" i="19"/>
  <c r="M29" i="10"/>
  <c r="L29" i="10"/>
  <c r="BO68" i="19"/>
  <c r="K29" i="10"/>
  <c r="E68" i="19"/>
  <c r="D29" i="10" s="1"/>
  <c r="D68" i="19"/>
  <c r="AB68" i="19"/>
  <c r="M28" i="10"/>
  <c r="L28" i="10"/>
  <c r="BO66" i="19"/>
  <c r="E66" i="19"/>
  <c r="D66" i="19"/>
  <c r="BY66" i="19" s="1"/>
  <c r="AB66" i="19"/>
  <c r="K27" i="10"/>
  <c r="E64" i="19"/>
  <c r="D27" i="10" s="1"/>
  <c r="D64" i="19"/>
  <c r="BL64" i="19" s="1"/>
  <c r="M26" i="10"/>
  <c r="L26" i="10"/>
  <c r="F26" i="10"/>
  <c r="E62" i="19"/>
  <c r="D62" i="19"/>
  <c r="BL62" i="19" s="1"/>
  <c r="M25" i="10"/>
  <c r="L25" i="10"/>
  <c r="BO60" i="19"/>
  <c r="K25" i="10"/>
  <c r="E60" i="19"/>
  <c r="D60" i="19"/>
  <c r="C25" i="10" s="1"/>
  <c r="AB60" i="19"/>
  <c r="M24" i="10"/>
  <c r="L24" i="10"/>
  <c r="BO58" i="19"/>
  <c r="E58" i="19"/>
  <c r="D58" i="19"/>
  <c r="AB58" i="19"/>
  <c r="K23" i="10"/>
  <c r="E56" i="19"/>
  <c r="D23" i="10" s="1"/>
  <c r="D56" i="19"/>
  <c r="BY56" i="19" s="1"/>
  <c r="AB56" i="19"/>
  <c r="M22" i="10"/>
  <c r="L22" i="10"/>
  <c r="E54" i="19"/>
  <c r="D22" i="10" s="1"/>
  <c r="D54" i="19"/>
  <c r="AB54" i="19"/>
  <c r="M21" i="10"/>
  <c r="L21" i="10"/>
  <c r="K21" i="10"/>
  <c r="E52" i="19"/>
  <c r="D52" i="19"/>
  <c r="BL52" i="19" s="1"/>
  <c r="AB52" i="19"/>
  <c r="M20" i="10"/>
  <c r="L20" i="10"/>
  <c r="E50" i="19"/>
  <c r="BM50" i="19" s="1"/>
  <c r="D50" i="19"/>
  <c r="BY50" i="19" s="1"/>
  <c r="AB50" i="19"/>
  <c r="F19" i="10"/>
  <c r="K19" i="10"/>
  <c r="E48" i="19"/>
  <c r="D19" i="10" s="1"/>
  <c r="D48" i="19"/>
  <c r="BW48" i="19" s="1"/>
  <c r="AB48" i="19"/>
  <c r="M18" i="10"/>
  <c r="L18" i="10"/>
  <c r="AC46" i="19"/>
  <c r="D46" i="19"/>
  <c r="BW46" i="19" s="1"/>
  <c r="AB46" i="19"/>
  <c r="M17" i="10"/>
  <c r="L17" i="10"/>
  <c r="K17" i="10"/>
  <c r="E44" i="19"/>
  <c r="BM44" i="19" s="1"/>
  <c r="D44" i="19"/>
  <c r="BW44" i="19" s="1"/>
  <c r="AB44" i="19"/>
  <c r="M16" i="10"/>
  <c r="L16" i="10"/>
  <c r="E42" i="19"/>
  <c r="D16" i="10" s="1"/>
  <c r="D42" i="19"/>
  <c r="BY42" i="19" s="1"/>
  <c r="AB42" i="19"/>
  <c r="BO40" i="19"/>
  <c r="K15" i="10"/>
  <c r="E40" i="19"/>
  <c r="D15" i="10" s="1"/>
  <c r="D40" i="19"/>
  <c r="C15" i="10" s="1"/>
  <c r="AB40" i="19"/>
  <c r="M14" i="10"/>
  <c r="L14" i="10"/>
  <c r="BO38" i="19"/>
  <c r="E38" i="19"/>
  <c r="D38" i="19"/>
  <c r="BY38" i="19" s="1"/>
  <c r="AB38" i="19"/>
  <c r="M13" i="10"/>
  <c r="L13" i="10"/>
  <c r="E36" i="19"/>
  <c r="D13" i="10" s="1"/>
  <c r="D36" i="19"/>
  <c r="C13" i="10" s="1"/>
  <c r="AB36" i="19"/>
  <c r="M12" i="10"/>
  <c r="L12" i="10"/>
  <c r="K12" i="10"/>
  <c r="E34" i="19"/>
  <c r="D12" i="10" s="1"/>
  <c r="D34" i="19"/>
  <c r="AB34" i="19"/>
  <c r="BO32" i="19"/>
  <c r="K11" i="10"/>
  <c r="E32" i="19"/>
  <c r="BM32" i="19" s="1"/>
  <c r="D32" i="19"/>
  <c r="M10" i="10"/>
  <c r="L10" i="10"/>
  <c r="E30" i="19"/>
  <c r="D10" i="10" s="1"/>
  <c r="D30" i="19"/>
  <c r="AB30" i="19"/>
  <c r="M9" i="10"/>
  <c r="L9" i="10"/>
  <c r="K9" i="10"/>
  <c r="E28" i="19"/>
  <c r="BM28" i="19" s="1"/>
  <c r="D28" i="19"/>
  <c r="C9" i="10" s="1"/>
  <c r="AB28" i="19"/>
  <c r="M8" i="10"/>
  <c r="L8" i="10"/>
  <c r="E26" i="19"/>
  <c r="BM26" i="19" s="1"/>
  <c r="D26" i="19"/>
  <c r="AB26" i="19"/>
  <c r="BO24" i="19"/>
  <c r="K7" i="10"/>
  <c r="E24" i="19"/>
  <c r="D24" i="19"/>
  <c r="BW24" i="19" s="1"/>
  <c r="M6" i="10"/>
  <c r="L6" i="10"/>
  <c r="K6" i="10"/>
  <c r="E22" i="19"/>
  <c r="D22" i="19"/>
  <c r="BJ22" i="19" s="1"/>
  <c r="BK22" i="19" s="1"/>
  <c r="M5" i="10"/>
  <c r="K5" i="10"/>
  <c r="E20" i="19"/>
  <c r="AB20" i="19"/>
  <c r="M4" i="10"/>
  <c r="D18" i="19"/>
  <c r="AB18" i="19" s="1"/>
  <c r="M2" i="10"/>
  <c r="L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J2" i="10"/>
  <c r="M151" i="10"/>
  <c r="B151" i="10"/>
  <c r="B150" i="10"/>
  <c r="B149" i="10"/>
  <c r="K148" i="10"/>
  <c r="B148" i="10"/>
  <c r="M147" i="10"/>
  <c r="B147" i="10"/>
  <c r="B146" i="10"/>
  <c r="B145" i="10"/>
  <c r="K144" i="10"/>
  <c r="B144" i="10"/>
  <c r="M143" i="10"/>
  <c r="B143" i="10"/>
  <c r="B142" i="10"/>
  <c r="B141" i="10"/>
  <c r="K140" i="10"/>
  <c r="B140" i="10"/>
  <c r="M139" i="10"/>
  <c r="B139" i="10"/>
  <c r="B138" i="10"/>
  <c r="B137" i="10"/>
  <c r="K136" i="10"/>
  <c r="B136" i="10"/>
  <c r="M135" i="10"/>
  <c r="B135" i="10"/>
  <c r="B134" i="10"/>
  <c r="B133" i="10"/>
  <c r="K132" i="10"/>
  <c r="B132" i="10"/>
  <c r="M131" i="10"/>
  <c r="B131" i="10"/>
  <c r="B130" i="10"/>
  <c r="B129" i="10"/>
  <c r="K128" i="10"/>
  <c r="B128" i="10"/>
  <c r="M127" i="10"/>
  <c r="B127" i="10"/>
  <c r="B126" i="10"/>
  <c r="B125" i="10"/>
  <c r="K124" i="10"/>
  <c r="B124" i="10"/>
  <c r="M123" i="10"/>
  <c r="B123" i="10"/>
  <c r="B122" i="10"/>
  <c r="B121" i="10"/>
  <c r="K120" i="10"/>
  <c r="B120" i="10"/>
  <c r="M119" i="10"/>
  <c r="B119" i="10"/>
  <c r="B118" i="10"/>
  <c r="B117" i="10"/>
  <c r="K116" i="10"/>
  <c r="B116" i="10"/>
  <c r="M115" i="10"/>
  <c r="B115" i="10"/>
  <c r="B114" i="10"/>
  <c r="B113" i="10"/>
  <c r="K112" i="10"/>
  <c r="B112" i="10"/>
  <c r="M111" i="10"/>
  <c r="B111" i="10"/>
  <c r="B110" i="10"/>
  <c r="B109" i="10"/>
  <c r="K108" i="10"/>
  <c r="B108" i="10"/>
  <c r="M107" i="10"/>
  <c r="B107" i="10"/>
  <c r="B106" i="10"/>
  <c r="B105" i="10"/>
  <c r="K104" i="10"/>
  <c r="B104" i="10"/>
  <c r="M103" i="10"/>
  <c r="B103" i="10"/>
  <c r="B102" i="10"/>
  <c r="B101" i="10"/>
  <c r="K100" i="10"/>
  <c r="B100" i="10"/>
  <c r="M99" i="10"/>
  <c r="B99" i="10"/>
  <c r="B98" i="10"/>
  <c r="B97" i="10"/>
  <c r="K96" i="10"/>
  <c r="B96" i="10"/>
  <c r="M95" i="10"/>
  <c r="B95" i="10"/>
  <c r="B94" i="10"/>
  <c r="B93" i="10"/>
  <c r="K92" i="10"/>
  <c r="B92" i="10"/>
  <c r="M91" i="10"/>
  <c r="B91" i="10"/>
  <c r="B90" i="10"/>
  <c r="B89" i="10"/>
  <c r="B88" i="10"/>
  <c r="M87" i="10"/>
  <c r="B87" i="10"/>
  <c r="B86" i="10"/>
  <c r="B85" i="10"/>
  <c r="K84" i="10"/>
  <c r="B84" i="10"/>
  <c r="M83" i="10"/>
  <c r="B83" i="10"/>
  <c r="B82" i="10"/>
  <c r="B81" i="10"/>
  <c r="K80" i="10"/>
  <c r="B80" i="10"/>
  <c r="M79" i="10"/>
  <c r="B79" i="10"/>
  <c r="B78" i="10"/>
  <c r="B77" i="10"/>
  <c r="K76" i="10"/>
  <c r="B76" i="10"/>
  <c r="M75" i="10"/>
  <c r="B75" i="10"/>
  <c r="B74" i="10"/>
  <c r="B73" i="10"/>
  <c r="K72" i="10"/>
  <c r="B72" i="10"/>
  <c r="M71" i="10"/>
  <c r="B71" i="10"/>
  <c r="B70" i="10"/>
  <c r="B69" i="10"/>
  <c r="K68" i="10"/>
  <c r="B68" i="10"/>
  <c r="M67" i="10"/>
  <c r="B67" i="10"/>
  <c r="B66" i="10"/>
  <c r="B65" i="10"/>
  <c r="K64" i="10"/>
  <c r="B64" i="10"/>
  <c r="M63" i="10"/>
  <c r="B63" i="10"/>
  <c r="B62" i="10"/>
  <c r="B61" i="10"/>
  <c r="K60" i="10"/>
  <c r="B60" i="10"/>
  <c r="M59" i="10"/>
  <c r="B59" i="10"/>
  <c r="B58" i="10"/>
  <c r="B57" i="10"/>
  <c r="B56" i="10"/>
  <c r="M55" i="10"/>
  <c r="B55" i="10"/>
  <c r="B54" i="10"/>
  <c r="B53" i="10"/>
  <c r="K52" i="10"/>
  <c r="B52" i="10"/>
  <c r="M51" i="10"/>
  <c r="B51" i="10"/>
  <c r="B50" i="10"/>
  <c r="B49" i="10"/>
  <c r="K48" i="10"/>
  <c r="B48" i="10"/>
  <c r="M47" i="10"/>
  <c r="B47" i="10"/>
  <c r="B46" i="10"/>
  <c r="B45" i="10"/>
  <c r="K44" i="10"/>
  <c r="B44" i="10"/>
  <c r="M43" i="10"/>
  <c r="B43" i="10"/>
  <c r="B42" i="10"/>
  <c r="B41" i="10"/>
  <c r="K40" i="10"/>
  <c r="B40" i="10"/>
  <c r="M39" i="10"/>
  <c r="B39" i="10"/>
  <c r="B38" i="10"/>
  <c r="B37" i="10"/>
  <c r="K36" i="10"/>
  <c r="B36" i="10"/>
  <c r="M35" i="10"/>
  <c r="B35" i="10"/>
  <c r="B34" i="10"/>
  <c r="B33" i="10"/>
  <c r="K32" i="10"/>
  <c r="B32" i="10"/>
  <c r="M31" i="10"/>
  <c r="B31" i="10"/>
  <c r="B30" i="10"/>
  <c r="B29" i="10"/>
  <c r="K28" i="10"/>
  <c r="B28" i="10"/>
  <c r="M27" i="10"/>
  <c r="B27" i="10"/>
  <c r="B26" i="10"/>
  <c r="B25" i="10"/>
  <c r="B24" i="10"/>
  <c r="M23" i="10"/>
  <c r="B23" i="10"/>
  <c r="B22" i="10"/>
  <c r="B21" i="10"/>
  <c r="K20" i="10"/>
  <c r="B20" i="10"/>
  <c r="M19" i="10"/>
  <c r="B19" i="10"/>
  <c r="B18" i="10"/>
  <c r="B17" i="10"/>
  <c r="K16" i="10"/>
  <c r="B16" i="10"/>
  <c r="M15" i="10"/>
  <c r="B15" i="10"/>
  <c r="B14" i="10"/>
  <c r="B13" i="10"/>
  <c r="B12" i="10"/>
  <c r="M11" i="10"/>
  <c r="B11" i="10"/>
  <c r="B10" i="10"/>
  <c r="B9" i="10"/>
  <c r="K8" i="10"/>
  <c r="B8" i="10"/>
  <c r="M7" i="10"/>
  <c r="B7" i="10"/>
  <c r="B6" i="10"/>
  <c r="B4" i="10"/>
  <c r="N7" i="19"/>
  <c r="T7" i="19"/>
  <c r="V11" i="19" s="1"/>
  <c r="D5" i="19"/>
  <c r="X16" i="19" s="1"/>
  <c r="AC30" i="19"/>
  <c r="AC36" i="19"/>
  <c r="AC40" i="19"/>
  <c r="AC52" i="19"/>
  <c r="AC62" i="19"/>
  <c r="AC68" i="19"/>
  <c r="AC72" i="19"/>
  <c r="AC50" i="19"/>
  <c r="AC66" i="19"/>
  <c r="AC42" i="19"/>
  <c r="AC58" i="19"/>
  <c r="AC74" i="19"/>
  <c r="AC34" i="19"/>
  <c r="AC38" i="19"/>
  <c r="AC44" i="19"/>
  <c r="AC48" i="19"/>
  <c r="AC54" i="19"/>
  <c r="AC60" i="19"/>
  <c r="AC64" i="19"/>
  <c r="AC70" i="19"/>
  <c r="AC56" i="19"/>
  <c r="AC76" i="19"/>
  <c r="AB32" i="19"/>
  <c r="AB64" i="19"/>
  <c r="AC32" i="19"/>
  <c r="AB62" i="19"/>
  <c r="AB76" i="19"/>
  <c r="BN76" i="19"/>
  <c r="AD76" i="19"/>
  <c r="AE76" i="19"/>
  <c r="AE74" i="19"/>
  <c r="AD74" i="19"/>
  <c r="BN72" i="19"/>
  <c r="AD72" i="19"/>
  <c r="AE72" i="19"/>
  <c r="AD70" i="19"/>
  <c r="AE70" i="19"/>
  <c r="BN68" i="19"/>
  <c r="AD68" i="19"/>
  <c r="AE68" i="19"/>
  <c r="AE66" i="19"/>
  <c r="BN66" i="19"/>
  <c r="AD66" i="19"/>
  <c r="BN64" i="19"/>
  <c r="AD64" i="19"/>
  <c r="BO64" i="19"/>
  <c r="AE64" i="19"/>
  <c r="AD62" i="19"/>
  <c r="AE62" i="19"/>
  <c r="BN60" i="19"/>
  <c r="AD60" i="19"/>
  <c r="AE60" i="19"/>
  <c r="AE58" i="19"/>
  <c r="AD58" i="19"/>
  <c r="BN56" i="19"/>
  <c r="AD56" i="19"/>
  <c r="BO56" i="19"/>
  <c r="AE56" i="19"/>
  <c r="AD54" i="19"/>
  <c r="BO54" i="19"/>
  <c r="AE54" i="19"/>
  <c r="BN52" i="19"/>
  <c r="AD52" i="19"/>
  <c r="AE52" i="19"/>
  <c r="BN50" i="19"/>
  <c r="AD50" i="19"/>
  <c r="AE50" i="19"/>
  <c r="AE48" i="19"/>
  <c r="BN48" i="19"/>
  <c r="AD48" i="19"/>
  <c r="AD46" i="19"/>
  <c r="BO46" i="19"/>
  <c r="AE46" i="19"/>
  <c r="BN44" i="19"/>
  <c r="AD44" i="19"/>
  <c r="AE44" i="19"/>
  <c r="AD42" i="19"/>
  <c r="AE42" i="19"/>
  <c r="BN40" i="19"/>
  <c r="AD40" i="19"/>
  <c r="AE40" i="19"/>
  <c r="AE38" i="19"/>
  <c r="AD38" i="19"/>
  <c r="BN36" i="19"/>
  <c r="AD36" i="19"/>
  <c r="AE36" i="19"/>
  <c r="AE34" i="19"/>
  <c r="AD34" i="19"/>
  <c r="BN32" i="19"/>
  <c r="AD32" i="19"/>
  <c r="AE32" i="19"/>
  <c r="AD30" i="19"/>
  <c r="AE30" i="19"/>
  <c r="AC28" i="19"/>
  <c r="BN28" i="19"/>
  <c r="AD28" i="19"/>
  <c r="AE28" i="19"/>
  <c r="AC26" i="19"/>
  <c r="AD26" i="19"/>
  <c r="AE26" i="19"/>
  <c r="BJ174" i="19"/>
  <c r="BK174" i="19" s="1"/>
  <c r="BJ194" i="19"/>
  <c r="BK194" i="19" s="1"/>
  <c r="C95" i="10"/>
  <c r="BJ200" i="19"/>
  <c r="BK200" i="19" s="1"/>
  <c r="C109" i="10"/>
  <c r="BJ228" i="19"/>
  <c r="BK228" i="19" s="1"/>
  <c r="C121" i="10"/>
  <c r="BJ252" i="19"/>
  <c r="BK252" i="19" s="1"/>
  <c r="BJ282" i="19"/>
  <c r="BK282" i="19" s="1"/>
  <c r="C139" i="10"/>
  <c r="C141" i="10"/>
  <c r="BJ292" i="19"/>
  <c r="BK292" i="19" s="1"/>
  <c r="BJ302" i="19"/>
  <c r="BK302" i="19" s="1"/>
  <c r="C29" i="10"/>
  <c r="BJ80" i="19"/>
  <c r="BK80" i="19" s="1"/>
  <c r="BJ212" i="19"/>
  <c r="BK212" i="19" s="1"/>
  <c r="BJ222" i="19"/>
  <c r="BK222" i="19" s="1"/>
  <c r="BJ266" i="19"/>
  <c r="BK266" i="19" s="1"/>
  <c r="C133" i="10"/>
  <c r="BJ276" i="19"/>
  <c r="BK276" i="19" s="1"/>
  <c r="BJ286" i="19"/>
  <c r="BK286" i="19" s="1"/>
  <c r="C41" i="10"/>
  <c r="C47" i="10"/>
  <c r="BJ162" i="19"/>
  <c r="BK162" i="19" s="1"/>
  <c r="C79" i="10"/>
  <c r="BJ168" i="19"/>
  <c r="BK168" i="19" s="1"/>
  <c r="C91" i="10"/>
  <c r="BJ192" i="19"/>
  <c r="BK192" i="19" s="1"/>
  <c r="C111" i="10"/>
  <c r="BJ232" i="19"/>
  <c r="BK232" i="19" s="1"/>
  <c r="C125" i="10"/>
  <c r="BJ260" i="19"/>
  <c r="BK260" i="19" s="1"/>
  <c r="C143" i="10"/>
  <c r="BJ296" i="19"/>
  <c r="BK296" i="19" s="1"/>
  <c r="BJ310" i="19"/>
  <c r="BK310" i="19" s="1"/>
  <c r="C17" i="10"/>
  <c r="C53" i="10"/>
  <c r="BJ116" i="19"/>
  <c r="BK116" i="19" s="1"/>
  <c r="BJ146" i="19"/>
  <c r="BK146" i="19" s="1"/>
  <c r="C71" i="10"/>
  <c r="BJ152" i="19"/>
  <c r="BK152" i="19" s="1"/>
  <c r="BJ170" i="19"/>
  <c r="BK170" i="19" s="1"/>
  <c r="C103" i="10"/>
  <c r="BJ216" i="19"/>
  <c r="BK216" i="19" s="1"/>
  <c r="C115" i="10"/>
  <c r="BJ240" i="19"/>
  <c r="BK240" i="19" s="1"/>
  <c r="BJ298" i="19"/>
  <c r="BK298" i="19" s="1"/>
  <c r="C147" i="10"/>
  <c r="BJ304" i="19"/>
  <c r="BK304" i="19" s="1"/>
  <c r="AG38" i="19"/>
  <c r="AH38" i="19" s="1"/>
  <c r="D17" i="10"/>
  <c r="BW54" i="19"/>
  <c r="BL54" i="19"/>
  <c r="D28" i="10"/>
  <c r="BM66" i="19"/>
  <c r="D33" i="10"/>
  <c r="BY86" i="19"/>
  <c r="BM102" i="19"/>
  <c r="D48" i="10"/>
  <c r="BM106" i="19"/>
  <c r="BL110" i="19"/>
  <c r="BM112" i="19"/>
  <c r="D58" i="10"/>
  <c r="BM126" i="19"/>
  <c r="BY136" i="19"/>
  <c r="D68" i="10"/>
  <c r="BY164" i="19"/>
  <c r="BM170" i="19"/>
  <c r="BY174" i="19"/>
  <c r="BW174" i="19"/>
  <c r="AG174" i="19"/>
  <c r="BV174" i="19" s="1"/>
  <c r="BL174" i="19"/>
  <c r="D83" i="10"/>
  <c r="D85" i="10"/>
  <c r="BM180" i="19"/>
  <c r="BW188" i="19"/>
  <c r="BY194" i="19"/>
  <c r="BW194" i="19"/>
  <c r="BL194" i="19"/>
  <c r="AG194" i="19"/>
  <c r="BT194" i="19" s="1"/>
  <c r="BY200" i="19"/>
  <c r="BW200" i="19"/>
  <c r="AG200" i="19"/>
  <c r="BL200" i="19"/>
  <c r="D97" i="10"/>
  <c r="BM204" i="19"/>
  <c r="D103" i="10"/>
  <c r="BM216" i="19"/>
  <c r="AG224" i="19"/>
  <c r="BY228" i="19"/>
  <c r="BW228" i="19"/>
  <c r="BL228" i="19"/>
  <c r="AG228" i="19"/>
  <c r="BU228" i="19" s="1"/>
  <c r="D112" i="10"/>
  <c r="BM234" i="19"/>
  <c r="BW238" i="19"/>
  <c r="D115" i="10"/>
  <c r="D117" i="10"/>
  <c r="BM244" i="19"/>
  <c r="BY252" i="19"/>
  <c r="BW252" i="19"/>
  <c r="AG252" i="19"/>
  <c r="BU252" i="19" s="1"/>
  <c r="BL252" i="19"/>
  <c r="BM254" i="19"/>
  <c r="BY258" i="19"/>
  <c r="BW258" i="19"/>
  <c r="BL258" i="19"/>
  <c r="AG258" i="19"/>
  <c r="BV258" i="19" s="1"/>
  <c r="BL264" i="19"/>
  <c r="BM274" i="19"/>
  <c r="AG278" i="19"/>
  <c r="AG279" i="19" s="1"/>
  <c r="AH279" i="19" s="1"/>
  <c r="D135" i="10"/>
  <c r="BM280" i="19"/>
  <c r="BW282" i="19"/>
  <c r="BY282" i="19"/>
  <c r="AG282" i="19"/>
  <c r="BV282" i="19" s="1"/>
  <c r="BL282" i="19"/>
  <c r="BW288" i="19"/>
  <c r="BY292" i="19"/>
  <c r="BW292" i="19"/>
  <c r="BL292" i="19"/>
  <c r="AG292" i="19"/>
  <c r="AG293" i="19" s="1"/>
  <c r="AH293" i="19" s="1"/>
  <c r="D144" i="10"/>
  <c r="BM298" i="19"/>
  <c r="BW302" i="19"/>
  <c r="BY302" i="19"/>
  <c r="AG302" i="19"/>
  <c r="BV302" i="19" s="1"/>
  <c r="BL302" i="19"/>
  <c r="D149" i="10"/>
  <c r="BM308" i="19"/>
  <c r="BY36" i="19"/>
  <c r="BW36" i="19"/>
  <c r="BL36" i="19"/>
  <c r="AG36" i="19"/>
  <c r="BT36" i="19" s="1"/>
  <c r="BY58" i="19"/>
  <c r="BW58" i="19"/>
  <c r="BL58" i="19"/>
  <c r="AG58" i="19"/>
  <c r="AG59" i="19" s="1"/>
  <c r="AH59" i="19" s="1"/>
  <c r="BW68" i="19"/>
  <c r="BL68" i="19"/>
  <c r="D30" i="10"/>
  <c r="BL80" i="19"/>
  <c r="BW84" i="19"/>
  <c r="BY94" i="19"/>
  <c r="D43" i="10"/>
  <c r="D45" i="10"/>
  <c r="BM100" i="19"/>
  <c r="BY114" i="19"/>
  <c r="BW114" i="19"/>
  <c r="AG114" i="19"/>
  <c r="BT114" i="19" s="1"/>
  <c r="AG120" i="19"/>
  <c r="BU120" i="19" s="1"/>
  <c r="BL120" i="19"/>
  <c r="BM130" i="19"/>
  <c r="BL134" i="19"/>
  <c r="D63" i="10"/>
  <c r="BL138" i="19"/>
  <c r="BL144" i="19"/>
  <c r="D70" i="10"/>
  <c r="BM150" i="19"/>
  <c r="D72" i="10"/>
  <c r="BL158" i="19"/>
  <c r="D75" i="10"/>
  <c r="D77" i="10"/>
  <c r="BM164" i="19"/>
  <c r="AG172" i="19"/>
  <c r="BT172" i="19" s="1"/>
  <c r="BL184" i="19"/>
  <c r="D89" i="10"/>
  <c r="BM188" i="19"/>
  <c r="BY198" i="19"/>
  <c r="BW198" i="19"/>
  <c r="BL198" i="19"/>
  <c r="AG198" i="19"/>
  <c r="AG199" i="19" s="1"/>
  <c r="AH199" i="19" s="1"/>
  <c r="D95" i="10"/>
  <c r="BM200" i="19"/>
  <c r="BY212" i="19"/>
  <c r="BW212" i="19"/>
  <c r="BL212" i="19"/>
  <c r="AG212" i="19"/>
  <c r="BT212" i="19" s="1"/>
  <c r="D102" i="10"/>
  <c r="BM214" i="19"/>
  <c r="BW222" i="19"/>
  <c r="BY222" i="19"/>
  <c r="AG222" i="19"/>
  <c r="BV222" i="19" s="1"/>
  <c r="BL222" i="19"/>
  <c r="D107" i="10"/>
  <c r="BM224" i="19"/>
  <c r="AG236" i="19"/>
  <c r="AG237" i="19" s="1"/>
  <c r="AH237" i="19" s="1"/>
  <c r="D121" i="10"/>
  <c r="BM252" i="19"/>
  <c r="D127" i="10"/>
  <c r="BY266" i="19"/>
  <c r="BW266" i="19"/>
  <c r="BL266" i="19"/>
  <c r="AG266" i="19"/>
  <c r="AG267" i="19" s="1"/>
  <c r="AH267" i="19" s="1"/>
  <c r="BL272" i="19"/>
  <c r="AG272" i="19"/>
  <c r="BY276" i="19"/>
  <c r="BW276" i="19"/>
  <c r="BL276" i="19"/>
  <c r="AG276" i="19"/>
  <c r="AG277" i="19" s="1"/>
  <c r="AH277" i="19" s="1"/>
  <c r="D134" i="10"/>
  <c r="BW286" i="19"/>
  <c r="BY286" i="19"/>
  <c r="AG286" i="19"/>
  <c r="BU286" i="19" s="1"/>
  <c r="BL286" i="19"/>
  <c r="D139" i="10"/>
  <c r="D141" i="10"/>
  <c r="BM292" i="19"/>
  <c r="BL300" i="19"/>
  <c r="AG312" i="19"/>
  <c r="AG313" i="19" s="1"/>
  <c r="AH313" i="19" s="1"/>
  <c r="BY30" i="19"/>
  <c r="BW30" i="19"/>
  <c r="BL30" i="19"/>
  <c r="AG30" i="19"/>
  <c r="BT30" i="19" s="1"/>
  <c r="D11" i="10"/>
  <c r="AG46" i="19"/>
  <c r="AG47" i="19" s="1"/>
  <c r="AH47" i="19" s="1"/>
  <c r="D21" i="10"/>
  <c r="BM52" i="19"/>
  <c r="D24" i="10"/>
  <c r="BM58" i="19"/>
  <c r="D32" i="10"/>
  <c r="BM74" i="19"/>
  <c r="BL78" i="19"/>
  <c r="BM84" i="19"/>
  <c r="BL92" i="19"/>
  <c r="BL104" i="19"/>
  <c r="D49" i="10"/>
  <c r="BM108" i="19"/>
  <c r="BY122" i="19"/>
  <c r="BY128" i="19"/>
  <c r="D62" i="10"/>
  <c r="D64" i="10"/>
  <c r="BM138" i="19"/>
  <c r="BW142" i="19"/>
  <c r="D67" i="10"/>
  <c r="BM144" i="19"/>
  <c r="D69" i="10"/>
  <c r="BM148" i="19"/>
  <c r="BY162" i="19"/>
  <c r="BW162" i="19"/>
  <c r="BL162" i="19"/>
  <c r="AG162" i="19"/>
  <c r="BT162" i="19" s="1"/>
  <c r="BY168" i="19"/>
  <c r="BW168" i="19"/>
  <c r="AG168" i="19"/>
  <c r="BV168" i="19" s="1"/>
  <c r="BL168" i="19"/>
  <c r="D81" i="10"/>
  <c r="BM172" i="19"/>
  <c r="D84" i="10"/>
  <c r="BM178" i="19"/>
  <c r="BY182" i="19"/>
  <c r="BW182" i="19"/>
  <c r="AG182" i="19"/>
  <c r="BV182" i="19" s="1"/>
  <c r="BL182" i="19"/>
  <c r="D87" i="10"/>
  <c r="BM184" i="19"/>
  <c r="BY192" i="19"/>
  <c r="BW192" i="19"/>
  <c r="BL192" i="19"/>
  <c r="AG192" i="19"/>
  <c r="BV192" i="19" s="1"/>
  <c r="AG196" i="19"/>
  <c r="BU196" i="19" s="1"/>
  <c r="D96" i="10"/>
  <c r="BM202" i="19"/>
  <c r="BW206" i="19"/>
  <c r="BY206" i="19"/>
  <c r="AG206" i="19"/>
  <c r="BV206" i="19" s="1"/>
  <c r="D99" i="10"/>
  <c r="BM208" i="19"/>
  <c r="BY220" i="19"/>
  <c r="BL220" i="19"/>
  <c r="AG220" i="19"/>
  <c r="BU220" i="19" s="1"/>
  <c r="D106" i="10"/>
  <c r="BY226" i="19"/>
  <c r="BW226" i="19"/>
  <c r="BL226" i="19"/>
  <c r="AG226" i="19"/>
  <c r="BV226" i="19" s="1"/>
  <c r="BY232" i="19"/>
  <c r="BW232" i="19"/>
  <c r="AG232" i="19"/>
  <c r="AG233" i="19" s="1"/>
  <c r="AH233" i="19" s="1"/>
  <c r="BL232" i="19"/>
  <c r="D116" i="10"/>
  <c r="BM242" i="19"/>
  <c r="D119" i="10"/>
  <c r="BL250" i="19"/>
  <c r="BY260" i="19"/>
  <c r="BW260" i="19"/>
  <c r="AG260" i="19"/>
  <c r="BT260" i="19" s="1"/>
  <c r="BL260" i="19"/>
  <c r="D126" i="10"/>
  <c r="BM262" i="19"/>
  <c r="BY270" i="19"/>
  <c r="D133" i="10"/>
  <c r="BM276" i="19"/>
  <c r="AG284" i="19"/>
  <c r="AG285" i="19" s="1"/>
  <c r="AH285" i="19" s="1"/>
  <c r="BM286" i="19"/>
  <c r="BY290" i="19"/>
  <c r="BW290" i="19"/>
  <c r="BY296" i="19"/>
  <c r="BW296" i="19"/>
  <c r="AG296" i="19"/>
  <c r="BV296" i="19" s="1"/>
  <c r="BL296" i="19"/>
  <c r="D145" i="10"/>
  <c r="BM300" i="19"/>
  <c r="D148" i="10"/>
  <c r="BM306" i="19"/>
  <c r="BY310" i="19"/>
  <c r="BW310" i="19"/>
  <c r="AG310" i="19"/>
  <c r="BV310" i="19" s="1"/>
  <c r="BL310" i="19"/>
  <c r="D151" i="10"/>
  <c r="BM312" i="19"/>
  <c r="BY28" i="19"/>
  <c r="BL28" i="19"/>
  <c r="BY40" i="19"/>
  <c r="BW40" i="19"/>
  <c r="BL40" i="19"/>
  <c r="AG40" i="19"/>
  <c r="BV40" i="19" s="1"/>
  <c r="BL44" i="19"/>
  <c r="D18" i="10"/>
  <c r="BM46" i="19"/>
  <c r="BY60" i="19"/>
  <c r="BW60" i="19"/>
  <c r="AG60" i="19"/>
  <c r="AG61" i="19" s="1"/>
  <c r="AH61" i="19" s="1"/>
  <c r="BL60" i="19"/>
  <c r="D26" i="10"/>
  <c r="BM62" i="19"/>
  <c r="AG66" i="19"/>
  <c r="AG67" i="19" s="1"/>
  <c r="AH67" i="19" s="1"/>
  <c r="BY82" i="19"/>
  <c r="BL82" i="19"/>
  <c r="AG82" i="19"/>
  <c r="AG83" i="19" s="1"/>
  <c r="AH83" i="19" s="1"/>
  <c r="D41" i="10"/>
  <c r="BM92" i="19"/>
  <c r="BY102" i="19"/>
  <c r="BW102" i="19"/>
  <c r="AG102" i="19"/>
  <c r="BT102" i="19" s="1"/>
  <c r="BL102" i="19"/>
  <c r="BX106" i="19"/>
  <c r="BY112" i="19"/>
  <c r="BW112" i="19"/>
  <c r="BX112" i="19"/>
  <c r="AG112" i="19"/>
  <c r="AH112" i="19" s="1"/>
  <c r="BL112" i="19"/>
  <c r="BW116" i="19"/>
  <c r="BY116" i="19"/>
  <c r="BL116" i="19"/>
  <c r="AG116" i="19"/>
  <c r="AH116" i="19" s="1"/>
  <c r="D54" i="10"/>
  <c r="BM118" i="19"/>
  <c r="BY126" i="19"/>
  <c r="BX126" i="19"/>
  <c r="BL126" i="19"/>
  <c r="D61" i="10"/>
  <c r="BM132" i="19"/>
  <c r="BX140" i="19"/>
  <c r="D66" i="10"/>
  <c r="BY146" i="19"/>
  <c r="BW146" i="19"/>
  <c r="BL146" i="19"/>
  <c r="AG146" i="19"/>
  <c r="BV146" i="19" s="1"/>
  <c r="BY152" i="19"/>
  <c r="BW152" i="19"/>
  <c r="AG152" i="19"/>
  <c r="BV152" i="19" s="1"/>
  <c r="BL152" i="19"/>
  <c r="D73" i="10"/>
  <c r="D76" i="10"/>
  <c r="BM162" i="19"/>
  <c r="BZ166" i="19"/>
  <c r="BY170" i="19"/>
  <c r="BW170" i="19"/>
  <c r="BL170" i="19"/>
  <c r="AG170" i="19"/>
  <c r="BV170" i="19" s="1"/>
  <c r="BY176" i="19"/>
  <c r="BL180" i="19"/>
  <c r="D86" i="10"/>
  <c r="D88" i="10"/>
  <c r="BM186" i="19"/>
  <c r="BY190" i="19"/>
  <c r="BM192" i="19"/>
  <c r="D93" i="10"/>
  <c r="BL204" i="19"/>
  <c r="AG204" i="19"/>
  <c r="AG205" i="19" s="1"/>
  <c r="AH205" i="19" s="1"/>
  <c r="D98" i="10"/>
  <c r="BW210" i="19"/>
  <c r="AG210" i="19"/>
  <c r="AH210" i="19" s="1"/>
  <c r="BY216" i="19"/>
  <c r="BW216" i="19"/>
  <c r="AG216" i="19"/>
  <c r="AH216" i="19" s="1"/>
  <c r="BL216" i="19"/>
  <c r="D108" i="10"/>
  <c r="BM226" i="19"/>
  <c r="BL230" i="19"/>
  <c r="BM232" i="19"/>
  <c r="BL234" i="19"/>
  <c r="AG234" i="19"/>
  <c r="AH234" i="19" s="1"/>
  <c r="BY240" i="19"/>
  <c r="BW240" i="19"/>
  <c r="BL240" i="19"/>
  <c r="AG240" i="19"/>
  <c r="AG241" i="19" s="1"/>
  <c r="AH241" i="19" s="1"/>
  <c r="BM246" i="19"/>
  <c r="D120" i="10"/>
  <c r="BM250" i="19"/>
  <c r="BM260" i="19"/>
  <c r="BY268" i="19"/>
  <c r="BW268" i="19"/>
  <c r="BL268" i="19"/>
  <c r="AG268" i="19"/>
  <c r="BT268" i="19" s="1"/>
  <c r="D130" i="10"/>
  <c r="BM270" i="19"/>
  <c r="D137" i="10"/>
  <c r="BM284" i="19"/>
  <c r="D140" i="10"/>
  <c r="BL294" i="19"/>
  <c r="D143" i="10"/>
  <c r="BM296" i="19"/>
  <c r="BY298" i="19"/>
  <c r="BW298" i="19"/>
  <c r="BL298" i="19"/>
  <c r="AG298" i="19"/>
  <c r="BV298" i="19" s="1"/>
  <c r="BY304" i="19"/>
  <c r="BW304" i="19"/>
  <c r="BL304" i="19"/>
  <c r="AG304" i="19"/>
  <c r="AG305" i="19" s="1"/>
  <c r="AH305" i="19" s="1"/>
  <c r="BY308" i="19"/>
  <c r="BW308" i="19"/>
  <c r="AG308" i="19"/>
  <c r="BU308" i="19" s="1"/>
  <c r="BM310" i="19"/>
  <c r="BM24" i="19"/>
  <c r="AC24" i="19"/>
  <c r="AB24" i="19"/>
  <c r="BN24" i="19"/>
  <c r="AD24" i="19"/>
  <c r="AE24" i="19"/>
  <c r="AB22" i="19"/>
  <c r="AD22" i="19"/>
  <c r="AE22" i="19"/>
  <c r="BO22" i="19"/>
  <c r="AC22" i="19"/>
  <c r="BM22" i="19"/>
  <c r="AC20" i="19"/>
  <c r="BM20" i="19"/>
  <c r="AD20" i="19"/>
  <c r="BN20" i="19"/>
  <c r="AE20" i="19"/>
  <c r="BO20" i="19"/>
  <c r="AE18" i="19"/>
  <c r="AD16" i="19"/>
  <c r="BN16" i="19"/>
  <c r="AE16" i="19"/>
  <c r="BO16" i="19"/>
  <c r="F79" i="10"/>
  <c r="BO232" i="19"/>
  <c r="F127" i="10"/>
  <c r="F143" i="10"/>
  <c r="F28" i="10"/>
  <c r="D5" i="10"/>
  <c r="F3" i="10"/>
  <c r="D8" i="10"/>
  <c r="F15" i="10"/>
  <c r="F23" i="10"/>
  <c r="F27" i="10"/>
  <c r="F35" i="10"/>
  <c r="F39" i="10"/>
  <c r="F43" i="10"/>
  <c r="F47" i="10"/>
  <c r="F51" i="10"/>
  <c r="F55" i="10"/>
  <c r="F67" i="10"/>
  <c r="F71" i="10"/>
  <c r="F75" i="10"/>
  <c r="F83" i="10"/>
  <c r="F87" i="10"/>
  <c r="F91" i="10"/>
  <c r="F99" i="10"/>
  <c r="F107" i="10"/>
  <c r="F115" i="10"/>
  <c r="F119" i="10"/>
  <c r="F123" i="10"/>
  <c r="F131" i="10"/>
  <c r="F135" i="10"/>
  <c r="F139" i="10"/>
  <c r="F147" i="10"/>
  <c r="F151" i="10"/>
  <c r="F6" i="10"/>
  <c r="D7" i="10"/>
  <c r="F18" i="10"/>
  <c r="F22" i="10"/>
  <c r="F30" i="10"/>
  <c r="F34" i="10"/>
  <c r="F38" i="10"/>
  <c r="F42" i="10"/>
  <c r="F54" i="10"/>
  <c r="F58" i="10"/>
  <c r="F62" i="10"/>
  <c r="F66" i="10"/>
  <c r="F70" i="10"/>
  <c r="F74" i="10"/>
  <c r="F78" i="10"/>
  <c r="F82" i="10"/>
  <c r="F86" i="10"/>
  <c r="F94" i="10"/>
  <c r="F106" i="10"/>
  <c r="F110" i="10"/>
  <c r="F114" i="10"/>
  <c r="F122" i="10"/>
  <c r="F126" i="10"/>
  <c r="F130" i="10"/>
  <c r="F134" i="10"/>
  <c r="F138" i="10"/>
  <c r="F142" i="10"/>
  <c r="F146" i="10"/>
  <c r="F5" i="10"/>
  <c r="D6" i="10"/>
  <c r="F25" i="10"/>
  <c r="F29" i="10"/>
  <c r="F61" i="10"/>
  <c r="F73" i="10"/>
  <c r="F81" i="10"/>
  <c r="F105" i="10"/>
  <c r="F113" i="10"/>
  <c r="F145" i="10"/>
  <c r="B6" i="13"/>
  <c r="AF38" i="19"/>
  <c r="BX76" i="19"/>
  <c r="BZ88" i="19"/>
  <c r="BZ140" i="19"/>
  <c r="BZ112" i="19"/>
  <c r="BZ76" i="19"/>
  <c r="BZ66" i="19"/>
  <c r="BZ142" i="19"/>
  <c r="BZ122" i="19"/>
  <c r="BZ46" i="19"/>
  <c r="BZ158" i="19"/>
  <c r="BZ138" i="19"/>
  <c r="BZ80" i="19"/>
  <c r="BZ24" i="19"/>
  <c r="BZ68" i="19"/>
  <c r="BZ32" i="19"/>
  <c r="BZ164" i="19"/>
  <c r="BZ100" i="19"/>
  <c r="BZ146" i="19"/>
  <c r="BZ82" i="19"/>
  <c r="BZ50" i="19"/>
  <c r="BZ162" i="19"/>
  <c r="BZ104" i="19"/>
  <c r="BZ62" i="19"/>
  <c r="BZ134" i="19"/>
  <c r="BZ114" i="19"/>
  <c r="BZ64" i="19"/>
  <c r="BZ58" i="19"/>
  <c r="BZ36" i="19"/>
  <c r="BZ26" i="19"/>
  <c r="BZ160" i="19"/>
  <c r="BZ154" i="19"/>
  <c r="BZ124" i="19"/>
  <c r="BZ110" i="19"/>
  <c r="BZ96" i="19"/>
  <c r="BZ90" i="19"/>
  <c r="BZ70" i="19"/>
  <c r="BZ38" i="19"/>
  <c r="BZ102" i="19"/>
  <c r="BZ60" i="19"/>
  <c r="BZ168" i="19"/>
  <c r="BZ118" i="19"/>
  <c r="BZ98" i="19"/>
  <c r="BZ30" i="19"/>
  <c r="BZ120" i="19"/>
  <c r="BZ22" i="19"/>
  <c r="BZ116" i="19"/>
  <c r="BZ44" i="19"/>
  <c r="BZ28" i="19"/>
  <c r="BZ156" i="19"/>
  <c r="BZ132" i="19"/>
  <c r="BZ92" i="19"/>
  <c r="BZ148" i="19"/>
  <c r="BZ108" i="19"/>
  <c r="BZ84" i="19"/>
  <c r="BZ48" i="19"/>
  <c r="BZ152" i="19"/>
  <c r="BZ56" i="19"/>
  <c r="BZ126" i="19"/>
  <c r="BZ106" i="19"/>
  <c r="BZ72" i="19"/>
  <c r="BZ40" i="19"/>
  <c r="BZ128" i="19"/>
  <c r="BZ78" i="19"/>
  <c r="BZ34" i="19"/>
  <c r="BZ144" i="19"/>
  <c r="BZ94" i="19"/>
  <c r="BZ74" i="19"/>
  <c r="BZ52" i="19"/>
  <c r="BZ42" i="19"/>
  <c r="BZ150" i="19"/>
  <c r="BZ136" i="19"/>
  <c r="BZ130" i="19"/>
  <c r="BZ86" i="19"/>
  <c r="BZ54" i="19"/>
  <c r="BX152" i="19"/>
  <c r="BX102" i="19"/>
  <c r="BX82" i="19"/>
  <c r="BX56" i="19"/>
  <c r="BX118" i="19"/>
  <c r="BX62" i="19"/>
  <c r="BX30" i="19"/>
  <c r="BX120" i="19"/>
  <c r="BX64" i="19"/>
  <c r="BX36" i="19"/>
  <c r="BX154" i="19"/>
  <c r="BX124" i="19"/>
  <c r="BX110" i="19"/>
  <c r="BX96" i="19"/>
  <c r="BX90" i="19"/>
  <c r="BX70" i="19"/>
  <c r="BX38" i="19"/>
  <c r="BX146" i="19"/>
  <c r="BX88" i="19"/>
  <c r="BX60" i="19"/>
  <c r="BX50" i="19"/>
  <c r="BX104" i="19"/>
  <c r="BX98" i="19"/>
  <c r="BX134" i="19"/>
  <c r="BX114" i="19"/>
  <c r="BX58" i="19"/>
  <c r="BX26" i="19"/>
  <c r="BX22" i="19"/>
  <c r="BX68" i="19"/>
  <c r="BX32" i="19"/>
  <c r="BX100" i="19"/>
  <c r="BX72" i="19"/>
  <c r="BX40" i="19"/>
  <c r="BX128" i="19"/>
  <c r="BX78" i="19"/>
  <c r="BX158" i="19"/>
  <c r="BX138" i="19"/>
  <c r="BX94" i="19"/>
  <c r="BX80" i="19"/>
  <c r="BX74" i="19"/>
  <c r="BX52" i="19"/>
  <c r="BX42" i="19"/>
  <c r="BX150" i="19"/>
  <c r="BX136" i="19"/>
  <c r="BX130" i="19"/>
  <c r="BX86" i="19"/>
  <c r="BX54" i="19"/>
  <c r="BX66" i="19"/>
  <c r="BX142" i="19"/>
  <c r="BX122" i="19"/>
  <c r="BX46" i="19"/>
  <c r="BX34" i="19"/>
  <c r="BX144" i="19"/>
  <c r="BX24" i="19"/>
  <c r="BX116" i="19"/>
  <c r="BX44" i="19"/>
  <c r="BX28" i="19"/>
  <c r="BX156" i="19"/>
  <c r="BX132" i="19"/>
  <c r="BX92" i="19"/>
  <c r="BX148" i="19"/>
  <c r="BX108" i="19"/>
  <c r="BX84" i="19"/>
  <c r="BX48" i="19"/>
  <c r="AG147" i="19"/>
  <c r="AH147" i="19" s="1"/>
  <c r="BT198" i="19"/>
  <c r="BT58" i="19"/>
  <c r="BU292" i="19"/>
  <c r="BV60" i="19"/>
  <c r="AG169" i="19"/>
  <c r="AH169" i="19" s="1"/>
  <c r="BU302" i="19"/>
  <c r="AG303" i="19"/>
  <c r="AH303" i="19" s="1"/>
  <c r="BU282" i="19"/>
  <c r="AG283" i="19"/>
  <c r="AH283" i="19" s="1"/>
  <c r="AG253" i="19"/>
  <c r="AH253" i="19" s="1"/>
  <c r="BT252" i="19"/>
  <c r="BV252" i="19"/>
  <c r="BU174" i="19"/>
  <c r="AG175" i="19"/>
  <c r="AH175" i="19" s="1"/>
  <c r="AH170" i="19"/>
  <c r="AH40" i="19"/>
  <c r="BT220" i="19"/>
  <c r="AG193" i="19"/>
  <c r="AH193" i="19" s="1"/>
  <c r="BT192" i="19"/>
  <c r="AH192" i="19"/>
  <c r="BT276" i="19"/>
  <c r="AH276" i="19"/>
  <c r="AG273" i="19"/>
  <c r="AH273" i="19" s="1"/>
  <c r="BV272" i="19"/>
  <c r="BT272" i="19"/>
  <c r="BU272" i="19"/>
  <c r="AH272" i="19"/>
  <c r="BT266" i="19"/>
  <c r="BV266" i="19"/>
  <c r="BU212" i="19"/>
  <c r="BU172" i="19"/>
  <c r="BV194" i="19"/>
  <c r="AH194" i="19"/>
  <c r="F95" i="10"/>
  <c r="BO200" i="19"/>
  <c r="AG201" i="19"/>
  <c r="AH201" i="19" s="1"/>
  <c r="BV200" i="19"/>
  <c r="BU200" i="19"/>
  <c r="BT200" i="19"/>
  <c r="AH200" i="19"/>
  <c r="C11" i="18"/>
  <c r="A1" i="18"/>
  <c r="C9" i="18"/>
  <c r="C7" i="18"/>
  <c r="C5" i="18"/>
  <c r="C72" i="12"/>
  <c r="C71" i="12"/>
  <c r="C70" i="12"/>
  <c r="C69" i="12"/>
  <c r="C68" i="12"/>
  <c r="C67" i="12"/>
  <c r="C66" i="12"/>
  <c r="C65" i="12"/>
  <c r="C64" i="12"/>
  <c r="C63" i="12"/>
  <c r="C62" i="12"/>
  <c r="C61" i="12"/>
  <c r="C60" i="12"/>
  <c r="C59" i="12"/>
  <c r="C58" i="12"/>
  <c r="C57" i="12"/>
  <c r="C56" i="12"/>
  <c r="C55" i="12"/>
  <c r="C54" i="12"/>
  <c r="C53" i="12"/>
  <c r="C95" i="12"/>
  <c r="C94" i="12"/>
  <c r="C93" i="12"/>
  <c r="C92" i="12"/>
  <c r="C91" i="12"/>
  <c r="C90" i="12"/>
  <c r="C89" i="12"/>
  <c r="C88" i="12"/>
  <c r="C87" i="12"/>
  <c r="C86" i="12"/>
  <c r="C85" i="12"/>
  <c r="C84" i="12"/>
  <c r="C83" i="12"/>
  <c r="C82" i="12"/>
  <c r="C81" i="12"/>
  <c r="C80" i="12"/>
  <c r="C79" i="12"/>
  <c r="C78" i="12"/>
  <c r="C77" i="12"/>
  <c r="C76" i="12"/>
  <c r="I579" i="17"/>
  <c r="H579" i="17"/>
  <c r="G579" i="17"/>
  <c r="E579" i="17"/>
  <c r="D579" i="17"/>
  <c r="K95" i="12" s="1"/>
  <c r="I577" i="17"/>
  <c r="H577" i="17"/>
  <c r="G577" i="17"/>
  <c r="E577" i="17"/>
  <c r="D577" i="17"/>
  <c r="J95" i="12" s="1"/>
  <c r="I575" i="17"/>
  <c r="H575" i="17"/>
  <c r="G575" i="17"/>
  <c r="E575" i="17"/>
  <c r="D575" i="17"/>
  <c r="I95" i="12" s="1"/>
  <c r="I573" i="17"/>
  <c r="H573" i="17"/>
  <c r="G573" i="17"/>
  <c r="E573" i="17"/>
  <c r="D573" i="17"/>
  <c r="H95" i="12" s="1"/>
  <c r="I571" i="17"/>
  <c r="H571" i="17"/>
  <c r="G571" i="17"/>
  <c r="E571" i="17"/>
  <c r="D571" i="17"/>
  <c r="G95" i="12" s="1"/>
  <c r="I569" i="17"/>
  <c r="H569" i="17"/>
  <c r="G569" i="17"/>
  <c r="E569" i="17"/>
  <c r="D569" i="17"/>
  <c r="F95" i="12" s="1"/>
  <c r="B557" i="17"/>
  <c r="I550" i="17"/>
  <c r="H550" i="17"/>
  <c r="G550" i="17"/>
  <c r="E550" i="17"/>
  <c r="D550" i="17"/>
  <c r="K94" i="12" s="1"/>
  <c r="I548" i="17"/>
  <c r="H548" i="17"/>
  <c r="G548" i="17"/>
  <c r="E548" i="17"/>
  <c r="D548" i="17"/>
  <c r="J94" i="12" s="1"/>
  <c r="I546" i="17"/>
  <c r="H546" i="17"/>
  <c r="G546" i="17"/>
  <c r="E546" i="17"/>
  <c r="D546" i="17"/>
  <c r="I94" i="12" s="1"/>
  <c r="I544" i="17"/>
  <c r="H544" i="17"/>
  <c r="G544" i="17"/>
  <c r="E544" i="17"/>
  <c r="D544" i="17"/>
  <c r="H94" i="12" s="1"/>
  <c r="I542" i="17"/>
  <c r="H542" i="17"/>
  <c r="G542" i="17"/>
  <c r="E542" i="17"/>
  <c r="D542" i="17"/>
  <c r="G94" i="12" s="1"/>
  <c r="I540" i="17"/>
  <c r="H540" i="17"/>
  <c r="G540" i="17"/>
  <c r="E540" i="17"/>
  <c r="D540" i="17"/>
  <c r="F94" i="12" s="1"/>
  <c r="B528" i="17"/>
  <c r="I521" i="17"/>
  <c r="H521" i="17"/>
  <c r="G521" i="17"/>
  <c r="E521" i="17"/>
  <c r="D521" i="17"/>
  <c r="K93" i="12" s="1"/>
  <c r="I519" i="17"/>
  <c r="H519" i="17"/>
  <c r="G519" i="17"/>
  <c r="E519" i="17"/>
  <c r="D519" i="17"/>
  <c r="J93" i="12" s="1"/>
  <c r="I517" i="17"/>
  <c r="H517" i="17"/>
  <c r="G517" i="17"/>
  <c r="E517" i="17"/>
  <c r="D517" i="17"/>
  <c r="I93" i="12" s="1"/>
  <c r="I515" i="17"/>
  <c r="H515" i="17"/>
  <c r="G515" i="17"/>
  <c r="E515" i="17"/>
  <c r="D515" i="17"/>
  <c r="H93" i="12" s="1"/>
  <c r="I513" i="17"/>
  <c r="H513" i="17"/>
  <c r="G513" i="17"/>
  <c r="E513" i="17"/>
  <c r="D513" i="17"/>
  <c r="G93" i="12" s="1"/>
  <c r="I511" i="17"/>
  <c r="H511" i="17"/>
  <c r="G511" i="17"/>
  <c r="E511" i="17"/>
  <c r="D511" i="17"/>
  <c r="F93" i="12" s="1"/>
  <c r="B499" i="17"/>
  <c r="I492" i="17"/>
  <c r="H492" i="17"/>
  <c r="G492" i="17"/>
  <c r="E492" i="17"/>
  <c r="D492" i="17"/>
  <c r="K92" i="12" s="1"/>
  <c r="I490" i="17"/>
  <c r="H490" i="17"/>
  <c r="G490" i="17"/>
  <c r="E490" i="17"/>
  <c r="D490" i="17"/>
  <c r="J92" i="12" s="1"/>
  <c r="I488" i="17"/>
  <c r="H488" i="17"/>
  <c r="G488" i="17"/>
  <c r="E488" i="17"/>
  <c r="D488" i="17"/>
  <c r="I92" i="12" s="1"/>
  <c r="I486" i="17"/>
  <c r="H486" i="17"/>
  <c r="G486" i="17"/>
  <c r="E486" i="17"/>
  <c r="D486" i="17"/>
  <c r="H92" i="12" s="1"/>
  <c r="I484" i="17"/>
  <c r="H484" i="17"/>
  <c r="G484" i="17"/>
  <c r="E484" i="17"/>
  <c r="D484" i="17"/>
  <c r="G92" i="12" s="1"/>
  <c r="I482" i="17"/>
  <c r="H482" i="17"/>
  <c r="G482" i="17"/>
  <c r="E482" i="17"/>
  <c r="D482" i="17"/>
  <c r="F92" i="12" s="1"/>
  <c r="B470" i="17"/>
  <c r="I463" i="17"/>
  <c r="H463" i="17"/>
  <c r="G463" i="17"/>
  <c r="E463" i="17"/>
  <c r="D463" i="17"/>
  <c r="K91" i="12" s="1"/>
  <c r="I461" i="17"/>
  <c r="H461" i="17"/>
  <c r="G461" i="17"/>
  <c r="E461" i="17"/>
  <c r="D461" i="17"/>
  <c r="J91" i="12" s="1"/>
  <c r="I459" i="17"/>
  <c r="H459" i="17"/>
  <c r="G459" i="17"/>
  <c r="E459" i="17"/>
  <c r="D459" i="17"/>
  <c r="I91" i="12" s="1"/>
  <c r="I457" i="17"/>
  <c r="H457" i="17"/>
  <c r="G457" i="17"/>
  <c r="E457" i="17"/>
  <c r="D457" i="17"/>
  <c r="H91" i="12" s="1"/>
  <c r="I455" i="17"/>
  <c r="H455" i="17"/>
  <c r="G455" i="17"/>
  <c r="E455" i="17"/>
  <c r="D455" i="17"/>
  <c r="G91" i="12" s="1"/>
  <c r="I453" i="17"/>
  <c r="H453" i="17"/>
  <c r="G453" i="17"/>
  <c r="E453" i="17"/>
  <c r="D453" i="17"/>
  <c r="F91" i="12" s="1"/>
  <c r="B441" i="17"/>
  <c r="I434" i="17"/>
  <c r="H434" i="17"/>
  <c r="G434" i="17"/>
  <c r="E434" i="17"/>
  <c r="D434" i="17"/>
  <c r="K90" i="12" s="1"/>
  <c r="I432" i="17"/>
  <c r="H432" i="17"/>
  <c r="G432" i="17"/>
  <c r="E432" i="17"/>
  <c r="D432" i="17"/>
  <c r="J90" i="12" s="1"/>
  <c r="I430" i="17"/>
  <c r="H430" i="17"/>
  <c r="G430" i="17"/>
  <c r="E430" i="17"/>
  <c r="D430" i="17"/>
  <c r="I90" i="12" s="1"/>
  <c r="I428" i="17"/>
  <c r="H428" i="17"/>
  <c r="G428" i="17"/>
  <c r="E428" i="17"/>
  <c r="D428" i="17"/>
  <c r="H90" i="12" s="1"/>
  <c r="I426" i="17"/>
  <c r="H426" i="17"/>
  <c r="G426" i="17"/>
  <c r="E426" i="17"/>
  <c r="D426" i="17"/>
  <c r="G90" i="12" s="1"/>
  <c r="I424" i="17"/>
  <c r="H424" i="17"/>
  <c r="G424" i="17"/>
  <c r="E424" i="17"/>
  <c r="D424" i="17"/>
  <c r="F90" i="12" s="1"/>
  <c r="B412" i="17"/>
  <c r="I405" i="17"/>
  <c r="H405" i="17"/>
  <c r="G405" i="17"/>
  <c r="E405" i="17"/>
  <c r="D405" i="17"/>
  <c r="K89" i="12" s="1"/>
  <c r="I403" i="17"/>
  <c r="H403" i="17"/>
  <c r="G403" i="17"/>
  <c r="E403" i="17"/>
  <c r="D403" i="17"/>
  <c r="J89" i="12" s="1"/>
  <c r="I401" i="17"/>
  <c r="H401" i="17"/>
  <c r="G401" i="17"/>
  <c r="E401" i="17"/>
  <c r="D401" i="17"/>
  <c r="I89" i="12" s="1"/>
  <c r="I399" i="17"/>
  <c r="H399" i="17"/>
  <c r="G399" i="17"/>
  <c r="E399" i="17"/>
  <c r="D399" i="17"/>
  <c r="H89" i="12" s="1"/>
  <c r="I397" i="17"/>
  <c r="H397" i="17"/>
  <c r="G397" i="17"/>
  <c r="E397" i="17"/>
  <c r="D397" i="17"/>
  <c r="G89" i="12" s="1"/>
  <c r="I395" i="17"/>
  <c r="H395" i="17"/>
  <c r="G395" i="17"/>
  <c r="E395" i="17"/>
  <c r="D395" i="17"/>
  <c r="F89" i="12" s="1"/>
  <c r="B383" i="17"/>
  <c r="I376" i="17"/>
  <c r="H376" i="17"/>
  <c r="G376" i="17"/>
  <c r="E376" i="17"/>
  <c r="D376" i="17"/>
  <c r="K88" i="12" s="1"/>
  <c r="I374" i="17"/>
  <c r="H374" i="17"/>
  <c r="G374" i="17"/>
  <c r="E374" i="17"/>
  <c r="D374" i="17"/>
  <c r="J88" i="12" s="1"/>
  <c r="I372" i="17"/>
  <c r="H372" i="17"/>
  <c r="G372" i="17"/>
  <c r="E372" i="17"/>
  <c r="D372" i="17"/>
  <c r="I88" i="12" s="1"/>
  <c r="I370" i="17"/>
  <c r="H370" i="17"/>
  <c r="G370" i="17"/>
  <c r="E370" i="17"/>
  <c r="D370" i="17"/>
  <c r="H88" i="12" s="1"/>
  <c r="I368" i="17"/>
  <c r="H368" i="17"/>
  <c r="G368" i="17"/>
  <c r="E368" i="17"/>
  <c r="D368" i="17"/>
  <c r="G88" i="12" s="1"/>
  <c r="I366" i="17"/>
  <c r="H366" i="17"/>
  <c r="G366" i="17"/>
  <c r="E366" i="17"/>
  <c r="D366" i="17"/>
  <c r="F88" i="12" s="1"/>
  <c r="B354" i="17"/>
  <c r="I347" i="17"/>
  <c r="H347" i="17"/>
  <c r="G347" i="17"/>
  <c r="E347" i="17"/>
  <c r="D347" i="17"/>
  <c r="K87" i="12" s="1"/>
  <c r="I345" i="17"/>
  <c r="H345" i="17"/>
  <c r="G345" i="17"/>
  <c r="E345" i="17"/>
  <c r="D345" i="17"/>
  <c r="J87" i="12" s="1"/>
  <c r="I343" i="17"/>
  <c r="H343" i="17"/>
  <c r="G343" i="17"/>
  <c r="E343" i="17"/>
  <c r="D343" i="17"/>
  <c r="I87" i="12" s="1"/>
  <c r="I341" i="17"/>
  <c r="H341" i="17"/>
  <c r="G341" i="17"/>
  <c r="E341" i="17"/>
  <c r="D341" i="17"/>
  <c r="H87" i="12" s="1"/>
  <c r="I339" i="17"/>
  <c r="H339" i="17"/>
  <c r="G339" i="17"/>
  <c r="E339" i="17"/>
  <c r="D339" i="17"/>
  <c r="G87" i="12" s="1"/>
  <c r="I337" i="17"/>
  <c r="H337" i="17"/>
  <c r="G337" i="17"/>
  <c r="E337" i="17"/>
  <c r="D337" i="17"/>
  <c r="F87" i="12" s="1"/>
  <c r="B325" i="17"/>
  <c r="I318" i="17"/>
  <c r="H318" i="17"/>
  <c r="G318" i="17"/>
  <c r="E318" i="17"/>
  <c r="D318" i="17"/>
  <c r="K86" i="12" s="1"/>
  <c r="I316" i="17"/>
  <c r="H316" i="17"/>
  <c r="G316" i="17"/>
  <c r="E316" i="17"/>
  <c r="D316" i="17"/>
  <c r="J86" i="12" s="1"/>
  <c r="I314" i="17"/>
  <c r="H314" i="17"/>
  <c r="G314" i="17"/>
  <c r="E314" i="17"/>
  <c r="D314" i="17"/>
  <c r="I86" i="12" s="1"/>
  <c r="I312" i="17"/>
  <c r="H312" i="17"/>
  <c r="G312" i="17"/>
  <c r="E312" i="17"/>
  <c r="D312" i="17"/>
  <c r="H86" i="12" s="1"/>
  <c r="I310" i="17"/>
  <c r="H310" i="17"/>
  <c r="G310" i="17"/>
  <c r="E310" i="17"/>
  <c r="D310" i="17"/>
  <c r="G86" i="12" s="1"/>
  <c r="I308" i="17"/>
  <c r="H308" i="17"/>
  <c r="G308" i="17"/>
  <c r="E308" i="17"/>
  <c r="D308" i="17"/>
  <c r="F86" i="12" s="1"/>
  <c r="B296" i="17"/>
  <c r="I289" i="17"/>
  <c r="H289" i="17"/>
  <c r="G289" i="17"/>
  <c r="E289" i="17"/>
  <c r="D289" i="17"/>
  <c r="K85" i="12" s="1"/>
  <c r="I287" i="17"/>
  <c r="H287" i="17"/>
  <c r="G287" i="17"/>
  <c r="E287" i="17"/>
  <c r="D287" i="17"/>
  <c r="J85" i="12" s="1"/>
  <c r="I285" i="17"/>
  <c r="H285" i="17"/>
  <c r="G285" i="17"/>
  <c r="E285" i="17"/>
  <c r="D285" i="17"/>
  <c r="I85" i="12" s="1"/>
  <c r="I283" i="17"/>
  <c r="H283" i="17"/>
  <c r="G283" i="17"/>
  <c r="E283" i="17"/>
  <c r="D283" i="17"/>
  <c r="H85" i="12" s="1"/>
  <c r="I281" i="17"/>
  <c r="H281" i="17"/>
  <c r="G281" i="17"/>
  <c r="E281" i="17"/>
  <c r="D281" i="17"/>
  <c r="G85" i="12" s="1"/>
  <c r="I279" i="17"/>
  <c r="H279" i="17"/>
  <c r="G279" i="17"/>
  <c r="E279" i="17"/>
  <c r="D279" i="17"/>
  <c r="F85" i="12" s="1"/>
  <c r="B267" i="17"/>
  <c r="I260" i="17"/>
  <c r="H260" i="17"/>
  <c r="G260" i="17"/>
  <c r="E260" i="17"/>
  <c r="D260" i="17"/>
  <c r="K84" i="12" s="1"/>
  <c r="I258" i="17"/>
  <c r="H258" i="17"/>
  <c r="G258" i="17"/>
  <c r="E258" i="17"/>
  <c r="D258" i="17"/>
  <c r="J84" i="12" s="1"/>
  <c r="I256" i="17"/>
  <c r="H256" i="17"/>
  <c r="G256" i="17"/>
  <c r="E256" i="17"/>
  <c r="D256" i="17"/>
  <c r="I84" i="12" s="1"/>
  <c r="I254" i="17"/>
  <c r="H254" i="17"/>
  <c r="G254" i="17"/>
  <c r="E254" i="17"/>
  <c r="D254" i="17"/>
  <c r="H84" i="12" s="1"/>
  <c r="I252" i="17"/>
  <c r="H252" i="17"/>
  <c r="G252" i="17"/>
  <c r="E252" i="17"/>
  <c r="D252" i="17"/>
  <c r="G84" i="12" s="1"/>
  <c r="I250" i="17"/>
  <c r="H250" i="17"/>
  <c r="G250" i="17"/>
  <c r="E250" i="17"/>
  <c r="D250" i="17"/>
  <c r="F84" i="12" s="1"/>
  <c r="B238" i="17"/>
  <c r="I231" i="17"/>
  <c r="H231" i="17"/>
  <c r="G231" i="17"/>
  <c r="E231" i="17"/>
  <c r="D231" i="17"/>
  <c r="K83" i="12" s="1"/>
  <c r="I229" i="17"/>
  <c r="H229" i="17"/>
  <c r="G229" i="17"/>
  <c r="E229" i="17"/>
  <c r="D229" i="17"/>
  <c r="J83" i="12" s="1"/>
  <c r="I227" i="17"/>
  <c r="H227" i="17"/>
  <c r="G227" i="17"/>
  <c r="E227" i="17"/>
  <c r="D227" i="17"/>
  <c r="I83" i="12" s="1"/>
  <c r="I225" i="17"/>
  <c r="H225" i="17"/>
  <c r="G225" i="17"/>
  <c r="E225" i="17"/>
  <c r="D225" i="17"/>
  <c r="H83" i="12" s="1"/>
  <c r="I223" i="17"/>
  <c r="H223" i="17"/>
  <c r="G223" i="17"/>
  <c r="E223" i="17"/>
  <c r="D223" i="17"/>
  <c r="G83" i="12" s="1"/>
  <c r="I221" i="17"/>
  <c r="H221" i="17"/>
  <c r="G221" i="17"/>
  <c r="E221" i="17"/>
  <c r="D221" i="17"/>
  <c r="F83" i="12" s="1"/>
  <c r="B209" i="17"/>
  <c r="I202" i="17"/>
  <c r="H202" i="17"/>
  <c r="G202" i="17"/>
  <c r="E202" i="17"/>
  <c r="D202" i="17"/>
  <c r="K82" i="12" s="1"/>
  <c r="I200" i="17"/>
  <c r="H200" i="17"/>
  <c r="G200" i="17"/>
  <c r="E200" i="17"/>
  <c r="D200" i="17"/>
  <c r="J82" i="12" s="1"/>
  <c r="I198" i="17"/>
  <c r="H198" i="17"/>
  <c r="G198" i="17"/>
  <c r="E198" i="17"/>
  <c r="D198" i="17"/>
  <c r="I82" i="12" s="1"/>
  <c r="I196" i="17"/>
  <c r="H196" i="17"/>
  <c r="G196" i="17"/>
  <c r="E196" i="17"/>
  <c r="D196" i="17"/>
  <c r="H82" i="12" s="1"/>
  <c r="I194" i="17"/>
  <c r="H194" i="17"/>
  <c r="G194" i="17"/>
  <c r="E194" i="17"/>
  <c r="D194" i="17"/>
  <c r="G82" i="12" s="1"/>
  <c r="I192" i="17"/>
  <c r="H192" i="17"/>
  <c r="G192" i="17"/>
  <c r="E192" i="17"/>
  <c r="D192" i="17"/>
  <c r="F82" i="12" s="1"/>
  <c r="B180" i="17"/>
  <c r="I173" i="17"/>
  <c r="H173" i="17"/>
  <c r="G173" i="17"/>
  <c r="E173" i="17"/>
  <c r="D173" i="17"/>
  <c r="K81" i="12" s="1"/>
  <c r="I171" i="17"/>
  <c r="H171" i="17"/>
  <c r="G171" i="17"/>
  <c r="E171" i="17"/>
  <c r="D171" i="17"/>
  <c r="J81" i="12" s="1"/>
  <c r="I169" i="17"/>
  <c r="H169" i="17"/>
  <c r="G169" i="17"/>
  <c r="E169" i="17"/>
  <c r="D169" i="17"/>
  <c r="I81" i="12" s="1"/>
  <c r="I167" i="17"/>
  <c r="H167" i="17"/>
  <c r="G167" i="17"/>
  <c r="E167" i="17"/>
  <c r="D167" i="17"/>
  <c r="H81" i="12" s="1"/>
  <c r="I165" i="17"/>
  <c r="H165" i="17"/>
  <c r="G165" i="17"/>
  <c r="E165" i="17"/>
  <c r="D165" i="17"/>
  <c r="G81" i="12" s="1"/>
  <c r="I163" i="17"/>
  <c r="H163" i="17"/>
  <c r="G163" i="17"/>
  <c r="E163" i="17"/>
  <c r="D163" i="17"/>
  <c r="F81" i="12" s="1"/>
  <c r="B151" i="17"/>
  <c r="I144" i="17"/>
  <c r="H144" i="17"/>
  <c r="G144" i="17"/>
  <c r="E144" i="17"/>
  <c r="D144" i="17"/>
  <c r="K80" i="12" s="1"/>
  <c r="I142" i="17"/>
  <c r="H142" i="17"/>
  <c r="G142" i="17"/>
  <c r="E142" i="17"/>
  <c r="D142" i="17"/>
  <c r="J80" i="12" s="1"/>
  <c r="I140" i="17"/>
  <c r="H140" i="17"/>
  <c r="G140" i="17"/>
  <c r="E140" i="17"/>
  <c r="D140" i="17"/>
  <c r="I80" i="12" s="1"/>
  <c r="I138" i="17"/>
  <c r="H138" i="17"/>
  <c r="G138" i="17"/>
  <c r="E138" i="17"/>
  <c r="D138" i="17"/>
  <c r="H80" i="12" s="1"/>
  <c r="I136" i="17"/>
  <c r="H136" i="17"/>
  <c r="G136" i="17"/>
  <c r="E136" i="17"/>
  <c r="D136" i="17"/>
  <c r="G80" i="12" s="1"/>
  <c r="I134" i="17"/>
  <c r="H134" i="17"/>
  <c r="G134" i="17"/>
  <c r="E134" i="17"/>
  <c r="D134" i="17"/>
  <c r="F80" i="12" s="1"/>
  <c r="B122" i="17"/>
  <c r="I115" i="17"/>
  <c r="H115" i="17"/>
  <c r="G115" i="17"/>
  <c r="E115" i="17"/>
  <c r="D115" i="17"/>
  <c r="K79" i="12" s="1"/>
  <c r="I113" i="17"/>
  <c r="H113" i="17"/>
  <c r="G113" i="17"/>
  <c r="E113" i="17"/>
  <c r="D113" i="17"/>
  <c r="J79" i="12" s="1"/>
  <c r="I111" i="17"/>
  <c r="H111" i="17"/>
  <c r="G111" i="17"/>
  <c r="E111" i="17"/>
  <c r="D111" i="17"/>
  <c r="I79" i="12" s="1"/>
  <c r="I109" i="17"/>
  <c r="H109" i="17"/>
  <c r="G109" i="17"/>
  <c r="E109" i="17"/>
  <c r="D109" i="17"/>
  <c r="H79" i="12" s="1"/>
  <c r="I107" i="17"/>
  <c r="H107" i="17"/>
  <c r="G107" i="17"/>
  <c r="E107" i="17"/>
  <c r="D107" i="17"/>
  <c r="G79" i="12" s="1"/>
  <c r="I105" i="17"/>
  <c r="H105" i="17"/>
  <c r="G105" i="17"/>
  <c r="E105" i="17"/>
  <c r="D105" i="17"/>
  <c r="F79" i="12" s="1"/>
  <c r="B93" i="17"/>
  <c r="I86" i="17"/>
  <c r="H86" i="17"/>
  <c r="G86" i="17"/>
  <c r="E86" i="17"/>
  <c r="D86" i="17"/>
  <c r="K78" i="12" s="1"/>
  <c r="I84" i="17"/>
  <c r="H84" i="17"/>
  <c r="G84" i="17"/>
  <c r="E84" i="17"/>
  <c r="D84" i="17"/>
  <c r="J78" i="12" s="1"/>
  <c r="I82" i="17"/>
  <c r="H82" i="17"/>
  <c r="G82" i="17"/>
  <c r="E82" i="17"/>
  <c r="D82" i="17"/>
  <c r="I78" i="12" s="1"/>
  <c r="I80" i="17"/>
  <c r="H80" i="17"/>
  <c r="G80" i="17"/>
  <c r="E80" i="17"/>
  <c r="D80" i="17"/>
  <c r="H78" i="12" s="1"/>
  <c r="I78" i="17"/>
  <c r="H78" i="17"/>
  <c r="G78" i="17"/>
  <c r="E78" i="17"/>
  <c r="D78" i="17"/>
  <c r="G78" i="12" s="1"/>
  <c r="I76" i="17"/>
  <c r="H76" i="17"/>
  <c r="G76" i="17"/>
  <c r="E76" i="17"/>
  <c r="D76" i="17"/>
  <c r="F78" i="12" s="1"/>
  <c r="B64" i="17"/>
  <c r="I57" i="17"/>
  <c r="H57" i="17"/>
  <c r="G57" i="17"/>
  <c r="E57" i="17"/>
  <c r="D57" i="17"/>
  <c r="K77" i="12" s="1"/>
  <c r="I55" i="17"/>
  <c r="H55" i="17"/>
  <c r="G55" i="17"/>
  <c r="E55" i="17"/>
  <c r="D55" i="17"/>
  <c r="J77" i="12" s="1"/>
  <c r="I53" i="17"/>
  <c r="H53" i="17"/>
  <c r="G53" i="17"/>
  <c r="E53" i="17"/>
  <c r="D53" i="17"/>
  <c r="I77" i="12" s="1"/>
  <c r="I51" i="17"/>
  <c r="H51" i="17"/>
  <c r="G51" i="17"/>
  <c r="E51" i="17"/>
  <c r="D51" i="17"/>
  <c r="H77" i="12" s="1"/>
  <c r="I49" i="17"/>
  <c r="H49" i="17"/>
  <c r="G49" i="17"/>
  <c r="E49" i="17"/>
  <c r="D49" i="17"/>
  <c r="G77" i="12" s="1"/>
  <c r="I47" i="17"/>
  <c r="H47" i="17"/>
  <c r="G47" i="17"/>
  <c r="E47" i="17"/>
  <c r="D47" i="17"/>
  <c r="F77" i="12" s="1"/>
  <c r="B35" i="17"/>
  <c r="B6" i="17"/>
  <c r="A1" i="17"/>
  <c r="E563" i="17"/>
  <c r="E95" i="12"/>
  <c r="D560" i="17"/>
  <c r="E534" i="17"/>
  <c r="E94" i="12"/>
  <c r="D531" i="17"/>
  <c r="E505" i="17"/>
  <c r="E93" i="12"/>
  <c r="D502" i="17"/>
  <c r="E476" i="17"/>
  <c r="E92" i="12"/>
  <c r="D473" i="17"/>
  <c r="E447" i="17"/>
  <c r="E91" i="12"/>
  <c r="D444" i="17"/>
  <c r="E418" i="17"/>
  <c r="E90" i="12"/>
  <c r="D415" i="17"/>
  <c r="E389" i="17"/>
  <c r="E89" i="12"/>
  <c r="D386" i="17"/>
  <c r="E360" i="17"/>
  <c r="E88" i="12"/>
  <c r="D357" i="17"/>
  <c r="E331" i="17"/>
  <c r="E87" i="12"/>
  <c r="D328" i="17"/>
  <c r="E302" i="17"/>
  <c r="E86" i="12"/>
  <c r="D299" i="17"/>
  <c r="E273" i="17"/>
  <c r="E85" i="12"/>
  <c r="D270" i="17"/>
  <c r="E244" i="17"/>
  <c r="E84" i="12"/>
  <c r="D241" i="17"/>
  <c r="E215" i="17"/>
  <c r="E83" i="12"/>
  <c r="D212" i="17"/>
  <c r="E186" i="17"/>
  <c r="E82" i="12"/>
  <c r="D183" i="17"/>
  <c r="E157" i="17"/>
  <c r="E81" i="12"/>
  <c r="D154" i="17"/>
  <c r="E128" i="17"/>
  <c r="E80" i="12"/>
  <c r="D125" i="17"/>
  <c r="E99" i="17"/>
  <c r="E79" i="12"/>
  <c r="D96" i="17"/>
  <c r="E70" i="17"/>
  <c r="E78" i="12"/>
  <c r="D67" i="17"/>
  <c r="E41" i="17"/>
  <c r="E77" i="12"/>
  <c r="D38" i="17"/>
  <c r="E12" i="17"/>
  <c r="E76" i="12"/>
  <c r="D9" i="17"/>
  <c r="I579" i="16"/>
  <c r="H579" i="16"/>
  <c r="G579" i="16"/>
  <c r="E579" i="16"/>
  <c r="D579" i="16"/>
  <c r="K72" i="12" s="1"/>
  <c r="I577" i="16"/>
  <c r="H577" i="16"/>
  <c r="G577" i="16"/>
  <c r="E577" i="16"/>
  <c r="D577" i="16"/>
  <c r="J72" i="12" s="1"/>
  <c r="I575" i="16"/>
  <c r="H575" i="16"/>
  <c r="G575" i="16"/>
  <c r="E575" i="16"/>
  <c r="D575" i="16"/>
  <c r="I72" i="12" s="1"/>
  <c r="I573" i="16"/>
  <c r="H573" i="16"/>
  <c r="G573" i="16"/>
  <c r="E573" i="16"/>
  <c r="D573" i="16"/>
  <c r="H72" i="12" s="1"/>
  <c r="I571" i="16"/>
  <c r="H571" i="16"/>
  <c r="G571" i="16"/>
  <c r="E571" i="16"/>
  <c r="D571" i="16"/>
  <c r="G72" i="12" s="1"/>
  <c r="I569" i="16"/>
  <c r="H569" i="16"/>
  <c r="G569" i="16"/>
  <c r="E569" i="16"/>
  <c r="D569" i="16"/>
  <c r="F72" i="12" s="1"/>
  <c r="B557" i="16"/>
  <c r="I550" i="16"/>
  <c r="H550" i="16"/>
  <c r="G550" i="16"/>
  <c r="E550" i="16"/>
  <c r="D550" i="16"/>
  <c r="K71" i="12" s="1"/>
  <c r="I548" i="16"/>
  <c r="H548" i="16"/>
  <c r="G548" i="16"/>
  <c r="E548" i="16"/>
  <c r="D548" i="16"/>
  <c r="J71" i="12" s="1"/>
  <c r="I546" i="16"/>
  <c r="H546" i="16"/>
  <c r="G546" i="16"/>
  <c r="E546" i="16"/>
  <c r="D546" i="16"/>
  <c r="I71" i="12" s="1"/>
  <c r="I544" i="16"/>
  <c r="H544" i="16"/>
  <c r="G544" i="16"/>
  <c r="E544" i="16"/>
  <c r="D544" i="16"/>
  <c r="H71" i="12" s="1"/>
  <c r="I542" i="16"/>
  <c r="H542" i="16"/>
  <c r="G542" i="16"/>
  <c r="E542" i="16"/>
  <c r="D542" i="16"/>
  <c r="G71" i="12" s="1"/>
  <c r="I540" i="16"/>
  <c r="H540" i="16"/>
  <c r="G540" i="16"/>
  <c r="E540" i="16"/>
  <c r="D540" i="16"/>
  <c r="F71" i="12" s="1"/>
  <c r="B528" i="16"/>
  <c r="I521" i="16"/>
  <c r="H521" i="16"/>
  <c r="G521" i="16"/>
  <c r="E521" i="16"/>
  <c r="D521" i="16"/>
  <c r="K70" i="12" s="1"/>
  <c r="I519" i="16"/>
  <c r="H519" i="16"/>
  <c r="G519" i="16"/>
  <c r="E519" i="16"/>
  <c r="D519" i="16"/>
  <c r="J70" i="12" s="1"/>
  <c r="I517" i="16"/>
  <c r="H517" i="16"/>
  <c r="G517" i="16"/>
  <c r="E517" i="16"/>
  <c r="D517" i="16"/>
  <c r="I70" i="12" s="1"/>
  <c r="I515" i="16"/>
  <c r="H515" i="16"/>
  <c r="G515" i="16"/>
  <c r="E515" i="16"/>
  <c r="D515" i="16"/>
  <c r="H70" i="12" s="1"/>
  <c r="I513" i="16"/>
  <c r="H513" i="16"/>
  <c r="G513" i="16"/>
  <c r="E513" i="16"/>
  <c r="D513" i="16"/>
  <c r="G70" i="12" s="1"/>
  <c r="I511" i="16"/>
  <c r="H511" i="16"/>
  <c r="G511" i="16"/>
  <c r="E511" i="16"/>
  <c r="D511" i="16"/>
  <c r="F70" i="12" s="1"/>
  <c r="B499" i="16"/>
  <c r="I492" i="16"/>
  <c r="H492" i="16"/>
  <c r="G492" i="16"/>
  <c r="E492" i="16"/>
  <c r="D492" i="16"/>
  <c r="K69" i="12" s="1"/>
  <c r="I490" i="16"/>
  <c r="H490" i="16"/>
  <c r="G490" i="16"/>
  <c r="E490" i="16"/>
  <c r="D490" i="16"/>
  <c r="J69" i="12" s="1"/>
  <c r="I488" i="16"/>
  <c r="H488" i="16"/>
  <c r="G488" i="16"/>
  <c r="E488" i="16"/>
  <c r="D488" i="16"/>
  <c r="I69" i="12" s="1"/>
  <c r="I486" i="16"/>
  <c r="H486" i="16"/>
  <c r="G486" i="16"/>
  <c r="E486" i="16"/>
  <c r="D486" i="16"/>
  <c r="H69" i="12" s="1"/>
  <c r="I484" i="16"/>
  <c r="H484" i="16"/>
  <c r="G484" i="16"/>
  <c r="E484" i="16"/>
  <c r="D484" i="16"/>
  <c r="G69" i="12" s="1"/>
  <c r="I482" i="16"/>
  <c r="H482" i="16"/>
  <c r="G482" i="16"/>
  <c r="E482" i="16"/>
  <c r="D482" i="16"/>
  <c r="F69" i="12" s="1"/>
  <c r="B470" i="16"/>
  <c r="I463" i="16"/>
  <c r="H463" i="16"/>
  <c r="G463" i="16"/>
  <c r="E463" i="16"/>
  <c r="D463" i="16"/>
  <c r="K68" i="12" s="1"/>
  <c r="I461" i="16"/>
  <c r="H461" i="16"/>
  <c r="G461" i="16"/>
  <c r="E461" i="16"/>
  <c r="D461" i="16"/>
  <c r="J68" i="12" s="1"/>
  <c r="I459" i="16"/>
  <c r="H459" i="16"/>
  <c r="G459" i="16"/>
  <c r="E459" i="16"/>
  <c r="D459" i="16"/>
  <c r="I68" i="12" s="1"/>
  <c r="I457" i="16"/>
  <c r="H457" i="16"/>
  <c r="G457" i="16"/>
  <c r="E457" i="16"/>
  <c r="D457" i="16"/>
  <c r="H68" i="12" s="1"/>
  <c r="I455" i="16"/>
  <c r="H455" i="16"/>
  <c r="G455" i="16"/>
  <c r="E455" i="16"/>
  <c r="D455" i="16"/>
  <c r="G68" i="12" s="1"/>
  <c r="I453" i="16"/>
  <c r="H453" i="16"/>
  <c r="G453" i="16"/>
  <c r="E453" i="16"/>
  <c r="D453" i="16"/>
  <c r="F68" i="12" s="1"/>
  <c r="B441" i="16"/>
  <c r="I434" i="16"/>
  <c r="H434" i="16"/>
  <c r="G434" i="16"/>
  <c r="E434" i="16"/>
  <c r="D434" i="16"/>
  <c r="K67" i="12" s="1"/>
  <c r="I432" i="16"/>
  <c r="H432" i="16"/>
  <c r="G432" i="16"/>
  <c r="E432" i="16"/>
  <c r="D432" i="16"/>
  <c r="J67" i="12" s="1"/>
  <c r="I430" i="16"/>
  <c r="H430" i="16"/>
  <c r="G430" i="16"/>
  <c r="E430" i="16"/>
  <c r="D430" i="16"/>
  <c r="I67" i="12" s="1"/>
  <c r="I428" i="16"/>
  <c r="H428" i="16"/>
  <c r="G428" i="16"/>
  <c r="E428" i="16"/>
  <c r="D428" i="16"/>
  <c r="H67" i="12" s="1"/>
  <c r="I426" i="16"/>
  <c r="H426" i="16"/>
  <c r="G426" i="16"/>
  <c r="E426" i="16"/>
  <c r="D426" i="16"/>
  <c r="G67" i="12" s="1"/>
  <c r="I424" i="16"/>
  <c r="H424" i="16"/>
  <c r="G424" i="16"/>
  <c r="E424" i="16"/>
  <c r="D424" i="16"/>
  <c r="F67" i="12" s="1"/>
  <c r="B412" i="16"/>
  <c r="I405" i="16"/>
  <c r="H405" i="16"/>
  <c r="G405" i="16"/>
  <c r="E405" i="16"/>
  <c r="D405" i="16"/>
  <c r="K66" i="12" s="1"/>
  <c r="I403" i="16"/>
  <c r="H403" i="16"/>
  <c r="G403" i="16"/>
  <c r="E403" i="16"/>
  <c r="D403" i="16"/>
  <c r="J66" i="12" s="1"/>
  <c r="I401" i="16"/>
  <c r="H401" i="16"/>
  <c r="G401" i="16"/>
  <c r="E401" i="16"/>
  <c r="D401" i="16"/>
  <c r="I66" i="12" s="1"/>
  <c r="I399" i="16"/>
  <c r="H399" i="16"/>
  <c r="G399" i="16"/>
  <c r="E399" i="16"/>
  <c r="D399" i="16"/>
  <c r="H66" i="12" s="1"/>
  <c r="I397" i="16"/>
  <c r="H397" i="16"/>
  <c r="G397" i="16"/>
  <c r="E397" i="16"/>
  <c r="D397" i="16"/>
  <c r="G66" i="12" s="1"/>
  <c r="I395" i="16"/>
  <c r="H395" i="16"/>
  <c r="G395" i="16"/>
  <c r="E395" i="16"/>
  <c r="D395" i="16"/>
  <c r="F66" i="12" s="1"/>
  <c r="B383" i="16"/>
  <c r="I376" i="16"/>
  <c r="H376" i="16"/>
  <c r="G376" i="16"/>
  <c r="E376" i="16"/>
  <c r="D376" i="16"/>
  <c r="K65" i="12" s="1"/>
  <c r="I374" i="16"/>
  <c r="H374" i="16"/>
  <c r="G374" i="16"/>
  <c r="E374" i="16"/>
  <c r="D374" i="16"/>
  <c r="J65" i="12" s="1"/>
  <c r="I372" i="16"/>
  <c r="H372" i="16"/>
  <c r="G372" i="16"/>
  <c r="E372" i="16"/>
  <c r="D372" i="16"/>
  <c r="I65" i="12" s="1"/>
  <c r="I370" i="16"/>
  <c r="H370" i="16"/>
  <c r="G370" i="16"/>
  <c r="E370" i="16"/>
  <c r="D370" i="16"/>
  <c r="H65" i="12" s="1"/>
  <c r="I368" i="16"/>
  <c r="H368" i="16"/>
  <c r="G368" i="16"/>
  <c r="E368" i="16"/>
  <c r="D368" i="16"/>
  <c r="G65" i="12" s="1"/>
  <c r="I366" i="16"/>
  <c r="H366" i="16"/>
  <c r="G366" i="16"/>
  <c r="E366" i="16"/>
  <c r="D366" i="16"/>
  <c r="F65" i="12" s="1"/>
  <c r="B354" i="16"/>
  <c r="I347" i="16"/>
  <c r="H347" i="16"/>
  <c r="G347" i="16"/>
  <c r="E347" i="16"/>
  <c r="D347" i="16"/>
  <c r="K64" i="12" s="1"/>
  <c r="I345" i="16"/>
  <c r="H345" i="16"/>
  <c r="G345" i="16"/>
  <c r="E345" i="16"/>
  <c r="D345" i="16"/>
  <c r="J64" i="12" s="1"/>
  <c r="I343" i="16"/>
  <c r="H343" i="16"/>
  <c r="G343" i="16"/>
  <c r="E343" i="16"/>
  <c r="D343" i="16"/>
  <c r="I64" i="12" s="1"/>
  <c r="I341" i="16"/>
  <c r="H341" i="16"/>
  <c r="G341" i="16"/>
  <c r="E341" i="16"/>
  <c r="D341" i="16"/>
  <c r="H64" i="12" s="1"/>
  <c r="I339" i="16"/>
  <c r="H339" i="16"/>
  <c r="G339" i="16"/>
  <c r="E339" i="16"/>
  <c r="D339" i="16"/>
  <c r="G64" i="12" s="1"/>
  <c r="I337" i="16"/>
  <c r="H337" i="16"/>
  <c r="G337" i="16"/>
  <c r="E337" i="16"/>
  <c r="D337" i="16"/>
  <c r="F64" i="12" s="1"/>
  <c r="B325" i="16"/>
  <c r="I318" i="16"/>
  <c r="H318" i="16"/>
  <c r="G318" i="16"/>
  <c r="E318" i="16"/>
  <c r="D318" i="16"/>
  <c r="K63" i="12" s="1"/>
  <c r="I316" i="16"/>
  <c r="H316" i="16"/>
  <c r="G316" i="16"/>
  <c r="E316" i="16"/>
  <c r="D316" i="16"/>
  <c r="J63" i="12" s="1"/>
  <c r="I314" i="16"/>
  <c r="H314" i="16"/>
  <c r="G314" i="16"/>
  <c r="E314" i="16"/>
  <c r="D314" i="16"/>
  <c r="I63" i="12" s="1"/>
  <c r="I312" i="16"/>
  <c r="H312" i="16"/>
  <c r="G312" i="16"/>
  <c r="E312" i="16"/>
  <c r="D312" i="16"/>
  <c r="H63" i="12" s="1"/>
  <c r="I310" i="16"/>
  <c r="H310" i="16"/>
  <c r="G310" i="16"/>
  <c r="E310" i="16"/>
  <c r="D310" i="16"/>
  <c r="G63" i="12" s="1"/>
  <c r="I308" i="16"/>
  <c r="H308" i="16"/>
  <c r="G308" i="16"/>
  <c r="E308" i="16"/>
  <c r="D308" i="16"/>
  <c r="F63" i="12" s="1"/>
  <c r="B296" i="16"/>
  <c r="I289" i="16"/>
  <c r="H289" i="16"/>
  <c r="G289" i="16"/>
  <c r="E289" i="16"/>
  <c r="D289" i="16"/>
  <c r="K62" i="12" s="1"/>
  <c r="I287" i="16"/>
  <c r="H287" i="16"/>
  <c r="G287" i="16"/>
  <c r="E287" i="16"/>
  <c r="D287" i="16"/>
  <c r="J62" i="12" s="1"/>
  <c r="I285" i="16"/>
  <c r="H285" i="16"/>
  <c r="G285" i="16"/>
  <c r="E285" i="16"/>
  <c r="D285" i="16"/>
  <c r="I62" i="12" s="1"/>
  <c r="I283" i="16"/>
  <c r="H283" i="16"/>
  <c r="G283" i="16"/>
  <c r="E283" i="16"/>
  <c r="D283" i="16"/>
  <c r="H62" i="12" s="1"/>
  <c r="I281" i="16"/>
  <c r="H281" i="16"/>
  <c r="G281" i="16"/>
  <c r="E281" i="16"/>
  <c r="D281" i="16"/>
  <c r="G62" i="12" s="1"/>
  <c r="I279" i="16"/>
  <c r="H279" i="16"/>
  <c r="G279" i="16"/>
  <c r="E279" i="16"/>
  <c r="D279" i="16"/>
  <c r="F62" i="12" s="1"/>
  <c r="B267" i="16"/>
  <c r="I260" i="16"/>
  <c r="H260" i="16"/>
  <c r="G260" i="16"/>
  <c r="E260" i="16"/>
  <c r="D260" i="16"/>
  <c r="K61" i="12" s="1"/>
  <c r="I258" i="16"/>
  <c r="H258" i="16"/>
  <c r="G258" i="16"/>
  <c r="E258" i="16"/>
  <c r="D258" i="16"/>
  <c r="J61" i="12" s="1"/>
  <c r="I256" i="16"/>
  <c r="H256" i="16"/>
  <c r="G256" i="16"/>
  <c r="E256" i="16"/>
  <c r="D256" i="16"/>
  <c r="I61" i="12" s="1"/>
  <c r="I254" i="16"/>
  <c r="H254" i="16"/>
  <c r="G254" i="16"/>
  <c r="E254" i="16"/>
  <c r="D254" i="16"/>
  <c r="H61" i="12" s="1"/>
  <c r="I252" i="16"/>
  <c r="H252" i="16"/>
  <c r="G252" i="16"/>
  <c r="E252" i="16"/>
  <c r="D252" i="16"/>
  <c r="G61" i="12" s="1"/>
  <c r="I250" i="16"/>
  <c r="H250" i="16"/>
  <c r="G250" i="16"/>
  <c r="E250" i="16"/>
  <c r="D250" i="16"/>
  <c r="F61" i="12" s="1"/>
  <c r="B238" i="16"/>
  <c r="I231" i="16"/>
  <c r="H231" i="16"/>
  <c r="G231" i="16"/>
  <c r="E231" i="16"/>
  <c r="D231" i="16"/>
  <c r="K60" i="12" s="1"/>
  <c r="I229" i="16"/>
  <c r="H229" i="16"/>
  <c r="G229" i="16"/>
  <c r="E229" i="16"/>
  <c r="D229" i="16"/>
  <c r="J60" i="12" s="1"/>
  <c r="I227" i="16"/>
  <c r="H227" i="16"/>
  <c r="G227" i="16"/>
  <c r="E227" i="16"/>
  <c r="D227" i="16"/>
  <c r="I60" i="12" s="1"/>
  <c r="I225" i="16"/>
  <c r="H225" i="16"/>
  <c r="G225" i="16"/>
  <c r="E225" i="16"/>
  <c r="D225" i="16"/>
  <c r="H60" i="12" s="1"/>
  <c r="I223" i="16"/>
  <c r="H223" i="16"/>
  <c r="G223" i="16"/>
  <c r="E223" i="16"/>
  <c r="D223" i="16"/>
  <c r="G60" i="12" s="1"/>
  <c r="I221" i="16"/>
  <c r="H221" i="16"/>
  <c r="G221" i="16"/>
  <c r="E221" i="16"/>
  <c r="D221" i="16"/>
  <c r="F60" i="12" s="1"/>
  <c r="B209" i="16"/>
  <c r="I202" i="16"/>
  <c r="H202" i="16"/>
  <c r="G202" i="16"/>
  <c r="E202" i="16"/>
  <c r="D202" i="16"/>
  <c r="K59" i="12" s="1"/>
  <c r="I200" i="16"/>
  <c r="H200" i="16"/>
  <c r="G200" i="16"/>
  <c r="E200" i="16"/>
  <c r="D200" i="16"/>
  <c r="J59" i="12" s="1"/>
  <c r="I198" i="16"/>
  <c r="H198" i="16"/>
  <c r="G198" i="16"/>
  <c r="E198" i="16"/>
  <c r="D198" i="16"/>
  <c r="I59" i="12" s="1"/>
  <c r="I196" i="16"/>
  <c r="H196" i="16"/>
  <c r="G196" i="16"/>
  <c r="E196" i="16"/>
  <c r="D196" i="16"/>
  <c r="H59" i="12" s="1"/>
  <c r="I194" i="16"/>
  <c r="H194" i="16"/>
  <c r="G194" i="16"/>
  <c r="E194" i="16"/>
  <c r="D194" i="16"/>
  <c r="G59" i="12" s="1"/>
  <c r="I192" i="16"/>
  <c r="H192" i="16"/>
  <c r="G192" i="16"/>
  <c r="E192" i="16"/>
  <c r="D192" i="16"/>
  <c r="F59" i="12" s="1"/>
  <c r="B180" i="16"/>
  <c r="I173" i="16"/>
  <c r="H173" i="16"/>
  <c r="G173" i="16"/>
  <c r="E173" i="16"/>
  <c r="D173" i="16"/>
  <c r="K58" i="12" s="1"/>
  <c r="I171" i="16"/>
  <c r="H171" i="16"/>
  <c r="G171" i="16"/>
  <c r="E171" i="16"/>
  <c r="D171" i="16"/>
  <c r="J58" i="12" s="1"/>
  <c r="I169" i="16"/>
  <c r="H169" i="16"/>
  <c r="G169" i="16"/>
  <c r="E169" i="16"/>
  <c r="D169" i="16"/>
  <c r="I58" i="12" s="1"/>
  <c r="I167" i="16"/>
  <c r="H167" i="16"/>
  <c r="G167" i="16"/>
  <c r="E167" i="16"/>
  <c r="D167" i="16"/>
  <c r="H58" i="12" s="1"/>
  <c r="I165" i="16"/>
  <c r="H165" i="16"/>
  <c r="G165" i="16"/>
  <c r="E165" i="16"/>
  <c r="D165" i="16"/>
  <c r="G58" i="12" s="1"/>
  <c r="I163" i="16"/>
  <c r="H163" i="16"/>
  <c r="G163" i="16"/>
  <c r="E163" i="16"/>
  <c r="D163" i="16"/>
  <c r="F58" i="12" s="1"/>
  <c r="B151" i="16"/>
  <c r="I144" i="16"/>
  <c r="H144" i="16"/>
  <c r="G144" i="16"/>
  <c r="E144" i="16"/>
  <c r="D144" i="16"/>
  <c r="K57" i="12" s="1"/>
  <c r="I142" i="16"/>
  <c r="H142" i="16"/>
  <c r="G142" i="16"/>
  <c r="E142" i="16"/>
  <c r="D142" i="16"/>
  <c r="J57" i="12" s="1"/>
  <c r="I140" i="16"/>
  <c r="H140" i="16"/>
  <c r="G140" i="16"/>
  <c r="E140" i="16"/>
  <c r="D140" i="16"/>
  <c r="I57" i="12" s="1"/>
  <c r="I138" i="16"/>
  <c r="H138" i="16"/>
  <c r="G138" i="16"/>
  <c r="E138" i="16"/>
  <c r="D138" i="16"/>
  <c r="H57" i="12" s="1"/>
  <c r="I136" i="16"/>
  <c r="H136" i="16"/>
  <c r="G136" i="16"/>
  <c r="E136" i="16"/>
  <c r="D136" i="16"/>
  <c r="G57" i="12" s="1"/>
  <c r="I134" i="16"/>
  <c r="H134" i="16"/>
  <c r="G134" i="16"/>
  <c r="E134" i="16"/>
  <c r="D134" i="16"/>
  <c r="F57" i="12" s="1"/>
  <c r="B122" i="16"/>
  <c r="I115" i="16"/>
  <c r="H115" i="16"/>
  <c r="G115" i="16"/>
  <c r="E115" i="16"/>
  <c r="D115" i="16"/>
  <c r="K56" i="12" s="1"/>
  <c r="I113" i="16"/>
  <c r="H113" i="16"/>
  <c r="G113" i="16"/>
  <c r="E113" i="16"/>
  <c r="D113" i="16"/>
  <c r="J56" i="12" s="1"/>
  <c r="I111" i="16"/>
  <c r="H111" i="16"/>
  <c r="G111" i="16"/>
  <c r="E111" i="16"/>
  <c r="D111" i="16"/>
  <c r="I56" i="12" s="1"/>
  <c r="I109" i="16"/>
  <c r="H109" i="16"/>
  <c r="G109" i="16"/>
  <c r="E109" i="16"/>
  <c r="D109" i="16"/>
  <c r="H56" i="12" s="1"/>
  <c r="I107" i="16"/>
  <c r="H107" i="16"/>
  <c r="G107" i="16"/>
  <c r="E107" i="16"/>
  <c r="D107" i="16"/>
  <c r="G56" i="12" s="1"/>
  <c r="I105" i="16"/>
  <c r="H105" i="16"/>
  <c r="G105" i="16"/>
  <c r="E105" i="16"/>
  <c r="D105" i="16"/>
  <c r="F56" i="12" s="1"/>
  <c r="B93" i="16"/>
  <c r="I86" i="16"/>
  <c r="H86" i="16"/>
  <c r="G86" i="16"/>
  <c r="E86" i="16"/>
  <c r="D86" i="16"/>
  <c r="K55" i="12" s="1"/>
  <c r="I84" i="16"/>
  <c r="H84" i="16"/>
  <c r="G84" i="16"/>
  <c r="E84" i="16"/>
  <c r="D84" i="16"/>
  <c r="J55" i="12" s="1"/>
  <c r="I82" i="16"/>
  <c r="H82" i="16"/>
  <c r="G82" i="16"/>
  <c r="E82" i="16"/>
  <c r="D82" i="16"/>
  <c r="I55" i="12" s="1"/>
  <c r="I80" i="16"/>
  <c r="H80" i="16"/>
  <c r="G80" i="16"/>
  <c r="E80" i="16"/>
  <c r="D80" i="16"/>
  <c r="H55" i="12" s="1"/>
  <c r="I78" i="16"/>
  <c r="H78" i="16"/>
  <c r="G78" i="16"/>
  <c r="E78" i="16"/>
  <c r="D78" i="16"/>
  <c r="G55" i="12" s="1"/>
  <c r="I76" i="16"/>
  <c r="H76" i="16"/>
  <c r="G76" i="16"/>
  <c r="E76" i="16"/>
  <c r="D76" i="16"/>
  <c r="F55" i="12" s="1"/>
  <c r="B64" i="16"/>
  <c r="I57" i="16"/>
  <c r="H57" i="16"/>
  <c r="G57" i="16"/>
  <c r="E57" i="16"/>
  <c r="D57" i="16"/>
  <c r="K54" i="12" s="1"/>
  <c r="I55" i="16"/>
  <c r="H55" i="16"/>
  <c r="G55" i="16"/>
  <c r="E55" i="16"/>
  <c r="D55" i="16"/>
  <c r="J54" i="12" s="1"/>
  <c r="I53" i="16"/>
  <c r="H53" i="16"/>
  <c r="G53" i="16"/>
  <c r="E53" i="16"/>
  <c r="D53" i="16"/>
  <c r="I54" i="12" s="1"/>
  <c r="I51" i="16"/>
  <c r="H51" i="16"/>
  <c r="G51" i="16"/>
  <c r="E51" i="16"/>
  <c r="D51" i="16"/>
  <c r="H54" i="12" s="1"/>
  <c r="I49" i="16"/>
  <c r="H49" i="16"/>
  <c r="G49" i="16"/>
  <c r="E49" i="16"/>
  <c r="D49" i="16"/>
  <c r="G54" i="12" s="1"/>
  <c r="I47" i="16"/>
  <c r="H47" i="16"/>
  <c r="G47" i="16"/>
  <c r="E47" i="16"/>
  <c r="D47" i="16"/>
  <c r="F54" i="12" s="1"/>
  <c r="B35" i="16"/>
  <c r="B6" i="16"/>
  <c r="A1" i="16"/>
  <c r="E563" i="16"/>
  <c r="E72" i="12"/>
  <c r="D560" i="16"/>
  <c r="E534" i="16"/>
  <c r="E71" i="12"/>
  <c r="D531" i="16"/>
  <c r="E505" i="16"/>
  <c r="E70" i="12"/>
  <c r="D502" i="16"/>
  <c r="E476" i="16"/>
  <c r="E69" i="12"/>
  <c r="D473" i="16"/>
  <c r="E447" i="16"/>
  <c r="E68" i="12"/>
  <c r="D444" i="16"/>
  <c r="E418" i="16"/>
  <c r="E67" i="12"/>
  <c r="D415" i="16"/>
  <c r="E389" i="16"/>
  <c r="E66" i="12"/>
  <c r="D386" i="16"/>
  <c r="E360" i="16"/>
  <c r="E65" i="12"/>
  <c r="D357" i="16"/>
  <c r="E331" i="16"/>
  <c r="E64" i="12"/>
  <c r="D328" i="16"/>
  <c r="E302" i="16"/>
  <c r="E63" i="12"/>
  <c r="D299" i="16"/>
  <c r="E273" i="16"/>
  <c r="E62" i="12"/>
  <c r="D270" i="16"/>
  <c r="E244" i="16"/>
  <c r="E61" i="12"/>
  <c r="D241" i="16"/>
  <c r="E215" i="16"/>
  <c r="E60" i="12"/>
  <c r="D212" i="16"/>
  <c r="E186" i="16"/>
  <c r="E59" i="12"/>
  <c r="D183" i="16"/>
  <c r="E157" i="16"/>
  <c r="E58" i="12"/>
  <c r="D154" i="16"/>
  <c r="E128" i="16"/>
  <c r="E57" i="12"/>
  <c r="D125" i="16"/>
  <c r="E99" i="16"/>
  <c r="E56" i="12"/>
  <c r="D96" i="16"/>
  <c r="E70" i="16"/>
  <c r="E55" i="12"/>
  <c r="D67" i="16"/>
  <c r="E41" i="16"/>
  <c r="E54" i="12"/>
  <c r="D38" i="16"/>
  <c r="E12" i="16"/>
  <c r="E53" i="12"/>
  <c r="D9" i="16"/>
  <c r="A1" i="13"/>
  <c r="A1" i="11"/>
  <c r="C49" i="12"/>
  <c r="C48" i="12"/>
  <c r="C47" i="12"/>
  <c r="C46" i="12"/>
  <c r="C45" i="12"/>
  <c r="C44" i="12"/>
  <c r="C43" i="12"/>
  <c r="C42" i="12"/>
  <c r="C41" i="12"/>
  <c r="C40" i="12"/>
  <c r="C39" i="12"/>
  <c r="C38" i="12"/>
  <c r="C37" i="12"/>
  <c r="C36" i="12"/>
  <c r="C35" i="12"/>
  <c r="C34" i="12"/>
  <c r="C33" i="12"/>
  <c r="C32" i="12"/>
  <c r="C31" i="12"/>
  <c r="C30" i="12"/>
  <c r="C9" i="12"/>
  <c r="C8" i="12"/>
  <c r="C7" i="12"/>
  <c r="B557" i="13"/>
  <c r="B528" i="13"/>
  <c r="B499" i="13"/>
  <c r="B470" i="13"/>
  <c r="B441" i="13"/>
  <c r="B412" i="13"/>
  <c r="B383" i="13"/>
  <c r="B354" i="13"/>
  <c r="B325" i="13"/>
  <c r="B296" i="13"/>
  <c r="B267" i="13"/>
  <c r="B238" i="13"/>
  <c r="B209" i="13"/>
  <c r="B180" i="13"/>
  <c r="B151" i="13"/>
  <c r="B122" i="13"/>
  <c r="B93" i="13"/>
  <c r="B64" i="13"/>
  <c r="B35" i="13"/>
  <c r="I579" i="13"/>
  <c r="H579" i="13"/>
  <c r="G579" i="13"/>
  <c r="E579" i="13"/>
  <c r="D579" i="13"/>
  <c r="K49" i="12" s="1"/>
  <c r="I577" i="13"/>
  <c r="H577" i="13"/>
  <c r="G577" i="13"/>
  <c r="E577" i="13"/>
  <c r="D577" i="13"/>
  <c r="J49" i="12" s="1"/>
  <c r="I575" i="13"/>
  <c r="H575" i="13"/>
  <c r="G575" i="13"/>
  <c r="E575" i="13"/>
  <c r="D575" i="13"/>
  <c r="I49" i="12" s="1"/>
  <c r="I573" i="13"/>
  <c r="H573" i="13"/>
  <c r="G573" i="13"/>
  <c r="E573" i="13"/>
  <c r="D573" i="13"/>
  <c r="H49" i="12" s="1"/>
  <c r="I571" i="13"/>
  <c r="H571" i="13"/>
  <c r="G571" i="13"/>
  <c r="E571" i="13"/>
  <c r="D571" i="13"/>
  <c r="G49" i="12" s="1"/>
  <c r="I569" i="13"/>
  <c r="H569" i="13"/>
  <c r="G569" i="13"/>
  <c r="E569" i="13"/>
  <c r="D569" i="13"/>
  <c r="F49" i="12" s="1"/>
  <c r="E563" i="13"/>
  <c r="E49" i="12"/>
  <c r="D560" i="13"/>
  <c r="I550" i="13"/>
  <c r="H550" i="13"/>
  <c r="G550" i="13"/>
  <c r="E550" i="13"/>
  <c r="D550" i="13"/>
  <c r="K48" i="12" s="1"/>
  <c r="I548" i="13"/>
  <c r="H548" i="13"/>
  <c r="G548" i="13"/>
  <c r="E548" i="13"/>
  <c r="D548" i="13"/>
  <c r="J48" i="12" s="1"/>
  <c r="I546" i="13"/>
  <c r="H546" i="13"/>
  <c r="G546" i="13"/>
  <c r="E546" i="13"/>
  <c r="D546" i="13"/>
  <c r="I48" i="12" s="1"/>
  <c r="I544" i="13"/>
  <c r="H544" i="13"/>
  <c r="G544" i="13"/>
  <c r="E544" i="13"/>
  <c r="D544" i="13"/>
  <c r="H48" i="12" s="1"/>
  <c r="I542" i="13"/>
  <c r="H542" i="13"/>
  <c r="G542" i="13"/>
  <c r="E542" i="13"/>
  <c r="D542" i="13"/>
  <c r="G48" i="12" s="1"/>
  <c r="I540" i="13"/>
  <c r="H540" i="13"/>
  <c r="G540" i="13"/>
  <c r="E540" i="13"/>
  <c r="D540" i="13"/>
  <c r="F48" i="12" s="1"/>
  <c r="E534" i="13"/>
  <c r="E48" i="12"/>
  <c r="D531" i="13"/>
  <c r="I521" i="13"/>
  <c r="H521" i="13"/>
  <c r="G521" i="13"/>
  <c r="E521" i="13"/>
  <c r="D521" i="13"/>
  <c r="K47" i="12" s="1"/>
  <c r="I519" i="13"/>
  <c r="H519" i="13"/>
  <c r="G519" i="13"/>
  <c r="E519" i="13"/>
  <c r="D519" i="13"/>
  <c r="J47" i="12" s="1"/>
  <c r="I517" i="13"/>
  <c r="H517" i="13"/>
  <c r="G517" i="13"/>
  <c r="E517" i="13"/>
  <c r="D517" i="13"/>
  <c r="I47" i="12" s="1"/>
  <c r="I515" i="13"/>
  <c r="H515" i="13"/>
  <c r="G515" i="13"/>
  <c r="E515" i="13"/>
  <c r="D515" i="13"/>
  <c r="H47" i="12" s="1"/>
  <c r="I513" i="13"/>
  <c r="H513" i="13"/>
  <c r="G513" i="13"/>
  <c r="E513" i="13"/>
  <c r="D513" i="13"/>
  <c r="G47" i="12" s="1"/>
  <c r="I511" i="13"/>
  <c r="H511" i="13"/>
  <c r="G511" i="13"/>
  <c r="E511" i="13"/>
  <c r="D511" i="13"/>
  <c r="F47" i="12" s="1"/>
  <c r="E505" i="13"/>
  <c r="E47" i="12"/>
  <c r="D502" i="13"/>
  <c r="I492" i="13"/>
  <c r="H492" i="13"/>
  <c r="G492" i="13"/>
  <c r="E492" i="13"/>
  <c r="D492" i="13"/>
  <c r="K46" i="12" s="1"/>
  <c r="I490" i="13"/>
  <c r="H490" i="13"/>
  <c r="G490" i="13"/>
  <c r="E490" i="13"/>
  <c r="D490" i="13"/>
  <c r="J46" i="12" s="1"/>
  <c r="I488" i="13"/>
  <c r="H488" i="13"/>
  <c r="G488" i="13"/>
  <c r="E488" i="13"/>
  <c r="D488" i="13"/>
  <c r="I46" i="12" s="1"/>
  <c r="I486" i="13"/>
  <c r="H486" i="13"/>
  <c r="G486" i="13"/>
  <c r="E486" i="13"/>
  <c r="D486" i="13"/>
  <c r="H46" i="12" s="1"/>
  <c r="I484" i="13"/>
  <c r="H484" i="13"/>
  <c r="G484" i="13"/>
  <c r="E484" i="13"/>
  <c r="D484" i="13"/>
  <c r="G46" i="12" s="1"/>
  <c r="I482" i="13"/>
  <c r="H482" i="13"/>
  <c r="G482" i="13"/>
  <c r="E482" i="13"/>
  <c r="D482" i="13"/>
  <c r="F46" i="12" s="1"/>
  <c r="E476" i="13"/>
  <c r="E46" i="12"/>
  <c r="D473" i="13"/>
  <c r="I463" i="13"/>
  <c r="H463" i="13"/>
  <c r="G463" i="13"/>
  <c r="E463" i="13"/>
  <c r="D463" i="13"/>
  <c r="K45" i="12" s="1"/>
  <c r="I461" i="13"/>
  <c r="H461" i="13"/>
  <c r="G461" i="13"/>
  <c r="E461" i="13"/>
  <c r="D461" i="13"/>
  <c r="J45" i="12" s="1"/>
  <c r="I459" i="13"/>
  <c r="H459" i="13"/>
  <c r="G459" i="13"/>
  <c r="E459" i="13"/>
  <c r="D459" i="13"/>
  <c r="I45" i="12" s="1"/>
  <c r="I457" i="13"/>
  <c r="H457" i="13"/>
  <c r="G457" i="13"/>
  <c r="E457" i="13"/>
  <c r="D457" i="13"/>
  <c r="H45" i="12" s="1"/>
  <c r="I455" i="13"/>
  <c r="H455" i="13"/>
  <c r="G455" i="13"/>
  <c r="E455" i="13"/>
  <c r="D455" i="13"/>
  <c r="G45" i="12" s="1"/>
  <c r="I453" i="13"/>
  <c r="H453" i="13"/>
  <c r="G453" i="13"/>
  <c r="E453" i="13"/>
  <c r="D453" i="13"/>
  <c r="F45" i="12" s="1"/>
  <c r="E447" i="13"/>
  <c r="E45" i="12"/>
  <c r="D444" i="13"/>
  <c r="I434" i="13"/>
  <c r="H434" i="13"/>
  <c r="G434" i="13"/>
  <c r="E434" i="13"/>
  <c r="D434" i="13"/>
  <c r="K44" i="12" s="1"/>
  <c r="I432" i="13"/>
  <c r="H432" i="13"/>
  <c r="G432" i="13"/>
  <c r="E432" i="13"/>
  <c r="D432" i="13"/>
  <c r="J44" i="12" s="1"/>
  <c r="I430" i="13"/>
  <c r="H430" i="13"/>
  <c r="G430" i="13"/>
  <c r="E430" i="13"/>
  <c r="D430" i="13"/>
  <c r="I44" i="12" s="1"/>
  <c r="I428" i="13"/>
  <c r="H428" i="13"/>
  <c r="G428" i="13"/>
  <c r="E428" i="13"/>
  <c r="D428" i="13"/>
  <c r="H44" i="12" s="1"/>
  <c r="I426" i="13"/>
  <c r="H426" i="13"/>
  <c r="G426" i="13"/>
  <c r="E426" i="13"/>
  <c r="D426" i="13"/>
  <c r="G44" i="12" s="1"/>
  <c r="I424" i="13"/>
  <c r="H424" i="13"/>
  <c r="G424" i="13"/>
  <c r="E424" i="13"/>
  <c r="D424" i="13"/>
  <c r="F44" i="12" s="1"/>
  <c r="E418" i="13"/>
  <c r="E44" i="12"/>
  <c r="D415" i="13"/>
  <c r="I405" i="13"/>
  <c r="H405" i="13"/>
  <c r="G405" i="13"/>
  <c r="E405" i="13"/>
  <c r="D405" i="13"/>
  <c r="K43" i="12" s="1"/>
  <c r="I403" i="13"/>
  <c r="H403" i="13"/>
  <c r="G403" i="13"/>
  <c r="E403" i="13"/>
  <c r="D403" i="13"/>
  <c r="J43" i="12" s="1"/>
  <c r="I401" i="13"/>
  <c r="H401" i="13"/>
  <c r="G401" i="13"/>
  <c r="E401" i="13"/>
  <c r="D401" i="13"/>
  <c r="I43" i="12" s="1"/>
  <c r="I399" i="13"/>
  <c r="H399" i="13"/>
  <c r="G399" i="13"/>
  <c r="E399" i="13"/>
  <c r="D399" i="13"/>
  <c r="H43" i="12" s="1"/>
  <c r="I397" i="13"/>
  <c r="H397" i="13"/>
  <c r="G397" i="13"/>
  <c r="E397" i="13"/>
  <c r="D397" i="13"/>
  <c r="G43" i="12" s="1"/>
  <c r="I395" i="13"/>
  <c r="H395" i="13"/>
  <c r="G395" i="13"/>
  <c r="E395" i="13"/>
  <c r="D395" i="13"/>
  <c r="F43" i="12" s="1"/>
  <c r="E389" i="13"/>
  <c r="E43" i="12"/>
  <c r="D386" i="13"/>
  <c r="I376" i="13"/>
  <c r="H376" i="13"/>
  <c r="G376" i="13"/>
  <c r="E376" i="13"/>
  <c r="D376" i="13"/>
  <c r="K42" i="12" s="1"/>
  <c r="I374" i="13"/>
  <c r="H374" i="13"/>
  <c r="G374" i="13"/>
  <c r="E374" i="13"/>
  <c r="D374" i="13"/>
  <c r="J42" i="12" s="1"/>
  <c r="I372" i="13"/>
  <c r="H372" i="13"/>
  <c r="G372" i="13"/>
  <c r="E372" i="13"/>
  <c r="D372" i="13"/>
  <c r="I42" i="12" s="1"/>
  <c r="I370" i="13"/>
  <c r="H370" i="13"/>
  <c r="G370" i="13"/>
  <c r="E370" i="13"/>
  <c r="D370" i="13"/>
  <c r="H42" i="12" s="1"/>
  <c r="I368" i="13"/>
  <c r="H368" i="13"/>
  <c r="G368" i="13"/>
  <c r="E368" i="13"/>
  <c r="D368" i="13"/>
  <c r="G42" i="12" s="1"/>
  <c r="I366" i="13"/>
  <c r="H366" i="13"/>
  <c r="G366" i="13"/>
  <c r="E366" i="13"/>
  <c r="D366" i="13"/>
  <c r="F42" i="12" s="1"/>
  <c r="E360" i="13"/>
  <c r="E42" i="12"/>
  <c r="D357" i="13"/>
  <c r="I347" i="13"/>
  <c r="H347" i="13"/>
  <c r="G347" i="13"/>
  <c r="E347" i="13"/>
  <c r="D347" i="13"/>
  <c r="K41" i="12" s="1"/>
  <c r="I345" i="13"/>
  <c r="H345" i="13"/>
  <c r="G345" i="13"/>
  <c r="E345" i="13"/>
  <c r="D345" i="13"/>
  <c r="J41" i="12" s="1"/>
  <c r="I343" i="13"/>
  <c r="H343" i="13"/>
  <c r="G343" i="13"/>
  <c r="E343" i="13"/>
  <c r="D343" i="13"/>
  <c r="I41" i="12" s="1"/>
  <c r="I341" i="13"/>
  <c r="H341" i="13"/>
  <c r="G341" i="13"/>
  <c r="E341" i="13"/>
  <c r="D341" i="13"/>
  <c r="H41" i="12" s="1"/>
  <c r="I339" i="13"/>
  <c r="H339" i="13"/>
  <c r="G339" i="13"/>
  <c r="E339" i="13"/>
  <c r="D339" i="13"/>
  <c r="G41" i="12" s="1"/>
  <c r="I337" i="13"/>
  <c r="H337" i="13"/>
  <c r="G337" i="13"/>
  <c r="E337" i="13"/>
  <c r="D337" i="13"/>
  <c r="F41" i="12" s="1"/>
  <c r="E331" i="13"/>
  <c r="E41" i="12"/>
  <c r="D328" i="13"/>
  <c r="I318" i="13"/>
  <c r="H318" i="13"/>
  <c r="G318" i="13"/>
  <c r="E318" i="13"/>
  <c r="D318" i="13"/>
  <c r="K40" i="12" s="1"/>
  <c r="I316" i="13"/>
  <c r="H316" i="13"/>
  <c r="G316" i="13"/>
  <c r="E316" i="13"/>
  <c r="D316" i="13"/>
  <c r="J40" i="12" s="1"/>
  <c r="I314" i="13"/>
  <c r="H314" i="13"/>
  <c r="G314" i="13"/>
  <c r="E314" i="13"/>
  <c r="D314" i="13"/>
  <c r="I40" i="12" s="1"/>
  <c r="I312" i="13"/>
  <c r="H312" i="13"/>
  <c r="G312" i="13"/>
  <c r="E312" i="13"/>
  <c r="D312" i="13"/>
  <c r="H40" i="12" s="1"/>
  <c r="I310" i="13"/>
  <c r="H310" i="13"/>
  <c r="G310" i="13"/>
  <c r="E310" i="13"/>
  <c r="D310" i="13"/>
  <c r="G40" i="12" s="1"/>
  <c r="I308" i="13"/>
  <c r="H308" i="13"/>
  <c r="G308" i="13"/>
  <c r="E308" i="13"/>
  <c r="D308" i="13"/>
  <c r="F40" i="12" s="1"/>
  <c r="E302" i="13"/>
  <c r="E40" i="12"/>
  <c r="D299" i="13"/>
  <c r="I289" i="13"/>
  <c r="H289" i="13"/>
  <c r="G289" i="13"/>
  <c r="E289" i="13"/>
  <c r="D289" i="13"/>
  <c r="K39" i="12" s="1"/>
  <c r="I287" i="13"/>
  <c r="H287" i="13"/>
  <c r="G287" i="13"/>
  <c r="E287" i="13"/>
  <c r="D287" i="13"/>
  <c r="J39" i="12" s="1"/>
  <c r="I285" i="13"/>
  <c r="H285" i="13"/>
  <c r="G285" i="13"/>
  <c r="E285" i="13"/>
  <c r="D285" i="13"/>
  <c r="I39" i="12" s="1"/>
  <c r="I283" i="13"/>
  <c r="H283" i="13"/>
  <c r="G283" i="13"/>
  <c r="E283" i="13"/>
  <c r="D283" i="13"/>
  <c r="H39" i="12" s="1"/>
  <c r="I281" i="13"/>
  <c r="H281" i="13"/>
  <c r="G281" i="13"/>
  <c r="E281" i="13"/>
  <c r="D281" i="13"/>
  <c r="G39" i="12" s="1"/>
  <c r="I279" i="13"/>
  <c r="H279" i="13"/>
  <c r="G279" i="13"/>
  <c r="E279" i="13"/>
  <c r="D279" i="13"/>
  <c r="F39" i="12" s="1"/>
  <c r="E273" i="13"/>
  <c r="E39" i="12"/>
  <c r="D270" i="13"/>
  <c r="I260" i="13"/>
  <c r="H260" i="13"/>
  <c r="G260" i="13"/>
  <c r="E260" i="13"/>
  <c r="D260" i="13"/>
  <c r="K38" i="12" s="1"/>
  <c r="I258" i="13"/>
  <c r="H258" i="13"/>
  <c r="G258" i="13"/>
  <c r="E258" i="13"/>
  <c r="D258" i="13"/>
  <c r="J38" i="12" s="1"/>
  <c r="I256" i="13"/>
  <c r="H256" i="13"/>
  <c r="G256" i="13"/>
  <c r="E256" i="13"/>
  <c r="D256" i="13"/>
  <c r="I38" i="12" s="1"/>
  <c r="I254" i="13"/>
  <c r="H254" i="13"/>
  <c r="G254" i="13"/>
  <c r="E254" i="13"/>
  <c r="D254" i="13"/>
  <c r="H38" i="12" s="1"/>
  <c r="I252" i="13"/>
  <c r="H252" i="13"/>
  <c r="G252" i="13"/>
  <c r="E252" i="13"/>
  <c r="D252" i="13"/>
  <c r="G38" i="12" s="1"/>
  <c r="I250" i="13"/>
  <c r="H250" i="13"/>
  <c r="G250" i="13"/>
  <c r="E250" i="13"/>
  <c r="D250" i="13"/>
  <c r="F38" i="12" s="1"/>
  <c r="E244" i="13"/>
  <c r="E38" i="12"/>
  <c r="D241" i="13"/>
  <c r="I231" i="13"/>
  <c r="H231" i="13"/>
  <c r="G231" i="13"/>
  <c r="E231" i="13"/>
  <c r="D231" i="13"/>
  <c r="K37" i="12" s="1"/>
  <c r="I229" i="13"/>
  <c r="H229" i="13"/>
  <c r="G229" i="13"/>
  <c r="E229" i="13"/>
  <c r="D229" i="13"/>
  <c r="J37" i="12" s="1"/>
  <c r="I227" i="13"/>
  <c r="H227" i="13"/>
  <c r="G227" i="13"/>
  <c r="E227" i="13"/>
  <c r="D227" i="13"/>
  <c r="I37" i="12" s="1"/>
  <c r="I225" i="13"/>
  <c r="H225" i="13"/>
  <c r="G225" i="13"/>
  <c r="E225" i="13"/>
  <c r="D225" i="13"/>
  <c r="H37" i="12" s="1"/>
  <c r="I223" i="13"/>
  <c r="H223" i="13"/>
  <c r="G223" i="13"/>
  <c r="E223" i="13"/>
  <c r="D223" i="13"/>
  <c r="G37" i="12" s="1"/>
  <c r="I221" i="13"/>
  <c r="H221" i="13"/>
  <c r="G221" i="13"/>
  <c r="E221" i="13"/>
  <c r="D221" i="13"/>
  <c r="F37" i="12" s="1"/>
  <c r="E215" i="13"/>
  <c r="E37" i="12"/>
  <c r="D212" i="13"/>
  <c r="I202" i="13"/>
  <c r="H202" i="13"/>
  <c r="G202" i="13"/>
  <c r="E202" i="13"/>
  <c r="D202" i="13"/>
  <c r="K36" i="12" s="1"/>
  <c r="I200" i="13"/>
  <c r="H200" i="13"/>
  <c r="G200" i="13"/>
  <c r="E200" i="13"/>
  <c r="D200" i="13"/>
  <c r="J36" i="12" s="1"/>
  <c r="I198" i="13"/>
  <c r="H198" i="13"/>
  <c r="G198" i="13"/>
  <c r="E198" i="13"/>
  <c r="D198" i="13"/>
  <c r="I36" i="12" s="1"/>
  <c r="I196" i="13"/>
  <c r="H196" i="13"/>
  <c r="G196" i="13"/>
  <c r="E196" i="13"/>
  <c r="D196" i="13"/>
  <c r="H36" i="12" s="1"/>
  <c r="I194" i="13"/>
  <c r="H194" i="13"/>
  <c r="G194" i="13"/>
  <c r="E194" i="13"/>
  <c r="D194" i="13"/>
  <c r="G36" i="12" s="1"/>
  <c r="I192" i="13"/>
  <c r="H192" i="13"/>
  <c r="G192" i="13"/>
  <c r="E192" i="13"/>
  <c r="D192" i="13"/>
  <c r="F36" i="12" s="1"/>
  <c r="E186" i="13"/>
  <c r="E36" i="12"/>
  <c r="D183" i="13"/>
  <c r="I173" i="13"/>
  <c r="H173" i="13"/>
  <c r="G173" i="13"/>
  <c r="E173" i="13"/>
  <c r="D173" i="13"/>
  <c r="K35" i="12" s="1"/>
  <c r="I171" i="13"/>
  <c r="H171" i="13"/>
  <c r="G171" i="13"/>
  <c r="E171" i="13"/>
  <c r="D171" i="13"/>
  <c r="J35" i="12" s="1"/>
  <c r="I169" i="13"/>
  <c r="H169" i="13"/>
  <c r="G169" i="13"/>
  <c r="E169" i="13"/>
  <c r="D169" i="13"/>
  <c r="I35" i="12" s="1"/>
  <c r="I167" i="13"/>
  <c r="H167" i="13"/>
  <c r="G167" i="13"/>
  <c r="E167" i="13"/>
  <c r="D167" i="13"/>
  <c r="H35" i="12" s="1"/>
  <c r="I165" i="13"/>
  <c r="H165" i="13"/>
  <c r="G165" i="13"/>
  <c r="E165" i="13"/>
  <c r="D165" i="13"/>
  <c r="G35" i="12" s="1"/>
  <c r="I163" i="13"/>
  <c r="H163" i="13"/>
  <c r="G163" i="13"/>
  <c r="E163" i="13"/>
  <c r="D163" i="13"/>
  <c r="F35" i="12" s="1"/>
  <c r="E157" i="13"/>
  <c r="E35" i="12"/>
  <c r="D154" i="13"/>
  <c r="I144" i="13"/>
  <c r="H144" i="13"/>
  <c r="G144" i="13"/>
  <c r="E144" i="13"/>
  <c r="D144" i="13"/>
  <c r="K34" i="12" s="1"/>
  <c r="I142" i="13"/>
  <c r="H142" i="13"/>
  <c r="G142" i="13"/>
  <c r="E142" i="13"/>
  <c r="D142" i="13"/>
  <c r="J34" i="12" s="1"/>
  <c r="I140" i="13"/>
  <c r="H140" i="13"/>
  <c r="G140" i="13"/>
  <c r="E140" i="13"/>
  <c r="D140" i="13"/>
  <c r="I34" i="12" s="1"/>
  <c r="I138" i="13"/>
  <c r="H138" i="13"/>
  <c r="G138" i="13"/>
  <c r="E138" i="13"/>
  <c r="D138" i="13"/>
  <c r="H34" i="12" s="1"/>
  <c r="I136" i="13"/>
  <c r="H136" i="13"/>
  <c r="G136" i="13"/>
  <c r="E136" i="13"/>
  <c r="D136" i="13"/>
  <c r="G34" i="12" s="1"/>
  <c r="I134" i="13"/>
  <c r="H134" i="13"/>
  <c r="G134" i="13"/>
  <c r="E134" i="13"/>
  <c r="D134" i="13"/>
  <c r="F34" i="12" s="1"/>
  <c r="E128" i="13"/>
  <c r="E34" i="12"/>
  <c r="D125" i="13"/>
  <c r="I115" i="13"/>
  <c r="H115" i="13"/>
  <c r="G115" i="13"/>
  <c r="E115" i="13"/>
  <c r="D115" i="13"/>
  <c r="K33" i="12" s="1"/>
  <c r="I113" i="13"/>
  <c r="H113" i="13"/>
  <c r="G113" i="13"/>
  <c r="E113" i="13"/>
  <c r="D113" i="13"/>
  <c r="J33" i="12" s="1"/>
  <c r="I111" i="13"/>
  <c r="H111" i="13"/>
  <c r="G111" i="13"/>
  <c r="E111" i="13"/>
  <c r="D111" i="13"/>
  <c r="I33" i="12" s="1"/>
  <c r="I109" i="13"/>
  <c r="H109" i="13"/>
  <c r="G109" i="13"/>
  <c r="E109" i="13"/>
  <c r="D109" i="13"/>
  <c r="H33" i="12" s="1"/>
  <c r="I107" i="13"/>
  <c r="H107" i="13"/>
  <c r="G107" i="13"/>
  <c r="E107" i="13"/>
  <c r="D107" i="13"/>
  <c r="G33" i="12" s="1"/>
  <c r="I105" i="13"/>
  <c r="H105" i="13"/>
  <c r="G105" i="13"/>
  <c r="E105" i="13"/>
  <c r="D105" i="13"/>
  <c r="F33" i="12" s="1"/>
  <c r="E99" i="13"/>
  <c r="E33" i="12"/>
  <c r="D96" i="13"/>
  <c r="I86" i="13"/>
  <c r="H86" i="13"/>
  <c r="G86" i="13"/>
  <c r="E86" i="13"/>
  <c r="D86" i="13"/>
  <c r="K32" i="12" s="1"/>
  <c r="I84" i="13"/>
  <c r="H84" i="13"/>
  <c r="G84" i="13"/>
  <c r="E84" i="13"/>
  <c r="D84" i="13"/>
  <c r="J32" i="12" s="1"/>
  <c r="I82" i="13"/>
  <c r="H82" i="13"/>
  <c r="G82" i="13"/>
  <c r="E82" i="13"/>
  <c r="D82" i="13"/>
  <c r="I32" i="12" s="1"/>
  <c r="I80" i="13"/>
  <c r="H80" i="13"/>
  <c r="G80" i="13"/>
  <c r="E80" i="13"/>
  <c r="D80" i="13"/>
  <c r="H32" i="12" s="1"/>
  <c r="I78" i="13"/>
  <c r="H78" i="13"/>
  <c r="G78" i="13"/>
  <c r="E78" i="13"/>
  <c r="D78" i="13"/>
  <c r="G32" i="12" s="1"/>
  <c r="I76" i="13"/>
  <c r="H76" i="13"/>
  <c r="G76" i="13"/>
  <c r="E76" i="13"/>
  <c r="D76" i="13"/>
  <c r="F32" i="12" s="1"/>
  <c r="E70" i="13"/>
  <c r="E32" i="12"/>
  <c r="D67" i="13"/>
  <c r="I57" i="13"/>
  <c r="H57" i="13"/>
  <c r="G57" i="13"/>
  <c r="E57" i="13"/>
  <c r="D57" i="13"/>
  <c r="K31" i="12" s="1"/>
  <c r="I55" i="13"/>
  <c r="H55" i="13"/>
  <c r="G55" i="13"/>
  <c r="E55" i="13"/>
  <c r="D55" i="13"/>
  <c r="J31" i="12" s="1"/>
  <c r="I53" i="13"/>
  <c r="H53" i="13"/>
  <c r="G53" i="13"/>
  <c r="E53" i="13"/>
  <c r="D53" i="13"/>
  <c r="I31" i="12" s="1"/>
  <c r="I51" i="13"/>
  <c r="H51" i="13"/>
  <c r="G51" i="13"/>
  <c r="E51" i="13"/>
  <c r="D51" i="13"/>
  <c r="H31" i="12" s="1"/>
  <c r="I49" i="13"/>
  <c r="H49" i="13"/>
  <c r="G49" i="13"/>
  <c r="E49" i="13"/>
  <c r="D49" i="13"/>
  <c r="G31" i="12" s="1"/>
  <c r="I47" i="13"/>
  <c r="H47" i="13"/>
  <c r="G47" i="13"/>
  <c r="E47" i="13"/>
  <c r="D47" i="13"/>
  <c r="F31" i="12" s="1"/>
  <c r="E41" i="13"/>
  <c r="E31" i="12"/>
  <c r="D38" i="13"/>
  <c r="E12" i="13"/>
  <c r="E30" i="12"/>
  <c r="D9" i="13"/>
  <c r="C26" i="12"/>
  <c r="C25" i="12"/>
  <c r="C24" i="12"/>
  <c r="C23" i="12"/>
  <c r="C22" i="12"/>
  <c r="C21" i="12"/>
  <c r="C20" i="12"/>
  <c r="C19" i="12"/>
  <c r="C18" i="12"/>
  <c r="C17" i="12"/>
  <c r="C16" i="12"/>
  <c r="C15" i="12"/>
  <c r="C14" i="12"/>
  <c r="C13" i="12"/>
  <c r="C12" i="12"/>
  <c r="C11" i="12"/>
  <c r="C10" i="12"/>
  <c r="I579" i="11"/>
  <c r="H579" i="11"/>
  <c r="G579" i="11"/>
  <c r="E579" i="11"/>
  <c r="D579" i="11"/>
  <c r="K26" i="12" s="1"/>
  <c r="I577" i="11"/>
  <c r="H577" i="11"/>
  <c r="G577" i="11"/>
  <c r="E577" i="11"/>
  <c r="D577" i="11"/>
  <c r="J26" i="12" s="1"/>
  <c r="I575" i="11"/>
  <c r="H575" i="11"/>
  <c r="G575" i="11"/>
  <c r="E575" i="11"/>
  <c r="D575" i="11"/>
  <c r="I26" i="12" s="1"/>
  <c r="I573" i="11"/>
  <c r="H573" i="11"/>
  <c r="G573" i="11"/>
  <c r="E573" i="11"/>
  <c r="D573" i="11"/>
  <c r="H26" i="12" s="1"/>
  <c r="I571" i="11"/>
  <c r="H571" i="11"/>
  <c r="G571" i="11"/>
  <c r="E571" i="11"/>
  <c r="D571" i="11"/>
  <c r="G26" i="12" s="1"/>
  <c r="I569" i="11"/>
  <c r="H569" i="11"/>
  <c r="G569" i="11"/>
  <c r="E569" i="11"/>
  <c r="D569" i="11"/>
  <c r="F26" i="12" s="1"/>
  <c r="E563" i="11"/>
  <c r="E26" i="12"/>
  <c r="D560" i="11"/>
  <c r="B557" i="11"/>
  <c r="I550" i="11"/>
  <c r="H550" i="11"/>
  <c r="G550" i="11"/>
  <c r="E550" i="11"/>
  <c r="D550" i="11"/>
  <c r="K25" i="12" s="1"/>
  <c r="I548" i="11"/>
  <c r="H548" i="11"/>
  <c r="G548" i="11"/>
  <c r="E548" i="11"/>
  <c r="D548" i="11"/>
  <c r="J25" i="12" s="1"/>
  <c r="I546" i="11"/>
  <c r="H546" i="11"/>
  <c r="G546" i="11"/>
  <c r="E546" i="11"/>
  <c r="D546" i="11"/>
  <c r="I25" i="12" s="1"/>
  <c r="I544" i="11"/>
  <c r="H544" i="11"/>
  <c r="G544" i="11"/>
  <c r="E544" i="11"/>
  <c r="D544" i="11"/>
  <c r="H25" i="12" s="1"/>
  <c r="I542" i="11"/>
  <c r="H542" i="11"/>
  <c r="G542" i="11"/>
  <c r="E542" i="11"/>
  <c r="D542" i="11"/>
  <c r="G25" i="12" s="1"/>
  <c r="I540" i="11"/>
  <c r="H540" i="11"/>
  <c r="G540" i="11"/>
  <c r="E540" i="11"/>
  <c r="D540" i="11"/>
  <c r="F25" i="12" s="1"/>
  <c r="E534" i="11"/>
  <c r="E25" i="12"/>
  <c r="D531" i="11"/>
  <c r="B528" i="11"/>
  <c r="I521" i="11"/>
  <c r="H521" i="11"/>
  <c r="G521" i="11"/>
  <c r="E521" i="11"/>
  <c r="D521" i="11"/>
  <c r="K24" i="12" s="1"/>
  <c r="I519" i="11"/>
  <c r="H519" i="11"/>
  <c r="G519" i="11"/>
  <c r="E519" i="11"/>
  <c r="D519" i="11"/>
  <c r="J24" i="12" s="1"/>
  <c r="I517" i="11"/>
  <c r="H517" i="11"/>
  <c r="G517" i="11"/>
  <c r="E517" i="11"/>
  <c r="D517" i="11"/>
  <c r="I24" i="12" s="1"/>
  <c r="I515" i="11"/>
  <c r="H515" i="11"/>
  <c r="G515" i="11"/>
  <c r="E515" i="11"/>
  <c r="D515" i="11"/>
  <c r="H24" i="12" s="1"/>
  <c r="I513" i="11"/>
  <c r="H513" i="11"/>
  <c r="G513" i="11"/>
  <c r="E513" i="11"/>
  <c r="D513" i="11"/>
  <c r="G24" i="12" s="1"/>
  <c r="I511" i="11"/>
  <c r="H511" i="11"/>
  <c r="G511" i="11"/>
  <c r="E511" i="11"/>
  <c r="D511" i="11"/>
  <c r="F24" i="12" s="1"/>
  <c r="E505" i="11"/>
  <c r="E24" i="12"/>
  <c r="D502" i="11"/>
  <c r="B499" i="11"/>
  <c r="I492" i="11"/>
  <c r="H492" i="11"/>
  <c r="G492" i="11"/>
  <c r="E492" i="11"/>
  <c r="D492" i="11"/>
  <c r="K23" i="12" s="1"/>
  <c r="I490" i="11"/>
  <c r="H490" i="11"/>
  <c r="G490" i="11"/>
  <c r="E490" i="11"/>
  <c r="D490" i="11"/>
  <c r="J23" i="12" s="1"/>
  <c r="I488" i="11"/>
  <c r="H488" i="11"/>
  <c r="G488" i="11"/>
  <c r="E488" i="11"/>
  <c r="D488" i="11"/>
  <c r="I23" i="12" s="1"/>
  <c r="I486" i="11"/>
  <c r="H486" i="11"/>
  <c r="G486" i="11"/>
  <c r="E486" i="11"/>
  <c r="D486" i="11"/>
  <c r="H23" i="12" s="1"/>
  <c r="I484" i="11"/>
  <c r="H484" i="11"/>
  <c r="G484" i="11"/>
  <c r="E484" i="11"/>
  <c r="D484" i="11"/>
  <c r="G23" i="12" s="1"/>
  <c r="I482" i="11"/>
  <c r="H482" i="11"/>
  <c r="G482" i="11"/>
  <c r="E482" i="11"/>
  <c r="D482" i="11"/>
  <c r="F23" i="12" s="1"/>
  <c r="E476" i="11"/>
  <c r="E23" i="12"/>
  <c r="D473" i="11"/>
  <c r="B470" i="11"/>
  <c r="I463" i="11"/>
  <c r="H463" i="11"/>
  <c r="G463" i="11"/>
  <c r="E463" i="11"/>
  <c r="D463" i="11"/>
  <c r="K22" i="12" s="1"/>
  <c r="I461" i="11"/>
  <c r="H461" i="11"/>
  <c r="G461" i="11"/>
  <c r="E461" i="11"/>
  <c r="D461" i="11"/>
  <c r="J22" i="12" s="1"/>
  <c r="I459" i="11"/>
  <c r="H459" i="11"/>
  <c r="G459" i="11"/>
  <c r="E459" i="11"/>
  <c r="D459" i="11"/>
  <c r="I22" i="12" s="1"/>
  <c r="I457" i="11"/>
  <c r="H457" i="11"/>
  <c r="G457" i="11"/>
  <c r="E457" i="11"/>
  <c r="D457" i="11"/>
  <c r="H22" i="12" s="1"/>
  <c r="I455" i="11"/>
  <c r="H455" i="11"/>
  <c r="G455" i="11"/>
  <c r="E455" i="11"/>
  <c r="D455" i="11"/>
  <c r="G22" i="12" s="1"/>
  <c r="I453" i="11"/>
  <c r="H453" i="11"/>
  <c r="G453" i="11"/>
  <c r="E453" i="11"/>
  <c r="D453" i="11"/>
  <c r="F22" i="12" s="1"/>
  <c r="E447" i="11"/>
  <c r="E22" i="12"/>
  <c r="D444" i="11"/>
  <c r="B441" i="11"/>
  <c r="D415" i="11"/>
  <c r="D386" i="11"/>
  <c r="D357" i="11"/>
  <c r="D328" i="11"/>
  <c r="D299" i="11"/>
  <c r="D270" i="11"/>
  <c r="D241" i="11"/>
  <c r="D212" i="11"/>
  <c r="D183" i="11"/>
  <c r="D154" i="11"/>
  <c r="D125" i="11"/>
  <c r="D96" i="11"/>
  <c r="D67" i="11"/>
  <c r="D38" i="11"/>
  <c r="D9" i="11"/>
  <c r="I434" i="11"/>
  <c r="H434" i="11"/>
  <c r="G434" i="11"/>
  <c r="E434" i="11"/>
  <c r="D434" i="11"/>
  <c r="K21" i="12" s="1"/>
  <c r="I432" i="11"/>
  <c r="H432" i="11"/>
  <c r="G432" i="11"/>
  <c r="E432" i="11"/>
  <c r="D432" i="11"/>
  <c r="J21" i="12" s="1"/>
  <c r="I430" i="11"/>
  <c r="H430" i="11"/>
  <c r="G430" i="11"/>
  <c r="E430" i="11"/>
  <c r="D430" i="11"/>
  <c r="I21" i="12" s="1"/>
  <c r="I428" i="11"/>
  <c r="H428" i="11"/>
  <c r="G428" i="11"/>
  <c r="E428" i="11"/>
  <c r="D428" i="11"/>
  <c r="H21" i="12" s="1"/>
  <c r="I426" i="11"/>
  <c r="H426" i="11"/>
  <c r="G426" i="11"/>
  <c r="E426" i="11"/>
  <c r="D426" i="11"/>
  <c r="G21" i="12" s="1"/>
  <c r="I424" i="11"/>
  <c r="H424" i="11"/>
  <c r="G424" i="11"/>
  <c r="E424" i="11"/>
  <c r="D424" i="11"/>
  <c r="F21" i="12" s="1"/>
  <c r="E418" i="11"/>
  <c r="E21" i="12"/>
  <c r="B412" i="11"/>
  <c r="I405" i="11"/>
  <c r="H405" i="11"/>
  <c r="G405" i="11"/>
  <c r="E405" i="11"/>
  <c r="D405" i="11"/>
  <c r="K20" i="12" s="1"/>
  <c r="I403" i="11"/>
  <c r="H403" i="11"/>
  <c r="G403" i="11"/>
  <c r="E403" i="11"/>
  <c r="D403" i="11"/>
  <c r="J20" i="12" s="1"/>
  <c r="I401" i="11"/>
  <c r="H401" i="11"/>
  <c r="G401" i="11"/>
  <c r="E401" i="11"/>
  <c r="D401" i="11"/>
  <c r="I20" i="12" s="1"/>
  <c r="I399" i="11"/>
  <c r="H399" i="11"/>
  <c r="G399" i="11"/>
  <c r="E399" i="11"/>
  <c r="D399" i="11"/>
  <c r="H20" i="12" s="1"/>
  <c r="I397" i="11"/>
  <c r="H397" i="11"/>
  <c r="G397" i="11"/>
  <c r="E397" i="11"/>
  <c r="D397" i="11"/>
  <c r="G20" i="12" s="1"/>
  <c r="I395" i="11"/>
  <c r="H395" i="11"/>
  <c r="G395" i="11"/>
  <c r="E395" i="11"/>
  <c r="D395" i="11"/>
  <c r="F20" i="12" s="1"/>
  <c r="E389" i="11"/>
  <c r="E20" i="12"/>
  <c r="B383" i="11"/>
  <c r="I376" i="11"/>
  <c r="H376" i="11"/>
  <c r="G376" i="11"/>
  <c r="E376" i="11"/>
  <c r="D376" i="11"/>
  <c r="K19" i="12" s="1"/>
  <c r="I374" i="11"/>
  <c r="H374" i="11"/>
  <c r="G374" i="11"/>
  <c r="E374" i="11"/>
  <c r="D374" i="11"/>
  <c r="J19" i="12" s="1"/>
  <c r="I372" i="11"/>
  <c r="H372" i="11"/>
  <c r="G372" i="11"/>
  <c r="E372" i="11"/>
  <c r="D372" i="11"/>
  <c r="I19" i="12" s="1"/>
  <c r="I370" i="11"/>
  <c r="H370" i="11"/>
  <c r="G370" i="11"/>
  <c r="E370" i="11"/>
  <c r="D370" i="11"/>
  <c r="H19" i="12" s="1"/>
  <c r="I368" i="11"/>
  <c r="H368" i="11"/>
  <c r="G368" i="11"/>
  <c r="E368" i="11"/>
  <c r="D368" i="11"/>
  <c r="G19" i="12" s="1"/>
  <c r="I366" i="11"/>
  <c r="H366" i="11"/>
  <c r="G366" i="11"/>
  <c r="E366" i="11"/>
  <c r="D366" i="11"/>
  <c r="F19" i="12" s="1"/>
  <c r="E360" i="11"/>
  <c r="E19" i="12"/>
  <c r="B354" i="11"/>
  <c r="I347" i="11"/>
  <c r="H347" i="11"/>
  <c r="G347" i="11"/>
  <c r="E347" i="11"/>
  <c r="D347" i="11"/>
  <c r="K18" i="12" s="1"/>
  <c r="I345" i="11"/>
  <c r="H345" i="11"/>
  <c r="G345" i="11"/>
  <c r="E345" i="11"/>
  <c r="D345" i="11"/>
  <c r="J18" i="12" s="1"/>
  <c r="I343" i="11"/>
  <c r="H343" i="11"/>
  <c r="G343" i="11"/>
  <c r="E343" i="11"/>
  <c r="D343" i="11"/>
  <c r="I18" i="12" s="1"/>
  <c r="I341" i="11"/>
  <c r="H341" i="11"/>
  <c r="G341" i="11"/>
  <c r="E341" i="11"/>
  <c r="D341" i="11"/>
  <c r="H18" i="12" s="1"/>
  <c r="I339" i="11"/>
  <c r="H339" i="11"/>
  <c r="G339" i="11"/>
  <c r="E339" i="11"/>
  <c r="D339" i="11"/>
  <c r="G18" i="12" s="1"/>
  <c r="I337" i="11"/>
  <c r="H337" i="11"/>
  <c r="G337" i="11"/>
  <c r="E337" i="11"/>
  <c r="D337" i="11"/>
  <c r="F18" i="12" s="1"/>
  <c r="E331" i="11"/>
  <c r="E18" i="12"/>
  <c r="B325" i="11"/>
  <c r="I318" i="11"/>
  <c r="H318" i="11"/>
  <c r="G318" i="11"/>
  <c r="E318" i="11"/>
  <c r="D318" i="11"/>
  <c r="K17" i="12" s="1"/>
  <c r="I316" i="11"/>
  <c r="H316" i="11"/>
  <c r="G316" i="11"/>
  <c r="E316" i="11"/>
  <c r="D316" i="11"/>
  <c r="J17" i="12" s="1"/>
  <c r="I314" i="11"/>
  <c r="H314" i="11"/>
  <c r="G314" i="11"/>
  <c r="E314" i="11"/>
  <c r="D314" i="11"/>
  <c r="I17" i="12" s="1"/>
  <c r="I312" i="11"/>
  <c r="H312" i="11"/>
  <c r="G312" i="11"/>
  <c r="E312" i="11"/>
  <c r="D312" i="11"/>
  <c r="H17" i="12" s="1"/>
  <c r="I310" i="11"/>
  <c r="H310" i="11"/>
  <c r="G310" i="11"/>
  <c r="E310" i="11"/>
  <c r="D310" i="11"/>
  <c r="G17" i="12" s="1"/>
  <c r="I308" i="11"/>
  <c r="H308" i="11"/>
  <c r="G308" i="11"/>
  <c r="E308" i="11"/>
  <c r="D308" i="11"/>
  <c r="F17" i="12" s="1"/>
  <c r="E302" i="11"/>
  <c r="E17" i="12"/>
  <c r="B296" i="11"/>
  <c r="I289" i="11"/>
  <c r="H289" i="11"/>
  <c r="G289" i="11"/>
  <c r="E289" i="11"/>
  <c r="D289" i="11"/>
  <c r="K16" i="12" s="1"/>
  <c r="I287" i="11"/>
  <c r="H287" i="11"/>
  <c r="G287" i="11"/>
  <c r="E287" i="11"/>
  <c r="D287" i="11"/>
  <c r="J16" i="12" s="1"/>
  <c r="I285" i="11"/>
  <c r="H285" i="11"/>
  <c r="G285" i="11"/>
  <c r="E285" i="11"/>
  <c r="D285" i="11"/>
  <c r="I16" i="12" s="1"/>
  <c r="I283" i="11"/>
  <c r="H283" i="11"/>
  <c r="G283" i="11"/>
  <c r="E283" i="11"/>
  <c r="D283" i="11"/>
  <c r="H16" i="12" s="1"/>
  <c r="I281" i="11"/>
  <c r="H281" i="11"/>
  <c r="G281" i="11"/>
  <c r="E281" i="11"/>
  <c r="D281" i="11"/>
  <c r="G16" i="12" s="1"/>
  <c r="I279" i="11"/>
  <c r="H279" i="11"/>
  <c r="G279" i="11"/>
  <c r="E279" i="11"/>
  <c r="D279" i="11"/>
  <c r="F16" i="12" s="1"/>
  <c r="E273" i="11"/>
  <c r="E16" i="12"/>
  <c r="B267" i="11"/>
  <c r="I260" i="11"/>
  <c r="H260" i="11"/>
  <c r="G260" i="11"/>
  <c r="E260" i="11"/>
  <c r="D260" i="11"/>
  <c r="K15" i="12" s="1"/>
  <c r="I258" i="11"/>
  <c r="H258" i="11"/>
  <c r="G258" i="11"/>
  <c r="E258" i="11"/>
  <c r="D258" i="11"/>
  <c r="J15" i="12" s="1"/>
  <c r="I256" i="11"/>
  <c r="H256" i="11"/>
  <c r="G256" i="11"/>
  <c r="E256" i="11"/>
  <c r="D256" i="11"/>
  <c r="I15" i="12" s="1"/>
  <c r="I254" i="11"/>
  <c r="H254" i="11"/>
  <c r="G254" i="11"/>
  <c r="E254" i="11"/>
  <c r="D254" i="11"/>
  <c r="H15" i="12" s="1"/>
  <c r="I252" i="11"/>
  <c r="H252" i="11"/>
  <c r="G252" i="11"/>
  <c r="E252" i="11"/>
  <c r="D252" i="11"/>
  <c r="G15" i="12" s="1"/>
  <c r="I250" i="11"/>
  <c r="H250" i="11"/>
  <c r="G250" i="11"/>
  <c r="E250" i="11"/>
  <c r="D250" i="11"/>
  <c r="F15" i="12" s="1"/>
  <c r="E244" i="11"/>
  <c r="E15" i="12"/>
  <c r="B238" i="11"/>
  <c r="I231" i="11"/>
  <c r="H231" i="11"/>
  <c r="G231" i="11"/>
  <c r="E231" i="11"/>
  <c r="D231" i="11"/>
  <c r="K14" i="12" s="1"/>
  <c r="I229" i="11"/>
  <c r="H229" i="11"/>
  <c r="G229" i="11"/>
  <c r="E229" i="11"/>
  <c r="D229" i="11"/>
  <c r="J14" i="12" s="1"/>
  <c r="I227" i="11"/>
  <c r="H227" i="11"/>
  <c r="G227" i="11"/>
  <c r="E227" i="11"/>
  <c r="D227" i="11"/>
  <c r="I14" i="12" s="1"/>
  <c r="I225" i="11"/>
  <c r="H225" i="11"/>
  <c r="G225" i="11"/>
  <c r="E225" i="11"/>
  <c r="D225" i="11"/>
  <c r="H14" i="12" s="1"/>
  <c r="I223" i="11"/>
  <c r="H223" i="11"/>
  <c r="G223" i="11"/>
  <c r="E223" i="11"/>
  <c r="D223" i="11"/>
  <c r="G14" i="12" s="1"/>
  <c r="I221" i="11"/>
  <c r="H221" i="11"/>
  <c r="G221" i="11"/>
  <c r="E221" i="11"/>
  <c r="D221" i="11"/>
  <c r="F14" i="12" s="1"/>
  <c r="E215" i="11"/>
  <c r="E14" i="12"/>
  <c r="B209" i="11"/>
  <c r="I202" i="11"/>
  <c r="H202" i="11"/>
  <c r="G202" i="11"/>
  <c r="E202" i="11"/>
  <c r="D202" i="11"/>
  <c r="K13" i="12" s="1"/>
  <c r="I200" i="11"/>
  <c r="H200" i="11"/>
  <c r="G200" i="11"/>
  <c r="E200" i="11"/>
  <c r="D200" i="11"/>
  <c r="J13" i="12" s="1"/>
  <c r="I198" i="11"/>
  <c r="H198" i="11"/>
  <c r="G198" i="11"/>
  <c r="E198" i="11"/>
  <c r="D198" i="11"/>
  <c r="I13" i="12" s="1"/>
  <c r="I196" i="11"/>
  <c r="H196" i="11"/>
  <c r="G196" i="11"/>
  <c r="E196" i="11"/>
  <c r="D196" i="11"/>
  <c r="H13" i="12" s="1"/>
  <c r="I194" i="11"/>
  <c r="H194" i="11"/>
  <c r="G194" i="11"/>
  <c r="E194" i="11"/>
  <c r="D194" i="11"/>
  <c r="G13" i="12" s="1"/>
  <c r="I192" i="11"/>
  <c r="H192" i="11"/>
  <c r="G192" i="11"/>
  <c r="E192" i="11"/>
  <c r="D192" i="11"/>
  <c r="F13" i="12" s="1"/>
  <c r="E186" i="11"/>
  <c r="E13" i="12"/>
  <c r="B180" i="11"/>
  <c r="I173" i="11"/>
  <c r="H173" i="11"/>
  <c r="G173" i="11"/>
  <c r="E173" i="11"/>
  <c r="D173" i="11"/>
  <c r="K12" i="12" s="1"/>
  <c r="I171" i="11"/>
  <c r="H171" i="11"/>
  <c r="G171" i="11"/>
  <c r="E171" i="11"/>
  <c r="D171" i="11"/>
  <c r="J12" i="12" s="1"/>
  <c r="I169" i="11"/>
  <c r="H169" i="11"/>
  <c r="G169" i="11"/>
  <c r="E169" i="11"/>
  <c r="D169" i="11"/>
  <c r="I12" i="12" s="1"/>
  <c r="I167" i="11"/>
  <c r="H167" i="11"/>
  <c r="G167" i="11"/>
  <c r="E167" i="11"/>
  <c r="D167" i="11"/>
  <c r="H12" i="12" s="1"/>
  <c r="I165" i="11"/>
  <c r="H165" i="11"/>
  <c r="G165" i="11"/>
  <c r="E165" i="11"/>
  <c r="D165" i="11"/>
  <c r="G12" i="12" s="1"/>
  <c r="I163" i="11"/>
  <c r="H163" i="11"/>
  <c r="G163" i="11"/>
  <c r="E163" i="11"/>
  <c r="D163" i="11"/>
  <c r="F12" i="12" s="1"/>
  <c r="E157" i="11"/>
  <c r="E12" i="12"/>
  <c r="B151" i="11"/>
  <c r="I144" i="11"/>
  <c r="H144" i="11"/>
  <c r="G144" i="11"/>
  <c r="E144" i="11"/>
  <c r="D144" i="11"/>
  <c r="K11" i="12" s="1"/>
  <c r="I142" i="11"/>
  <c r="H142" i="11"/>
  <c r="G142" i="11"/>
  <c r="E142" i="11"/>
  <c r="D142" i="11"/>
  <c r="J11" i="12" s="1"/>
  <c r="I140" i="11"/>
  <c r="H140" i="11"/>
  <c r="G140" i="11"/>
  <c r="E140" i="11"/>
  <c r="D140" i="11"/>
  <c r="I11" i="12" s="1"/>
  <c r="I138" i="11"/>
  <c r="H138" i="11"/>
  <c r="G138" i="11"/>
  <c r="E138" i="11"/>
  <c r="D138" i="11"/>
  <c r="H11" i="12" s="1"/>
  <c r="I136" i="11"/>
  <c r="H136" i="11"/>
  <c r="G136" i="11"/>
  <c r="E136" i="11"/>
  <c r="D136" i="11"/>
  <c r="G11" i="12" s="1"/>
  <c r="I134" i="11"/>
  <c r="H134" i="11"/>
  <c r="G134" i="11"/>
  <c r="E134" i="11"/>
  <c r="D134" i="11"/>
  <c r="F11" i="12" s="1"/>
  <c r="E128" i="11"/>
  <c r="E11" i="12"/>
  <c r="B122" i="11"/>
  <c r="I115" i="11"/>
  <c r="H115" i="11"/>
  <c r="G115" i="11"/>
  <c r="E115" i="11"/>
  <c r="D115" i="11"/>
  <c r="K10" i="12" s="1"/>
  <c r="I113" i="11"/>
  <c r="H113" i="11"/>
  <c r="G113" i="11"/>
  <c r="E113" i="11"/>
  <c r="D113" i="11"/>
  <c r="J10" i="12" s="1"/>
  <c r="I111" i="11"/>
  <c r="H111" i="11"/>
  <c r="G111" i="11"/>
  <c r="E111" i="11"/>
  <c r="D111" i="11"/>
  <c r="I10" i="12" s="1"/>
  <c r="I109" i="11"/>
  <c r="H109" i="11"/>
  <c r="G109" i="11"/>
  <c r="E109" i="11"/>
  <c r="D109" i="11"/>
  <c r="H10" i="12" s="1"/>
  <c r="I107" i="11"/>
  <c r="H107" i="11"/>
  <c r="G107" i="11"/>
  <c r="E107" i="11"/>
  <c r="D107" i="11"/>
  <c r="G10" i="12" s="1"/>
  <c r="I105" i="11"/>
  <c r="H105" i="11"/>
  <c r="G105" i="11"/>
  <c r="E105" i="11"/>
  <c r="D105" i="11"/>
  <c r="F10" i="12" s="1"/>
  <c r="E99" i="11"/>
  <c r="E10" i="12"/>
  <c r="B93" i="11"/>
  <c r="I86" i="11"/>
  <c r="H86" i="11"/>
  <c r="G86" i="11"/>
  <c r="E86" i="11"/>
  <c r="D86" i="11"/>
  <c r="K9" i="12" s="1"/>
  <c r="I84" i="11"/>
  <c r="H84" i="11"/>
  <c r="G84" i="11"/>
  <c r="E84" i="11"/>
  <c r="D84" i="11"/>
  <c r="J9" i="12" s="1"/>
  <c r="I82" i="11"/>
  <c r="H82" i="11"/>
  <c r="G82" i="11"/>
  <c r="E82" i="11"/>
  <c r="D82" i="11"/>
  <c r="I9" i="12" s="1"/>
  <c r="I80" i="11"/>
  <c r="H80" i="11"/>
  <c r="G80" i="11"/>
  <c r="E80" i="11"/>
  <c r="D80" i="11"/>
  <c r="H9" i="12" s="1"/>
  <c r="I78" i="11"/>
  <c r="H78" i="11"/>
  <c r="G78" i="11"/>
  <c r="E78" i="11"/>
  <c r="D78" i="11"/>
  <c r="G9" i="12" s="1"/>
  <c r="I76" i="11"/>
  <c r="H76" i="11"/>
  <c r="G76" i="11"/>
  <c r="E76" i="11"/>
  <c r="D76" i="11"/>
  <c r="F9" i="12" s="1"/>
  <c r="E70" i="11"/>
  <c r="E9" i="12"/>
  <c r="B64" i="11"/>
  <c r="B35" i="11"/>
  <c r="E41" i="11"/>
  <c r="E8" i="12"/>
  <c r="D47" i="11"/>
  <c r="F8" i="12" s="1"/>
  <c r="E47" i="11"/>
  <c r="G47" i="11"/>
  <c r="H47" i="11"/>
  <c r="I47" i="11"/>
  <c r="D49" i="11"/>
  <c r="G8" i="12" s="1"/>
  <c r="E49" i="11"/>
  <c r="G49" i="11"/>
  <c r="H49" i="11"/>
  <c r="I49" i="11"/>
  <c r="D51" i="11"/>
  <c r="H8" i="12" s="1"/>
  <c r="E51" i="11"/>
  <c r="G51" i="11"/>
  <c r="H51" i="11"/>
  <c r="I51" i="11"/>
  <c r="D53" i="11"/>
  <c r="I8" i="12" s="1"/>
  <c r="E53" i="11"/>
  <c r="G53" i="11"/>
  <c r="H53" i="11"/>
  <c r="I53" i="11"/>
  <c r="D55" i="11"/>
  <c r="J8" i="12" s="1"/>
  <c r="E55" i="11"/>
  <c r="G55" i="11"/>
  <c r="H55" i="11"/>
  <c r="I55" i="11"/>
  <c r="D57" i="11"/>
  <c r="K8" i="12" s="1"/>
  <c r="E57" i="11"/>
  <c r="G57" i="11"/>
  <c r="H57" i="11"/>
  <c r="I57" i="11"/>
  <c r="E3" i="12"/>
  <c r="B3" i="12"/>
  <c r="B6" i="11"/>
  <c r="AJ49" i="19"/>
  <c r="AK49" i="19" s="1"/>
  <c r="AJ72" i="19"/>
  <c r="AK72" i="19" s="1"/>
  <c r="BJ64" i="19"/>
  <c r="BK64" i="19" s="1"/>
  <c r="BJ68" i="19"/>
  <c r="BK68" i="19" s="1"/>
  <c r="AJ64" i="19"/>
  <c r="AK64" i="19" s="1"/>
  <c r="AJ66" i="19"/>
  <c r="AK66" i="19" s="1"/>
  <c r="AJ68" i="19"/>
  <c r="AK68" i="19" s="1"/>
  <c r="AJ70" i="19"/>
  <c r="AK70" i="19" s="1"/>
  <c r="AJ60" i="19"/>
  <c r="AK60" i="19" s="1"/>
  <c r="BJ40" i="19"/>
  <c r="BK40" i="19" s="1"/>
  <c r="BJ60" i="19"/>
  <c r="BK60" i="19" s="1"/>
  <c r="BJ58" i="19"/>
  <c r="BK58" i="19" s="1"/>
  <c r="BJ34" i="19"/>
  <c r="BK34" i="19" s="1"/>
  <c r="BJ38" i="19"/>
  <c r="BK38" i="19" s="1"/>
  <c r="BJ30" i="19"/>
  <c r="BK30" i="19" s="1"/>
  <c r="BJ36" i="19"/>
  <c r="BK36" i="19" s="1"/>
  <c r="BJ44" i="19"/>
  <c r="BK44" i="19" s="1"/>
  <c r="BJ54" i="19"/>
  <c r="BK54" i="19" s="1"/>
  <c r="BJ26" i="19"/>
  <c r="BK26" i="19" s="1"/>
  <c r="BJ28" i="19"/>
  <c r="BK28" i="19" s="1"/>
  <c r="AJ54" i="19"/>
  <c r="AK54" i="19" s="1"/>
  <c r="AJ46" i="19"/>
  <c r="AK46" i="19" s="1"/>
  <c r="AJ48" i="19"/>
  <c r="AK48" i="19" s="1"/>
  <c r="AJ56" i="19"/>
  <c r="AK56" i="19" s="1"/>
  <c r="AJ44" i="19"/>
  <c r="AK44" i="19" s="1"/>
  <c r="AJ52" i="19"/>
  <c r="AK52" i="19" s="1"/>
  <c r="AJ50" i="19"/>
  <c r="AK50" i="19" s="1"/>
  <c r="AJ58" i="19"/>
  <c r="AK58" i="19" s="1"/>
  <c r="AJ38" i="19"/>
  <c r="AK38" i="19" s="1"/>
  <c r="AJ42" i="19"/>
  <c r="AK42" i="19" s="1"/>
  <c r="AJ40" i="19"/>
  <c r="AK40" i="19" s="1"/>
  <c r="AJ36" i="19"/>
  <c r="AK36" i="19" s="1"/>
  <c r="AJ33" i="19"/>
  <c r="AK33" i="19" s="1"/>
  <c r="AJ35" i="19"/>
  <c r="AK35" i="19" s="1"/>
  <c r="AJ31" i="19"/>
  <c r="AK31" i="19" s="1"/>
  <c r="AJ29" i="19"/>
  <c r="AK29" i="19" s="1"/>
  <c r="AJ30" i="19"/>
  <c r="AK30" i="19" s="1"/>
  <c r="AJ32" i="19"/>
  <c r="AK32" i="19" s="1"/>
  <c r="AJ34" i="19"/>
  <c r="AK34" i="19" s="1"/>
  <c r="AJ25" i="19"/>
  <c r="AK25" i="19" s="1"/>
  <c r="AJ27" i="19"/>
  <c r="AK27" i="19" s="1"/>
  <c r="AJ22" i="19"/>
  <c r="AK22" i="19" s="1"/>
  <c r="AJ26" i="19"/>
  <c r="AK26" i="19" s="1"/>
  <c r="AJ28" i="19"/>
  <c r="AK28" i="19" s="1"/>
  <c r="AJ24" i="19"/>
  <c r="AK24" i="19" s="1"/>
  <c r="D34" i="2"/>
  <c r="B48" i="21" s="1"/>
  <c r="E34" i="2"/>
  <c r="B47" i="21" s="1"/>
  <c r="AD34" i="2"/>
  <c r="D36" i="2"/>
  <c r="AG36" i="2" s="1"/>
  <c r="BT36" i="2" s="1"/>
  <c r="E36" i="2"/>
  <c r="BM36" i="2" s="1"/>
  <c r="AD36" i="2"/>
  <c r="F13" i="4"/>
  <c r="D38" i="2"/>
  <c r="AG38" i="2" s="1"/>
  <c r="E38" i="2"/>
  <c r="BM38" i="2" s="1"/>
  <c r="AC38" i="2"/>
  <c r="AD38" i="2"/>
  <c r="F14" i="4"/>
  <c r="D40" i="2"/>
  <c r="BL40" i="2" s="1"/>
  <c r="E40" i="2"/>
  <c r="BM40" i="2" s="1"/>
  <c r="AC40" i="2"/>
  <c r="AD40" i="2"/>
  <c r="F15" i="4"/>
  <c r="D42" i="2"/>
  <c r="AG42" i="2" s="1"/>
  <c r="BV42" i="2" s="1"/>
  <c r="E42" i="2"/>
  <c r="BM42" i="2" s="1"/>
  <c r="AD42" i="2"/>
  <c r="F16" i="4"/>
  <c r="D44" i="2"/>
  <c r="BY44" i="2" s="1"/>
  <c r="E44" i="2"/>
  <c r="AD44" i="2"/>
  <c r="F17" i="4"/>
  <c r="D46" i="2"/>
  <c r="C18" i="4" s="1"/>
  <c r="E46" i="2"/>
  <c r="BM46" i="2" s="1"/>
  <c r="AD46" i="2"/>
  <c r="B18" i="4"/>
  <c r="F18" i="4"/>
  <c r="D48" i="2"/>
  <c r="E48" i="2"/>
  <c r="BM48" i="2" s="1"/>
  <c r="AC48" i="2"/>
  <c r="AD48" i="2"/>
  <c r="BO48" i="2"/>
  <c r="D50" i="2"/>
  <c r="BY50" i="2" s="1"/>
  <c r="E50" i="2"/>
  <c r="BM50" i="2" s="1"/>
  <c r="AC50" i="2"/>
  <c r="AD50" i="2"/>
  <c r="F20" i="4"/>
  <c r="D52" i="2"/>
  <c r="AG52" i="2" s="1"/>
  <c r="BT52" i="2" s="1"/>
  <c r="E52" i="2"/>
  <c r="BM52" i="2" s="1"/>
  <c r="AC52" i="2"/>
  <c r="AD52" i="2"/>
  <c r="F21" i="4"/>
  <c r="D54" i="2"/>
  <c r="BL54" i="2" s="1"/>
  <c r="E54" i="2"/>
  <c r="F2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AB52" i="2"/>
  <c r="AB48" i="2"/>
  <c r="AB40" i="2"/>
  <c r="AB50" i="2"/>
  <c r="AB38" i="2"/>
  <c r="AE52" i="2"/>
  <c r="AE50" i="2"/>
  <c r="AE48" i="2"/>
  <c r="AE40" i="2"/>
  <c r="AE46" i="2"/>
  <c r="AE38" i="2"/>
  <c r="AC46" i="2"/>
  <c r="AB46" i="2"/>
  <c r="AE44" i="2"/>
  <c r="AE36" i="2"/>
  <c r="AC44" i="2"/>
  <c r="AC36" i="2"/>
  <c r="AB44" i="2"/>
  <c r="AB36" i="2"/>
  <c r="AE42" i="2"/>
  <c r="AC42" i="2"/>
  <c r="AC34" i="2"/>
  <c r="AB42" i="2"/>
  <c r="AB34" i="2"/>
  <c r="BX48" i="2"/>
  <c r="BN54" i="2"/>
  <c r="BN50" i="2"/>
  <c r="BN46" i="2"/>
  <c r="BN42" i="2"/>
  <c r="BN38" i="2"/>
  <c r="F47" i="21"/>
  <c r="BN34" i="2"/>
  <c r="M22" i="4"/>
  <c r="M21" i="4"/>
  <c r="M20" i="4"/>
  <c r="M19" i="4"/>
  <c r="M18" i="4"/>
  <c r="M17" i="4"/>
  <c r="M16" i="4"/>
  <c r="M15" i="4"/>
  <c r="M14" i="4"/>
  <c r="M13" i="4"/>
  <c r="M12" i="4"/>
  <c r="L22" i="4"/>
  <c r="AO55" i="2"/>
  <c r="L21" i="4"/>
  <c r="AO53" i="2"/>
  <c r="L20" i="4"/>
  <c r="AO51" i="2"/>
  <c r="L19" i="4"/>
  <c r="AO49" i="2"/>
  <c r="L18" i="4"/>
  <c r="AO47" i="2"/>
  <c r="L17" i="4"/>
  <c r="AO45" i="2"/>
  <c r="L16" i="4"/>
  <c r="AO43" i="2"/>
  <c r="AO41" i="2"/>
  <c r="L14" i="4"/>
  <c r="AO39" i="2"/>
  <c r="AO37" i="2"/>
  <c r="L12" i="4"/>
  <c r="AO35" i="2"/>
  <c r="K19" i="4"/>
  <c r="AO48" i="2"/>
  <c r="K15" i="4"/>
  <c r="AO40" i="2"/>
  <c r="K14" i="4"/>
  <c r="K12" i="4"/>
  <c r="BO34" i="2"/>
  <c r="G47" i="21"/>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AE34" i="2"/>
  <c r="AD32" i="2"/>
  <c r="E32" i="2"/>
  <c r="BM32" i="2" s="1"/>
  <c r="D32" i="2"/>
  <c r="BL32" i="2" s="1"/>
  <c r="E28" i="2"/>
  <c r="BM28" i="2" s="1"/>
  <c r="E26" i="2"/>
  <c r="B39" i="21" s="1"/>
  <c r="E24" i="2"/>
  <c r="BM24" i="2" s="1"/>
  <c r="E22" i="2"/>
  <c r="BM22" i="2" s="1"/>
  <c r="B32" i="21"/>
  <c r="B29" i="21"/>
  <c r="B30" i="21"/>
  <c r="AC32" i="2"/>
  <c r="AB32" i="2"/>
  <c r="AD30" i="2"/>
  <c r="BN22" i="2"/>
  <c r="BN26" i="2"/>
  <c r="F43" i="21"/>
  <c r="BN30" i="2"/>
  <c r="AC28" i="2"/>
  <c r="AD28" i="2"/>
  <c r="AC26" i="2"/>
  <c r="F39" i="21"/>
  <c r="AD26" i="2"/>
  <c r="AC24" i="2"/>
  <c r="F35" i="21"/>
  <c r="AD22" i="2"/>
  <c r="B33" i="21"/>
  <c r="B31" i="21"/>
  <c r="AO16" i="2"/>
  <c r="L5" i="4"/>
  <c r="M6" i="4"/>
  <c r="AO24" i="2"/>
  <c r="L9" i="4"/>
  <c r="M10" i="4"/>
  <c r="K11" i="4"/>
  <c r="AO32" i="2"/>
  <c r="M5" i="4"/>
  <c r="K6" i="4"/>
  <c r="L8" i="4"/>
  <c r="AO27" i="2"/>
  <c r="M9" i="4"/>
  <c r="K10" i="4"/>
  <c r="L3" i="4"/>
  <c r="M4" i="4"/>
  <c r="L7" i="4"/>
  <c r="M8" i="4"/>
  <c r="M3" i="4"/>
  <c r="AO23" i="2"/>
  <c r="M7" i="4"/>
  <c r="K8" i="4"/>
  <c r="AO31" i="2"/>
  <c r="M11" i="4"/>
  <c r="F8" i="4"/>
  <c r="G39" i="21"/>
  <c r="F3" i="4"/>
  <c r="G29" i="21"/>
  <c r="G37" i="21"/>
  <c r="BO32" i="2"/>
  <c r="G45" i="21"/>
  <c r="BO22" i="2"/>
  <c r="G35" i="21"/>
  <c r="G43" i="21"/>
  <c r="AE20" i="2"/>
  <c r="G33" i="21"/>
  <c r="F9" i="4"/>
  <c r="G41" i="21"/>
  <c r="AE32" i="2"/>
  <c r="BZ46" i="2"/>
  <c r="BZ36" i="2"/>
  <c r="BZ44" i="2"/>
  <c r="BZ34" i="2"/>
  <c r="AE30" i="2"/>
  <c r="BX32" i="2"/>
  <c r="BX34" i="2"/>
  <c r="BX42" i="2"/>
  <c r="AE28" i="2"/>
  <c r="AE26" i="2"/>
  <c r="AE24" i="2"/>
  <c r="AE22" i="2"/>
  <c r="D71" i="12"/>
  <c r="D67" i="12"/>
  <c r="D63" i="12"/>
  <c r="D59" i="12"/>
  <c r="D55" i="12"/>
  <c r="D94" i="12"/>
  <c r="D90" i="12"/>
  <c r="D86" i="12"/>
  <c r="D82" i="12"/>
  <c r="D78" i="12"/>
  <c r="D472" i="17"/>
  <c r="D356" i="17"/>
  <c r="D240" i="17"/>
  <c r="D124" i="17"/>
  <c r="D8" i="17"/>
  <c r="D559" i="16"/>
  <c r="D443" i="16"/>
  <c r="D327" i="16"/>
  <c r="D211" i="16"/>
  <c r="D95" i="16"/>
  <c r="D472" i="16"/>
  <c r="D8" i="16"/>
  <c r="D68" i="12"/>
  <c r="D60" i="12"/>
  <c r="D91" i="12"/>
  <c r="D83" i="12"/>
  <c r="D79" i="12"/>
  <c r="D559" i="17"/>
  <c r="D211" i="17"/>
  <c r="D95" i="17"/>
  <c r="D530" i="16"/>
  <c r="D70" i="12"/>
  <c r="D66" i="12"/>
  <c r="D62" i="12"/>
  <c r="D58" i="12"/>
  <c r="D54" i="12"/>
  <c r="D93" i="12"/>
  <c r="D89" i="12"/>
  <c r="D85" i="12"/>
  <c r="D81" i="12"/>
  <c r="D77" i="12"/>
  <c r="D501" i="17"/>
  <c r="D385" i="17"/>
  <c r="D269" i="17"/>
  <c r="D153" i="17"/>
  <c r="D37" i="17"/>
  <c r="D356" i="16"/>
  <c r="D240" i="16"/>
  <c r="D124" i="16"/>
  <c r="D56" i="12"/>
  <c r="D95" i="12"/>
  <c r="D443" i="17"/>
  <c r="D327" i="17"/>
  <c r="D298" i="16"/>
  <c r="D182" i="16"/>
  <c r="D69" i="12"/>
  <c r="D65" i="12"/>
  <c r="D61" i="12"/>
  <c r="D57" i="12"/>
  <c r="D53" i="12"/>
  <c r="D92" i="12"/>
  <c r="D88" i="12"/>
  <c r="D84" i="12"/>
  <c r="D80" i="12"/>
  <c r="D76" i="12"/>
  <c r="D530" i="17"/>
  <c r="D414" i="17"/>
  <c r="D298" i="17"/>
  <c r="D182" i="17"/>
  <c r="D66" i="17"/>
  <c r="D501" i="16"/>
  <c r="D385" i="16"/>
  <c r="D269" i="16"/>
  <c r="D153" i="16"/>
  <c r="D37" i="16"/>
  <c r="D72" i="12"/>
  <c r="D64" i="12"/>
  <c r="D87" i="12"/>
  <c r="D414" i="16"/>
  <c r="D66" i="16"/>
  <c r="D530" i="13"/>
  <c r="D414" i="13"/>
  <c r="D298" i="13"/>
  <c r="D182" i="13"/>
  <c r="D66" i="13"/>
  <c r="D48" i="12"/>
  <c r="D46" i="12"/>
  <c r="D44" i="12"/>
  <c r="D42" i="12"/>
  <c r="D40" i="12"/>
  <c r="D38" i="12"/>
  <c r="D36" i="12"/>
  <c r="D34" i="12"/>
  <c r="D32" i="12"/>
  <c r="D30" i="12"/>
  <c r="D501" i="13"/>
  <c r="D385" i="13"/>
  <c r="D269" i="13"/>
  <c r="D153" i="13"/>
  <c r="D37" i="13"/>
  <c r="D472" i="13"/>
  <c r="D356" i="13"/>
  <c r="D240" i="13"/>
  <c r="D124" i="13"/>
  <c r="D8" i="13"/>
  <c r="D49" i="12"/>
  <c r="D47" i="12"/>
  <c r="D45" i="12"/>
  <c r="D43" i="12"/>
  <c r="D41" i="12"/>
  <c r="D39" i="12"/>
  <c r="D37" i="12"/>
  <c r="D35" i="12"/>
  <c r="D33" i="12"/>
  <c r="D31" i="12"/>
  <c r="D559" i="13"/>
  <c r="D443" i="13"/>
  <c r="D327" i="13"/>
  <c r="D211" i="13"/>
  <c r="D95" i="13"/>
  <c r="D26" i="12"/>
  <c r="D22" i="12"/>
  <c r="D18" i="12"/>
  <c r="D14" i="12"/>
  <c r="D12" i="12"/>
  <c r="D530" i="11"/>
  <c r="D472" i="11"/>
  <c r="D8" i="11"/>
  <c r="D23" i="12"/>
  <c r="D11" i="12"/>
  <c r="D327" i="11"/>
  <c r="D153" i="11"/>
  <c r="D37" i="11"/>
  <c r="D25" i="12"/>
  <c r="D21" i="12"/>
  <c r="D17" i="12"/>
  <c r="D13" i="12"/>
  <c r="D9" i="12"/>
  <c r="D414" i="11"/>
  <c r="D356" i="11"/>
  <c r="D298" i="11"/>
  <c r="D240" i="11"/>
  <c r="D182" i="11"/>
  <c r="D124" i="11"/>
  <c r="D66" i="11"/>
  <c r="D15" i="12"/>
  <c r="D7" i="12"/>
  <c r="D385" i="11"/>
  <c r="D269" i="11"/>
  <c r="D95" i="11"/>
  <c r="D24" i="12"/>
  <c r="D20" i="12"/>
  <c r="D16" i="12"/>
  <c r="D8" i="12"/>
  <c r="D559" i="11"/>
  <c r="D501" i="11"/>
  <c r="D443" i="11"/>
  <c r="D19" i="12"/>
  <c r="D10" i="12"/>
  <c r="D211" i="11"/>
  <c r="C3" i="12"/>
  <c r="BO312" i="2"/>
  <c r="E312" i="2"/>
  <c r="D151" i="4" s="1"/>
  <c r="D312" i="2"/>
  <c r="F150" i="4"/>
  <c r="E310" i="2"/>
  <c r="D150" i="4" s="1"/>
  <c r="D310" i="2"/>
  <c r="BW310" i="2" s="1"/>
  <c r="BO308" i="2"/>
  <c r="E308" i="2"/>
  <c r="D308" i="2"/>
  <c r="BJ308" i="2" s="1"/>
  <c r="BK308" i="2" s="1"/>
  <c r="F148" i="4"/>
  <c r="E306" i="2"/>
  <c r="D148" i="4" s="1"/>
  <c r="D306" i="2"/>
  <c r="BW306" i="2" s="1"/>
  <c r="BO304" i="2"/>
  <c r="E304" i="2"/>
  <c r="BM304" i="2" s="1"/>
  <c r="D304" i="2"/>
  <c r="BY304" i="2" s="1"/>
  <c r="F146" i="4"/>
  <c r="E302" i="2"/>
  <c r="D146" i="4" s="1"/>
  <c r="D302" i="2"/>
  <c r="C146" i="4" s="1"/>
  <c r="F145" i="4"/>
  <c r="E300" i="2"/>
  <c r="BM300" i="2" s="1"/>
  <c r="D300" i="2"/>
  <c r="BJ300" i="2" s="1"/>
  <c r="BK300" i="2" s="1"/>
  <c r="F144" i="4"/>
  <c r="E298" i="2"/>
  <c r="BM298" i="2" s="1"/>
  <c r="D298" i="2"/>
  <c r="BJ298" i="2" s="1"/>
  <c r="BK298" i="2" s="1"/>
  <c r="BO296" i="2"/>
  <c r="E296" i="2"/>
  <c r="D143" i="4" s="1"/>
  <c r="D296" i="2"/>
  <c r="BY296" i="2" s="1"/>
  <c r="F142" i="4"/>
  <c r="E294" i="2"/>
  <c r="BM294" i="2" s="1"/>
  <c r="D294" i="2"/>
  <c r="AG294" i="2" s="1"/>
  <c r="AH294" i="2" s="1"/>
  <c r="F141" i="4"/>
  <c r="E292" i="2"/>
  <c r="D292" i="2"/>
  <c r="BW292" i="2" s="1"/>
  <c r="BO290" i="2"/>
  <c r="E290" i="2"/>
  <c r="D140" i="4" s="1"/>
  <c r="D290" i="2"/>
  <c r="AG290" i="2" s="1"/>
  <c r="F139" i="4"/>
  <c r="E288" i="2"/>
  <c r="BM288" i="2" s="1"/>
  <c r="D288" i="2"/>
  <c r="AG288" i="2" s="1"/>
  <c r="AH288" i="2" s="1"/>
  <c r="F138" i="4"/>
  <c r="E286" i="2"/>
  <c r="D138" i="4" s="1"/>
  <c r="D286" i="2"/>
  <c r="C138" i="4" s="1"/>
  <c r="BO284" i="2"/>
  <c r="E284" i="2"/>
  <c r="BM284" i="2" s="1"/>
  <c r="D284" i="2"/>
  <c r="BY284" i="2" s="1"/>
  <c r="BO282" i="2"/>
  <c r="E282" i="2"/>
  <c r="BM282" i="2" s="1"/>
  <c r="D282" i="2"/>
  <c r="BJ282" i="2" s="1"/>
  <c r="BK282" i="2" s="1"/>
  <c r="F135" i="4"/>
  <c r="E280" i="2"/>
  <c r="D135" i="4" s="1"/>
  <c r="D280" i="2"/>
  <c r="BW280" i="2" s="1"/>
  <c r="BO278" i="2"/>
  <c r="E278" i="2"/>
  <c r="BM278" i="2" s="1"/>
  <c r="D278" i="2"/>
  <c r="BW278" i="2" s="1"/>
  <c r="F133" i="4"/>
  <c r="E276" i="2"/>
  <c r="D276" i="2"/>
  <c r="BL276" i="2" s="1"/>
  <c r="BO274" i="2"/>
  <c r="E274" i="2"/>
  <c r="D132" i="4" s="1"/>
  <c r="D274" i="2"/>
  <c r="C132" i="4" s="1"/>
  <c r="F131" i="4"/>
  <c r="E272" i="2"/>
  <c r="BM272" i="2" s="1"/>
  <c r="D272" i="2"/>
  <c r="AG272" i="2" s="1"/>
  <c r="F130" i="4"/>
  <c r="E270" i="2"/>
  <c r="D130" i="4" s="1"/>
  <c r="D270" i="2"/>
  <c r="BW270" i="2" s="1"/>
  <c r="F129" i="4"/>
  <c r="E268" i="2"/>
  <c r="BM268" i="2" s="1"/>
  <c r="D268" i="2"/>
  <c r="BW268" i="2" s="1"/>
  <c r="F128" i="4"/>
  <c r="E266" i="2"/>
  <c r="D128" i="4" s="1"/>
  <c r="D266" i="2"/>
  <c r="F127" i="4"/>
  <c r="E264" i="2"/>
  <c r="D127" i="4" s="1"/>
  <c r="D264" i="2"/>
  <c r="AG264" i="2" s="1"/>
  <c r="BV264" i="2" s="1"/>
  <c r="F126" i="4"/>
  <c r="E262" i="2"/>
  <c r="BM262" i="2" s="1"/>
  <c r="D262" i="2"/>
  <c r="C126" i="4" s="1"/>
  <c r="F125" i="4"/>
  <c r="E260" i="2"/>
  <c r="D260" i="2"/>
  <c r="BJ260" i="2" s="1"/>
  <c r="BK260" i="2" s="1"/>
  <c r="BO258" i="2"/>
  <c r="E258" i="2"/>
  <c r="D124" i="4" s="1"/>
  <c r="D258" i="2"/>
  <c r="C124" i="4" s="1"/>
  <c r="BO256" i="2"/>
  <c r="E256" i="2"/>
  <c r="D123" i="4" s="1"/>
  <c r="D256" i="2"/>
  <c r="F122" i="4"/>
  <c r="E254" i="2"/>
  <c r="D122" i="4" s="1"/>
  <c r="D254" i="2"/>
  <c r="C122" i="4" s="1"/>
  <c r="F121" i="4"/>
  <c r="E252" i="2"/>
  <c r="BM252" i="2" s="1"/>
  <c r="D252" i="2"/>
  <c r="BY252" i="2" s="1"/>
  <c r="BO250" i="2"/>
  <c r="E250" i="2"/>
  <c r="D120" i="4" s="1"/>
  <c r="D250" i="2"/>
  <c r="F119" i="4"/>
  <c r="E248" i="2"/>
  <c r="D119" i="4" s="1"/>
  <c r="D248" i="2"/>
  <c r="AG248" i="2" s="1"/>
  <c r="BT248" i="2" s="1"/>
  <c r="F118" i="4"/>
  <c r="E246" i="2"/>
  <c r="D118" i="4" s="1"/>
  <c r="D246" i="2"/>
  <c r="BY246" i="2" s="1"/>
  <c r="F117" i="4"/>
  <c r="E244" i="2"/>
  <c r="D244" i="2"/>
  <c r="AG244" i="2" s="1"/>
  <c r="F116" i="4"/>
  <c r="E242" i="2"/>
  <c r="D116" i="4" s="1"/>
  <c r="D242" i="2"/>
  <c r="AG242" i="2" s="1"/>
  <c r="F115" i="4"/>
  <c r="E240" i="2"/>
  <c r="D115" i="4" s="1"/>
  <c r="D240" i="2"/>
  <c r="BY240" i="2" s="1"/>
  <c r="F114" i="4"/>
  <c r="E238" i="2"/>
  <c r="BM238" i="2" s="1"/>
  <c r="D238" i="2"/>
  <c r="BW238" i="2" s="1"/>
  <c r="BO236" i="2"/>
  <c r="E236" i="2"/>
  <c r="BM236" i="2" s="1"/>
  <c r="D236" i="2"/>
  <c r="BW236" i="2" s="1"/>
  <c r="F112" i="4"/>
  <c r="E234" i="2"/>
  <c r="D112" i="4" s="1"/>
  <c r="D234" i="2"/>
  <c r="F111" i="4"/>
  <c r="E232" i="2"/>
  <c r="D111" i="4" s="1"/>
  <c r="D232" i="2"/>
  <c r="BW232" i="2" s="1"/>
  <c r="F110" i="4"/>
  <c r="E230" i="2"/>
  <c r="BM230" i="2" s="1"/>
  <c r="D230" i="2"/>
  <c r="BY230" i="2" s="1"/>
  <c r="F109" i="4"/>
  <c r="E228" i="2"/>
  <c r="D228" i="2"/>
  <c r="AG228" i="2" s="1"/>
  <c r="F108" i="4"/>
  <c r="E226" i="2"/>
  <c r="D108" i="4" s="1"/>
  <c r="D226" i="2"/>
  <c r="BW226" i="2" s="1"/>
  <c r="BO224" i="2"/>
  <c r="E224" i="2"/>
  <c r="D107" i="4" s="1"/>
  <c r="D224" i="2"/>
  <c r="BL224" i="2" s="1"/>
  <c r="F106" i="4"/>
  <c r="E222" i="2"/>
  <c r="BM222" i="2" s="1"/>
  <c r="D222" i="2"/>
  <c r="AG222" i="2" s="1"/>
  <c r="F105" i="4"/>
  <c r="E220" i="2"/>
  <c r="BM220" i="2" s="1"/>
  <c r="D220" i="2"/>
  <c r="BW220" i="2" s="1"/>
  <c r="F104" i="4"/>
  <c r="E218" i="2"/>
  <c r="D104" i="4" s="1"/>
  <c r="D218" i="2"/>
  <c r="BJ218" i="2" s="1"/>
  <c r="BK218" i="2" s="1"/>
  <c r="F103" i="4"/>
  <c r="E216" i="2"/>
  <c r="BM216" i="2" s="1"/>
  <c r="D216" i="2"/>
  <c r="BO214" i="2"/>
  <c r="E214" i="2"/>
  <c r="BM214" i="2" s="1"/>
  <c r="D214" i="2"/>
  <c r="BW214" i="2" s="1"/>
  <c r="F101" i="4"/>
  <c r="E212" i="2"/>
  <c r="D212" i="2"/>
  <c r="BW212" i="2" s="1"/>
  <c r="F100" i="4"/>
  <c r="E210" i="2"/>
  <c r="D100" i="4" s="1"/>
  <c r="D210" i="2"/>
  <c r="AG210" i="2" s="1"/>
  <c r="BO208" i="2"/>
  <c r="E208" i="2"/>
  <c r="BM208" i="2" s="1"/>
  <c r="D208" i="2"/>
  <c r="BY208" i="2" s="1"/>
  <c r="F98" i="4"/>
  <c r="E206" i="2"/>
  <c r="D98" i="4" s="1"/>
  <c r="D206" i="2"/>
  <c r="BW206" i="2" s="1"/>
  <c r="F97" i="4"/>
  <c r="B97" i="4"/>
  <c r="E204" i="2"/>
  <c r="BM204" i="2" s="1"/>
  <c r="D204" i="2"/>
  <c r="AG204" i="2" s="1"/>
  <c r="BT204" i="2" s="1"/>
  <c r="F96" i="4"/>
  <c r="B96" i="4"/>
  <c r="E202" i="2"/>
  <c r="BM202" i="2" s="1"/>
  <c r="D202" i="2"/>
  <c r="C96" i="4" s="1"/>
  <c r="BO200" i="2"/>
  <c r="B95" i="4"/>
  <c r="E200" i="2"/>
  <c r="D95" i="4" s="1"/>
  <c r="D200" i="2"/>
  <c r="F94" i="4"/>
  <c r="B94" i="4"/>
  <c r="E198" i="2"/>
  <c r="BM198" i="2" s="1"/>
  <c r="D198" i="2"/>
  <c r="BL198" i="2" s="1"/>
  <c r="F93" i="4"/>
  <c r="B93" i="4"/>
  <c r="E196" i="2"/>
  <c r="D93" i="4" s="1"/>
  <c r="D196" i="2"/>
  <c r="BY196" i="2" s="1"/>
  <c r="F92" i="4"/>
  <c r="B92" i="4"/>
  <c r="E194" i="2"/>
  <c r="BM194" i="2" s="1"/>
  <c r="D194" i="2"/>
  <c r="BJ194" i="2" s="1"/>
  <c r="BK194" i="2" s="1"/>
  <c r="BO192" i="2"/>
  <c r="B91" i="4"/>
  <c r="E192" i="2"/>
  <c r="BM192" i="2" s="1"/>
  <c r="D192" i="2"/>
  <c r="BO190" i="2"/>
  <c r="B90" i="4"/>
  <c r="E190" i="2"/>
  <c r="D90" i="4" s="1"/>
  <c r="D190" i="2"/>
  <c r="BW190" i="2" s="1"/>
  <c r="F89" i="4"/>
  <c r="B89" i="4"/>
  <c r="E188" i="2"/>
  <c r="D89" i="4" s="1"/>
  <c r="D188" i="2"/>
  <c r="BW188" i="2" s="1"/>
  <c r="F88" i="4"/>
  <c r="B88" i="4"/>
  <c r="E186" i="2"/>
  <c r="BM186" i="2" s="1"/>
  <c r="D186" i="2"/>
  <c r="C88" i="4" s="1"/>
  <c r="F87" i="4"/>
  <c r="B87" i="4"/>
  <c r="E184" i="2"/>
  <c r="BM184" i="2" s="1"/>
  <c r="D184" i="2"/>
  <c r="BY184" i="2" s="1"/>
  <c r="F86" i="4"/>
  <c r="AE182" i="2"/>
  <c r="B86" i="4"/>
  <c r="AD182" i="2"/>
  <c r="E182" i="2"/>
  <c r="D86" i="4" s="1"/>
  <c r="AC182" i="2"/>
  <c r="D182" i="2"/>
  <c r="C86" i="4" s="1"/>
  <c r="AB182" i="2"/>
  <c r="F85" i="4"/>
  <c r="B85" i="4"/>
  <c r="E180" i="2"/>
  <c r="D85" i="4" s="1"/>
  <c r="D180" i="2"/>
  <c r="BL180" i="2" s="1"/>
  <c r="F84" i="4"/>
  <c r="B84" i="4"/>
  <c r="E178" i="2"/>
  <c r="D84" i="4" s="1"/>
  <c r="D178" i="2"/>
  <c r="AG178" i="2" s="1"/>
  <c r="F83" i="4"/>
  <c r="B83" i="4"/>
  <c r="E176" i="2"/>
  <c r="D83" i="4" s="1"/>
  <c r="D176" i="2"/>
  <c r="BW176" i="2" s="1"/>
  <c r="BO174" i="2"/>
  <c r="B82" i="4"/>
  <c r="E174" i="2"/>
  <c r="BM174" i="2" s="1"/>
  <c r="D174" i="2"/>
  <c r="BW174" i="2" s="1"/>
  <c r="F81" i="4"/>
  <c r="B81" i="4"/>
  <c r="E172" i="2"/>
  <c r="D81" i="4" s="1"/>
  <c r="D172" i="2"/>
  <c r="BY172" i="2" s="1"/>
  <c r="F80" i="4"/>
  <c r="B80" i="4"/>
  <c r="E170" i="2"/>
  <c r="D80" i="4" s="1"/>
  <c r="D170" i="2"/>
  <c r="C80" i="4" s="1"/>
  <c r="F79" i="4"/>
  <c r="B79" i="4"/>
  <c r="E168" i="2"/>
  <c r="BM168" i="2" s="1"/>
  <c r="D168" i="2"/>
  <c r="BY168" i="2" s="1"/>
  <c r="BO166" i="2"/>
  <c r="B78" i="4"/>
  <c r="E166" i="2"/>
  <c r="D78" i="4" s="1"/>
  <c r="D166" i="2"/>
  <c r="C78" i="4" s="1"/>
  <c r="F77" i="4"/>
  <c r="B77" i="4"/>
  <c r="E164" i="2"/>
  <c r="D77" i="4" s="1"/>
  <c r="D164" i="2"/>
  <c r="BW164" i="2" s="1"/>
  <c r="F76" i="4"/>
  <c r="B76" i="4"/>
  <c r="E162" i="2"/>
  <c r="D76" i="4" s="1"/>
  <c r="D162" i="2"/>
  <c r="C76" i="4" s="1"/>
  <c r="F75" i="4"/>
  <c r="B75" i="4"/>
  <c r="E160" i="2"/>
  <c r="BM160" i="2" s="1"/>
  <c r="D160" i="2"/>
  <c r="AG160" i="2" s="1"/>
  <c r="BT160" i="2" s="1"/>
  <c r="BO158" i="2"/>
  <c r="B74" i="4"/>
  <c r="E158" i="2"/>
  <c r="BM158" i="2" s="1"/>
  <c r="D158" i="2"/>
  <c r="C74" i="4" s="1"/>
  <c r="F73" i="4"/>
  <c r="B73" i="4"/>
  <c r="E156" i="2"/>
  <c r="D73" i="4" s="1"/>
  <c r="D156" i="2"/>
  <c r="AG156" i="2" s="1"/>
  <c r="F72" i="4"/>
  <c r="B72" i="4"/>
  <c r="E154" i="2"/>
  <c r="D72" i="4" s="1"/>
  <c r="D154" i="2"/>
  <c r="BY154" i="2" s="1"/>
  <c r="BO152" i="2"/>
  <c r="B71" i="4"/>
  <c r="E152" i="2"/>
  <c r="BM152" i="2" s="1"/>
  <c r="D152" i="2"/>
  <c r="F70" i="4"/>
  <c r="B70" i="4"/>
  <c r="E150" i="2"/>
  <c r="D70" i="4" s="1"/>
  <c r="D150" i="2"/>
  <c r="C70" i="4" s="1"/>
  <c r="BO148" i="2"/>
  <c r="B69" i="4"/>
  <c r="E148" i="2"/>
  <c r="D69" i="4" s="1"/>
  <c r="D148" i="2"/>
  <c r="BW148" i="2" s="1"/>
  <c r="BO146" i="2"/>
  <c r="B68" i="4"/>
  <c r="E146" i="2"/>
  <c r="D68" i="4" s="1"/>
  <c r="D146" i="2"/>
  <c r="C68" i="4" s="1"/>
  <c r="F67" i="4"/>
  <c r="B67" i="4"/>
  <c r="E144" i="2"/>
  <c r="D67" i="4" s="1"/>
  <c r="D144" i="2"/>
  <c r="BY144" i="2" s="1"/>
  <c r="BO142" i="2"/>
  <c r="B66" i="4"/>
  <c r="E142" i="2"/>
  <c r="BM142" i="2" s="1"/>
  <c r="D142" i="2"/>
  <c r="C66" i="4" s="1"/>
  <c r="F65" i="4"/>
  <c r="B65" i="4"/>
  <c r="E140" i="2"/>
  <c r="D65" i="4" s="1"/>
  <c r="D140" i="2"/>
  <c r="BL140" i="2" s="1"/>
  <c r="F64" i="4"/>
  <c r="B64" i="4"/>
  <c r="E138" i="2"/>
  <c r="D64" i="4" s="1"/>
  <c r="D138" i="2"/>
  <c r="BW138" i="2" s="1"/>
  <c r="F63" i="4"/>
  <c r="B63" i="4"/>
  <c r="E136" i="2"/>
  <c r="D63" i="4" s="1"/>
  <c r="D136" i="2"/>
  <c r="F62" i="4"/>
  <c r="B62" i="4"/>
  <c r="E134" i="2"/>
  <c r="D62" i="4" s="1"/>
  <c r="D134" i="2"/>
  <c r="BY134" i="2" s="1"/>
  <c r="F61" i="4"/>
  <c r="B61" i="4"/>
  <c r="E132" i="2"/>
  <c r="BM132" i="2" s="1"/>
  <c r="D132" i="2"/>
  <c r="BY132" i="2" s="1"/>
  <c r="F60" i="4"/>
  <c r="B60" i="4"/>
  <c r="E130" i="2"/>
  <c r="BM130" i="2" s="1"/>
  <c r="D130" i="2"/>
  <c r="C60" i="4" s="1"/>
  <c r="F59" i="4"/>
  <c r="B59" i="4"/>
  <c r="E128" i="2"/>
  <c r="D59" i="4" s="1"/>
  <c r="D128" i="2"/>
  <c r="BW128" i="2" s="1"/>
  <c r="F58" i="4"/>
  <c r="B58" i="4"/>
  <c r="E126" i="2"/>
  <c r="BM126" i="2" s="1"/>
  <c r="D126" i="2"/>
  <c r="AG126" i="2" s="1"/>
  <c r="AG127" i="2" s="1"/>
  <c r="AH127" i="2" s="1"/>
  <c r="F57" i="4"/>
  <c r="B57" i="4"/>
  <c r="E124" i="2"/>
  <c r="BM124" i="2" s="1"/>
  <c r="D124" i="2"/>
  <c r="BJ124" i="2" s="1"/>
  <c r="BK124" i="2" s="1"/>
  <c r="BO122" i="2"/>
  <c r="B56" i="4"/>
  <c r="E122" i="2"/>
  <c r="D56" i="4" s="1"/>
  <c r="D122" i="2"/>
  <c r="AG122" i="2" s="1"/>
  <c r="AH122" i="2" s="1"/>
  <c r="BO120" i="2"/>
  <c r="B55" i="4"/>
  <c r="E120" i="2"/>
  <c r="D55" i="4" s="1"/>
  <c r="D120" i="2"/>
  <c r="BY120" i="2" s="1"/>
  <c r="F54" i="4"/>
  <c r="B54" i="4"/>
  <c r="E118" i="2"/>
  <c r="D54" i="4" s="1"/>
  <c r="D118" i="2"/>
  <c r="C54" i="4" s="1"/>
  <c r="BO116" i="2"/>
  <c r="B53" i="4"/>
  <c r="E116" i="2"/>
  <c r="BM116" i="2" s="1"/>
  <c r="D116" i="2"/>
  <c r="BJ116" i="2" s="1"/>
  <c r="BK116" i="2" s="1"/>
  <c r="BO114" i="2"/>
  <c r="B52" i="4"/>
  <c r="E114" i="2"/>
  <c r="D52" i="4" s="1"/>
  <c r="D114" i="2"/>
  <c r="AG114" i="2" s="1"/>
  <c r="F51" i="4"/>
  <c r="B51" i="4"/>
  <c r="E112" i="2"/>
  <c r="D51" i="4" s="1"/>
  <c r="D112" i="2"/>
  <c r="BO110" i="2"/>
  <c r="B50" i="4"/>
  <c r="E110" i="2"/>
  <c r="D50" i="4" s="1"/>
  <c r="D110" i="2"/>
  <c r="BY110" i="2" s="1"/>
  <c r="F49" i="4"/>
  <c r="B49" i="4"/>
  <c r="E108" i="2"/>
  <c r="D49" i="4" s="1"/>
  <c r="D108" i="2"/>
  <c r="AG108" i="2" s="1"/>
  <c r="F48" i="4"/>
  <c r="B48" i="4"/>
  <c r="E106" i="2"/>
  <c r="BM106" i="2" s="1"/>
  <c r="D106" i="2"/>
  <c r="C48" i="4" s="1"/>
  <c r="F47" i="4"/>
  <c r="B47" i="4"/>
  <c r="E104" i="2"/>
  <c r="D47" i="4" s="1"/>
  <c r="D104" i="2"/>
  <c r="BY104" i="2" s="1"/>
  <c r="F46" i="4"/>
  <c r="B46" i="4"/>
  <c r="E102" i="2"/>
  <c r="D46" i="4" s="1"/>
  <c r="D102" i="2"/>
  <c r="C46" i="4" s="1"/>
  <c r="F45" i="4"/>
  <c r="B45" i="4"/>
  <c r="E100" i="2"/>
  <c r="D45" i="4" s="1"/>
  <c r="D100" i="2"/>
  <c r="BY100" i="2" s="1"/>
  <c r="F44" i="4"/>
  <c r="B44" i="4"/>
  <c r="E98" i="2"/>
  <c r="D44" i="4" s="1"/>
  <c r="D98" i="2"/>
  <c r="BY98" i="2" s="1"/>
  <c r="F43" i="4"/>
  <c r="B43" i="4"/>
  <c r="E96" i="2"/>
  <c r="D43" i="4" s="1"/>
  <c r="D96" i="2"/>
  <c r="BW96" i="2" s="1"/>
  <c r="F42" i="4"/>
  <c r="B42" i="4"/>
  <c r="E94" i="2"/>
  <c r="D42" i="4" s="1"/>
  <c r="D94" i="2"/>
  <c r="BY94" i="2" s="1"/>
  <c r="F41" i="4"/>
  <c r="B41" i="4"/>
  <c r="E92" i="2"/>
  <c r="BM92" i="2" s="1"/>
  <c r="D92" i="2"/>
  <c r="BY92" i="2" s="1"/>
  <c r="BO90" i="2"/>
  <c r="B40" i="4"/>
  <c r="E90" i="2"/>
  <c r="D40" i="4" s="1"/>
  <c r="D90" i="2"/>
  <c r="C40" i="4" s="1"/>
  <c r="BO88" i="2"/>
  <c r="B39" i="4"/>
  <c r="E88" i="2"/>
  <c r="BM88" i="2" s="1"/>
  <c r="D88" i="2"/>
  <c r="AG88" i="2" s="1"/>
  <c r="AH88" i="2" s="1"/>
  <c r="F38" i="4"/>
  <c r="B38" i="4"/>
  <c r="E86" i="2"/>
  <c r="D38" i="4" s="1"/>
  <c r="D86" i="2"/>
  <c r="BY86" i="2" s="1"/>
  <c r="F37" i="4"/>
  <c r="B37" i="4"/>
  <c r="E84" i="2"/>
  <c r="BM84" i="2" s="1"/>
  <c r="D84" i="2"/>
  <c r="BY84" i="2" s="1"/>
  <c r="F36" i="4"/>
  <c r="B36" i="4"/>
  <c r="E82" i="2"/>
  <c r="D36" i="4" s="1"/>
  <c r="D82" i="2"/>
  <c r="C36" i="4" s="1"/>
  <c r="F35" i="4"/>
  <c r="B35" i="4"/>
  <c r="E80" i="2"/>
  <c r="D35" i="4" s="1"/>
  <c r="D80" i="2"/>
  <c r="AG80" i="2" s="1"/>
  <c r="F34" i="4"/>
  <c r="B34" i="4"/>
  <c r="E78" i="2"/>
  <c r="D34" i="4" s="1"/>
  <c r="D78" i="2"/>
  <c r="AG78" i="2" s="1"/>
  <c r="F33" i="4"/>
  <c r="B33" i="4"/>
  <c r="E76" i="2"/>
  <c r="D33" i="4" s="1"/>
  <c r="D76" i="2"/>
  <c r="AG76" i="2" s="1"/>
  <c r="BV76" i="2" s="1"/>
  <c r="F32" i="4"/>
  <c r="B32" i="4"/>
  <c r="E74" i="2"/>
  <c r="D32" i="4" s="1"/>
  <c r="D74" i="2"/>
  <c r="C32" i="4" s="1"/>
  <c r="B31" i="4"/>
  <c r="E72" i="2"/>
  <c r="D31" i="4" s="1"/>
  <c r="D72" i="2"/>
  <c r="F30" i="4"/>
  <c r="B30" i="4"/>
  <c r="E70" i="2"/>
  <c r="BM70" i="2" s="1"/>
  <c r="D70" i="2"/>
  <c r="C30" i="4" s="1"/>
  <c r="B29" i="4"/>
  <c r="E68" i="2"/>
  <c r="BM68" i="2" s="1"/>
  <c r="D68" i="2"/>
  <c r="BY68" i="2" s="1"/>
  <c r="F28" i="4"/>
  <c r="B28" i="4"/>
  <c r="E66" i="2"/>
  <c r="D28" i="4" s="1"/>
  <c r="D66" i="2"/>
  <c r="AG66" i="2" s="1"/>
  <c r="BV66" i="2" s="1"/>
  <c r="F27" i="4"/>
  <c r="B27" i="4"/>
  <c r="E64" i="2"/>
  <c r="D27" i="4" s="1"/>
  <c r="D64" i="2"/>
  <c r="BY64" i="2" s="1"/>
  <c r="F26" i="4"/>
  <c r="B26" i="4"/>
  <c r="E62" i="2"/>
  <c r="D26" i="4" s="1"/>
  <c r="D62" i="2"/>
  <c r="BW62" i="2" s="1"/>
  <c r="F25" i="4"/>
  <c r="B25" i="4"/>
  <c r="E60" i="2"/>
  <c r="BM60" i="2" s="1"/>
  <c r="D60" i="2"/>
  <c r="AG60" i="2" s="1"/>
  <c r="F24" i="4"/>
  <c r="B24" i="4"/>
  <c r="E58" i="2"/>
  <c r="BM58" i="2" s="1"/>
  <c r="D58" i="2"/>
  <c r="AG58" i="2" s="1"/>
  <c r="BT58" i="2" s="1"/>
  <c r="F23" i="4"/>
  <c r="B23" i="4"/>
  <c r="E56" i="2"/>
  <c r="D23" i="4" s="1"/>
  <c r="D56" i="2"/>
  <c r="B22" i="4"/>
  <c r="B21" i="4"/>
  <c r="B20" i="4"/>
  <c r="B19" i="4"/>
  <c r="B17" i="4"/>
  <c r="B16" i="4"/>
  <c r="B15" i="4"/>
  <c r="B14" i="4"/>
  <c r="B13" i="4"/>
  <c r="B12" i="4"/>
  <c r="B11" i="4"/>
  <c r="D11" i="4"/>
  <c r="B10" i="4"/>
  <c r="B9" i="4"/>
  <c r="B8" i="4"/>
  <c r="B7" i="4"/>
  <c r="B5" i="4"/>
  <c r="D4" i="4"/>
  <c r="D3" i="4"/>
  <c r="BN58" i="2"/>
  <c r="BN62" i="2"/>
  <c r="BN66" i="2"/>
  <c r="BN70" i="2"/>
  <c r="BN74" i="2"/>
  <c r="BN78" i="2"/>
  <c r="BN82" i="2"/>
  <c r="BN86" i="2"/>
  <c r="BN90" i="2"/>
  <c r="BN94" i="2"/>
  <c r="BN98" i="2"/>
  <c r="BN102" i="2"/>
  <c r="BN106" i="2"/>
  <c r="BN110" i="2"/>
  <c r="BN114" i="2"/>
  <c r="BN118" i="2"/>
  <c r="BN122" i="2"/>
  <c r="BN126" i="2"/>
  <c r="BN130" i="2"/>
  <c r="BN134" i="2"/>
  <c r="BN138" i="2"/>
  <c r="BN142" i="2"/>
  <c r="BN146" i="2"/>
  <c r="BN150" i="2"/>
  <c r="BN154" i="2"/>
  <c r="BN158" i="2"/>
  <c r="BN162" i="2"/>
  <c r="BN166" i="2"/>
  <c r="BN170" i="2"/>
  <c r="BN174" i="2"/>
  <c r="BN178" i="2"/>
  <c r="BN182" i="2"/>
  <c r="BN186" i="2"/>
  <c r="BN190" i="2"/>
  <c r="BN194" i="2"/>
  <c r="BN198" i="2"/>
  <c r="BN202" i="2"/>
  <c r="BN206" i="2"/>
  <c r="BN210" i="2"/>
  <c r="BN214" i="2"/>
  <c r="BN218" i="2"/>
  <c r="BN222" i="2"/>
  <c r="BN226" i="2"/>
  <c r="BN230" i="2"/>
  <c r="BN234" i="2"/>
  <c r="BN238" i="2"/>
  <c r="BN242" i="2"/>
  <c r="BN246" i="2"/>
  <c r="BN250" i="2"/>
  <c r="BN254" i="2"/>
  <c r="BN258" i="2"/>
  <c r="BN262" i="2"/>
  <c r="BN266" i="2"/>
  <c r="BN270" i="2"/>
  <c r="BN274" i="2"/>
  <c r="BN278" i="2"/>
  <c r="BN282" i="2"/>
  <c r="BN286" i="2"/>
  <c r="BN290" i="2"/>
  <c r="BN294" i="2"/>
  <c r="BN298" i="2"/>
  <c r="BN302" i="2"/>
  <c r="BN306" i="2"/>
  <c r="BN310" i="2"/>
  <c r="BN144" i="2"/>
  <c r="M2" i="4"/>
  <c r="L23" i="4"/>
  <c r="AO57" i="2"/>
  <c r="L24" i="4"/>
  <c r="AO59" i="2"/>
  <c r="L25" i="4"/>
  <c r="AO61" i="2"/>
  <c r="AO63" i="2"/>
  <c r="L27" i="4"/>
  <c r="AO65" i="2"/>
  <c r="AO67" i="2"/>
  <c r="L29" i="4"/>
  <c r="AO69" i="2"/>
  <c r="AO71" i="2"/>
  <c r="L31" i="4"/>
  <c r="AO73" i="2"/>
  <c r="L32" i="4"/>
  <c r="AO75" i="2"/>
  <c r="L33" i="4"/>
  <c r="AO77" i="2"/>
  <c r="L34" i="4"/>
  <c r="AO79" i="2"/>
  <c r="L35" i="4"/>
  <c r="AO81" i="2"/>
  <c r="L36" i="4"/>
  <c r="AO83" i="2"/>
  <c r="L37" i="4"/>
  <c r="AO85" i="2"/>
  <c r="L38" i="4"/>
  <c r="AO87" i="2"/>
  <c r="L39" i="4"/>
  <c r="AO89" i="2"/>
  <c r="L40" i="4"/>
  <c r="AO91" i="2"/>
  <c r="L41" i="4"/>
  <c r="AO93" i="2"/>
  <c r="L42" i="4"/>
  <c r="AO95" i="2"/>
  <c r="L43" i="4"/>
  <c r="AO97" i="2"/>
  <c r="L44" i="4"/>
  <c r="AO99" i="2"/>
  <c r="L45" i="4"/>
  <c r="AO101" i="2"/>
  <c r="L46" i="4"/>
  <c r="AO103" i="2"/>
  <c r="L47" i="4"/>
  <c r="AO105" i="2"/>
  <c r="AO107" i="2"/>
  <c r="AO109" i="2"/>
  <c r="L50" i="4"/>
  <c r="AO111" i="2"/>
  <c r="AO113" i="2"/>
  <c r="L52" i="4"/>
  <c r="AO115" i="2"/>
  <c r="AO117" i="2"/>
  <c r="L54" i="4"/>
  <c r="AO119" i="2"/>
  <c r="AO121" i="2"/>
  <c r="L56" i="4"/>
  <c r="AO123" i="2"/>
  <c r="AO125" i="2"/>
  <c r="L58" i="4"/>
  <c r="AO127" i="2"/>
  <c r="AO129" i="2"/>
  <c r="L60" i="4"/>
  <c r="AO131" i="2"/>
  <c r="AO133" i="2"/>
  <c r="L62" i="4"/>
  <c r="AO135" i="2"/>
  <c r="AO137" i="2"/>
  <c r="L64" i="4"/>
  <c r="AO139" i="2"/>
  <c r="AO141" i="2"/>
  <c r="L66" i="4"/>
  <c r="AO143" i="2"/>
  <c r="L67" i="4"/>
  <c r="AO145" i="2"/>
  <c r="L68" i="4"/>
  <c r="AO147" i="2"/>
  <c r="L69" i="4"/>
  <c r="AO149" i="2"/>
  <c r="L70" i="4"/>
  <c r="AO151" i="2"/>
  <c r="L71" i="4"/>
  <c r="AO153" i="2"/>
  <c r="AO155" i="2"/>
  <c r="L73" i="4"/>
  <c r="AO157" i="2"/>
  <c r="AO159" i="2"/>
  <c r="L75" i="4"/>
  <c r="AO161" i="2"/>
  <c r="AO163" i="2"/>
  <c r="L77" i="4"/>
  <c r="AO165" i="2"/>
  <c r="AO167" i="2"/>
  <c r="L79" i="4"/>
  <c r="AO169" i="2"/>
  <c r="AO171" i="2"/>
  <c r="AO173" i="2"/>
  <c r="L82" i="4"/>
  <c r="AO175" i="2"/>
  <c r="L83" i="4"/>
  <c r="AO177" i="2"/>
  <c r="L84" i="4"/>
  <c r="AO179" i="2"/>
  <c r="L85" i="4"/>
  <c r="AO181" i="2"/>
  <c r="L86" i="4"/>
  <c r="AO183" i="2"/>
  <c r="L87" i="4"/>
  <c r="AO185" i="2"/>
  <c r="AO187" i="2"/>
  <c r="AO189" i="2"/>
  <c r="L90" i="4"/>
  <c r="AO191" i="2"/>
  <c r="AO193" i="2"/>
  <c r="L92" i="4"/>
  <c r="AO195" i="2"/>
  <c r="L93" i="4"/>
  <c r="AO197" i="2"/>
  <c r="L94" i="4"/>
  <c r="AO199" i="2"/>
  <c r="L95" i="4"/>
  <c r="AO201" i="2"/>
  <c r="L96" i="4"/>
  <c r="AO203" i="2"/>
  <c r="L97" i="4"/>
  <c r="AO205" i="2"/>
  <c r="M98" i="4"/>
  <c r="K99" i="4"/>
  <c r="AO208" i="2"/>
  <c r="L101" i="4"/>
  <c r="AO213" i="2"/>
  <c r="M102" i="4"/>
  <c r="K103" i="4"/>
  <c r="AO216" i="2"/>
  <c r="L105" i="4"/>
  <c r="AO221" i="2"/>
  <c r="M106" i="4"/>
  <c r="K107" i="4"/>
  <c r="AO224" i="2"/>
  <c r="L109" i="4"/>
  <c r="AO229" i="2"/>
  <c r="M110" i="4"/>
  <c r="K111" i="4"/>
  <c r="AO232" i="2"/>
  <c r="L113" i="4"/>
  <c r="AO237" i="2"/>
  <c r="M114" i="4"/>
  <c r="AO240" i="2"/>
  <c r="L117" i="4"/>
  <c r="AO245" i="2"/>
  <c r="M118" i="4"/>
  <c r="AO248" i="2"/>
  <c r="L121" i="4"/>
  <c r="AO253" i="2"/>
  <c r="M122" i="4"/>
  <c r="K123" i="4"/>
  <c r="AO256" i="2"/>
  <c r="L125" i="4"/>
  <c r="AO261" i="2"/>
  <c r="M126" i="4"/>
  <c r="K127" i="4"/>
  <c r="AO264" i="2"/>
  <c r="L129" i="4"/>
  <c r="AO269" i="2"/>
  <c r="M130" i="4"/>
  <c r="K131" i="4"/>
  <c r="AO272" i="2"/>
  <c r="L133" i="4"/>
  <c r="AO277" i="2"/>
  <c r="M134" i="4"/>
  <c r="K135" i="4"/>
  <c r="AO280" i="2"/>
  <c r="L137" i="4"/>
  <c r="AO285" i="2"/>
  <c r="M138" i="4"/>
  <c r="K139" i="4"/>
  <c r="AO288" i="2"/>
  <c r="L141" i="4"/>
  <c r="AO293" i="2"/>
  <c r="M142" i="4"/>
  <c r="K143" i="4"/>
  <c r="AO296" i="2"/>
  <c r="L145" i="4"/>
  <c r="AO301" i="2"/>
  <c r="M146" i="4"/>
  <c r="K147" i="4"/>
  <c r="AO304" i="2"/>
  <c r="L149" i="4"/>
  <c r="AO309" i="2"/>
  <c r="M150" i="4"/>
  <c r="AO312" i="2"/>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AO206" i="2"/>
  <c r="M101" i="4"/>
  <c r="AO214" i="2"/>
  <c r="AO219" i="2"/>
  <c r="M105" i="4"/>
  <c r="AO222" i="2"/>
  <c r="M109" i="4"/>
  <c r="AO230" i="2"/>
  <c r="AO235" i="2"/>
  <c r="M113" i="4"/>
  <c r="AO238" i="2"/>
  <c r="M117" i="4"/>
  <c r="AO246" i="2"/>
  <c r="AO251" i="2"/>
  <c r="M121" i="4"/>
  <c r="AO254" i="2"/>
  <c r="M125" i="4"/>
  <c r="AO262" i="2"/>
  <c r="AO267" i="2"/>
  <c r="M129" i="4"/>
  <c r="AO270" i="2"/>
  <c r="M133" i="4"/>
  <c r="AO278" i="2"/>
  <c r="AO283" i="2"/>
  <c r="M137" i="4"/>
  <c r="AO286" i="2"/>
  <c r="M141" i="4"/>
  <c r="AO294" i="2"/>
  <c r="AO299" i="2"/>
  <c r="M145" i="4"/>
  <c r="AO302" i="2"/>
  <c r="M149" i="4"/>
  <c r="AO310" i="2"/>
  <c r="K23" i="4"/>
  <c r="AO56" i="2"/>
  <c r="AO58" i="2"/>
  <c r="AO62" i="2"/>
  <c r="K27" i="4"/>
  <c r="AO64" i="2"/>
  <c r="K28" i="4"/>
  <c r="AO66" i="2"/>
  <c r="K30" i="4"/>
  <c r="AO70" i="2"/>
  <c r="K31" i="4"/>
  <c r="AO72" i="2"/>
  <c r="AO74" i="2"/>
  <c r="AO76" i="2"/>
  <c r="K34" i="4"/>
  <c r="AO78" i="2"/>
  <c r="AO80" i="2"/>
  <c r="K36" i="4"/>
  <c r="AO82" i="2"/>
  <c r="K38" i="4"/>
  <c r="AO86" i="2"/>
  <c r="AO88" i="2"/>
  <c r="K40" i="4"/>
  <c r="AO90" i="2"/>
  <c r="AO94" i="2"/>
  <c r="AO96" i="2"/>
  <c r="K44" i="4"/>
  <c r="AO98" i="2"/>
  <c r="K46" i="4"/>
  <c r="AO102" i="2"/>
  <c r="AO104" i="2"/>
  <c r="K48" i="4"/>
  <c r="AO106" i="2"/>
  <c r="K50" i="4"/>
  <c r="AO110" i="2"/>
  <c r="K51" i="4"/>
  <c r="AO112" i="2"/>
  <c r="K52" i="4"/>
  <c r="AO114" i="2"/>
  <c r="K54" i="4"/>
  <c r="AO118" i="2"/>
  <c r="K55" i="4"/>
  <c r="AO120" i="2"/>
  <c r="K56" i="4"/>
  <c r="AO122" i="2"/>
  <c r="AO126" i="2"/>
  <c r="K59" i="4"/>
  <c r="AO128" i="2"/>
  <c r="K60" i="4"/>
  <c r="AO130" i="2"/>
  <c r="K62" i="4"/>
  <c r="AO134" i="2"/>
  <c r="K63" i="4"/>
  <c r="AO136" i="2"/>
  <c r="K64" i="4"/>
  <c r="AO138" i="2"/>
  <c r="K66" i="4"/>
  <c r="AO142" i="2"/>
  <c r="K67" i="4"/>
  <c r="AO144" i="2"/>
  <c r="K68" i="4"/>
  <c r="AO146" i="2"/>
  <c r="AO150" i="2"/>
  <c r="K71" i="4"/>
  <c r="AO152" i="2"/>
  <c r="AO154" i="2"/>
  <c r="AO158" i="2"/>
  <c r="K75" i="4"/>
  <c r="AO160" i="2"/>
  <c r="K76" i="4"/>
  <c r="AO162" i="2"/>
  <c r="K78" i="4"/>
  <c r="AO166" i="2"/>
  <c r="K79" i="4"/>
  <c r="AO168" i="2"/>
  <c r="K80" i="4"/>
  <c r="AO170" i="2"/>
  <c r="K82" i="4"/>
  <c r="AO174" i="2"/>
  <c r="K83" i="4"/>
  <c r="AO176" i="2"/>
  <c r="K84" i="4"/>
  <c r="AO178" i="2"/>
  <c r="AO182" i="2"/>
  <c r="AO184" i="2"/>
  <c r="K88" i="4"/>
  <c r="AO186" i="2"/>
  <c r="K89" i="4"/>
  <c r="AO190" i="2"/>
  <c r="K91" i="4"/>
  <c r="AO192" i="2"/>
  <c r="AO194" i="2"/>
  <c r="AO196" i="2"/>
  <c r="AO198" i="2"/>
  <c r="K95" i="4"/>
  <c r="AO200" i="2"/>
  <c r="AO202" i="2"/>
  <c r="L99" i="4"/>
  <c r="AO209" i="2"/>
  <c r="M100" i="4"/>
  <c r="K101" i="4"/>
  <c r="AO212" i="2"/>
  <c r="L103" i="4"/>
  <c r="AO217" i="2"/>
  <c r="M104" i="4"/>
  <c r="K105" i="4"/>
  <c r="AO220" i="2"/>
  <c r="AO225" i="2"/>
  <c r="M108" i="4"/>
  <c r="K109" i="4"/>
  <c r="AO228" i="2"/>
  <c r="L111" i="4"/>
  <c r="AO233" i="2"/>
  <c r="M112" i="4"/>
  <c r="AO236" i="2"/>
  <c r="L115" i="4"/>
  <c r="AO241" i="2"/>
  <c r="M116" i="4"/>
  <c r="AO244" i="2"/>
  <c r="L119" i="4"/>
  <c r="AO249" i="2"/>
  <c r="M120" i="4"/>
  <c r="AO252" i="2"/>
  <c r="AO257" i="2"/>
  <c r="M124" i="4"/>
  <c r="K125" i="4"/>
  <c r="AO260" i="2"/>
  <c r="AO265" i="2"/>
  <c r="M128" i="4"/>
  <c r="AO268" i="2"/>
  <c r="L131" i="4"/>
  <c r="AO273" i="2"/>
  <c r="M132" i="4"/>
  <c r="K133" i="4"/>
  <c r="AO276" i="2"/>
  <c r="L135" i="4"/>
  <c r="AO281" i="2"/>
  <c r="M136" i="4"/>
  <c r="K137" i="4"/>
  <c r="AO284" i="2"/>
  <c r="AO289" i="2"/>
  <c r="M140" i="4"/>
  <c r="K141" i="4"/>
  <c r="AO292" i="2"/>
  <c r="L143" i="4"/>
  <c r="AO297" i="2"/>
  <c r="M144" i="4"/>
  <c r="AO300" i="2"/>
  <c r="L147" i="4"/>
  <c r="AO305" i="2"/>
  <c r="M148" i="4"/>
  <c r="K149" i="4"/>
  <c r="AO308" i="2"/>
  <c r="L151" i="4"/>
  <c r="AO313" i="2"/>
  <c r="L98" i="4"/>
  <c r="AO207" i="2"/>
  <c r="M99" i="4"/>
  <c r="AO210" i="2"/>
  <c r="L102" i="4"/>
  <c r="AO215" i="2"/>
  <c r="M103" i="4"/>
  <c r="K104" i="4"/>
  <c r="AO218" i="2"/>
  <c r="L106" i="4"/>
  <c r="AO223" i="2"/>
  <c r="M107" i="4"/>
  <c r="K108" i="4"/>
  <c r="AO226" i="2"/>
  <c r="AO231" i="2"/>
  <c r="M111" i="4"/>
  <c r="K112" i="4"/>
  <c r="AO234" i="2"/>
  <c r="L114" i="4"/>
  <c r="AO239" i="2"/>
  <c r="M115" i="4"/>
  <c r="K116" i="4"/>
  <c r="AO242" i="2"/>
  <c r="L118" i="4"/>
  <c r="AO247" i="2"/>
  <c r="M119" i="4"/>
  <c r="K120" i="4"/>
  <c r="AO250" i="2"/>
  <c r="L122" i="4"/>
  <c r="AO255" i="2"/>
  <c r="M123" i="4"/>
  <c r="K124" i="4"/>
  <c r="AO258" i="2"/>
  <c r="L126" i="4"/>
  <c r="AO263" i="2"/>
  <c r="M127" i="4"/>
  <c r="K128" i="4"/>
  <c r="AO266" i="2"/>
  <c r="L130" i="4"/>
  <c r="AO271" i="2"/>
  <c r="M131" i="4"/>
  <c r="AO274" i="2"/>
  <c r="L134" i="4"/>
  <c r="AO279" i="2"/>
  <c r="M135" i="4"/>
  <c r="K136" i="4"/>
  <c r="AO282" i="2"/>
  <c r="L138" i="4"/>
  <c r="AO287" i="2"/>
  <c r="M139" i="4"/>
  <c r="K140" i="4"/>
  <c r="AO290" i="2"/>
  <c r="AO295" i="2"/>
  <c r="M143" i="4"/>
  <c r="K144" i="4"/>
  <c r="AO298" i="2"/>
  <c r="L146" i="4"/>
  <c r="AO303" i="2"/>
  <c r="M147" i="4"/>
  <c r="K148" i="4"/>
  <c r="AO306" i="2"/>
  <c r="L150" i="4"/>
  <c r="AO311" i="2"/>
  <c r="M151" i="4"/>
  <c r="O15" i="2"/>
  <c r="L2" i="4" s="1"/>
  <c r="F27" i="21"/>
  <c r="AD14" i="2"/>
  <c r="BI177" i="2" l="1"/>
  <c r="BI173" i="2"/>
  <c r="BI169" i="2"/>
  <c r="BI165" i="2"/>
  <c r="BI161" i="2"/>
  <c r="BI149" i="2"/>
  <c r="BI145" i="2"/>
  <c r="BI137" i="2"/>
  <c r="BI125" i="2"/>
  <c r="BI121" i="2"/>
  <c r="BI113" i="2"/>
  <c r="BI101" i="2"/>
  <c r="BI97" i="2"/>
  <c r="BI89" i="2"/>
  <c r="BI85" i="2"/>
  <c r="BI77" i="2"/>
  <c r="BI65" i="2"/>
  <c r="BI61" i="2"/>
  <c r="BI53" i="2"/>
  <c r="BI28" i="2"/>
  <c r="BI36" i="2"/>
  <c r="BI52" i="2"/>
  <c r="BH34" i="2"/>
  <c r="BH43" i="2"/>
  <c r="BH187" i="2"/>
  <c r="BI187" i="2" s="1"/>
  <c r="BH191" i="2"/>
  <c r="BI191" i="2" s="1"/>
  <c r="BH195" i="2"/>
  <c r="BH199" i="2"/>
  <c r="BI199" i="2" s="1"/>
  <c r="BH203" i="2"/>
  <c r="BI203" i="2" s="1"/>
  <c r="BH207" i="2"/>
  <c r="BI207" i="2" s="1"/>
  <c r="BH211" i="2"/>
  <c r="BI211" i="2" s="1"/>
  <c r="BH215" i="2"/>
  <c r="BI215" i="2" s="1"/>
  <c r="BH219" i="2"/>
  <c r="BH223" i="2"/>
  <c r="BI223" i="2" s="1"/>
  <c r="BH227" i="2"/>
  <c r="BI227" i="2" s="1"/>
  <c r="BH231" i="2"/>
  <c r="BI231" i="2" s="1"/>
  <c r="BH235" i="2"/>
  <c r="BI235" i="2" s="1"/>
  <c r="BH239" i="2"/>
  <c r="BI239" i="2" s="1"/>
  <c r="BH18" i="2"/>
  <c r="BH48" i="2"/>
  <c r="BH46" i="2"/>
  <c r="BH40" i="2"/>
  <c r="BH27" i="2"/>
  <c r="BH49" i="2"/>
  <c r="BI308" i="2"/>
  <c r="BI182" i="2"/>
  <c r="BI25" i="2"/>
  <c r="BI45" i="2"/>
  <c r="BI62" i="2"/>
  <c r="BI74" i="2"/>
  <c r="BI78" i="2"/>
  <c r="BI86" i="2"/>
  <c r="BI98" i="2"/>
  <c r="BI102" i="2"/>
  <c r="BI110" i="2"/>
  <c r="BI122" i="2"/>
  <c r="BI134" i="2"/>
  <c r="BI138" i="2"/>
  <c r="BI142" i="2"/>
  <c r="BI146" i="2"/>
  <c r="BI158" i="2"/>
  <c r="BI170" i="2"/>
  <c r="BI196" i="2"/>
  <c r="BI208" i="2"/>
  <c r="BI220" i="2"/>
  <c r="BI224" i="2"/>
  <c r="BI232" i="2"/>
  <c r="BI244" i="2"/>
  <c r="BI256" i="2"/>
  <c r="BI268" i="2"/>
  <c r="BI280" i="2"/>
  <c r="BI284" i="2"/>
  <c r="BI292" i="2"/>
  <c r="BI296" i="2"/>
  <c r="BI304" i="2"/>
  <c r="BI59" i="2"/>
  <c r="BI67" i="2"/>
  <c r="BI91" i="2"/>
  <c r="BI107" i="2"/>
  <c r="BI127" i="2"/>
  <c r="BI313" i="2"/>
  <c r="BI128" i="2"/>
  <c r="BI214" i="2"/>
  <c r="BI252" i="2"/>
  <c r="C12" i="25"/>
  <c r="C37" i="25"/>
  <c r="C26" i="25"/>
  <c r="H11" i="25"/>
  <c r="F2" i="30" s="1"/>
  <c r="G23" i="25"/>
  <c r="A3" i="30" s="1"/>
  <c r="C23" i="25"/>
  <c r="G3" i="30" s="1"/>
  <c r="C27" i="25"/>
  <c r="Q12" i="25" s="1"/>
  <c r="BD14" i="19"/>
  <c r="C25" i="25"/>
  <c r="H23" i="25"/>
  <c r="F3" i="30" s="1"/>
  <c r="H35" i="25"/>
  <c r="F4" i="30" s="1"/>
  <c r="BI15" i="19"/>
  <c r="BW16" i="19"/>
  <c r="AF15" i="19"/>
  <c r="BY16" i="19"/>
  <c r="AF21" i="19"/>
  <c r="AF17" i="19"/>
  <c r="BL16" i="19"/>
  <c r="BQ16" i="19" s="1"/>
  <c r="AI16" i="19" s="1"/>
  <c r="AG16" i="19"/>
  <c r="AH16" i="19" s="1"/>
  <c r="BI184" i="2"/>
  <c r="CA10" i="2"/>
  <c r="AF19" i="2"/>
  <c r="X14" i="19"/>
  <c r="AO92" i="2"/>
  <c r="AO84" i="2"/>
  <c r="AO44" i="2"/>
  <c r="BC298" i="2"/>
  <c r="BD298" i="2" s="1"/>
  <c r="BJ278" i="2"/>
  <c r="BK278" i="2" s="1"/>
  <c r="AO28" i="2"/>
  <c r="BC290" i="2"/>
  <c r="BD290" i="2" s="1"/>
  <c r="AO124" i="2"/>
  <c r="AO116" i="2"/>
  <c r="AO108" i="2"/>
  <c r="AO100" i="2"/>
  <c r="BC250" i="2"/>
  <c r="BD250" i="2" s="1"/>
  <c r="AO148" i="2"/>
  <c r="AO140" i="2"/>
  <c r="AO132" i="2"/>
  <c r="AO307" i="2"/>
  <c r="AO291" i="2"/>
  <c r="AO275" i="2"/>
  <c r="AO259" i="2"/>
  <c r="AO243" i="2"/>
  <c r="AO227" i="2"/>
  <c r="AO211" i="2"/>
  <c r="AO156" i="2"/>
  <c r="AO60" i="2"/>
  <c r="AO36" i="2"/>
  <c r="AO52" i="2"/>
  <c r="AO180" i="2"/>
  <c r="AO172" i="2"/>
  <c r="AO164" i="2"/>
  <c r="AO68" i="2"/>
  <c r="BC92" i="2"/>
  <c r="BD92" i="2" s="1"/>
  <c r="AO188" i="2"/>
  <c r="D139" i="4"/>
  <c r="BC312" i="2"/>
  <c r="BD312" i="2" s="1"/>
  <c r="BC156" i="2"/>
  <c r="BD156" i="2" s="1"/>
  <c r="BC84" i="2"/>
  <c r="BD84" i="2" s="1"/>
  <c r="BC242" i="2"/>
  <c r="BD242" i="2" s="1"/>
  <c r="BC148" i="2"/>
  <c r="BD148" i="2" s="1"/>
  <c r="BC76" i="2"/>
  <c r="BD76" i="2" s="1"/>
  <c r="BC226" i="2"/>
  <c r="BD226" i="2" s="1"/>
  <c r="BC132" i="2"/>
  <c r="BD132" i="2" s="1"/>
  <c r="BC68" i="2"/>
  <c r="BD68" i="2" s="1"/>
  <c r="BC124" i="2"/>
  <c r="BD124" i="2" s="1"/>
  <c r="BC60" i="2"/>
  <c r="BD60" i="2" s="1"/>
  <c r="BC282" i="2"/>
  <c r="BD282" i="2" s="1"/>
  <c r="BC116" i="2"/>
  <c r="BD116" i="2" s="1"/>
  <c r="BC52" i="2"/>
  <c r="BD52" i="2" s="1"/>
  <c r="BC274" i="2"/>
  <c r="BD274" i="2" s="1"/>
  <c r="BC108" i="2"/>
  <c r="BD108" i="2" s="1"/>
  <c r="BC44" i="2"/>
  <c r="BD44" i="2" s="1"/>
  <c r="BC266" i="2"/>
  <c r="BD266" i="2" s="1"/>
  <c r="BC296" i="2"/>
  <c r="BD296" i="2" s="1"/>
  <c r="BC100" i="2"/>
  <c r="BD100" i="2" s="1"/>
  <c r="BC36" i="2"/>
  <c r="BD36" i="2" s="1"/>
  <c r="BC258" i="2"/>
  <c r="BD258" i="2" s="1"/>
  <c r="AF81" i="2"/>
  <c r="AF57" i="2"/>
  <c r="AF29" i="2"/>
  <c r="BC218" i="2"/>
  <c r="BD218" i="2" s="1"/>
  <c r="BC64" i="2"/>
  <c r="BD64" i="2" s="1"/>
  <c r="BC240" i="2"/>
  <c r="BD240" i="2" s="1"/>
  <c r="BC308" i="2"/>
  <c r="BD308" i="2" s="1"/>
  <c r="BC118" i="2"/>
  <c r="BD118" i="2" s="1"/>
  <c r="BC210" i="2"/>
  <c r="BD210" i="2" s="1"/>
  <c r="BC80" i="2"/>
  <c r="BD80" i="2" s="1"/>
  <c r="BC248" i="2"/>
  <c r="BD248" i="2" s="1"/>
  <c r="BC302" i="2"/>
  <c r="BD302" i="2" s="1"/>
  <c r="BC110" i="2"/>
  <c r="BD110" i="2" s="1"/>
  <c r="BC264" i="2"/>
  <c r="BD264" i="2" s="1"/>
  <c r="BC72" i="2"/>
  <c r="BD72" i="2" s="1"/>
  <c r="BC196" i="2"/>
  <c r="BD196" i="2" s="1"/>
  <c r="BC294" i="2"/>
  <c r="BD294" i="2" s="1"/>
  <c r="BC102" i="2"/>
  <c r="BD102" i="2" s="1"/>
  <c r="AO20" i="2"/>
  <c r="BC58" i="2"/>
  <c r="BD58" i="2" s="1"/>
  <c r="BC88" i="2"/>
  <c r="BD88" i="2" s="1"/>
  <c r="BC188" i="2"/>
  <c r="BD188" i="2" s="1"/>
  <c r="BC158" i="2"/>
  <c r="BD158" i="2" s="1"/>
  <c r="BC94" i="2"/>
  <c r="BD94" i="2" s="1"/>
  <c r="AF129" i="2"/>
  <c r="AF105" i="2"/>
  <c r="AF97" i="2"/>
  <c r="BC50" i="2"/>
  <c r="BD50" i="2" s="1"/>
  <c r="BC180" i="2"/>
  <c r="BD180" i="2" s="1"/>
  <c r="BC278" i="2"/>
  <c r="BD278" i="2" s="1"/>
  <c r="BC150" i="2"/>
  <c r="BD150" i="2" s="1"/>
  <c r="BC34" i="2"/>
  <c r="BD34" i="2" s="1"/>
  <c r="BC164" i="2"/>
  <c r="BD164" i="2" s="1"/>
  <c r="BC28" i="2"/>
  <c r="BD28" i="2" s="1"/>
  <c r="BC270" i="2"/>
  <c r="BD270" i="2" s="1"/>
  <c r="BC142" i="2"/>
  <c r="BD142" i="2" s="1"/>
  <c r="BC234" i="2"/>
  <c r="BD234" i="2" s="1"/>
  <c r="BT206" i="19"/>
  <c r="AH308" i="19"/>
  <c r="AG121" i="19"/>
  <c r="AH121" i="19" s="1"/>
  <c r="BV112" i="19"/>
  <c r="AH174" i="19"/>
  <c r="BT174" i="19"/>
  <c r="AH302" i="19"/>
  <c r="AG28" i="19"/>
  <c r="BV28" i="19" s="1"/>
  <c r="D42" i="10"/>
  <c r="AF65" i="19"/>
  <c r="BT284" i="19"/>
  <c r="BT302" i="19"/>
  <c r="BJ48" i="19"/>
  <c r="BK48" i="19" s="1"/>
  <c r="BJ62" i="19"/>
  <c r="BK62" i="19" s="1"/>
  <c r="BV212" i="19"/>
  <c r="AG171" i="19"/>
  <c r="AH171" i="19" s="1"/>
  <c r="AH252" i="19"/>
  <c r="BV102" i="19"/>
  <c r="AG244" i="19"/>
  <c r="BU244" i="19" s="1"/>
  <c r="BW196" i="19"/>
  <c r="BW312" i="19"/>
  <c r="AG262" i="19"/>
  <c r="AG184" i="19"/>
  <c r="AG134" i="19"/>
  <c r="BM72" i="19"/>
  <c r="BM56" i="19"/>
  <c r="BJ196" i="19"/>
  <c r="BK196" i="19" s="1"/>
  <c r="BJ312" i="19"/>
  <c r="BK312" i="19" s="1"/>
  <c r="C19" i="10"/>
  <c r="BJ86" i="19"/>
  <c r="BK86" i="19" s="1"/>
  <c r="BC296" i="19"/>
  <c r="BD296" i="19" s="1"/>
  <c r="AO185" i="19"/>
  <c r="BC256" i="19"/>
  <c r="BD256" i="19" s="1"/>
  <c r="BC160" i="19"/>
  <c r="BD160" i="19" s="1"/>
  <c r="BC88" i="19"/>
  <c r="BD88" i="19" s="1"/>
  <c r="BC24" i="19"/>
  <c r="BD24" i="19" s="1"/>
  <c r="AO233" i="19"/>
  <c r="AO81" i="19"/>
  <c r="AO121" i="19"/>
  <c r="AO201" i="19"/>
  <c r="AG213" i="19"/>
  <c r="AH213" i="19" s="1"/>
  <c r="BU152" i="19"/>
  <c r="BW244" i="19"/>
  <c r="D44" i="10"/>
  <c r="BY196" i="19"/>
  <c r="BY312" i="19"/>
  <c r="BL262" i="19"/>
  <c r="BW184" i="19"/>
  <c r="BW134" i="19"/>
  <c r="BL108" i="19"/>
  <c r="BL90" i="19"/>
  <c r="C151" i="10"/>
  <c r="BJ208" i="19"/>
  <c r="BK208" i="19" s="1"/>
  <c r="BJ238" i="19"/>
  <c r="BK238" i="19" s="1"/>
  <c r="BC272" i="19"/>
  <c r="BD272" i="19" s="1"/>
  <c r="BC248" i="19"/>
  <c r="BD248" i="19" s="1"/>
  <c r="BC152" i="19"/>
  <c r="BD152" i="19" s="1"/>
  <c r="BC80" i="19"/>
  <c r="BD80" i="19" s="1"/>
  <c r="AF53" i="19"/>
  <c r="AO145" i="19"/>
  <c r="O17" i="19"/>
  <c r="L3" i="10" s="1"/>
  <c r="BU236" i="19"/>
  <c r="BT216" i="19"/>
  <c r="BL274" i="19"/>
  <c r="BY244" i="19"/>
  <c r="BM128" i="19"/>
  <c r="BY306" i="19"/>
  <c r="BW262" i="19"/>
  <c r="BY184" i="19"/>
  <c r="BY134" i="19"/>
  <c r="AG108" i="19"/>
  <c r="BL48" i="19"/>
  <c r="AG90" i="19"/>
  <c r="BL70" i="19"/>
  <c r="BJ274" i="19"/>
  <c r="BK274" i="19" s="1"/>
  <c r="C94" i="10"/>
  <c r="C146" i="10"/>
  <c r="AF50" i="19"/>
  <c r="C134" i="10"/>
  <c r="BC264" i="19"/>
  <c r="BD264" i="19" s="1"/>
  <c r="AO289" i="19"/>
  <c r="AO225" i="19"/>
  <c r="BC224" i="19"/>
  <c r="BD224" i="19" s="1"/>
  <c r="BC144" i="19"/>
  <c r="BD144" i="19" s="1"/>
  <c r="BC72" i="19"/>
  <c r="BD72" i="19" s="1"/>
  <c r="AO33" i="19"/>
  <c r="AO105" i="19"/>
  <c r="AO217" i="19"/>
  <c r="O25" i="19"/>
  <c r="L7" i="10" s="1"/>
  <c r="O41" i="19"/>
  <c r="L15" i="10" s="1"/>
  <c r="O49" i="19"/>
  <c r="L19" i="10" s="1"/>
  <c r="O57" i="19"/>
  <c r="L23" i="10" s="1"/>
  <c r="O65" i="19"/>
  <c r="L27" i="10" s="1"/>
  <c r="O73" i="19"/>
  <c r="L31" i="10" s="1"/>
  <c r="O89" i="19"/>
  <c r="L39" i="10" s="1"/>
  <c r="O97" i="19"/>
  <c r="L43" i="10" s="1"/>
  <c r="O105" i="19"/>
  <c r="L47" i="10" s="1"/>
  <c r="O113" i="19"/>
  <c r="L51" i="10" s="1"/>
  <c r="O121" i="19"/>
  <c r="L55" i="10" s="1"/>
  <c r="O129" i="19"/>
  <c r="L59" i="10" s="1"/>
  <c r="O137" i="19"/>
  <c r="L63" i="10" s="1"/>
  <c r="O153" i="19"/>
  <c r="L71" i="10" s="1"/>
  <c r="O161" i="19"/>
  <c r="L75" i="10" s="1"/>
  <c r="O177" i="19"/>
  <c r="L83" i="10" s="1"/>
  <c r="O185" i="19"/>
  <c r="L87" i="10" s="1"/>
  <c r="O193" i="19"/>
  <c r="L91" i="10" s="1"/>
  <c r="O201" i="19"/>
  <c r="L95" i="10" s="1"/>
  <c r="O209" i="19"/>
  <c r="L99" i="10" s="1"/>
  <c r="O217" i="19"/>
  <c r="L103" i="10" s="1"/>
  <c r="O233" i="19"/>
  <c r="L111" i="10" s="1"/>
  <c r="O241" i="19"/>
  <c r="L115" i="10" s="1"/>
  <c r="O257" i="19"/>
  <c r="L123" i="10" s="1"/>
  <c r="O265" i="19"/>
  <c r="L127" i="10" s="1"/>
  <c r="O273" i="19"/>
  <c r="L131" i="10" s="1"/>
  <c r="O289" i="19"/>
  <c r="L139" i="10" s="1"/>
  <c r="O297" i="19"/>
  <c r="L143" i="10" s="1"/>
  <c r="O313" i="19"/>
  <c r="L151" i="10" s="1"/>
  <c r="BJ70" i="19"/>
  <c r="BK70" i="19" s="1"/>
  <c r="AG274" i="19"/>
  <c r="BT274" i="19" s="1"/>
  <c r="BM104" i="19"/>
  <c r="AG256" i="19"/>
  <c r="AG62" i="19"/>
  <c r="AG63" i="19" s="1"/>
  <c r="AH63" i="19" s="1"/>
  <c r="BY262" i="19"/>
  <c r="AG208" i="19"/>
  <c r="BY108" i="19"/>
  <c r="AG48" i="19"/>
  <c r="BV48" i="19" s="1"/>
  <c r="BW90" i="19"/>
  <c r="AG70" i="19"/>
  <c r="C117" i="10"/>
  <c r="C87" i="10"/>
  <c r="BC240" i="19"/>
  <c r="BD240" i="19" s="1"/>
  <c r="BC64" i="19"/>
  <c r="BD64" i="19" s="1"/>
  <c r="AO41" i="19"/>
  <c r="AO177" i="19"/>
  <c r="BW274" i="19"/>
  <c r="BL256" i="19"/>
  <c r="BL208" i="19"/>
  <c r="BW108" i="19"/>
  <c r="BY48" i="19"/>
  <c r="BL238" i="19"/>
  <c r="BW70" i="19"/>
  <c r="BJ256" i="19"/>
  <c r="BK256" i="19" s="1"/>
  <c r="BC112" i="19"/>
  <c r="BD112" i="19" s="1"/>
  <c r="BC192" i="19"/>
  <c r="BD192" i="19" s="1"/>
  <c r="BC128" i="19"/>
  <c r="BD128" i="19" s="1"/>
  <c r="BC56" i="19"/>
  <c r="BD56" i="19" s="1"/>
  <c r="AO49" i="19"/>
  <c r="AH312" i="19"/>
  <c r="BW256" i="19"/>
  <c r="BW208" i="19"/>
  <c r="AG238" i="19"/>
  <c r="BM166" i="19"/>
  <c r="BL38" i="19"/>
  <c r="C123" i="10"/>
  <c r="C49" i="10"/>
  <c r="AF34" i="19"/>
  <c r="AF68" i="19"/>
  <c r="BC208" i="19"/>
  <c r="BD208" i="19" s="1"/>
  <c r="AO313" i="19"/>
  <c r="AF119" i="19"/>
  <c r="AH212" i="19"/>
  <c r="BL196" i="19"/>
  <c r="BY208" i="19"/>
  <c r="AF179" i="19"/>
  <c r="AF193" i="19"/>
  <c r="P25" i="26"/>
  <c r="Q25" i="26"/>
  <c r="Q9" i="26"/>
  <c r="Q9" i="11"/>
  <c r="R9" i="11"/>
  <c r="N9" i="11" s="1"/>
  <c r="N5" i="11" s="1"/>
  <c r="S9" i="11"/>
  <c r="W9" i="11"/>
  <c r="W5" i="11" s="1"/>
  <c r="E12" i="11"/>
  <c r="E7" i="12" s="1"/>
  <c r="V9" i="11"/>
  <c r="V5" i="11" s="1"/>
  <c r="M9" i="11"/>
  <c r="M5" i="11" s="1"/>
  <c r="D5" i="11" s="1"/>
  <c r="F37" i="26"/>
  <c r="E35" i="26"/>
  <c r="L12" i="32" s="1"/>
  <c r="N35" i="26"/>
  <c r="E33" i="26"/>
  <c r="C22" i="17"/>
  <c r="D34" i="26"/>
  <c r="N38" i="26"/>
  <c r="F35" i="26"/>
  <c r="E34" i="26"/>
  <c r="C26" i="17"/>
  <c r="I26" i="17" s="1"/>
  <c r="D38" i="26"/>
  <c r="N34" i="26"/>
  <c r="D24" i="17"/>
  <c r="I76" i="12" s="1"/>
  <c r="F36" i="26"/>
  <c r="O30" i="26" s="1"/>
  <c r="F34" i="26"/>
  <c r="BB10" i="19"/>
  <c r="C28" i="17"/>
  <c r="E28" i="17" s="1"/>
  <c r="C20" i="17"/>
  <c r="D33" i="26"/>
  <c r="N37" i="26"/>
  <c r="E37" i="26"/>
  <c r="N12" i="32" s="1"/>
  <c r="F33" i="26"/>
  <c r="D36" i="26"/>
  <c r="N36" i="26"/>
  <c r="F38" i="26"/>
  <c r="D37" i="26"/>
  <c r="N33" i="26"/>
  <c r="E38" i="26"/>
  <c r="O12" i="32" s="1"/>
  <c r="E36" i="26"/>
  <c r="C18" i="17"/>
  <c r="L7" i="17" s="1"/>
  <c r="D35" i="26"/>
  <c r="E30" i="26"/>
  <c r="AO21" i="19"/>
  <c r="BF12" i="19"/>
  <c r="BC20" i="19"/>
  <c r="BD20" i="19" s="1"/>
  <c r="BI21" i="19"/>
  <c r="BI19" i="19"/>
  <c r="BH16" i="19"/>
  <c r="BI16" i="19" s="1"/>
  <c r="CA10" i="19"/>
  <c r="D22" i="26"/>
  <c r="E20" i="26"/>
  <c r="C26" i="13"/>
  <c r="G26" i="13" s="1"/>
  <c r="E19" i="26"/>
  <c r="E21" i="26"/>
  <c r="N5" i="32" s="1"/>
  <c r="E22" i="26"/>
  <c r="O5" i="32" s="1"/>
  <c r="D20" i="26"/>
  <c r="C22" i="13"/>
  <c r="V22" i="13" s="1"/>
  <c r="D17" i="26"/>
  <c r="C28" i="13"/>
  <c r="D28" i="13" s="1"/>
  <c r="K30" i="12" s="1"/>
  <c r="N17" i="26"/>
  <c r="F19" i="26"/>
  <c r="F20" i="26"/>
  <c r="O14" i="26" s="1"/>
  <c r="F22" i="26"/>
  <c r="D21" i="26"/>
  <c r="C20" i="13"/>
  <c r="H20" i="13" s="1"/>
  <c r="F18" i="26"/>
  <c r="N21" i="26"/>
  <c r="BB10" i="2"/>
  <c r="D18" i="26"/>
  <c r="E18" i="26"/>
  <c r="N22" i="26"/>
  <c r="F21" i="26"/>
  <c r="E17" i="26"/>
  <c r="AP15" i="2"/>
  <c r="Q15" i="2" s="1"/>
  <c r="AO19" i="2"/>
  <c r="BC18" i="2"/>
  <c r="BD18" i="2" s="1"/>
  <c r="U7" i="2"/>
  <c r="V11" i="2"/>
  <c r="AF179" i="2"/>
  <c r="AF171" i="2"/>
  <c r="AF163" i="2"/>
  <c r="AF147" i="2"/>
  <c r="AF139" i="2"/>
  <c r="AF131" i="2"/>
  <c r="AF115" i="2"/>
  <c r="AF107" i="2"/>
  <c r="AF91" i="2"/>
  <c r="AF83" i="2"/>
  <c r="AF75" i="2"/>
  <c r="AF67" i="2"/>
  <c r="AF56" i="2"/>
  <c r="AF33" i="2"/>
  <c r="AF169" i="2"/>
  <c r="F12" i="32"/>
  <c r="F3" i="32"/>
  <c r="G31" i="21"/>
  <c r="AO18" i="2"/>
  <c r="AC20" i="2"/>
  <c r="P9" i="11"/>
  <c r="P13" i="26"/>
  <c r="P9" i="26" s="1"/>
  <c r="N27" i="26"/>
  <c r="F31" i="26"/>
  <c r="C22" i="16"/>
  <c r="H22" i="16" s="1"/>
  <c r="C24" i="16"/>
  <c r="I24" i="16" s="1"/>
  <c r="N31" i="26"/>
  <c r="D30" i="26"/>
  <c r="D31" i="26"/>
  <c r="F27" i="26"/>
  <c r="AP18" i="19"/>
  <c r="P18" i="19" s="1"/>
  <c r="AP14" i="19"/>
  <c r="P14" i="19" s="1"/>
  <c r="AZ10" i="19"/>
  <c r="BE12" i="19"/>
  <c r="BI14" i="19"/>
  <c r="AL10" i="19"/>
  <c r="AP16" i="2"/>
  <c r="Q16" i="2" s="1"/>
  <c r="BH16" i="2"/>
  <c r="BI16" i="2" s="1"/>
  <c r="D5" i="4"/>
  <c r="X18" i="19"/>
  <c r="X20" i="19"/>
  <c r="X22" i="2"/>
  <c r="AW12" i="19"/>
  <c r="AW10" i="19" s="1"/>
  <c r="D27" i="26"/>
  <c r="BA10" i="19"/>
  <c r="C26" i="16"/>
  <c r="E26" i="16" s="1"/>
  <c r="C20" i="16"/>
  <c r="H20" i="16" s="1"/>
  <c r="E27" i="26"/>
  <c r="N28" i="26"/>
  <c r="N30" i="26"/>
  <c r="E29" i="26"/>
  <c r="E31" i="26"/>
  <c r="N10" i="32" s="1"/>
  <c r="F30" i="26"/>
  <c r="O29" i="26" s="1"/>
  <c r="F32" i="26"/>
  <c r="F28" i="26"/>
  <c r="E28" i="26"/>
  <c r="F29" i="26"/>
  <c r="D29" i="26"/>
  <c r="D28" i="26"/>
  <c r="C18" i="16"/>
  <c r="V18" i="16" s="1"/>
  <c r="N32" i="26"/>
  <c r="N29" i="26"/>
  <c r="E32" i="26"/>
  <c r="O10" i="32" s="1"/>
  <c r="D32" i="26"/>
  <c r="C28" i="16"/>
  <c r="AP20" i="19"/>
  <c r="P20" i="19" s="1"/>
  <c r="AY10" i="19"/>
  <c r="AP16" i="19"/>
  <c r="P16" i="19" s="1"/>
  <c r="AO16" i="19"/>
  <c r="BI18" i="19"/>
  <c r="O16" i="19"/>
  <c r="K3" i="10" s="1"/>
  <c r="BC16" i="19"/>
  <c r="BD16" i="19" s="1"/>
  <c r="AN10" i="19"/>
  <c r="U7" i="19"/>
  <c r="C35" i="25"/>
  <c r="G4" i="30" s="1"/>
  <c r="G11" i="25"/>
  <c r="A2" i="30" s="1"/>
  <c r="C14" i="25"/>
  <c r="B2" i="30" s="1"/>
  <c r="E2" i="30" s="1"/>
  <c r="C15" i="25"/>
  <c r="Q11" i="25" s="1"/>
  <c r="C36" i="25"/>
  <c r="B4" i="30" s="1"/>
  <c r="D4" i="30" s="1"/>
  <c r="C11" i="25"/>
  <c r="G2" i="30" s="1"/>
  <c r="G35" i="25"/>
  <c r="A4" i="30" s="1"/>
  <c r="C24" i="25"/>
  <c r="B3" i="30" s="1"/>
  <c r="M3" i="30" s="1"/>
  <c r="C39" i="25"/>
  <c r="Q13" i="25" s="1"/>
  <c r="C13" i="25"/>
  <c r="F21" i="18"/>
  <c r="G21" i="18" s="1"/>
  <c r="Z10" i="19"/>
  <c r="AD18" i="19"/>
  <c r="AC16" i="19"/>
  <c r="AF16" i="19" s="1"/>
  <c r="H28" i="17"/>
  <c r="C150" i="10"/>
  <c r="C130" i="10"/>
  <c r="C28" i="10"/>
  <c r="BJ52" i="19"/>
  <c r="BK52" i="19" s="1"/>
  <c r="AG195" i="19"/>
  <c r="AH195" i="19" s="1"/>
  <c r="AH258" i="19"/>
  <c r="AH266" i="19"/>
  <c r="BU266" i="19"/>
  <c r="BU192" i="19"/>
  <c r="AG221" i="19"/>
  <c r="AH221" i="19" s="1"/>
  <c r="BV284" i="19"/>
  <c r="BU170" i="19"/>
  <c r="BV38" i="19"/>
  <c r="BT70" i="19"/>
  <c r="BT282" i="19"/>
  <c r="BV120" i="19"/>
  <c r="BV62" i="19"/>
  <c r="AG37" i="19"/>
  <c r="AH37" i="19" s="1"/>
  <c r="BW294" i="19"/>
  <c r="BW230" i="19"/>
  <c r="BL190" i="19"/>
  <c r="BW140" i="19"/>
  <c r="BL66" i="19"/>
  <c r="BM34" i="19"/>
  <c r="BL284" i="19"/>
  <c r="BM198" i="19"/>
  <c r="AG128" i="19"/>
  <c r="AH128" i="19" s="1"/>
  <c r="AG122" i="19"/>
  <c r="BW104" i="19"/>
  <c r="BM258" i="19"/>
  <c r="AG248" i="19"/>
  <c r="BU248" i="19" s="1"/>
  <c r="BW144" i="19"/>
  <c r="BW138" i="19"/>
  <c r="BL84" i="19"/>
  <c r="BY52" i="19"/>
  <c r="BY288" i="19"/>
  <c r="BL278" i="19"/>
  <c r="BQ278" i="19" s="1"/>
  <c r="AI278" i="19" s="1"/>
  <c r="BM268" i="19"/>
  <c r="BW224" i="19"/>
  <c r="BM40" i="19"/>
  <c r="BW38" i="19"/>
  <c r="BJ82" i="19"/>
  <c r="BK82" i="19" s="1"/>
  <c r="C59" i="10"/>
  <c r="BJ248" i="19"/>
  <c r="BK248" i="19" s="1"/>
  <c r="BJ224" i="19"/>
  <c r="BK224" i="19" s="1"/>
  <c r="AF74" i="19"/>
  <c r="BM16" i="19"/>
  <c r="AF80" i="19"/>
  <c r="AF140" i="19"/>
  <c r="AF202" i="19"/>
  <c r="AF208" i="19"/>
  <c r="AF308" i="19"/>
  <c r="AF312" i="19"/>
  <c r="BJ66" i="19"/>
  <c r="BK66" i="19" s="1"/>
  <c r="BJ72" i="19"/>
  <c r="BK72" i="19" s="1"/>
  <c r="BU194" i="19"/>
  <c r="AG259" i="19"/>
  <c r="AH259" i="19" s="1"/>
  <c r="BU240" i="19"/>
  <c r="AH70" i="19"/>
  <c r="AH282" i="19"/>
  <c r="BY294" i="19"/>
  <c r="BY230" i="19"/>
  <c r="AG190" i="19"/>
  <c r="BV190" i="19" s="1"/>
  <c r="BL140" i="19"/>
  <c r="BY140" i="19"/>
  <c r="BM78" i="19"/>
  <c r="BW66" i="19"/>
  <c r="BW28" i="19"/>
  <c r="BW284" i="19"/>
  <c r="BL128" i="19"/>
  <c r="BQ128" i="19" s="1"/>
  <c r="AI128" i="19" s="1"/>
  <c r="BL122" i="19"/>
  <c r="BY104" i="19"/>
  <c r="BM64" i="19"/>
  <c r="BM282" i="19"/>
  <c r="BW248" i="19"/>
  <c r="BY144" i="19"/>
  <c r="BY138" i="19"/>
  <c r="AG84" i="19"/>
  <c r="BL42" i="19"/>
  <c r="BM304" i="19"/>
  <c r="BL288" i="19"/>
  <c r="BW278" i="19"/>
  <c r="BY224" i="19"/>
  <c r="AG124" i="19"/>
  <c r="D36" i="10"/>
  <c r="BJ294" i="19"/>
  <c r="BK294" i="19" s="1"/>
  <c r="C65" i="10"/>
  <c r="BJ284" i="19"/>
  <c r="BK284" i="19" s="1"/>
  <c r="C105" i="10"/>
  <c r="BJ122" i="19"/>
  <c r="BK122" i="19" s="1"/>
  <c r="BJ84" i="19"/>
  <c r="BK84" i="19" s="1"/>
  <c r="BJ278" i="19"/>
  <c r="BK278" i="19" s="1"/>
  <c r="C57" i="10"/>
  <c r="BJ42" i="19"/>
  <c r="BK42" i="19" s="1"/>
  <c r="AH284" i="19"/>
  <c r="AH268" i="19"/>
  <c r="AH120" i="19"/>
  <c r="AG230" i="19"/>
  <c r="BV230" i="19" s="1"/>
  <c r="BL166" i="19"/>
  <c r="AG140" i="19"/>
  <c r="BY284" i="19"/>
  <c r="D128" i="10"/>
  <c r="BW128" i="19"/>
  <c r="AG104" i="19"/>
  <c r="BV104" i="19" s="1"/>
  <c r="BY248" i="19"/>
  <c r="AG144" i="19"/>
  <c r="AG138" i="19"/>
  <c r="BY84" i="19"/>
  <c r="AG288" i="19"/>
  <c r="BY278" i="19"/>
  <c r="BL224" i="19"/>
  <c r="BQ224" i="19" s="1"/>
  <c r="AI224" i="19" s="1"/>
  <c r="BY124" i="19"/>
  <c r="AG80" i="19"/>
  <c r="C35" i="10"/>
  <c r="BW80" i="19"/>
  <c r="BJ188" i="19"/>
  <c r="BK188" i="19" s="1"/>
  <c r="BY188" i="19"/>
  <c r="AG188" i="19"/>
  <c r="BL214" i="19"/>
  <c r="C102" i="10"/>
  <c r="BY214" i="19"/>
  <c r="C106" i="10"/>
  <c r="BN222" i="19"/>
  <c r="BN170" i="19"/>
  <c r="C80" i="10"/>
  <c r="BN70" i="19"/>
  <c r="BQ70" i="19" s="1"/>
  <c r="AI70" i="19" s="1"/>
  <c r="C30" i="10"/>
  <c r="BN30" i="19"/>
  <c r="C10" i="10"/>
  <c r="AG49" i="19"/>
  <c r="AH49" i="19" s="1"/>
  <c r="BV138" i="19"/>
  <c r="AH144" i="19"/>
  <c r="AG145" i="19"/>
  <c r="AH145" i="19" s="1"/>
  <c r="BV172" i="19"/>
  <c r="BV128" i="19"/>
  <c r="BU284" i="19"/>
  <c r="BT170" i="19"/>
  <c r="BT240" i="19"/>
  <c r="BU312" i="19"/>
  <c r="AG311" i="19"/>
  <c r="AH311" i="19" s="1"/>
  <c r="BU60" i="19"/>
  <c r="AG103" i="19"/>
  <c r="AH103" i="19" s="1"/>
  <c r="BV216" i="19"/>
  <c r="BT292" i="19"/>
  <c r="BU230" i="19"/>
  <c r="BL308" i="19"/>
  <c r="BQ304" i="19"/>
  <c r="AI304" i="19" s="1"/>
  <c r="BL244" i="19"/>
  <c r="AG126" i="19"/>
  <c r="AH126" i="19" s="1"/>
  <c r="BW220" i="19"/>
  <c r="AG92" i="19"/>
  <c r="BT92" i="19" s="1"/>
  <c r="BL248" i="19"/>
  <c r="BL172" i="19"/>
  <c r="BQ172" i="19" s="1"/>
  <c r="AI172" i="19" s="1"/>
  <c r="AG158" i="19"/>
  <c r="BL94" i="19"/>
  <c r="BQ94" i="19" s="1"/>
  <c r="AI94" i="19" s="1"/>
  <c r="BY80" i="19"/>
  <c r="AG150" i="19"/>
  <c r="AG151" i="19" s="1"/>
  <c r="AH151" i="19" s="1"/>
  <c r="D20" i="10"/>
  <c r="C149" i="10"/>
  <c r="C144" i="10"/>
  <c r="C132" i="10"/>
  <c r="C51" i="10"/>
  <c r="C108" i="10"/>
  <c r="C56" i="10"/>
  <c r="C64" i="10"/>
  <c r="C82" i="10"/>
  <c r="C14" i="10"/>
  <c r="C22" i="10"/>
  <c r="BY54" i="19"/>
  <c r="AG54" i="19"/>
  <c r="BY68" i="19"/>
  <c r="AG68" i="19"/>
  <c r="BV68" i="19" s="1"/>
  <c r="C63" i="10"/>
  <c r="BW136" i="19"/>
  <c r="BJ154" i="19"/>
  <c r="BK154" i="19" s="1"/>
  <c r="BW154" i="19"/>
  <c r="C114" i="10"/>
  <c r="BN270" i="19"/>
  <c r="BN286" i="19"/>
  <c r="BQ286" i="19" s="1"/>
  <c r="AI286" i="19" s="1"/>
  <c r="C138" i="10"/>
  <c r="BN266" i="19"/>
  <c r="C128" i="10"/>
  <c r="BN258" i="19"/>
  <c r="C124" i="10"/>
  <c r="BN194" i="19"/>
  <c r="C92" i="10"/>
  <c r="BU48" i="19"/>
  <c r="BT138" i="19"/>
  <c r="BT144" i="19"/>
  <c r="AH172" i="19"/>
  <c r="AG173" i="19"/>
  <c r="AH173" i="19" s="1"/>
  <c r="AH46" i="19"/>
  <c r="AG129" i="19"/>
  <c r="AH129" i="19" s="1"/>
  <c r="BV240" i="19"/>
  <c r="BT312" i="19"/>
  <c r="AH60" i="19"/>
  <c r="BT60" i="19"/>
  <c r="BV292" i="19"/>
  <c r="BY92" i="19"/>
  <c r="BM174" i="19"/>
  <c r="BY172" i="19"/>
  <c r="BW158" i="19"/>
  <c r="C110" i="10"/>
  <c r="C58" i="10"/>
  <c r="C86" i="10"/>
  <c r="C76" i="10"/>
  <c r="BJ172" i="19"/>
  <c r="BK172" i="19" s="1"/>
  <c r="C136" i="10"/>
  <c r="C72" i="10"/>
  <c r="C36" i="10"/>
  <c r="BW94" i="19"/>
  <c r="C42" i="10"/>
  <c r="AG94" i="19"/>
  <c r="C78" i="10"/>
  <c r="C98" i="10"/>
  <c r="BJ206" i="19"/>
  <c r="BK206" i="19" s="1"/>
  <c r="BN310" i="19"/>
  <c r="BJ142" i="19"/>
  <c r="BK142" i="19" s="1"/>
  <c r="C66" i="10"/>
  <c r="AH122" i="19"/>
  <c r="AH240" i="19"/>
  <c r="AH102" i="19"/>
  <c r="BU216" i="19"/>
  <c r="AH292" i="19"/>
  <c r="BW126" i="19"/>
  <c r="BL142" i="19"/>
  <c r="BQ142" i="19" s="1"/>
  <c r="AI142" i="19" s="1"/>
  <c r="BW92" i="19"/>
  <c r="BW172" i="19"/>
  <c r="BY158" i="19"/>
  <c r="D38" i="10"/>
  <c r="BM294" i="19"/>
  <c r="AG214" i="19"/>
  <c r="BL188" i="19"/>
  <c r="C142" i="10"/>
  <c r="C74" i="10"/>
  <c r="C62" i="10"/>
  <c r="BJ214" i="19"/>
  <c r="BK214" i="19" s="1"/>
  <c r="C89" i="10"/>
  <c r="D14" i="10"/>
  <c r="BM38" i="19"/>
  <c r="C16" i="10"/>
  <c r="BW42" i="19"/>
  <c r="AG42" i="19"/>
  <c r="BV42" i="19" s="1"/>
  <c r="C21" i="10"/>
  <c r="BW52" i="19"/>
  <c r="AG52" i="19"/>
  <c r="BY88" i="19"/>
  <c r="BJ88" i="19"/>
  <c r="BK88" i="19" s="1"/>
  <c r="C45" i="10"/>
  <c r="BJ100" i="19"/>
  <c r="BK100" i="19" s="1"/>
  <c r="BW100" i="19"/>
  <c r="BL178" i="19"/>
  <c r="C84" i="10"/>
  <c r="C126" i="10"/>
  <c r="BL124" i="19"/>
  <c r="C77" i="10"/>
  <c r="AF46" i="19"/>
  <c r="AF60" i="19"/>
  <c r="C4" i="10"/>
  <c r="C24" i="10"/>
  <c r="C50" i="10"/>
  <c r="C68" i="10"/>
  <c r="AF114" i="19"/>
  <c r="AF234" i="19"/>
  <c r="H308" i="19"/>
  <c r="F149" i="10" s="1"/>
  <c r="H292" i="19"/>
  <c r="F141" i="10" s="1"/>
  <c r="H276" i="19"/>
  <c r="F133" i="10" s="1"/>
  <c r="H268" i="19"/>
  <c r="F129" i="10" s="1"/>
  <c r="H260" i="19"/>
  <c r="F125" i="10" s="1"/>
  <c r="H252" i="19"/>
  <c r="F121" i="10" s="1"/>
  <c r="H244" i="19"/>
  <c r="F117" i="10" s="1"/>
  <c r="H228" i="19"/>
  <c r="F109" i="10" s="1"/>
  <c r="H212" i="19"/>
  <c r="F101" i="10" s="1"/>
  <c r="H204" i="19"/>
  <c r="F97" i="10" s="1"/>
  <c r="H196" i="19"/>
  <c r="F93" i="10" s="1"/>
  <c r="H188" i="19"/>
  <c r="F89" i="10" s="1"/>
  <c r="H180" i="19"/>
  <c r="F85" i="10" s="1"/>
  <c r="H164" i="19"/>
  <c r="F77" i="10" s="1"/>
  <c r="H148" i="19"/>
  <c r="F69" i="10" s="1"/>
  <c r="H140" i="19"/>
  <c r="F65" i="10" s="1"/>
  <c r="H124" i="19"/>
  <c r="F57" i="10" s="1"/>
  <c r="H116" i="19"/>
  <c r="F53" i="10" s="1"/>
  <c r="H108" i="19"/>
  <c r="F49" i="10" s="1"/>
  <c r="H100" i="19"/>
  <c r="F45" i="10" s="1"/>
  <c r="H92" i="19"/>
  <c r="F41" i="10" s="1"/>
  <c r="H84" i="19"/>
  <c r="F37" i="10" s="1"/>
  <c r="H76" i="19"/>
  <c r="F33" i="10" s="1"/>
  <c r="H52" i="19"/>
  <c r="F21" i="10" s="1"/>
  <c r="H44" i="19"/>
  <c r="F17" i="10" s="1"/>
  <c r="H36" i="19"/>
  <c r="F13" i="10" s="1"/>
  <c r="H28" i="19"/>
  <c r="F9" i="10" s="1"/>
  <c r="C46" i="10"/>
  <c r="C52" i="10"/>
  <c r="C90" i="10"/>
  <c r="C112" i="10"/>
  <c r="AF110" i="19"/>
  <c r="AF150" i="19"/>
  <c r="AF199" i="19"/>
  <c r="AF213" i="19"/>
  <c r="AF227" i="19"/>
  <c r="BW124" i="19"/>
  <c r="BJ190" i="19"/>
  <c r="BK190" i="19" s="1"/>
  <c r="C40" i="10"/>
  <c r="AF31" i="19"/>
  <c r="AF37" i="19"/>
  <c r="AF79" i="19"/>
  <c r="AF85" i="19"/>
  <c r="AF91" i="19"/>
  <c r="AF105" i="19"/>
  <c r="AF133" i="19"/>
  <c r="AF155" i="19"/>
  <c r="AF171" i="19"/>
  <c r="AF239" i="19"/>
  <c r="AF246" i="19"/>
  <c r="AF250" i="19"/>
  <c r="AF270" i="19"/>
  <c r="AF281" i="19"/>
  <c r="AF289" i="19"/>
  <c r="AF295" i="19"/>
  <c r="AF303" i="19"/>
  <c r="H82" i="19"/>
  <c r="BO82" i="19" s="1"/>
  <c r="BQ82" i="19" s="1"/>
  <c r="AI82" i="19" s="1"/>
  <c r="H26" i="19"/>
  <c r="BO26" i="19" s="1"/>
  <c r="AO22" i="2"/>
  <c r="AB22" i="2"/>
  <c r="AC22" i="2"/>
  <c r="I28" i="17"/>
  <c r="E24" i="17"/>
  <c r="I22" i="17"/>
  <c r="D28" i="17"/>
  <c r="K76" i="12" s="1"/>
  <c r="H24" i="17"/>
  <c r="G28" i="17"/>
  <c r="I24" i="17"/>
  <c r="C2" i="10"/>
  <c r="BL14" i="19"/>
  <c r="BW14" i="19"/>
  <c r="AG14" i="19"/>
  <c r="AH14" i="19" s="1"/>
  <c r="BY14" i="19"/>
  <c r="BZ14" i="19" s="1"/>
  <c r="BN14" i="19"/>
  <c r="BQ166" i="19"/>
  <c r="AI166" i="19" s="1"/>
  <c r="AF19" i="19"/>
  <c r="AF23" i="19"/>
  <c r="AF45" i="19"/>
  <c r="AF63" i="19"/>
  <c r="AF109" i="19"/>
  <c r="AF115" i="19"/>
  <c r="AF131" i="19"/>
  <c r="AF141" i="19"/>
  <c r="AF149" i="19"/>
  <c r="AF159" i="19"/>
  <c r="AF175" i="19"/>
  <c r="AF188" i="19"/>
  <c r="AF191" i="19"/>
  <c r="AF201" i="19"/>
  <c r="AF287" i="19"/>
  <c r="AF313" i="19"/>
  <c r="AF29" i="19"/>
  <c r="AF35" i="19"/>
  <c r="AF61" i="19"/>
  <c r="AF73" i="19"/>
  <c r="AF87" i="19"/>
  <c r="AF99" i="19"/>
  <c r="AF113" i="19"/>
  <c r="AF120" i="19"/>
  <c r="AF127" i="19"/>
  <c r="AF130" i="19"/>
  <c r="AF136" i="19"/>
  <c r="AF145" i="19"/>
  <c r="AF167" i="19"/>
  <c r="AF168" i="19"/>
  <c r="AF178" i="19"/>
  <c r="AF185" i="19"/>
  <c r="AF186" i="19"/>
  <c r="AF209" i="19"/>
  <c r="AF223" i="19"/>
  <c r="AF231" i="19"/>
  <c r="AF235" i="19"/>
  <c r="AF245" i="19"/>
  <c r="AF249" i="19"/>
  <c r="AF253" i="19"/>
  <c r="AF257" i="19"/>
  <c r="AF258" i="19"/>
  <c r="AF261" i="19"/>
  <c r="AF265" i="19"/>
  <c r="AF269" i="19"/>
  <c r="AF273" i="19"/>
  <c r="AF277" i="19"/>
  <c r="AF109" i="2"/>
  <c r="BJ310" i="2"/>
  <c r="BK310" i="2" s="1"/>
  <c r="F45" i="21"/>
  <c r="D147" i="4"/>
  <c r="C103" i="4"/>
  <c r="C123" i="4"/>
  <c r="AD20" i="2"/>
  <c r="F37" i="21"/>
  <c r="C151" i="4"/>
  <c r="C23" i="4"/>
  <c r="C31" i="4"/>
  <c r="C51" i="4"/>
  <c r="C63" i="4"/>
  <c r="C71" i="4"/>
  <c r="C91" i="4"/>
  <c r="C95" i="4"/>
  <c r="BO14" i="2"/>
  <c r="BM310" i="2"/>
  <c r="BL262" i="2"/>
  <c r="BY310" i="2"/>
  <c r="B44" i="21"/>
  <c r="X20" i="2"/>
  <c r="C10" i="4"/>
  <c r="BO288" i="2"/>
  <c r="BX16" i="2"/>
  <c r="G27" i="21"/>
  <c r="BC20" i="2"/>
  <c r="BD20" i="2" s="1"/>
  <c r="BI18" i="2"/>
  <c r="F16" i="18"/>
  <c r="G16" i="18" s="1"/>
  <c r="BC16" i="2"/>
  <c r="BD16" i="2" s="1"/>
  <c r="BI15" i="2"/>
  <c r="AF17" i="2"/>
  <c r="AD18" i="2"/>
  <c r="AC18" i="2"/>
  <c r="AD16" i="2"/>
  <c r="BN16" i="2"/>
  <c r="C3" i="4"/>
  <c r="B76" i="12"/>
  <c r="G33" i="10"/>
  <c r="G83" i="4"/>
  <c r="G109" i="4"/>
  <c r="B94" i="12"/>
  <c r="G64" i="4"/>
  <c r="B17" i="12"/>
  <c r="G2" i="10"/>
  <c r="G145" i="10"/>
  <c r="G147" i="4"/>
  <c r="B47" i="12"/>
  <c r="G120" i="10"/>
  <c r="BI38" i="2"/>
  <c r="AP312" i="2"/>
  <c r="AP308" i="2"/>
  <c r="AP304" i="2"/>
  <c r="AP302" i="2"/>
  <c r="AP300" i="2"/>
  <c r="AP296" i="2"/>
  <c r="AP294" i="2"/>
  <c r="AP292" i="2"/>
  <c r="AP290" i="2"/>
  <c r="AP288" i="2"/>
  <c r="AP284" i="2"/>
  <c r="AP280" i="2"/>
  <c r="AP276" i="2"/>
  <c r="AP272" i="2"/>
  <c r="AP268" i="2"/>
  <c r="AP264" i="2"/>
  <c r="AP262" i="2"/>
  <c r="BO218" i="2"/>
  <c r="AP311" i="2"/>
  <c r="AP309" i="2"/>
  <c r="AP305" i="2"/>
  <c r="AP303" i="2"/>
  <c r="AP301" i="2"/>
  <c r="AP295" i="2"/>
  <c r="AP293" i="2"/>
  <c r="AP291" i="2"/>
  <c r="AP287" i="2"/>
  <c r="AP285" i="2"/>
  <c r="AP283" i="2"/>
  <c r="AP279" i="2"/>
  <c r="AP277" i="2"/>
  <c r="AP275" i="2"/>
  <c r="AP271" i="2"/>
  <c r="AP261" i="2"/>
  <c r="AP237" i="2"/>
  <c r="AP233" i="2"/>
  <c r="AP225" i="2"/>
  <c r="AF311" i="2"/>
  <c r="AF307" i="2"/>
  <c r="AF303" i="2"/>
  <c r="AF299" i="2"/>
  <c r="AF295" i="2"/>
  <c r="AF291" i="2"/>
  <c r="AF287" i="2"/>
  <c r="AF283" i="2"/>
  <c r="AF279" i="2"/>
  <c r="AF275" i="2"/>
  <c r="AF271" i="2"/>
  <c r="AF267" i="2"/>
  <c r="AF263" i="2"/>
  <c r="AF259" i="2"/>
  <c r="AP260" i="2"/>
  <c r="AP256" i="2"/>
  <c r="AP250" i="2"/>
  <c r="AP242" i="2"/>
  <c r="AP240" i="2"/>
  <c r="AP234" i="2"/>
  <c r="AP232" i="2"/>
  <c r="AP230" i="2"/>
  <c r="AP226" i="2"/>
  <c r="AP222" i="2"/>
  <c r="AP214" i="2"/>
  <c r="O155" i="2"/>
  <c r="L72" i="4" s="1"/>
  <c r="BC154" i="2"/>
  <c r="BD154" i="2" s="1"/>
  <c r="O23" i="2"/>
  <c r="L6" i="4" s="1"/>
  <c r="BC22" i="2"/>
  <c r="BD22" i="2" s="1"/>
  <c r="N18" i="26"/>
  <c r="N19" i="26"/>
  <c r="F17" i="26"/>
  <c r="C24" i="13"/>
  <c r="H24" i="13" s="1"/>
  <c r="C18" i="13"/>
  <c r="H18" i="13" s="1"/>
  <c r="D19" i="26"/>
  <c r="O173" i="2"/>
  <c r="L81" i="4" s="1"/>
  <c r="BC172" i="2"/>
  <c r="BD172" i="2" s="1"/>
  <c r="AP269" i="2"/>
  <c r="AP263" i="2"/>
  <c r="AP259" i="2"/>
  <c r="AP255" i="2"/>
  <c r="AP251" i="2"/>
  <c r="AP249" i="2"/>
  <c r="AP247" i="2"/>
  <c r="AP243" i="2"/>
  <c r="AP241" i="2"/>
  <c r="AP239" i="2"/>
  <c r="AP231" i="2"/>
  <c r="AP215" i="2"/>
  <c r="O187" i="2"/>
  <c r="L88" i="4" s="1"/>
  <c r="BC186" i="2"/>
  <c r="BD186" i="2" s="1"/>
  <c r="O107" i="2"/>
  <c r="L48" i="4" s="1"/>
  <c r="BC106" i="2"/>
  <c r="BD106" i="2" s="1"/>
  <c r="AF255" i="2"/>
  <c r="AF251" i="2"/>
  <c r="AF247" i="2"/>
  <c r="AF243" i="2"/>
  <c r="AF239" i="2"/>
  <c r="AF235" i="2"/>
  <c r="AF231" i="2"/>
  <c r="AF227" i="2"/>
  <c r="AF223" i="2"/>
  <c r="AF219" i="2"/>
  <c r="AF215" i="2"/>
  <c r="AF211" i="2"/>
  <c r="AF207" i="2"/>
  <c r="AF203" i="2"/>
  <c r="AF199" i="2"/>
  <c r="AF195" i="2"/>
  <c r="AF191" i="2"/>
  <c r="AF187" i="2"/>
  <c r="AF183" i="2"/>
  <c r="AF47" i="2"/>
  <c r="AF39" i="2"/>
  <c r="AF31" i="2"/>
  <c r="AF23" i="2"/>
  <c r="AF15" i="2"/>
  <c r="N20" i="26"/>
  <c r="AX10" i="2"/>
  <c r="O300" i="2"/>
  <c r="K145" i="4" s="1"/>
  <c r="BC300" i="2"/>
  <c r="BD300" i="2" s="1"/>
  <c r="O289" i="2"/>
  <c r="L139" i="4" s="1"/>
  <c r="BC288" i="2"/>
  <c r="BD288" i="2" s="1"/>
  <c r="O268" i="2"/>
  <c r="K129" i="4" s="1"/>
  <c r="BC268" i="2"/>
  <c r="BD268" i="2" s="1"/>
  <c r="O257" i="2"/>
  <c r="L123" i="4" s="1"/>
  <c r="BC256" i="2"/>
  <c r="BD256" i="2" s="1"/>
  <c r="O236" i="2"/>
  <c r="K113" i="4" s="1"/>
  <c r="BC236" i="2"/>
  <c r="BD236" i="2" s="1"/>
  <c r="O225" i="2"/>
  <c r="L107" i="4" s="1"/>
  <c r="BC224" i="2"/>
  <c r="BD224" i="2" s="1"/>
  <c r="O204" i="2"/>
  <c r="K97" i="4" s="1"/>
  <c r="BC204" i="2"/>
  <c r="BD204" i="2" s="1"/>
  <c r="O193" i="2"/>
  <c r="L91" i="4" s="1"/>
  <c r="BC192" i="2"/>
  <c r="BD192" i="2" s="1"/>
  <c r="O141" i="2"/>
  <c r="L65" i="4" s="1"/>
  <c r="BC140" i="2"/>
  <c r="BD140" i="2" s="1"/>
  <c r="O74" i="2"/>
  <c r="K32" i="4" s="1"/>
  <c r="BC74" i="2"/>
  <c r="BD74" i="2" s="1"/>
  <c r="O63" i="2"/>
  <c r="L26" i="4" s="1"/>
  <c r="BC62" i="2"/>
  <c r="BD62" i="2" s="1"/>
  <c r="O42" i="2"/>
  <c r="K16" i="4" s="1"/>
  <c r="BC42" i="2"/>
  <c r="BD42" i="2" s="1"/>
  <c r="O31" i="2"/>
  <c r="L10" i="4" s="1"/>
  <c r="BC30" i="2"/>
  <c r="BD30" i="2" s="1"/>
  <c r="AO50" i="2"/>
  <c r="AO42" i="2"/>
  <c r="AO34" i="2"/>
  <c r="AO26" i="2"/>
  <c r="AW12" i="2"/>
  <c r="AW10" i="2" s="1"/>
  <c r="BI20" i="2"/>
  <c r="BI44" i="2"/>
  <c r="AP55" i="2"/>
  <c r="AP53" i="2"/>
  <c r="AP51" i="2"/>
  <c r="AP50" i="2"/>
  <c r="AP49" i="2"/>
  <c r="AP48" i="2"/>
  <c r="AP47" i="2"/>
  <c r="AP43" i="2"/>
  <c r="AP41" i="2"/>
  <c r="AP40" i="2"/>
  <c r="AP39" i="2"/>
  <c r="AP38" i="2"/>
  <c r="AP35" i="2"/>
  <c r="AP34" i="2"/>
  <c r="AP33" i="2"/>
  <c r="AP31" i="2"/>
  <c r="AP30" i="2"/>
  <c r="AP27" i="2"/>
  <c r="AP25" i="2"/>
  <c r="AP22" i="2"/>
  <c r="Q22" i="2" s="1"/>
  <c r="AP20" i="2"/>
  <c r="Q20" i="2" s="1"/>
  <c r="AP18" i="2"/>
  <c r="Q18" i="2" s="1"/>
  <c r="AP56" i="2"/>
  <c r="AP52" i="2"/>
  <c r="AP46" i="2"/>
  <c r="AP42" i="2"/>
  <c r="AP37" i="2"/>
  <c r="AP36" i="2"/>
  <c r="AP26" i="2"/>
  <c r="AP23" i="2"/>
  <c r="AP19" i="2"/>
  <c r="AP17" i="2"/>
  <c r="Q17" i="2" s="1"/>
  <c r="I26" i="13"/>
  <c r="AP14" i="2"/>
  <c r="Q14" i="2" s="1"/>
  <c r="BJ268" i="2"/>
  <c r="BK268" i="2" s="1"/>
  <c r="C8" i="4"/>
  <c r="AF181" i="2"/>
  <c r="AF177" i="2"/>
  <c r="AF173" i="2"/>
  <c r="AF165" i="2"/>
  <c r="AF161" i="2"/>
  <c r="AF157" i="2"/>
  <c r="AF153" i="2"/>
  <c r="AF149" i="2"/>
  <c r="AF145" i="2"/>
  <c r="AF141" i="2"/>
  <c r="AF137" i="2"/>
  <c r="AF133" i="2"/>
  <c r="AF125" i="2"/>
  <c r="AF121" i="2"/>
  <c r="AF117" i="2"/>
  <c r="AF113" i="2"/>
  <c r="AF101" i="2"/>
  <c r="F107" i="4"/>
  <c r="BY292" i="2"/>
  <c r="B40" i="21"/>
  <c r="AF175" i="2"/>
  <c r="AF167" i="2"/>
  <c r="AF159" i="2"/>
  <c r="AF151" i="2"/>
  <c r="AF143" i="2"/>
  <c r="AF93" i="2"/>
  <c r="AF85" i="2"/>
  <c r="AF77" i="2"/>
  <c r="AF73" i="2"/>
  <c r="AF69" i="2"/>
  <c r="AF61" i="2"/>
  <c r="AF53" i="2"/>
  <c r="AF45" i="2"/>
  <c r="AF37" i="2"/>
  <c r="AF21" i="2"/>
  <c r="BI32" i="2"/>
  <c r="BI49" i="2"/>
  <c r="BI63" i="2"/>
  <c r="BI71" i="2"/>
  <c r="BI75" i="2"/>
  <c r="BI79" i="2"/>
  <c r="BI83" i="2"/>
  <c r="BI87" i="2"/>
  <c r="BI95" i="2"/>
  <c r="BI99" i="2"/>
  <c r="BI103" i="2"/>
  <c r="BI111" i="2"/>
  <c r="BI115" i="2"/>
  <c r="BI119" i="2"/>
  <c r="BI123" i="2"/>
  <c r="BI131" i="2"/>
  <c r="BI135" i="2"/>
  <c r="BI139" i="2"/>
  <c r="BI143" i="2"/>
  <c r="BI147" i="2"/>
  <c r="BI151" i="2"/>
  <c r="BI155" i="2"/>
  <c r="BI159" i="2"/>
  <c r="BI163" i="2"/>
  <c r="BI167" i="2"/>
  <c r="BI171" i="2"/>
  <c r="BI175" i="2"/>
  <c r="BI179" i="2"/>
  <c r="BI185" i="2"/>
  <c r="BI189" i="2"/>
  <c r="BI193" i="2"/>
  <c r="BI197" i="2"/>
  <c r="BI201" i="2"/>
  <c r="BI205" i="2"/>
  <c r="BI209" i="2"/>
  <c r="BI217" i="2"/>
  <c r="BI221" i="2"/>
  <c r="BI225" i="2"/>
  <c r="BI229" i="2"/>
  <c r="BI233" i="2"/>
  <c r="BI237" i="2"/>
  <c r="BI241" i="2"/>
  <c r="BI245" i="2"/>
  <c r="BI249" i="2"/>
  <c r="BI253" i="2"/>
  <c r="BI257" i="2"/>
  <c r="BI261" i="2"/>
  <c r="BI265" i="2"/>
  <c r="BI269" i="2"/>
  <c r="AY10" i="2"/>
  <c r="BE12" i="2"/>
  <c r="C51" i="1" s="1"/>
  <c r="H51" i="1" s="1"/>
  <c r="BF12" i="2"/>
  <c r="BI47" i="2"/>
  <c r="BI19" i="2"/>
  <c r="BI33" i="2"/>
  <c r="BI41" i="2"/>
  <c r="BI51" i="2"/>
  <c r="BI56" i="2"/>
  <c r="BI60" i="2"/>
  <c r="BI64" i="2"/>
  <c r="BI68" i="2"/>
  <c r="BI72" i="2"/>
  <c r="BI76" i="2"/>
  <c r="BI80" i="2"/>
  <c r="BI84" i="2"/>
  <c r="BI88" i="2"/>
  <c r="BI92" i="2"/>
  <c r="BI96" i="2"/>
  <c r="BI100" i="2"/>
  <c r="BI104" i="2"/>
  <c r="BI108" i="2"/>
  <c r="BI112" i="2"/>
  <c r="BI116" i="2"/>
  <c r="BI120" i="2"/>
  <c r="BI124" i="2"/>
  <c r="BI132" i="2"/>
  <c r="BI136" i="2"/>
  <c r="BI140" i="2"/>
  <c r="BI144" i="2"/>
  <c r="BI148" i="2"/>
  <c r="BI152" i="2"/>
  <c r="BI156" i="2"/>
  <c r="BI160" i="2"/>
  <c r="BI164" i="2"/>
  <c r="BI168" i="2"/>
  <c r="BI172" i="2"/>
  <c r="BI176" i="2"/>
  <c r="BI180" i="2"/>
  <c r="BI186" i="2"/>
  <c r="BI190" i="2"/>
  <c r="BI194" i="2"/>
  <c r="BI198" i="2"/>
  <c r="BI202" i="2"/>
  <c r="BI206" i="2"/>
  <c r="BI210" i="2"/>
  <c r="BI218" i="2"/>
  <c r="BI222" i="2"/>
  <c r="BI226" i="2"/>
  <c r="BI230" i="2"/>
  <c r="BI234" i="2"/>
  <c r="BI238" i="2"/>
  <c r="BI242" i="2"/>
  <c r="BI246" i="2"/>
  <c r="BI250" i="2"/>
  <c r="BI254" i="2"/>
  <c r="BI258" i="2"/>
  <c r="BI262" i="2"/>
  <c r="BI266" i="2"/>
  <c r="BI270" i="2"/>
  <c r="BI274" i="2"/>
  <c r="BI278" i="2"/>
  <c r="BI282" i="2"/>
  <c r="BI286" i="2"/>
  <c r="BI290" i="2"/>
  <c r="BI294" i="2"/>
  <c r="BI298" i="2"/>
  <c r="BI302" i="2"/>
  <c r="BI306" i="2"/>
  <c r="BI310" i="2"/>
  <c r="AF135" i="2"/>
  <c r="AF127" i="2"/>
  <c r="AF119" i="2"/>
  <c r="AF111" i="2"/>
  <c r="AF103" i="2"/>
  <c r="AF95" i="2"/>
  <c r="AF87" i="2"/>
  <c r="AF79" i="2"/>
  <c r="AF71" i="2"/>
  <c r="AF63" i="2"/>
  <c r="AF55" i="2"/>
  <c r="AF41" i="2"/>
  <c r="AF25" i="2"/>
  <c r="BI58" i="2"/>
  <c r="BI66" i="2"/>
  <c r="BI70" i="2"/>
  <c r="BI82" i="2"/>
  <c r="BI90" i="2"/>
  <c r="BI94" i="2"/>
  <c r="BI106" i="2"/>
  <c r="BI114" i="2"/>
  <c r="BI118" i="2"/>
  <c r="BI126" i="2"/>
  <c r="BI130" i="2"/>
  <c r="BI150" i="2"/>
  <c r="BI154" i="2"/>
  <c r="BI162" i="2"/>
  <c r="BI166" i="2"/>
  <c r="BI174" i="2"/>
  <c r="BI178" i="2"/>
  <c r="BI188" i="2"/>
  <c r="BI192" i="2"/>
  <c r="BI200" i="2"/>
  <c r="BI204" i="2"/>
  <c r="BI212" i="2"/>
  <c r="BI216" i="2"/>
  <c r="BI228" i="2"/>
  <c r="BI236" i="2"/>
  <c r="BI240" i="2"/>
  <c r="BI248" i="2"/>
  <c r="BI260" i="2"/>
  <c r="BI264" i="2"/>
  <c r="BI272" i="2"/>
  <c r="BI276" i="2"/>
  <c r="BI288" i="2"/>
  <c r="BI300" i="2"/>
  <c r="BI312" i="2"/>
  <c r="BI273" i="2"/>
  <c r="BI277" i="2"/>
  <c r="BI281" i="2"/>
  <c r="BI285" i="2"/>
  <c r="BI289" i="2"/>
  <c r="BI293" i="2"/>
  <c r="BI297" i="2"/>
  <c r="BI301" i="2"/>
  <c r="BI305" i="2"/>
  <c r="BI309" i="2"/>
  <c r="BI69" i="2"/>
  <c r="BI73" i="2"/>
  <c r="BI81" i="2"/>
  <c r="BI93" i="2"/>
  <c r="BI105" i="2"/>
  <c r="BI109" i="2"/>
  <c r="BI117" i="2"/>
  <c r="BI129" i="2"/>
  <c r="BI133" i="2"/>
  <c r="BI141" i="2"/>
  <c r="BI153" i="2"/>
  <c r="BI157" i="2"/>
  <c r="BI181" i="2"/>
  <c r="BI195" i="2"/>
  <c r="BI219" i="2"/>
  <c r="BI243" i="2"/>
  <c r="BI267" i="2"/>
  <c r="BI291" i="2"/>
  <c r="BC14" i="2"/>
  <c r="C27" i="24" s="1"/>
  <c r="Q12" i="24" s="1"/>
  <c r="AN10" i="2"/>
  <c r="BI31" i="2"/>
  <c r="BI34" i="2"/>
  <c r="BI43" i="2"/>
  <c r="BI57" i="2"/>
  <c r="BI30" i="2"/>
  <c r="BI48" i="2"/>
  <c r="BI46" i="2"/>
  <c r="BI40" i="2"/>
  <c r="BI27" i="2"/>
  <c r="BI35" i="2"/>
  <c r="BI54" i="2"/>
  <c r="BI26" i="2"/>
  <c r="BI22" i="2"/>
  <c r="BI50" i="2"/>
  <c r="BI42" i="2"/>
  <c r="BI39" i="2"/>
  <c r="BI55" i="2"/>
  <c r="AO15" i="2"/>
  <c r="X14" i="2"/>
  <c r="X16" i="2"/>
  <c r="X18" i="2"/>
  <c r="BI14" i="2"/>
  <c r="E15" i="26"/>
  <c r="F13" i="26"/>
  <c r="C26" i="11"/>
  <c r="E26" i="11" s="1"/>
  <c r="E16" i="26"/>
  <c r="O3" i="32" s="1"/>
  <c r="C18" i="11"/>
  <c r="H18" i="11" s="1"/>
  <c r="N15" i="26"/>
  <c r="C20" i="11"/>
  <c r="H20" i="11" s="1"/>
  <c r="C28" i="11"/>
  <c r="D28" i="11" s="1"/>
  <c r="K7" i="12" s="1"/>
  <c r="F11" i="26"/>
  <c r="C22" i="11"/>
  <c r="E11" i="26"/>
  <c r="C24" i="11"/>
  <c r="G24" i="11" s="1"/>
  <c r="D13" i="26"/>
  <c r="N14" i="26"/>
  <c r="E13" i="26"/>
  <c r="D11" i="26"/>
  <c r="N12" i="26"/>
  <c r="E14" i="26"/>
  <c r="F15" i="26"/>
  <c r="D15" i="26"/>
  <c r="N16" i="26"/>
  <c r="BA10" i="2"/>
  <c r="D14" i="26"/>
  <c r="N11" i="26"/>
  <c r="F12" i="26"/>
  <c r="F16" i="26"/>
  <c r="E12" i="26"/>
  <c r="D12" i="26"/>
  <c r="N13" i="26"/>
  <c r="D16" i="26"/>
  <c r="F14" i="26"/>
  <c r="O13" i="26" s="1"/>
  <c r="O9" i="26" s="1"/>
  <c r="H26" i="13"/>
  <c r="E26" i="13"/>
  <c r="V26" i="13"/>
  <c r="Z10" i="2"/>
  <c r="F31" i="21"/>
  <c r="AE18" i="2"/>
  <c r="AE16" i="2"/>
  <c r="H28" i="13"/>
  <c r="AL10" i="2"/>
  <c r="G42" i="4"/>
  <c r="G32" i="10"/>
  <c r="G97" i="10"/>
  <c r="G81" i="4"/>
  <c r="G96" i="10"/>
  <c r="G113" i="10"/>
  <c r="G108" i="4"/>
  <c r="G94" i="10"/>
  <c r="G129" i="10"/>
  <c r="G115" i="4"/>
  <c r="G66" i="10"/>
  <c r="G136" i="10"/>
  <c r="G57" i="4"/>
  <c r="G51" i="4"/>
  <c r="B81" i="12"/>
  <c r="G148" i="10"/>
  <c r="G120" i="4"/>
  <c r="B34" i="12"/>
  <c r="B57" i="12"/>
  <c r="G17" i="10"/>
  <c r="G138" i="4"/>
  <c r="B12" i="12"/>
  <c r="B70" i="12"/>
  <c r="G49" i="10"/>
  <c r="G106" i="4"/>
  <c r="B23" i="12"/>
  <c r="G38" i="10"/>
  <c r="G65" i="10"/>
  <c r="G74" i="4"/>
  <c r="G52" i="10"/>
  <c r="G81" i="10"/>
  <c r="F10" i="32"/>
  <c r="F5" i="32"/>
  <c r="D15" i="4"/>
  <c r="BJ44" i="2"/>
  <c r="BK44" i="2" s="1"/>
  <c r="AF296" i="19"/>
  <c r="BQ38" i="19"/>
  <c r="AI38" i="19" s="1"/>
  <c r="BQ248" i="19"/>
  <c r="AI248" i="19" s="1"/>
  <c r="AF36" i="19"/>
  <c r="BU274" i="19"/>
  <c r="AF90" i="19"/>
  <c r="AF162" i="19"/>
  <c r="AF218" i="19"/>
  <c r="AF288" i="19"/>
  <c r="AF22" i="19"/>
  <c r="AF62" i="19"/>
  <c r="BQ282" i="19"/>
  <c r="AI282" i="19" s="1"/>
  <c r="AF54" i="19"/>
  <c r="BQ58" i="19"/>
  <c r="AI58" i="19" s="1"/>
  <c r="BQ136" i="19"/>
  <c r="AI136" i="19" s="1"/>
  <c r="BO306" i="19"/>
  <c r="F148" i="10"/>
  <c r="BO298" i="19"/>
  <c r="BQ298" i="19" s="1"/>
  <c r="AI298" i="19" s="1"/>
  <c r="F144" i="10"/>
  <c r="BO290" i="19"/>
  <c r="F140" i="10"/>
  <c r="BO250" i="19"/>
  <c r="BQ250" i="19" s="1"/>
  <c r="AI250" i="19" s="1"/>
  <c r="F120" i="10"/>
  <c r="BO242" i="19"/>
  <c r="F116" i="10"/>
  <c r="BO234" i="19"/>
  <c r="F112" i="10"/>
  <c r="BO226" i="19"/>
  <c r="BQ226" i="19" s="1"/>
  <c r="AI226" i="19" s="1"/>
  <c r="F108" i="10"/>
  <c r="BO218" i="19"/>
  <c r="F104" i="10"/>
  <c r="BO210" i="19"/>
  <c r="F100" i="10"/>
  <c r="BO202" i="19"/>
  <c r="BQ202" i="19" s="1"/>
  <c r="AI202" i="19" s="1"/>
  <c r="F96" i="10"/>
  <c r="BO194" i="19"/>
  <c r="F92" i="10"/>
  <c r="BO186" i="19"/>
  <c r="F88" i="10"/>
  <c r="BO178" i="19"/>
  <c r="BQ178" i="19" s="1"/>
  <c r="AI178" i="19" s="1"/>
  <c r="F84" i="10"/>
  <c r="F80" i="10"/>
  <c r="BO170" i="19"/>
  <c r="BQ170" i="19" s="1"/>
  <c r="AI170" i="19" s="1"/>
  <c r="BO154" i="19"/>
  <c r="F72" i="10"/>
  <c r="BO146" i="19"/>
  <c r="BQ146" i="19" s="1"/>
  <c r="AI146" i="19" s="1"/>
  <c r="F68" i="10"/>
  <c r="BO138" i="19"/>
  <c r="BQ138" i="19" s="1"/>
  <c r="AI138" i="19" s="1"/>
  <c r="F64" i="10"/>
  <c r="BO130" i="19"/>
  <c r="F60" i="10"/>
  <c r="BO114" i="19"/>
  <c r="F52" i="10"/>
  <c r="BO106" i="19"/>
  <c r="F48" i="10"/>
  <c r="BO98" i="19"/>
  <c r="F44" i="10"/>
  <c r="BO74" i="19"/>
  <c r="F32" i="10"/>
  <c r="F20" i="10"/>
  <c r="BO50" i="19"/>
  <c r="F16" i="10"/>
  <c r="BO42" i="19"/>
  <c r="BO18" i="19"/>
  <c r="F4" i="10"/>
  <c r="AH98" i="19"/>
  <c r="BU98" i="19"/>
  <c r="BT98" i="19"/>
  <c r="AG99" i="19"/>
  <c r="AH99" i="19" s="1"/>
  <c r="BV98" i="19"/>
  <c r="BU306" i="19"/>
  <c r="BT306" i="19"/>
  <c r="BU150" i="19"/>
  <c r="BT208" i="19"/>
  <c r="AH236" i="19"/>
  <c r="AH152" i="19"/>
  <c r="AG275" i="19"/>
  <c r="AH275" i="19" s="1"/>
  <c r="AG69" i="19"/>
  <c r="AH69" i="19" s="1"/>
  <c r="BY280" i="19"/>
  <c r="BW254" i="19"/>
  <c r="BY106" i="19"/>
  <c r="BM30" i="19"/>
  <c r="BL270" i="19"/>
  <c r="BQ270" i="19" s="1"/>
  <c r="AI270" i="19" s="1"/>
  <c r="D101" i="10"/>
  <c r="BM48" i="19"/>
  <c r="BL306" i="19"/>
  <c r="BM238" i="19"/>
  <c r="BQ238" i="19" s="1"/>
  <c r="AI238" i="19" s="1"/>
  <c r="BW202" i="19"/>
  <c r="BW178" i="19"/>
  <c r="BM90" i="19"/>
  <c r="BW64" i="19"/>
  <c r="BM152" i="19"/>
  <c r="BQ152" i="19" s="1"/>
  <c r="AI152" i="19" s="1"/>
  <c r="BM116" i="19"/>
  <c r="C135" i="10"/>
  <c r="C118" i="10"/>
  <c r="BJ306" i="19"/>
  <c r="BK306" i="19" s="1"/>
  <c r="BJ264" i="19"/>
  <c r="BK264" i="19" s="1"/>
  <c r="BJ150" i="19"/>
  <c r="BK150" i="19" s="1"/>
  <c r="BV208" i="19"/>
  <c r="BT236" i="19"/>
  <c r="BT152" i="19"/>
  <c r="BV274" i="19"/>
  <c r="AH58" i="19"/>
  <c r="BT68" i="19"/>
  <c r="F90" i="10"/>
  <c r="F103" i="10"/>
  <c r="F59" i="10"/>
  <c r="AG270" i="19"/>
  <c r="BV270" i="19" s="1"/>
  <c r="BQ222" i="19"/>
  <c r="AI222" i="19" s="1"/>
  <c r="BW306" i="19"/>
  <c r="BY202" i="19"/>
  <c r="BY178" i="19"/>
  <c r="BY64" i="19"/>
  <c r="D110" i="10"/>
  <c r="C23" i="10"/>
  <c r="BJ270" i="19"/>
  <c r="BK270" i="19" s="1"/>
  <c r="C148" i="10"/>
  <c r="BJ178" i="19"/>
  <c r="BK178" i="19" s="1"/>
  <c r="C32" i="10"/>
  <c r="C127" i="10"/>
  <c r="C70" i="10"/>
  <c r="AF158" i="19"/>
  <c r="AF310" i="19"/>
  <c r="BV236" i="19"/>
  <c r="BT46" i="19"/>
  <c r="AG41" i="19"/>
  <c r="AH41" i="19" s="1"/>
  <c r="AG183" i="19"/>
  <c r="AH183" i="19" s="1"/>
  <c r="AG153" i="19"/>
  <c r="AH153" i="19" s="1"/>
  <c r="BU58" i="19"/>
  <c r="F24" i="10"/>
  <c r="F50" i="10"/>
  <c r="F11" i="10"/>
  <c r="F136" i="10"/>
  <c r="BL56" i="19"/>
  <c r="BQ56" i="19" s="1"/>
  <c r="AI56" i="19" s="1"/>
  <c r="BQ40" i="19"/>
  <c r="AI40" i="19" s="1"/>
  <c r="BL246" i="19"/>
  <c r="AG186" i="19"/>
  <c r="AG132" i="19"/>
  <c r="BL46" i="19"/>
  <c r="BQ46" i="19" s="1"/>
  <c r="AI46" i="19" s="1"/>
  <c r="BL236" i="19"/>
  <c r="AG264" i="19"/>
  <c r="AG160" i="19"/>
  <c r="BL150" i="19"/>
  <c r="BQ150" i="19" s="1"/>
  <c r="AI150" i="19" s="1"/>
  <c r="BJ254" i="19"/>
  <c r="BK254" i="19" s="1"/>
  <c r="BJ106" i="19"/>
  <c r="BK106" i="19" s="1"/>
  <c r="BJ202" i="19"/>
  <c r="BK202" i="19" s="1"/>
  <c r="C27" i="10"/>
  <c r="BJ56" i="19"/>
  <c r="BK56" i="19" s="1"/>
  <c r="AH278" i="19"/>
  <c r="BU46" i="19"/>
  <c r="BT40" i="19"/>
  <c r="BT182" i="19"/>
  <c r="AH228" i="19"/>
  <c r="BV58" i="19"/>
  <c r="F150" i="10"/>
  <c r="F46" i="10"/>
  <c r="F132" i="10"/>
  <c r="BQ126" i="19"/>
  <c r="AI126" i="19" s="1"/>
  <c r="AG106" i="19"/>
  <c r="AG56" i="19"/>
  <c r="AG246" i="19"/>
  <c r="BV246" i="19" s="1"/>
  <c r="BL186" i="19"/>
  <c r="BL132" i="19"/>
  <c r="BQ132" i="19" s="1"/>
  <c r="AI132" i="19" s="1"/>
  <c r="BY46" i="19"/>
  <c r="BW236" i="19"/>
  <c r="BM124" i="19"/>
  <c r="AG74" i="19"/>
  <c r="BW264" i="19"/>
  <c r="BL160" i="19"/>
  <c r="BQ160" i="19" s="1"/>
  <c r="AI160" i="19" s="1"/>
  <c r="BW150" i="19"/>
  <c r="C122" i="10"/>
  <c r="C48" i="10"/>
  <c r="BJ186" i="19"/>
  <c r="BK186" i="19" s="1"/>
  <c r="BJ132" i="19"/>
  <c r="BK132" i="19" s="1"/>
  <c r="BJ236" i="19"/>
  <c r="BK236" i="19" s="1"/>
  <c r="C96" i="10"/>
  <c r="BJ74" i="19"/>
  <c r="BK74" i="19" s="1"/>
  <c r="BV46" i="19"/>
  <c r="BU40" i="19"/>
  <c r="AH232" i="19"/>
  <c r="BU102" i="19"/>
  <c r="BT228" i="19"/>
  <c r="F7" i="10"/>
  <c r="BQ310" i="19"/>
  <c r="AI310" i="19" s="1"/>
  <c r="BL280" i="19"/>
  <c r="BQ280" i="19" s="1"/>
  <c r="AI280" i="19" s="1"/>
  <c r="BL254" i="19"/>
  <c r="BQ254" i="19" s="1"/>
  <c r="AI254" i="19" s="1"/>
  <c r="BM220" i="19"/>
  <c r="BQ220" i="19" s="1"/>
  <c r="AI220" i="19" s="1"/>
  <c r="BL106" i="19"/>
  <c r="BW56" i="19"/>
  <c r="BW246" i="19"/>
  <c r="BW186" i="19"/>
  <c r="BY132" i="19"/>
  <c r="BY236" i="19"/>
  <c r="BL74" i="19"/>
  <c r="BW160" i="19"/>
  <c r="C88" i="10"/>
  <c r="C61" i="10"/>
  <c r="BJ160" i="19"/>
  <c r="BK160" i="19" s="1"/>
  <c r="BM14" i="19"/>
  <c r="BJ46" i="19"/>
  <c r="BK46" i="19" s="1"/>
  <c r="AH208" i="19"/>
  <c r="BU232" i="19"/>
  <c r="BV228" i="19"/>
  <c r="AG280" i="19"/>
  <c r="BV280" i="19" s="1"/>
  <c r="AG254" i="19"/>
  <c r="BM272" i="19"/>
  <c r="BQ272" i="19" s="1"/>
  <c r="AI272" i="19" s="1"/>
  <c r="BY246" i="19"/>
  <c r="AG202" i="19"/>
  <c r="AG178" i="19"/>
  <c r="AG179" i="19" s="1"/>
  <c r="AH179" i="19" s="1"/>
  <c r="BW74" i="19"/>
  <c r="AG64" i="19"/>
  <c r="AH64" i="19" s="1"/>
  <c r="BY160" i="19"/>
  <c r="BV232" i="19"/>
  <c r="AH274" i="19"/>
  <c r="AG229" i="19"/>
  <c r="AH229" i="19" s="1"/>
  <c r="F98" i="10"/>
  <c r="BW280" i="19"/>
  <c r="BQ216" i="19"/>
  <c r="AI216" i="19" s="1"/>
  <c r="BQ134" i="19"/>
  <c r="AI134" i="19" s="1"/>
  <c r="BV268" i="19"/>
  <c r="BV308" i="19"/>
  <c r="AF72" i="19"/>
  <c r="AF282" i="19"/>
  <c r="AG309" i="19"/>
  <c r="AH309" i="19" s="1"/>
  <c r="BU268" i="19"/>
  <c r="AF212" i="19"/>
  <c r="AG269" i="19"/>
  <c r="AH269" i="19" s="1"/>
  <c r="AG299" i="19"/>
  <c r="AH299" i="19" s="1"/>
  <c r="BU298" i="19"/>
  <c r="AH146" i="19"/>
  <c r="BT308" i="19"/>
  <c r="BT230" i="19"/>
  <c r="BQ64" i="19"/>
  <c r="AI64" i="19" s="1"/>
  <c r="AG223" i="19"/>
  <c r="AH223" i="19" s="1"/>
  <c r="AH298" i="19"/>
  <c r="BT310" i="19"/>
  <c r="AG217" i="19"/>
  <c r="AH217" i="19" s="1"/>
  <c r="BQ182" i="19"/>
  <c r="AI182" i="19" s="1"/>
  <c r="BT222" i="19"/>
  <c r="AH230" i="19"/>
  <c r="AF24" i="19"/>
  <c r="BQ192" i="19"/>
  <c r="AI192" i="19" s="1"/>
  <c r="BQ144" i="19"/>
  <c r="AI144" i="19" s="1"/>
  <c r="BU260" i="19"/>
  <c r="BT66" i="19"/>
  <c r="BT298" i="19"/>
  <c r="AG231" i="19"/>
  <c r="AH231" i="19" s="1"/>
  <c r="BT286" i="19"/>
  <c r="BU66" i="19"/>
  <c r="BQ232" i="19"/>
  <c r="AI232" i="19" s="1"/>
  <c r="AF164" i="19"/>
  <c r="AG297" i="19"/>
  <c r="AH297" i="19" s="1"/>
  <c r="AF172" i="19"/>
  <c r="AG117" i="19"/>
  <c r="AH117" i="19" s="1"/>
  <c r="AG187" i="19"/>
  <c r="AH187" i="19" s="1"/>
  <c r="AH82" i="19"/>
  <c r="BV82" i="19"/>
  <c r="AF18" i="19"/>
  <c r="BQ206" i="19"/>
  <c r="AI206" i="19" s="1"/>
  <c r="AH220" i="19"/>
  <c r="BT62" i="19"/>
  <c r="BU82" i="19"/>
  <c r="BT82" i="19"/>
  <c r="BV220" i="19"/>
  <c r="BV210" i="19"/>
  <c r="AF240" i="19"/>
  <c r="BJ46" i="2"/>
  <c r="BK46" i="2" s="1"/>
  <c r="F147" i="4"/>
  <c r="AG230" i="2"/>
  <c r="AH230" i="2" s="1"/>
  <c r="AF174" i="2"/>
  <c r="AF166" i="2"/>
  <c r="AF158" i="2"/>
  <c r="AF150" i="2"/>
  <c r="AF134" i="2"/>
  <c r="AF118" i="2"/>
  <c r="AF110" i="2"/>
  <c r="AF102" i="2"/>
  <c r="AF70" i="2"/>
  <c r="AF62" i="2"/>
  <c r="AF54" i="2"/>
  <c r="C6" i="4"/>
  <c r="D142" i="4"/>
  <c r="BJ40" i="2"/>
  <c r="BK40" i="2" s="1"/>
  <c r="BO272" i="2"/>
  <c r="AF172" i="2"/>
  <c r="AF164" i="2"/>
  <c r="AF156" i="2"/>
  <c r="AF124" i="2"/>
  <c r="AF116" i="2"/>
  <c r="AF92" i="2"/>
  <c r="AF68" i="2"/>
  <c r="AF60" i="2"/>
  <c r="F111" i="10"/>
  <c r="BQ184" i="19"/>
  <c r="AI184" i="19" s="1"/>
  <c r="AF86" i="19"/>
  <c r="BU146" i="19"/>
  <c r="BQ300" i="19"/>
  <c r="AI300" i="19" s="1"/>
  <c r="BO264" i="19"/>
  <c r="BT146" i="19"/>
  <c r="AF146" i="19"/>
  <c r="AF26" i="19"/>
  <c r="AF70" i="19"/>
  <c r="BQ156" i="19"/>
  <c r="AI156" i="19" s="1"/>
  <c r="AF100" i="19"/>
  <c r="AF116" i="19"/>
  <c r="AF132" i="19"/>
  <c r="AF278" i="19"/>
  <c r="AF192" i="19"/>
  <c r="BU78" i="19"/>
  <c r="BT78" i="19"/>
  <c r="AH78" i="19"/>
  <c r="AG79" i="19"/>
  <c r="AH79" i="19" s="1"/>
  <c r="BV78" i="19"/>
  <c r="AH62" i="19"/>
  <c r="BV198" i="19"/>
  <c r="AG44" i="19"/>
  <c r="BW78" i="19"/>
  <c r="BW62" i="19"/>
  <c r="BW164" i="19"/>
  <c r="BY154" i="19"/>
  <c r="AG136" i="19"/>
  <c r="BV136" i="19" s="1"/>
  <c r="BW110" i="19"/>
  <c r="BY100" i="19"/>
  <c r="C39" i="10"/>
  <c r="BJ78" i="19"/>
  <c r="BK78" i="19" s="1"/>
  <c r="BJ96" i="19"/>
  <c r="BK96" i="19" s="1"/>
  <c r="BO48" i="19"/>
  <c r="BQ48" i="19" s="1"/>
  <c r="AI48" i="19" s="1"/>
  <c r="BU16" i="19"/>
  <c r="AF96" i="19"/>
  <c r="AF154" i="19"/>
  <c r="AF222" i="19"/>
  <c r="AH42" i="19"/>
  <c r="BT52" i="19"/>
  <c r="AG81" i="19"/>
  <c r="AH81" i="19" s="1"/>
  <c r="AH66" i="19"/>
  <c r="BU62" i="19"/>
  <c r="BU198" i="19"/>
  <c r="F63" i="10"/>
  <c r="BW234" i="19"/>
  <c r="AG88" i="19"/>
  <c r="BY44" i="19"/>
  <c r="BY78" i="19"/>
  <c r="BY62" i="19"/>
  <c r="BM210" i="19"/>
  <c r="BJ234" i="19"/>
  <c r="BK234" i="19" s="1"/>
  <c r="BJ176" i="19"/>
  <c r="BK176" i="19" s="1"/>
  <c r="C34" i="10"/>
  <c r="C43" i="10"/>
  <c r="AF262" i="19"/>
  <c r="F14" i="10"/>
  <c r="BL18" i="19"/>
  <c r="AF20" i="19"/>
  <c r="BY234" i="19"/>
  <c r="AG176" i="19"/>
  <c r="AG177" i="19" s="1"/>
  <c r="AH177" i="19" s="1"/>
  <c r="BM168" i="19"/>
  <c r="BL88" i="19"/>
  <c r="BM236" i="19"/>
  <c r="AG96" i="19"/>
  <c r="C83" i="10"/>
  <c r="C26" i="10"/>
  <c r="BJ164" i="19"/>
  <c r="BK164" i="19" s="1"/>
  <c r="AH294" i="19"/>
  <c r="BQ274" i="19"/>
  <c r="AI274" i="19" s="1"/>
  <c r="BL176" i="19"/>
  <c r="BQ176" i="19" s="1"/>
  <c r="AI176" i="19" s="1"/>
  <c r="BW88" i="19"/>
  <c r="AG72" i="19"/>
  <c r="BU72" i="19" s="1"/>
  <c r="BM114" i="19"/>
  <c r="BM36" i="19"/>
  <c r="BM194" i="19"/>
  <c r="BL96" i="19"/>
  <c r="BQ96" i="19" s="1"/>
  <c r="AI96" i="19" s="1"/>
  <c r="C31" i="10"/>
  <c r="BU258" i="19"/>
  <c r="BU276" i="19"/>
  <c r="BU122" i="19"/>
  <c r="BV66" i="19"/>
  <c r="BT90" i="19"/>
  <c r="BV124" i="19"/>
  <c r="BT280" i="19"/>
  <c r="BT294" i="19"/>
  <c r="AG166" i="19"/>
  <c r="AH166" i="19" s="1"/>
  <c r="BL72" i="19"/>
  <c r="BQ72" i="19" s="1"/>
  <c r="AI72" i="19" s="1"/>
  <c r="BM80" i="19"/>
  <c r="BW96" i="19"/>
  <c r="BT196" i="19"/>
  <c r="BT258" i="19"/>
  <c r="BV276" i="19"/>
  <c r="BV122" i="19"/>
  <c r="BU90" i="19"/>
  <c r="BU124" i="19"/>
  <c r="AH198" i="19"/>
  <c r="AG18" i="19"/>
  <c r="BV18" i="19" s="1"/>
  <c r="BW18" i="19"/>
  <c r="BM122" i="19"/>
  <c r="BW72" i="19"/>
  <c r="BM228" i="19"/>
  <c r="BM218" i="19"/>
  <c r="BW120" i="19"/>
  <c r="BM54" i="19"/>
  <c r="BQ54" i="19" s="1"/>
  <c r="AI54" i="19" s="1"/>
  <c r="AG164" i="19"/>
  <c r="AG154" i="19"/>
  <c r="BJ166" i="19"/>
  <c r="BK166" i="19" s="1"/>
  <c r="BJ102" i="19"/>
  <c r="BK102" i="19" s="1"/>
  <c r="BJ144" i="19"/>
  <c r="BK144" i="19" s="1"/>
  <c r="BJ110" i="19"/>
  <c r="BK110" i="19" s="1"/>
  <c r="AF104" i="19"/>
  <c r="AF108" i="19"/>
  <c r="AF198" i="19"/>
  <c r="AF272" i="19"/>
  <c r="AF274" i="19"/>
  <c r="BO296" i="19"/>
  <c r="BQ296" i="19" s="1"/>
  <c r="AI296" i="19" s="1"/>
  <c r="D9" i="10"/>
  <c r="BY18" i="19"/>
  <c r="BZ18" i="19" s="1"/>
  <c r="BW166" i="19"/>
  <c r="BL154" i="19"/>
  <c r="BQ154" i="19" s="1"/>
  <c r="AI154" i="19" s="1"/>
  <c r="AG110" i="19"/>
  <c r="AG100" i="19"/>
  <c r="AF226" i="19"/>
  <c r="AF88" i="19"/>
  <c r="AF144" i="19"/>
  <c r="AF242" i="19"/>
  <c r="AF304" i="19"/>
  <c r="AF180" i="19"/>
  <c r="BQ174" i="19"/>
  <c r="AI174" i="19" s="1"/>
  <c r="AF94" i="19"/>
  <c r="AF268" i="19"/>
  <c r="AF300" i="19"/>
  <c r="AF254" i="19"/>
  <c r="BQ294" i="19"/>
  <c r="AI294" i="19" s="1"/>
  <c r="AF126" i="19"/>
  <c r="AF200" i="19"/>
  <c r="AF276" i="19"/>
  <c r="AF286" i="19"/>
  <c r="BO168" i="19"/>
  <c r="BQ168" i="19" s="1"/>
  <c r="AI168" i="19" s="1"/>
  <c r="AF30" i="19"/>
  <c r="AF220" i="19"/>
  <c r="AF236" i="19"/>
  <c r="AF142" i="19"/>
  <c r="AF156" i="19"/>
  <c r="AF160" i="19"/>
  <c r="AF196" i="19"/>
  <c r="AF238" i="19"/>
  <c r="AF292" i="19"/>
  <c r="AF40" i="19"/>
  <c r="AF58" i="19"/>
  <c r="AF66" i="19"/>
  <c r="BQ80" i="19"/>
  <c r="AI80" i="19" s="1"/>
  <c r="BQ190" i="19"/>
  <c r="AI190" i="19" s="1"/>
  <c r="AF128" i="19"/>
  <c r="AF152" i="19"/>
  <c r="AF182" i="19"/>
  <c r="AF184" i="19"/>
  <c r="AF284" i="19"/>
  <c r="AF106" i="19"/>
  <c r="AF266" i="19"/>
  <c r="AF76" i="19"/>
  <c r="AF56" i="19"/>
  <c r="BQ230" i="19"/>
  <c r="AI230" i="19" s="1"/>
  <c r="AF204" i="19"/>
  <c r="BU118" i="19"/>
  <c r="BV118" i="19"/>
  <c r="BT210" i="19"/>
  <c r="AH104" i="19"/>
  <c r="F31" i="10"/>
  <c r="BW180" i="19"/>
  <c r="BY180" i="19"/>
  <c r="C85" i="10"/>
  <c r="AG180" i="19"/>
  <c r="BJ180" i="19"/>
  <c r="BK180" i="19" s="1"/>
  <c r="BO14" i="19"/>
  <c r="F2" i="10"/>
  <c r="BU210" i="19"/>
  <c r="AG105" i="19"/>
  <c r="AH105" i="19" s="1"/>
  <c r="BL118" i="19"/>
  <c r="BQ118" i="19" s="1"/>
  <c r="AI118" i="19" s="1"/>
  <c r="C54" i="10"/>
  <c r="AF44" i="19"/>
  <c r="C11" i="10"/>
  <c r="BW32" i="19"/>
  <c r="BY32" i="19"/>
  <c r="BL32" i="19"/>
  <c r="BQ32" i="19" s="1"/>
  <c r="AI32" i="19" s="1"/>
  <c r="AG32" i="19"/>
  <c r="BY76" i="19"/>
  <c r="AG76" i="19"/>
  <c r="BT76" i="19" s="1"/>
  <c r="BL76" i="19"/>
  <c r="C33" i="10"/>
  <c r="D55" i="10"/>
  <c r="BM120" i="19"/>
  <c r="BQ120" i="19" s="1"/>
  <c r="AI120" i="19" s="1"/>
  <c r="C116" i="10"/>
  <c r="BJ242" i="19"/>
  <c r="BK242" i="19" s="1"/>
  <c r="BL242" i="19"/>
  <c r="AG242" i="19"/>
  <c r="BU242" i="19" s="1"/>
  <c r="BO246" i="19"/>
  <c r="F118" i="10"/>
  <c r="BL20" i="19"/>
  <c r="BQ20" i="19" s="1"/>
  <c r="AI20" i="19" s="1"/>
  <c r="C5" i="10"/>
  <c r="BJ50" i="19"/>
  <c r="BK50" i="19" s="1"/>
  <c r="BJ76" i="19"/>
  <c r="BK76" i="19" s="1"/>
  <c r="BT104" i="19"/>
  <c r="BW242" i="19"/>
  <c r="C44" i="10"/>
  <c r="BY98" i="19"/>
  <c r="BJ98" i="19"/>
  <c r="BK98" i="19" s="1"/>
  <c r="BW98" i="19"/>
  <c r="BL98" i="19"/>
  <c r="BU104" i="19"/>
  <c r="BY242" i="19"/>
  <c r="D90" i="10"/>
  <c r="BO62" i="19"/>
  <c r="BQ62" i="19" s="1"/>
  <c r="AI62" i="19" s="1"/>
  <c r="BO162" i="19"/>
  <c r="BQ162" i="19" s="1"/>
  <c r="AI162" i="19" s="1"/>
  <c r="F76" i="10"/>
  <c r="BL210" i="19"/>
  <c r="C100" i="10"/>
  <c r="BJ210" i="19"/>
  <c r="BK210" i="19" s="1"/>
  <c r="BY210" i="19"/>
  <c r="BO214" i="19"/>
  <c r="BQ214" i="19" s="1"/>
  <c r="AI214" i="19" s="1"/>
  <c r="F102" i="10"/>
  <c r="BW218" i="19"/>
  <c r="C104" i="10"/>
  <c r="BY218" i="19"/>
  <c r="BJ218" i="19"/>
  <c r="BK218" i="19" s="1"/>
  <c r="AG218" i="19"/>
  <c r="BQ102" i="19"/>
  <c r="AI102" i="19" s="1"/>
  <c r="BM68" i="19"/>
  <c r="BQ68" i="19" s="1"/>
  <c r="AI68" i="19" s="1"/>
  <c r="BO90" i="19"/>
  <c r="F40" i="10"/>
  <c r="C60" i="10"/>
  <c r="BJ130" i="19"/>
  <c r="BK130" i="19" s="1"/>
  <c r="BY130" i="19"/>
  <c r="BW130" i="19"/>
  <c r="BL130" i="19"/>
  <c r="AG130" i="19"/>
  <c r="D65" i="10"/>
  <c r="BM140" i="19"/>
  <c r="BW148" i="19"/>
  <c r="BY148" i="19"/>
  <c r="BL148" i="19"/>
  <c r="C69" i="10"/>
  <c r="AG148" i="19"/>
  <c r="BJ148" i="19"/>
  <c r="BK148" i="19" s="1"/>
  <c r="BW156" i="19"/>
  <c r="BY156" i="19"/>
  <c r="C73" i="10"/>
  <c r="BJ156" i="19"/>
  <c r="BK156" i="19" s="1"/>
  <c r="AG156" i="19"/>
  <c r="D74" i="10"/>
  <c r="BM158" i="19"/>
  <c r="BQ158" i="19" s="1"/>
  <c r="AI158" i="19" s="1"/>
  <c r="C145" i="10"/>
  <c r="BY300" i="19"/>
  <c r="BJ300" i="19"/>
  <c r="BK300" i="19" s="1"/>
  <c r="BW300" i="19"/>
  <c r="AG300" i="19"/>
  <c r="D146" i="10"/>
  <c r="BM302" i="19"/>
  <c r="BQ302" i="19" s="1"/>
  <c r="AI302" i="19" s="1"/>
  <c r="D25" i="10"/>
  <c r="BM60" i="19"/>
  <c r="BQ60" i="19" s="1"/>
  <c r="AI60" i="19" s="1"/>
  <c r="BU204" i="19"/>
  <c r="BM42" i="19"/>
  <c r="AG86" i="19"/>
  <c r="BL86" i="19"/>
  <c r="BQ86" i="19" s="1"/>
  <c r="AI86" i="19" s="1"/>
  <c r="C38" i="10"/>
  <c r="D39" i="10"/>
  <c r="BM88" i="19"/>
  <c r="BO258" i="19"/>
  <c r="BQ258" i="19" s="1"/>
  <c r="AI258" i="19" s="1"/>
  <c r="F124" i="10"/>
  <c r="BO266" i="19"/>
  <c r="BQ266" i="19" s="1"/>
  <c r="AI266" i="19" s="1"/>
  <c r="F128" i="10"/>
  <c r="C131" i="10"/>
  <c r="BJ272" i="19"/>
  <c r="BK272" i="19" s="1"/>
  <c r="BY272" i="19"/>
  <c r="BW272" i="19"/>
  <c r="BO284" i="19"/>
  <c r="BQ284" i="19" s="1"/>
  <c r="AI284" i="19" s="1"/>
  <c r="F137" i="10"/>
  <c r="C140" i="10"/>
  <c r="BJ290" i="19"/>
  <c r="BK290" i="19" s="1"/>
  <c r="BL290" i="19"/>
  <c r="AG290" i="19"/>
  <c r="AH290" i="19" s="1"/>
  <c r="C6" i="10"/>
  <c r="BY22" i="19"/>
  <c r="BW22" i="19"/>
  <c r="AG22" i="19"/>
  <c r="BL24" i="19"/>
  <c r="BQ24" i="19" s="1"/>
  <c r="AI24" i="19" s="1"/>
  <c r="BY24" i="19"/>
  <c r="AG24" i="19"/>
  <c r="BO34" i="19"/>
  <c r="F12" i="10"/>
  <c r="C20" i="10"/>
  <c r="BW50" i="19"/>
  <c r="BL50" i="19"/>
  <c r="BQ50" i="19" s="1"/>
  <c r="AI50" i="19" s="1"/>
  <c r="AG50" i="19"/>
  <c r="D50" i="10"/>
  <c r="BM110" i="19"/>
  <c r="BQ110" i="19" s="1"/>
  <c r="AI110" i="19" s="1"/>
  <c r="BJ118" i="19"/>
  <c r="BK118" i="19" s="1"/>
  <c r="BY118" i="19"/>
  <c r="BW118" i="19"/>
  <c r="BW250" i="19"/>
  <c r="BY250" i="19"/>
  <c r="C120" i="10"/>
  <c r="BJ250" i="19"/>
  <c r="BK250" i="19" s="1"/>
  <c r="AG250" i="19"/>
  <c r="BJ24" i="19"/>
  <c r="BK24" i="19" s="1"/>
  <c r="BJ32" i="19"/>
  <c r="BK32" i="19" s="1"/>
  <c r="AG211" i="19"/>
  <c r="AH211" i="19" s="1"/>
  <c r="BL22" i="19"/>
  <c r="BQ22" i="19" s="1"/>
  <c r="AI22" i="19" s="1"/>
  <c r="BW76" i="19"/>
  <c r="C7" i="10"/>
  <c r="BO122" i="19"/>
  <c r="F56" i="10"/>
  <c r="AF78" i="19"/>
  <c r="AF98" i="19"/>
  <c r="AF122" i="19"/>
  <c r="AF134" i="19"/>
  <c r="AF148" i="19"/>
  <c r="AF170" i="19"/>
  <c r="AF194" i="19"/>
  <c r="AF206" i="19"/>
  <c r="AF244" i="19"/>
  <c r="AF256" i="19"/>
  <c r="AF290" i="19"/>
  <c r="AF306" i="19"/>
  <c r="BQ78" i="19"/>
  <c r="AI78" i="19" s="1"/>
  <c r="BQ262" i="19"/>
  <c r="AI262" i="19" s="1"/>
  <c r="BQ198" i="19"/>
  <c r="AI198" i="19" s="1"/>
  <c r="BJ114" i="19"/>
  <c r="BK114" i="19" s="1"/>
  <c r="BJ136" i="19"/>
  <c r="BK136" i="19" s="1"/>
  <c r="AF118" i="19"/>
  <c r="AF216" i="19"/>
  <c r="AF228" i="19"/>
  <c r="AF280" i="19"/>
  <c r="AF302" i="19"/>
  <c r="BQ66" i="19"/>
  <c r="AI66" i="19" s="1"/>
  <c r="AF14" i="19"/>
  <c r="AF166" i="19"/>
  <c r="AF224" i="19"/>
  <c r="AF264" i="19"/>
  <c r="AF298" i="19"/>
  <c r="AF190" i="19"/>
  <c r="AF214" i="19"/>
  <c r="AF252" i="19"/>
  <c r="BQ130" i="19"/>
  <c r="AI130" i="19" s="1"/>
  <c r="BQ112" i="19"/>
  <c r="AI112" i="19" s="1"/>
  <c r="AF32" i="19"/>
  <c r="AF42" i="19"/>
  <c r="AF64" i="19"/>
  <c r="BQ312" i="19"/>
  <c r="AI312" i="19" s="1"/>
  <c r="AF84" i="19"/>
  <c r="AF294" i="19"/>
  <c r="BQ104" i="19"/>
  <c r="AI104" i="19" s="1"/>
  <c r="BQ200" i="19"/>
  <c r="AI200" i="19" s="1"/>
  <c r="BJ90" i="19"/>
  <c r="BK90" i="19" s="1"/>
  <c r="AF28" i="19"/>
  <c r="AF48" i="19"/>
  <c r="AF52" i="19"/>
  <c r="BQ208" i="19"/>
  <c r="AI208" i="19" s="1"/>
  <c r="BQ234" i="19"/>
  <c r="AI234" i="19" s="1"/>
  <c r="BQ288" i="19"/>
  <c r="AI288" i="19" s="1"/>
  <c r="AG17" i="19"/>
  <c r="AH17" i="19" s="1"/>
  <c r="AF82" i="19"/>
  <c r="AF92" i="19"/>
  <c r="AF102" i="19"/>
  <c r="AF112" i="19"/>
  <c r="AF176" i="19"/>
  <c r="AF210" i="19"/>
  <c r="AF260" i="19"/>
  <c r="BT16" i="19"/>
  <c r="AF124" i="19"/>
  <c r="AF138" i="19"/>
  <c r="AF174" i="19"/>
  <c r="AF232" i="19"/>
  <c r="AF248" i="19"/>
  <c r="BU294" i="19"/>
  <c r="AG295" i="19"/>
  <c r="AH295" i="19" s="1"/>
  <c r="AG127" i="19"/>
  <c r="AH127" i="19" s="1"/>
  <c r="BU116" i="19"/>
  <c r="BT116" i="19"/>
  <c r="BV116" i="19"/>
  <c r="AH288" i="19"/>
  <c r="BT288" i="19"/>
  <c r="BQ240" i="19"/>
  <c r="AI240" i="19" s="1"/>
  <c r="BV214" i="19"/>
  <c r="AH214" i="19"/>
  <c r="AH150" i="19"/>
  <c r="BT150" i="19"/>
  <c r="BV278" i="19"/>
  <c r="BU278" i="19"/>
  <c r="BT278" i="19"/>
  <c r="BQ264" i="19"/>
  <c r="AI264" i="19" s="1"/>
  <c r="AG225" i="19"/>
  <c r="AH225" i="19" s="1"/>
  <c r="BV224" i="19"/>
  <c r="AH224" i="19"/>
  <c r="BV244" i="19"/>
  <c r="BT244" i="19"/>
  <c r="AH244" i="19"/>
  <c r="AG245" i="19"/>
  <c r="AH245" i="19" s="1"/>
  <c r="BV234" i="19"/>
  <c r="BU234" i="19"/>
  <c r="BT234" i="19"/>
  <c r="AG235" i="19"/>
  <c r="AH235" i="19" s="1"/>
  <c r="BT204" i="19"/>
  <c r="AH204" i="19"/>
  <c r="BV204" i="19"/>
  <c r="AG93" i="19"/>
  <c r="AH93" i="19" s="1"/>
  <c r="BV92" i="19"/>
  <c r="BU224" i="19"/>
  <c r="F10" i="10"/>
  <c r="BO30" i="19"/>
  <c r="BW34" i="19"/>
  <c r="AG34" i="19"/>
  <c r="C12" i="10"/>
  <c r="BL34" i="19"/>
  <c r="BY34" i="19"/>
  <c r="BY142" i="19"/>
  <c r="AG142" i="19"/>
  <c r="C97" i="10"/>
  <c r="BJ204" i="19"/>
  <c r="BK204" i="19" s="1"/>
  <c r="BY204" i="19"/>
  <c r="BW204" i="19"/>
  <c r="BT224" i="19"/>
  <c r="BU28" i="19"/>
  <c r="AG29" i="19"/>
  <c r="AH29" i="19" s="1"/>
  <c r="AH28" i="19"/>
  <c r="BT28" i="19"/>
  <c r="AG261" i="19"/>
  <c r="AH261" i="19" s="1"/>
  <c r="AH260" i="19"/>
  <c r="AG207" i="19"/>
  <c r="AH207" i="19" s="1"/>
  <c r="AH206" i="19"/>
  <c r="BU206" i="19"/>
  <c r="AG197" i="19"/>
  <c r="AH197" i="19" s="1"/>
  <c r="AH196" i="19"/>
  <c r="AG287" i="19"/>
  <c r="AH287" i="19" s="1"/>
  <c r="AH286" i="19"/>
  <c r="BV286" i="19"/>
  <c r="BU222" i="19"/>
  <c r="AH222" i="19"/>
  <c r="BT158" i="19"/>
  <c r="BV158" i="19"/>
  <c r="AG159" i="19"/>
  <c r="AH159" i="19" s="1"/>
  <c r="BV108" i="19"/>
  <c r="AH108" i="19"/>
  <c r="BV84" i="19"/>
  <c r="BT84" i="19"/>
  <c r="AH48" i="19"/>
  <c r="BT48" i="19"/>
  <c r="BW26" i="19"/>
  <c r="AG26" i="19"/>
  <c r="BL26" i="19"/>
  <c r="C8" i="10"/>
  <c r="BY26" i="19"/>
  <c r="D123" i="10"/>
  <c r="BM256" i="19"/>
  <c r="BQ256" i="19" s="1"/>
  <c r="AI256" i="19" s="1"/>
  <c r="BV196" i="19"/>
  <c r="BV260" i="19"/>
  <c r="BT18" i="19"/>
  <c r="BV304" i="19"/>
  <c r="BT304" i="19"/>
  <c r="BU304" i="19"/>
  <c r="AH304" i="19"/>
  <c r="BV176" i="19"/>
  <c r="BT176" i="19"/>
  <c r="AG141" i="19"/>
  <c r="AH141" i="19" s="1"/>
  <c r="AH140" i="19"/>
  <c r="BU140" i="19"/>
  <c r="BU112" i="19"/>
  <c r="BT112" i="19"/>
  <c r="AG113" i="19"/>
  <c r="AH113" i="19" s="1"/>
  <c r="BT226" i="19"/>
  <c r="BU226" i="19"/>
  <c r="AG227" i="19"/>
  <c r="AH227" i="19" s="1"/>
  <c r="AH226" i="19"/>
  <c r="BU162" i="19"/>
  <c r="AG163" i="19"/>
  <c r="AH163" i="19" s="1"/>
  <c r="AH162" i="19"/>
  <c r="BV162" i="19"/>
  <c r="BU30" i="19"/>
  <c r="BV30" i="19"/>
  <c r="AH30" i="19"/>
  <c r="AG31" i="19"/>
  <c r="AH31" i="19" s="1"/>
  <c r="AG307" i="19"/>
  <c r="AH307" i="19" s="1"/>
  <c r="AH306" i="19"/>
  <c r="BV306" i="19"/>
  <c r="BV114" i="19"/>
  <c r="BU114" i="19"/>
  <c r="AH114" i="19"/>
  <c r="AG115" i="19"/>
  <c r="AH115" i="19" s="1"/>
  <c r="BT64" i="19"/>
  <c r="BV36" i="19"/>
  <c r="BU36" i="19"/>
  <c r="AH36" i="19"/>
  <c r="AG39" i="19"/>
  <c r="AH39" i="19" s="1"/>
  <c r="BT38" i="19"/>
  <c r="BU38" i="19"/>
  <c r="AG20" i="19"/>
  <c r="BW20" i="19"/>
  <c r="BY20" i="19"/>
  <c r="AH248" i="19"/>
  <c r="AG119" i="19"/>
  <c r="AH119" i="19" s="1"/>
  <c r="AH182" i="19"/>
  <c r="BT232" i="19"/>
  <c r="AH310" i="19"/>
  <c r="AH168" i="19"/>
  <c r="BU182" i="19"/>
  <c r="AH296" i="19"/>
  <c r="BU310" i="19"/>
  <c r="C18" i="10"/>
  <c r="C55" i="10"/>
  <c r="BJ120" i="19"/>
  <c r="BK120" i="19" s="1"/>
  <c r="BV312" i="19"/>
  <c r="AH118" i="19"/>
  <c r="BT168" i="19"/>
  <c r="BT296" i="19"/>
  <c r="BT120" i="19"/>
  <c r="BT118" i="19"/>
  <c r="BU168" i="19"/>
  <c r="BU296" i="19"/>
  <c r="BJ268" i="19"/>
  <c r="BK268" i="19" s="1"/>
  <c r="D4" i="10"/>
  <c r="BM18" i="19"/>
  <c r="BV16" i="19"/>
  <c r="C100" i="4"/>
  <c r="D134" i="4"/>
  <c r="BM246" i="2"/>
  <c r="BO240" i="2"/>
  <c r="BM170" i="2"/>
  <c r="D126" i="4"/>
  <c r="D110" i="4"/>
  <c r="F123" i="4"/>
  <c r="BV20" i="2"/>
  <c r="AH20" i="2"/>
  <c r="BL14" i="2"/>
  <c r="F137" i="4"/>
  <c r="BO300" i="2"/>
  <c r="B34" i="21"/>
  <c r="B28" i="21"/>
  <c r="C2" i="4"/>
  <c r="BM274" i="2"/>
  <c r="B36" i="21"/>
  <c r="BL20" i="2"/>
  <c r="BY20" i="2"/>
  <c r="BM306" i="2"/>
  <c r="BM290" i="2"/>
  <c r="BL312" i="2"/>
  <c r="BY14" i="2"/>
  <c r="AG14" i="2"/>
  <c r="AH14" i="2" s="1"/>
  <c r="BW20" i="2"/>
  <c r="D137" i="4"/>
  <c r="C140" i="4"/>
  <c r="BO310" i="2"/>
  <c r="BO242" i="2"/>
  <c r="F143" i="4"/>
  <c r="D105" i="4"/>
  <c r="D121" i="4"/>
  <c r="F136" i="4"/>
  <c r="F124" i="4"/>
  <c r="BL204" i="2"/>
  <c r="BL228" i="2"/>
  <c r="BY290" i="2"/>
  <c r="BO280" i="2"/>
  <c r="BL244" i="2"/>
  <c r="BW244" i="2"/>
  <c r="BM254" i="2"/>
  <c r="BO232" i="2"/>
  <c r="D114" i="4"/>
  <c r="F151" i="4"/>
  <c r="BM302" i="2"/>
  <c r="F120" i="4"/>
  <c r="BL192" i="2"/>
  <c r="BQ192" i="2" s="1"/>
  <c r="AI192" i="2" s="1"/>
  <c r="D94" i="4"/>
  <c r="BM286" i="2"/>
  <c r="BO248" i="2"/>
  <c r="BO264" i="2"/>
  <c r="D57" i="4"/>
  <c r="AG308" i="2"/>
  <c r="BU308" i="2" s="1"/>
  <c r="BU248" i="2"/>
  <c r="BO252" i="2"/>
  <c r="BM270" i="2"/>
  <c r="BL292" i="2"/>
  <c r="D37" i="4"/>
  <c r="BM156" i="2"/>
  <c r="BM176" i="2"/>
  <c r="D74" i="4"/>
  <c r="BJ210" i="2"/>
  <c r="BK210" i="2" s="1"/>
  <c r="BY274" i="2"/>
  <c r="D102" i="4"/>
  <c r="BJ182" i="2"/>
  <c r="BK182" i="2" s="1"/>
  <c r="BO230" i="2"/>
  <c r="F99" i="4"/>
  <c r="BM178" i="2"/>
  <c r="BM150" i="2"/>
  <c r="BL284" i="2"/>
  <c r="BQ284" i="2" s="1"/>
  <c r="AI284" i="2" s="1"/>
  <c r="BJ236" i="2"/>
  <c r="BK236" i="2" s="1"/>
  <c r="BL220" i="2"/>
  <c r="BW242" i="2"/>
  <c r="BM242" i="2"/>
  <c r="BM146" i="2"/>
  <c r="BL182" i="2"/>
  <c r="BO294" i="2"/>
  <c r="BT264" i="2"/>
  <c r="BM200" i="2"/>
  <c r="BY220" i="2"/>
  <c r="BL210" i="2"/>
  <c r="F113" i="4"/>
  <c r="F102" i="4"/>
  <c r="BO184" i="2"/>
  <c r="BL274" i="2"/>
  <c r="BM188" i="2"/>
  <c r="BM122" i="2"/>
  <c r="BJ50" i="2"/>
  <c r="BK50" i="2" s="1"/>
  <c r="F140" i="4"/>
  <c r="D92" i="4"/>
  <c r="BM104" i="2"/>
  <c r="BM258" i="2"/>
  <c r="BM210" i="2"/>
  <c r="BM172" i="2"/>
  <c r="D71" i="4"/>
  <c r="BW276" i="2"/>
  <c r="D131" i="4"/>
  <c r="BO204" i="2"/>
  <c r="BM190" i="2"/>
  <c r="BL310" i="2"/>
  <c r="BL294" i="2"/>
  <c r="BQ294" i="2" s="1"/>
  <c r="AI294" i="2" s="1"/>
  <c r="D79" i="4"/>
  <c r="BM148" i="2"/>
  <c r="BW200" i="2"/>
  <c r="AG260" i="2"/>
  <c r="AH260" i="2" s="1"/>
  <c r="BO268" i="2"/>
  <c r="BJ204" i="2"/>
  <c r="BK204" i="2" s="1"/>
  <c r="BJ276" i="2"/>
  <c r="BK276" i="2" s="1"/>
  <c r="BJ264" i="2"/>
  <c r="BK264" i="2" s="1"/>
  <c r="BL232" i="2"/>
  <c r="BM180" i="2"/>
  <c r="BW308" i="2"/>
  <c r="BO262" i="2"/>
  <c r="BQ262" i="2" s="1"/>
  <c r="AI262" i="2" s="1"/>
  <c r="BO234" i="2"/>
  <c r="D99" i="4"/>
  <c r="BJ184" i="2"/>
  <c r="BK184" i="2" s="1"/>
  <c r="BJ290" i="2"/>
  <c r="BK290" i="2" s="1"/>
  <c r="BW106" i="2"/>
  <c r="C142" i="4"/>
  <c r="AG184" i="2"/>
  <c r="AH184" i="2" s="1"/>
  <c r="C102" i="4"/>
  <c r="BJ192" i="2"/>
  <c r="BK192" i="2" s="1"/>
  <c r="F134" i="4"/>
  <c r="BO246" i="2"/>
  <c r="BM240" i="2"/>
  <c r="AG274" i="2"/>
  <c r="AH274" i="2" s="1"/>
  <c r="BJ306" i="2"/>
  <c r="BK306" i="2" s="1"/>
  <c r="BL246" i="2"/>
  <c r="BW204" i="2"/>
  <c r="BW262" i="2"/>
  <c r="BY166" i="2"/>
  <c r="BY214" i="2"/>
  <c r="D145" i="4"/>
  <c r="D129" i="4"/>
  <c r="BL188" i="2"/>
  <c r="BO298" i="2"/>
  <c r="BM162" i="2"/>
  <c r="BL118" i="2"/>
  <c r="BY204" i="2"/>
  <c r="BJ294" i="2"/>
  <c r="BK294" i="2" s="1"/>
  <c r="BJ262" i="2"/>
  <c r="BK262" i="2" s="1"/>
  <c r="BM256" i="2"/>
  <c r="BJ200" i="2"/>
  <c r="BK200" i="2" s="1"/>
  <c r="BO266" i="2"/>
  <c r="BM224" i="2"/>
  <c r="D66" i="4"/>
  <c r="BL258" i="2"/>
  <c r="BW294" i="2"/>
  <c r="BY78" i="2"/>
  <c r="D113" i="4"/>
  <c r="BJ196" i="2"/>
  <c r="BK196" i="2" s="1"/>
  <c r="BM138" i="2"/>
  <c r="BL290" i="2"/>
  <c r="BL278" i="2"/>
  <c r="BQ278" i="2" s="1"/>
  <c r="AI278" i="2" s="1"/>
  <c r="BJ258" i="2"/>
  <c r="BK258" i="2" s="1"/>
  <c r="BL214" i="2"/>
  <c r="BQ214" i="2" s="1"/>
  <c r="AI214" i="2" s="1"/>
  <c r="AG162" i="2"/>
  <c r="AH162" i="2" s="1"/>
  <c r="BY294" i="2"/>
  <c r="BW246" i="2"/>
  <c r="C82" i="4"/>
  <c r="D53" i="4"/>
  <c r="D41" i="4"/>
  <c r="BM226" i="2"/>
  <c r="BO216" i="2"/>
  <c r="BM206" i="2"/>
  <c r="BO196" i="2"/>
  <c r="D88" i="4"/>
  <c r="BJ130" i="2"/>
  <c r="BK130" i="2" s="1"/>
  <c r="BW260" i="2"/>
  <c r="AG212" i="2"/>
  <c r="AH212" i="2" s="1"/>
  <c r="D106" i="4"/>
  <c r="D96" i="4"/>
  <c r="BM182" i="2"/>
  <c r="BL212" i="2"/>
  <c r="BM140" i="2"/>
  <c r="BL122" i="2"/>
  <c r="C143" i="4"/>
  <c r="BL306" i="2"/>
  <c r="BJ274" i="2"/>
  <c r="BK274" i="2" s="1"/>
  <c r="BL226" i="2"/>
  <c r="BW290" i="2"/>
  <c r="BY258" i="2"/>
  <c r="C108" i="4"/>
  <c r="BJ226" i="2"/>
  <c r="BK226" i="2" s="1"/>
  <c r="AG258" i="2"/>
  <c r="BT258" i="2" s="1"/>
  <c r="BY210" i="2"/>
  <c r="BL242" i="2"/>
  <c r="BL148" i="2"/>
  <c r="BJ242" i="2"/>
  <c r="BK242" i="2" s="1"/>
  <c r="D13" i="4"/>
  <c r="D60" i="4"/>
  <c r="BM62" i="2"/>
  <c r="D75" i="4"/>
  <c r="BL126" i="2"/>
  <c r="BM112" i="2"/>
  <c r="BY188" i="2"/>
  <c r="BW44" i="2"/>
  <c r="BO164" i="2"/>
  <c r="BM118" i="2"/>
  <c r="D61" i="4"/>
  <c r="BM80" i="2"/>
  <c r="BT228" i="2"/>
  <c r="AH228" i="2"/>
  <c r="AG229" i="2"/>
  <c r="AH229" i="2" s="1"/>
  <c r="BU228" i="2"/>
  <c r="BV228" i="2"/>
  <c r="BJ244" i="2"/>
  <c r="BK244" i="2" s="1"/>
  <c r="BJ212" i="2"/>
  <c r="BK212" i="2" s="1"/>
  <c r="AG292" i="2"/>
  <c r="AH292" i="2" s="1"/>
  <c r="BY244" i="2"/>
  <c r="BY212" i="2"/>
  <c r="BJ292" i="2"/>
  <c r="BK292" i="2" s="1"/>
  <c r="BJ178" i="2"/>
  <c r="BK178" i="2" s="1"/>
  <c r="BL138" i="2"/>
  <c r="BM128" i="2"/>
  <c r="BM120" i="2"/>
  <c r="BM100" i="2"/>
  <c r="AG170" i="2"/>
  <c r="AH170" i="2" s="1"/>
  <c r="BY308" i="2"/>
  <c r="BY260" i="2"/>
  <c r="BM76" i="2"/>
  <c r="BW228" i="2"/>
  <c r="BM136" i="2"/>
  <c r="BL260" i="2"/>
  <c r="BJ228" i="2"/>
  <c r="BK228" i="2" s="1"/>
  <c r="BM144" i="2"/>
  <c r="BM108" i="2"/>
  <c r="D39" i="4"/>
  <c r="BY276" i="2"/>
  <c r="BY228" i="2"/>
  <c r="BL308" i="2"/>
  <c r="BM164" i="2"/>
  <c r="BM96" i="2"/>
  <c r="AG276" i="2"/>
  <c r="AG277" i="2" s="1"/>
  <c r="AH277" i="2" s="1"/>
  <c r="BL174" i="2"/>
  <c r="BQ174" i="2" s="1"/>
  <c r="AI174" i="2" s="1"/>
  <c r="BM72" i="2"/>
  <c r="AG192" i="2"/>
  <c r="AG193" i="2" s="1"/>
  <c r="AH193" i="2" s="1"/>
  <c r="C58" i="4"/>
  <c r="BO226" i="2"/>
  <c r="BT126" i="2"/>
  <c r="AG77" i="2"/>
  <c r="AH77" i="2" s="1"/>
  <c r="F132" i="4"/>
  <c r="BJ172" i="2"/>
  <c r="BK172" i="2" s="1"/>
  <c r="BL270" i="2"/>
  <c r="BJ174" i="2"/>
  <c r="BK174" i="2" s="1"/>
  <c r="BJ166" i="2"/>
  <c r="BK166" i="2" s="1"/>
  <c r="AG130" i="2"/>
  <c r="AH130" i="2" s="1"/>
  <c r="AG134" i="2"/>
  <c r="AG135" i="2" s="1"/>
  <c r="AH135" i="2" s="1"/>
  <c r="BL50" i="2"/>
  <c r="BJ140" i="2"/>
  <c r="BK140" i="2" s="1"/>
  <c r="BJ36" i="2"/>
  <c r="BK36" i="2" s="1"/>
  <c r="BL196" i="2"/>
  <c r="BL184" i="2"/>
  <c r="BJ248" i="2"/>
  <c r="BK248" i="2" s="1"/>
  <c r="BJ230" i="2"/>
  <c r="BK230" i="2" s="1"/>
  <c r="BJ222" i="2"/>
  <c r="BK222" i="2" s="1"/>
  <c r="BO178" i="2"/>
  <c r="BJ158" i="2"/>
  <c r="BK158" i="2" s="1"/>
  <c r="BL130" i="2"/>
  <c r="BL70" i="2"/>
  <c r="BW122" i="2"/>
  <c r="AG310" i="2"/>
  <c r="BU310" i="2" s="1"/>
  <c r="BW102" i="2"/>
  <c r="C150" i="4"/>
  <c r="BM312" i="2"/>
  <c r="BL200" i="2"/>
  <c r="BJ188" i="2"/>
  <c r="BK188" i="2" s="1"/>
  <c r="BJ180" i="2"/>
  <c r="BK180" i="2" s="1"/>
  <c r="BJ246" i="2"/>
  <c r="BK246" i="2" s="1"/>
  <c r="BL170" i="2"/>
  <c r="BL162" i="2"/>
  <c r="BY200" i="2"/>
  <c r="BY278" i="2"/>
  <c r="BY262" i="2"/>
  <c r="AG188" i="2"/>
  <c r="AH188" i="2" s="1"/>
  <c r="C118" i="4"/>
  <c r="F12" i="4"/>
  <c r="BJ162" i="2"/>
  <c r="BK162" i="2" s="1"/>
  <c r="BL154" i="2"/>
  <c r="AG202" i="2"/>
  <c r="BU202" i="2" s="1"/>
  <c r="BY192" i="2"/>
  <c r="AG278" i="2"/>
  <c r="AH278" i="2" s="1"/>
  <c r="C87" i="4"/>
  <c r="C110" i="4"/>
  <c r="AG50" i="2"/>
  <c r="BV50" i="2" s="1"/>
  <c r="BW36" i="2"/>
  <c r="D91" i="4"/>
  <c r="BY178" i="2"/>
  <c r="BW90" i="2"/>
  <c r="BW230" i="2"/>
  <c r="AG196" i="2"/>
  <c r="AH196" i="2" s="1"/>
  <c r="D24" i="4"/>
  <c r="BM66" i="2"/>
  <c r="BJ252" i="2"/>
  <c r="BK252" i="2" s="1"/>
  <c r="D97" i="4"/>
  <c r="BJ102" i="2"/>
  <c r="BK102" i="2" s="1"/>
  <c r="BW154" i="2"/>
  <c r="BW300" i="2"/>
  <c r="AG284" i="2"/>
  <c r="AH284" i="2" s="1"/>
  <c r="BY268" i="2"/>
  <c r="AG252" i="2"/>
  <c r="AH252" i="2" s="1"/>
  <c r="BY150" i="2"/>
  <c r="C64" i="4"/>
  <c r="BM74" i="2"/>
  <c r="D82" i="4"/>
  <c r="D58" i="4"/>
  <c r="BL268" i="2"/>
  <c r="D87" i="4"/>
  <c r="BY146" i="2"/>
  <c r="BW142" i="2"/>
  <c r="C20" i="4"/>
  <c r="BM78" i="2"/>
  <c r="BM56" i="2"/>
  <c r="BJ64" i="2"/>
  <c r="BK64" i="2" s="1"/>
  <c r="D29" i="4"/>
  <c r="AG90" i="2"/>
  <c r="BV90" i="2" s="1"/>
  <c r="BL304" i="2"/>
  <c r="BQ304" i="2" s="1"/>
  <c r="AI304" i="2" s="1"/>
  <c r="BM102" i="2"/>
  <c r="BM82" i="2"/>
  <c r="BY300" i="2"/>
  <c r="BO244" i="2"/>
  <c r="BO198" i="2"/>
  <c r="BQ198" i="2" s="1"/>
  <c r="AI198" i="2" s="1"/>
  <c r="BM218" i="2"/>
  <c r="BM166" i="2"/>
  <c r="BM154" i="2"/>
  <c r="BM134" i="2"/>
  <c r="BL300" i="2"/>
  <c r="BJ284" i="2"/>
  <c r="BK284" i="2" s="1"/>
  <c r="BM196" i="2"/>
  <c r="AG300" i="2"/>
  <c r="BT300" i="2" s="1"/>
  <c r="BY288" i="2"/>
  <c r="BW118" i="2"/>
  <c r="C44" i="4"/>
  <c r="BO168" i="2"/>
  <c r="BO136" i="2"/>
  <c r="BL114" i="2"/>
  <c r="BL86" i="2"/>
  <c r="AG98" i="2"/>
  <c r="AG99" i="2" s="1"/>
  <c r="AH99" i="2" s="1"/>
  <c r="BW284" i="2"/>
  <c r="AG118" i="2"/>
  <c r="BT118" i="2" s="1"/>
  <c r="BJ240" i="2"/>
  <c r="BK240" i="2" s="1"/>
  <c r="AG268" i="2"/>
  <c r="BU268" i="2" s="1"/>
  <c r="BW252" i="2"/>
  <c r="D144" i="4"/>
  <c r="BO112" i="2"/>
  <c r="D48" i="4"/>
  <c r="BJ288" i="2"/>
  <c r="BK288" i="2" s="1"/>
  <c r="BL252" i="2"/>
  <c r="BL236" i="2"/>
  <c r="BJ220" i="2"/>
  <c r="BK220" i="2" s="1"/>
  <c r="BJ118" i="2"/>
  <c r="BK118" i="2" s="1"/>
  <c r="BL110" i="2"/>
  <c r="BJ82" i="2"/>
  <c r="BK82" i="2" s="1"/>
  <c r="BY130" i="2"/>
  <c r="BW150" i="2"/>
  <c r="F91" i="4"/>
  <c r="BL296" i="2"/>
  <c r="F82" i="4"/>
  <c r="BJ170" i="2"/>
  <c r="BK170" i="2" s="1"/>
  <c r="BO162" i="2"/>
  <c r="BL150" i="2"/>
  <c r="BL142" i="2"/>
  <c r="BQ142" i="2" s="1"/>
  <c r="AI142" i="2" s="1"/>
  <c r="BJ122" i="2"/>
  <c r="BK122" i="2" s="1"/>
  <c r="BL94" i="2"/>
  <c r="BJ86" i="2"/>
  <c r="BK86" i="2" s="1"/>
  <c r="AG154" i="2"/>
  <c r="BV154" i="2" s="1"/>
  <c r="BW114" i="2"/>
  <c r="BW82" i="2"/>
  <c r="AG246" i="2"/>
  <c r="BU246" i="2" s="1"/>
  <c r="BY174" i="2"/>
  <c r="BY142" i="2"/>
  <c r="BW94" i="2"/>
  <c r="C84" i="4"/>
  <c r="C42" i="4"/>
  <c r="BO18" i="2"/>
  <c r="BJ38" i="2"/>
  <c r="BK38" i="2" s="1"/>
  <c r="BO220" i="2"/>
  <c r="BJ296" i="2"/>
  <c r="BK296" i="2" s="1"/>
  <c r="BJ280" i="2"/>
  <c r="BK280" i="2" s="1"/>
  <c r="BL264" i="2"/>
  <c r="BL248" i="2"/>
  <c r="BJ142" i="2"/>
  <c r="BK142" i="2" s="1"/>
  <c r="BL134" i="2"/>
  <c r="BL78" i="2"/>
  <c r="BW178" i="2"/>
  <c r="BW146" i="2"/>
  <c r="BY114" i="2"/>
  <c r="BY82" i="2"/>
  <c r="BW296" i="2"/>
  <c r="AG174" i="2"/>
  <c r="AH174" i="2" s="1"/>
  <c r="AG142" i="2"/>
  <c r="AG86" i="2"/>
  <c r="BU86" i="2" s="1"/>
  <c r="C72" i="4"/>
  <c r="C38" i="4"/>
  <c r="C134" i="4"/>
  <c r="BO46" i="2"/>
  <c r="BO206" i="2"/>
  <c r="BJ126" i="2"/>
  <c r="BK126" i="2" s="1"/>
  <c r="BO118" i="2"/>
  <c r="BJ114" i="2"/>
  <c r="BK114" i="2" s="1"/>
  <c r="BJ106" i="2"/>
  <c r="BK106" i="2" s="1"/>
  <c r="BL98" i="2"/>
  <c r="BW170" i="2"/>
  <c r="BY138" i="2"/>
  <c r="BY106" i="2"/>
  <c r="AG166" i="2"/>
  <c r="BU166" i="2" s="1"/>
  <c r="BW126" i="2"/>
  <c r="AG70" i="2"/>
  <c r="BV70" i="2" s="1"/>
  <c r="C56" i="4"/>
  <c r="C62" i="4"/>
  <c r="D16" i="4"/>
  <c r="AG44" i="2"/>
  <c r="AH44" i="2" s="1"/>
  <c r="F95" i="4"/>
  <c r="BL230" i="2"/>
  <c r="BJ214" i="2"/>
  <c r="BK214" i="2" s="1"/>
  <c r="BL178" i="2"/>
  <c r="BL166" i="2"/>
  <c r="BJ154" i="2"/>
  <c r="BK154" i="2" s="1"/>
  <c r="BL146" i="2"/>
  <c r="BQ146" i="2" s="1"/>
  <c r="AI146" i="2" s="1"/>
  <c r="BJ98" i="2"/>
  <c r="BK98" i="2" s="1"/>
  <c r="BL82" i="2"/>
  <c r="BY170" i="2"/>
  <c r="AG138" i="2"/>
  <c r="AG106" i="2"/>
  <c r="BT106" i="2" s="1"/>
  <c r="BW192" i="2"/>
  <c r="AG232" i="2"/>
  <c r="AH232" i="2" s="1"/>
  <c r="AG214" i="2"/>
  <c r="AH214" i="2" s="1"/>
  <c r="BW158" i="2"/>
  <c r="BY118" i="2"/>
  <c r="C52" i="4"/>
  <c r="BY54" i="2"/>
  <c r="D19" i="4"/>
  <c r="AH178" i="2"/>
  <c r="AG179" i="2"/>
  <c r="AH179" i="2" s="1"/>
  <c r="AH114" i="2"/>
  <c r="AG115" i="2"/>
  <c r="AH115" i="2" s="1"/>
  <c r="BU114" i="2"/>
  <c r="BT184" i="2"/>
  <c r="BJ150" i="2"/>
  <c r="BK150" i="2" s="1"/>
  <c r="BJ138" i="2"/>
  <c r="BK138" i="2" s="1"/>
  <c r="BL106" i="2"/>
  <c r="BJ94" i="2"/>
  <c r="BK94" i="2" s="1"/>
  <c r="BJ74" i="2"/>
  <c r="BK74" i="2" s="1"/>
  <c r="BW130" i="2"/>
  <c r="BY90" i="2"/>
  <c r="AG200" i="2"/>
  <c r="AG201" i="2" s="1"/>
  <c r="AH201" i="2" s="1"/>
  <c r="AG262" i="2"/>
  <c r="BW166" i="2"/>
  <c r="AG150" i="2"/>
  <c r="BY126" i="2"/>
  <c r="AG94" i="2"/>
  <c r="BV94" i="2" s="1"/>
  <c r="C50" i="4"/>
  <c r="BJ110" i="2"/>
  <c r="BK110" i="2" s="1"/>
  <c r="BL90" i="2"/>
  <c r="BJ78" i="2"/>
  <c r="BK78" i="2" s="1"/>
  <c r="BJ70" i="2"/>
  <c r="BK70" i="2" s="1"/>
  <c r="BW162" i="2"/>
  <c r="AG146" i="2"/>
  <c r="BT146" i="2" s="1"/>
  <c r="BY122" i="2"/>
  <c r="BW98" i="2"/>
  <c r="AG82" i="2"/>
  <c r="AG83" i="2" s="1"/>
  <c r="AH83" i="2" s="1"/>
  <c r="BW184" i="2"/>
  <c r="BY158" i="2"/>
  <c r="BW134" i="2"/>
  <c r="BW110" i="2"/>
  <c r="BW196" i="2"/>
  <c r="BL158" i="2"/>
  <c r="BQ158" i="2" s="1"/>
  <c r="AI158" i="2" s="1"/>
  <c r="BJ146" i="2"/>
  <c r="BK146" i="2" s="1"/>
  <c r="BO138" i="2"/>
  <c r="BJ134" i="2"/>
  <c r="BK134" i="2" s="1"/>
  <c r="BL102" i="2"/>
  <c r="BJ90" i="2"/>
  <c r="BK90" i="2" s="1"/>
  <c r="BY162" i="2"/>
  <c r="AG74" i="2"/>
  <c r="AH74" i="2" s="1"/>
  <c r="BW224" i="2"/>
  <c r="AG158" i="2"/>
  <c r="BT158" i="2" s="1"/>
  <c r="AG110" i="2"/>
  <c r="AH110" i="2" s="1"/>
  <c r="BO16" i="2"/>
  <c r="BO188" i="2"/>
  <c r="BJ232" i="2"/>
  <c r="BK232" i="2" s="1"/>
  <c r="BL216" i="2"/>
  <c r="BO170" i="2"/>
  <c r="F78" i="4"/>
  <c r="BY312" i="2"/>
  <c r="BY280" i="2"/>
  <c r="BJ312" i="2"/>
  <c r="BK312" i="2" s="1"/>
  <c r="BJ216" i="2"/>
  <c r="BK216" i="2" s="1"/>
  <c r="BO150" i="2"/>
  <c r="AG312" i="2"/>
  <c r="BT312" i="2" s="1"/>
  <c r="AG280" i="2"/>
  <c r="BT280" i="2" s="1"/>
  <c r="AF30" i="2"/>
  <c r="AG18" i="2"/>
  <c r="BU18" i="2" s="1"/>
  <c r="BO154" i="2"/>
  <c r="BO126" i="2"/>
  <c r="C119" i="4"/>
  <c r="BO132" i="2"/>
  <c r="F39" i="4"/>
  <c r="BL280" i="2"/>
  <c r="AG296" i="2"/>
  <c r="BT296" i="2" s="1"/>
  <c r="BW264" i="2"/>
  <c r="F74" i="4"/>
  <c r="BO130" i="2"/>
  <c r="BO62" i="2"/>
  <c r="F68" i="4"/>
  <c r="BW312" i="2"/>
  <c r="BY248" i="2"/>
  <c r="BY216" i="2"/>
  <c r="D20" i="4"/>
  <c r="BV88" i="2"/>
  <c r="BM296" i="2"/>
  <c r="BM280" i="2"/>
  <c r="BM264" i="2"/>
  <c r="BM248" i="2"/>
  <c r="BO210" i="2"/>
  <c r="BL164" i="2"/>
  <c r="BL132" i="2"/>
  <c r="BJ76" i="2"/>
  <c r="BK76" i="2" s="1"/>
  <c r="BL302" i="2"/>
  <c r="BL206" i="2"/>
  <c r="BJ190" i="2"/>
  <c r="BK190" i="2" s="1"/>
  <c r="F66" i="4"/>
  <c r="AG172" i="2"/>
  <c r="BU172" i="2" s="1"/>
  <c r="BY34" i="2"/>
  <c r="C12" i="4"/>
  <c r="BU88" i="2"/>
  <c r="BV122" i="2"/>
  <c r="BM232" i="2"/>
  <c r="BJ156" i="2"/>
  <c r="BK156" i="2" s="1"/>
  <c r="BO56" i="2"/>
  <c r="BJ302" i="2"/>
  <c r="BK302" i="2" s="1"/>
  <c r="BJ270" i="2"/>
  <c r="BK270" i="2" s="1"/>
  <c r="F56" i="4"/>
  <c r="BJ52" i="2"/>
  <c r="BK52" i="2" s="1"/>
  <c r="AG270" i="2"/>
  <c r="AG271" i="2" s="1"/>
  <c r="AH271" i="2" s="1"/>
  <c r="BW248" i="2"/>
  <c r="BY232" i="2"/>
  <c r="BW86" i="2"/>
  <c r="D14" i="4"/>
  <c r="BT122" i="2"/>
  <c r="BL92" i="2"/>
  <c r="D103" i="4"/>
  <c r="BL176" i="2"/>
  <c r="BL144" i="2"/>
  <c r="BL254" i="2"/>
  <c r="BY112" i="2"/>
  <c r="AG89" i="2"/>
  <c r="AH89" i="2" s="1"/>
  <c r="BU204" i="2"/>
  <c r="AG123" i="2"/>
  <c r="AH123" i="2" s="1"/>
  <c r="BT114" i="2"/>
  <c r="BT178" i="2"/>
  <c r="BJ176" i="2"/>
  <c r="BK176" i="2" s="1"/>
  <c r="BJ168" i="2"/>
  <c r="BK168" i="2" s="1"/>
  <c r="BL160" i="2"/>
  <c r="BJ144" i="2"/>
  <c r="BK144" i="2" s="1"/>
  <c r="BJ136" i="2"/>
  <c r="BK136" i="2" s="1"/>
  <c r="BJ128" i="2"/>
  <c r="BK128" i="2" s="1"/>
  <c r="BJ254" i="2"/>
  <c r="BK254" i="2" s="1"/>
  <c r="BL202" i="2"/>
  <c r="BO134" i="2"/>
  <c r="BO108" i="2"/>
  <c r="BW286" i="2"/>
  <c r="AG216" i="2"/>
  <c r="BT88" i="2"/>
  <c r="BJ34" i="2"/>
  <c r="BK34" i="2" s="1"/>
  <c r="BU122" i="2"/>
  <c r="BV114" i="2"/>
  <c r="BU178" i="2"/>
  <c r="BO306" i="2"/>
  <c r="BJ160" i="2"/>
  <c r="BK160" i="2" s="1"/>
  <c r="BL108" i="2"/>
  <c r="BJ80" i="2"/>
  <c r="BK80" i="2" s="1"/>
  <c r="BL286" i="2"/>
  <c r="BJ202" i="2"/>
  <c r="BK202" i="2" s="1"/>
  <c r="AG302" i="2"/>
  <c r="AH302" i="2" s="1"/>
  <c r="BY264" i="2"/>
  <c r="AG102" i="2"/>
  <c r="BT102" i="2" s="1"/>
  <c r="C34" i="4"/>
  <c r="C135" i="4"/>
  <c r="BL42" i="2"/>
  <c r="BL64" i="2"/>
  <c r="BJ286" i="2"/>
  <c r="BK286" i="2" s="1"/>
  <c r="BL238" i="2"/>
  <c r="BW254" i="2"/>
  <c r="C90" i="4"/>
  <c r="BO40" i="2"/>
  <c r="BQ40" i="2" s="1"/>
  <c r="AI40" i="2" s="1"/>
  <c r="AH290" i="2"/>
  <c r="BV290" i="2"/>
  <c r="BU290" i="2"/>
  <c r="AG291" i="2"/>
  <c r="AH291" i="2" s="1"/>
  <c r="BT290" i="2"/>
  <c r="BO44" i="2"/>
  <c r="BO270" i="2"/>
  <c r="BY306" i="2"/>
  <c r="BY242" i="2"/>
  <c r="C116" i="4"/>
  <c r="D10" i="4"/>
  <c r="B42" i="21"/>
  <c r="BY52" i="2"/>
  <c r="BO286" i="2"/>
  <c r="BO254" i="2"/>
  <c r="BO60" i="2"/>
  <c r="AG306" i="2"/>
  <c r="AG307" i="2" s="1"/>
  <c r="AH307" i="2" s="1"/>
  <c r="BY226" i="2"/>
  <c r="C148" i="4"/>
  <c r="BL34" i="2"/>
  <c r="BL52" i="2"/>
  <c r="BO238" i="2"/>
  <c r="B43" i="21"/>
  <c r="BO222" i="2"/>
  <c r="BO302" i="2"/>
  <c r="BW274" i="2"/>
  <c r="AG273" i="2"/>
  <c r="AH273" i="2" s="1"/>
  <c r="BV272" i="2"/>
  <c r="AH60" i="2"/>
  <c r="BV60" i="2"/>
  <c r="BU60" i="2"/>
  <c r="AG61" i="2"/>
  <c r="AH61" i="2" s="1"/>
  <c r="BT60" i="2"/>
  <c r="AH156" i="2"/>
  <c r="AG157" i="2"/>
  <c r="AH157" i="2" s="1"/>
  <c r="BV156" i="2"/>
  <c r="BT156" i="2"/>
  <c r="BU156" i="2"/>
  <c r="D136" i="4"/>
  <c r="BO156" i="2"/>
  <c r="F55" i="4"/>
  <c r="BJ272" i="2"/>
  <c r="BK272" i="2" s="1"/>
  <c r="BJ224" i="2"/>
  <c r="BK224" i="2" s="1"/>
  <c r="F90" i="4"/>
  <c r="AG304" i="2"/>
  <c r="AG240" i="2"/>
  <c r="BT240" i="2" s="1"/>
  <c r="BW208" i="2"/>
  <c r="C139" i="4"/>
  <c r="BV294" i="2"/>
  <c r="BO228" i="2"/>
  <c r="F69" i="4"/>
  <c r="BO124" i="2"/>
  <c r="BU294" i="2"/>
  <c r="BO276" i="2"/>
  <c r="BM250" i="2"/>
  <c r="BO160" i="2"/>
  <c r="BO128" i="2"/>
  <c r="BL116" i="2"/>
  <c r="BQ116" i="2" s="1"/>
  <c r="AI116" i="2" s="1"/>
  <c r="BJ104" i="2"/>
  <c r="BK104" i="2" s="1"/>
  <c r="BJ92" i="2"/>
  <c r="BK92" i="2" s="1"/>
  <c r="BJ206" i="2"/>
  <c r="BK206" i="2" s="1"/>
  <c r="BO194" i="2"/>
  <c r="BL186" i="2"/>
  <c r="BO92" i="2"/>
  <c r="D30" i="4"/>
  <c r="BW156" i="2"/>
  <c r="AG148" i="2"/>
  <c r="AG149" i="2" s="1"/>
  <c r="AH149" i="2" s="1"/>
  <c r="AG104" i="2"/>
  <c r="BW302" i="2"/>
  <c r="BY238" i="2"/>
  <c r="AG208" i="2"/>
  <c r="BL38" i="2"/>
  <c r="BO50" i="2"/>
  <c r="F149" i="4"/>
  <c r="F71" i="4"/>
  <c r="F53" i="4"/>
  <c r="AG295" i="2"/>
  <c r="AH295" i="2" s="1"/>
  <c r="BJ42" i="2"/>
  <c r="BK42" i="2" s="1"/>
  <c r="BL156" i="2"/>
  <c r="BL152" i="2"/>
  <c r="BQ152" i="2" s="1"/>
  <c r="AI152" i="2" s="1"/>
  <c r="BJ148" i="2"/>
  <c r="BK148" i="2" s="1"/>
  <c r="BL124" i="2"/>
  <c r="BL120" i="2"/>
  <c r="BL76" i="2"/>
  <c r="BL288" i="2"/>
  <c r="BQ288" i="2" s="1"/>
  <c r="AI288" i="2" s="1"/>
  <c r="BL240" i="2"/>
  <c r="BL222" i="2"/>
  <c r="BL190" i="2"/>
  <c r="BJ186" i="2"/>
  <c r="BK186" i="2" s="1"/>
  <c r="BO64" i="2"/>
  <c r="BY140" i="2"/>
  <c r="BW64" i="2"/>
  <c r="BY302" i="2"/>
  <c r="BW288" i="2"/>
  <c r="AG254" i="2"/>
  <c r="AG190" i="2"/>
  <c r="C131" i="4"/>
  <c r="AF24" i="2"/>
  <c r="AG54" i="2"/>
  <c r="BU54" i="2" s="1"/>
  <c r="BJ26" i="2"/>
  <c r="BK26" i="2" s="1"/>
  <c r="AG26" i="2"/>
  <c r="AH26" i="2" s="1"/>
  <c r="BO292" i="2"/>
  <c r="BM266" i="2"/>
  <c r="BO176" i="2"/>
  <c r="BO172" i="2"/>
  <c r="BJ152" i="2"/>
  <c r="BK152" i="2" s="1"/>
  <c r="BO140" i="2"/>
  <c r="BL128" i="2"/>
  <c r="BJ120" i="2"/>
  <c r="BK120" i="2" s="1"/>
  <c r="BO100" i="2"/>
  <c r="BO84" i="2"/>
  <c r="BJ304" i="2"/>
  <c r="BK304" i="2" s="1"/>
  <c r="BO202" i="2"/>
  <c r="BL194" i="2"/>
  <c r="BL62" i="2"/>
  <c r="BO104" i="2"/>
  <c r="BL88" i="2"/>
  <c r="BQ88" i="2" s="1"/>
  <c r="AI88" i="2" s="1"/>
  <c r="AG194" i="2"/>
  <c r="AG195" i="2" s="1"/>
  <c r="AH195" i="2" s="1"/>
  <c r="BY224" i="2"/>
  <c r="C115" i="4"/>
  <c r="D7" i="4"/>
  <c r="D21" i="4"/>
  <c r="B37" i="21"/>
  <c r="BO212" i="2"/>
  <c r="BO180" i="2"/>
  <c r="BO144" i="2"/>
  <c r="BL256" i="2"/>
  <c r="BL208" i="2"/>
  <c r="BQ208" i="2" s="1"/>
  <c r="AI208" i="2" s="1"/>
  <c r="BO182" i="2"/>
  <c r="BJ62" i="2"/>
  <c r="BK62" i="2" s="1"/>
  <c r="BW168" i="2"/>
  <c r="BW272" i="2"/>
  <c r="BW256" i="2"/>
  <c r="AG224" i="2"/>
  <c r="BT224" i="2" s="1"/>
  <c r="BY62" i="2"/>
  <c r="C107" i="4"/>
  <c r="D12" i="4"/>
  <c r="BO260" i="2"/>
  <c r="BM234" i="2"/>
  <c r="BL172" i="2"/>
  <c r="BL168" i="2"/>
  <c r="BJ164" i="2"/>
  <c r="BK164" i="2" s="1"/>
  <c r="BL136" i="2"/>
  <c r="BJ132" i="2"/>
  <c r="BK132" i="2" s="1"/>
  <c r="BJ108" i="2"/>
  <c r="BK108" i="2" s="1"/>
  <c r="BO96" i="2"/>
  <c r="BL80" i="2"/>
  <c r="BJ68" i="2"/>
  <c r="BK68" i="2" s="1"/>
  <c r="BJ256" i="2"/>
  <c r="BK256" i="2" s="1"/>
  <c r="BJ238" i="2"/>
  <c r="BK238" i="2" s="1"/>
  <c r="BJ208" i="2"/>
  <c r="BK208" i="2" s="1"/>
  <c r="BJ198" i="2"/>
  <c r="BK198" i="2" s="1"/>
  <c r="BO186" i="2"/>
  <c r="BO82" i="2"/>
  <c r="BL100" i="2"/>
  <c r="AG186" i="2"/>
  <c r="BW160" i="2"/>
  <c r="BW304" i="2"/>
  <c r="BY286" i="2"/>
  <c r="BY272" i="2"/>
  <c r="BY256" i="2"/>
  <c r="BW240" i="2"/>
  <c r="BW222" i="2"/>
  <c r="C147" i="4"/>
  <c r="C99" i="4"/>
  <c r="D8" i="4"/>
  <c r="BT294" i="2"/>
  <c r="BL272" i="2"/>
  <c r="BL58" i="2"/>
  <c r="BJ100" i="2"/>
  <c r="BK100" i="2" s="1"/>
  <c r="BO76" i="2"/>
  <c r="BW172" i="2"/>
  <c r="AG128" i="2"/>
  <c r="AG256" i="2"/>
  <c r="AH108" i="2"/>
  <c r="BT108" i="2"/>
  <c r="BV108" i="2"/>
  <c r="BU108" i="2"/>
  <c r="AG109" i="2"/>
  <c r="AH109" i="2" s="1"/>
  <c r="BO28" i="2"/>
  <c r="C145" i="4"/>
  <c r="C101" i="4"/>
  <c r="BU288" i="2"/>
  <c r="F52" i="4"/>
  <c r="AF262" i="2"/>
  <c r="AF254" i="2"/>
  <c r="AF160" i="2"/>
  <c r="AF152" i="2"/>
  <c r="AF144" i="2"/>
  <c r="AF138" i="2"/>
  <c r="AF136" i="2"/>
  <c r="AF128" i="2"/>
  <c r="AF122" i="2"/>
  <c r="AF120" i="2"/>
  <c r="AF112" i="2"/>
  <c r="AF104" i="2"/>
  <c r="AF96" i="2"/>
  <c r="AF90" i="2"/>
  <c r="AF88" i="2"/>
  <c r="AF82" i="2"/>
  <c r="AF80" i="2"/>
  <c r="AF72" i="2"/>
  <c r="AF66" i="2"/>
  <c r="AF64" i="2"/>
  <c r="AF58" i="2"/>
  <c r="AF196" i="2"/>
  <c r="AF204" i="2"/>
  <c r="AF252" i="2"/>
  <c r="BV288" i="2"/>
  <c r="BT230" i="2"/>
  <c r="BO86" i="2"/>
  <c r="BM114" i="2"/>
  <c r="BY152" i="2"/>
  <c r="BY80" i="2"/>
  <c r="BY236" i="2"/>
  <c r="BT288" i="2"/>
  <c r="BU230" i="2"/>
  <c r="BL56" i="2"/>
  <c r="BY108" i="2"/>
  <c r="BW84" i="2"/>
  <c r="AG152" i="2"/>
  <c r="BV152" i="2" s="1"/>
  <c r="AG286" i="2"/>
  <c r="AG236" i="2"/>
  <c r="F2" i="4"/>
  <c r="B45" i="21"/>
  <c r="C16" i="4"/>
  <c r="BV230" i="2"/>
  <c r="AG231" i="2"/>
  <c r="AH231" i="2" s="1"/>
  <c r="F40" i="4"/>
  <c r="BO66" i="2"/>
  <c r="D25" i="4"/>
  <c r="BL72" i="2"/>
  <c r="AG84" i="2"/>
  <c r="BW136" i="2"/>
  <c r="AG56" i="2"/>
  <c r="BM26" i="2"/>
  <c r="BJ54" i="2"/>
  <c r="BK54" i="2" s="1"/>
  <c r="AG289" i="2"/>
  <c r="AH289" i="2" s="1"/>
  <c r="BL68" i="2"/>
  <c r="BO94" i="2"/>
  <c r="BO58" i="2"/>
  <c r="BY202" i="2"/>
  <c r="BY136" i="2"/>
  <c r="BY190" i="2"/>
  <c r="AF32" i="2"/>
  <c r="BW50" i="2"/>
  <c r="BY46" i="2"/>
  <c r="C22" i="4"/>
  <c r="BM64" i="2"/>
  <c r="AF242" i="2"/>
  <c r="BV188" i="2"/>
  <c r="F50" i="4"/>
  <c r="BO98" i="2"/>
  <c r="BO70" i="2"/>
  <c r="BJ88" i="2"/>
  <c r="BK88" i="2" s="1"/>
  <c r="BW194" i="2"/>
  <c r="AG176" i="2"/>
  <c r="C39" i="4"/>
  <c r="BM14" i="2"/>
  <c r="B27" i="21"/>
  <c r="D2" i="4"/>
  <c r="C149" i="4"/>
  <c r="BN308" i="2"/>
  <c r="BN268" i="2"/>
  <c r="C129" i="4"/>
  <c r="C125" i="4"/>
  <c r="BN260" i="2"/>
  <c r="C117" i="4"/>
  <c r="BN244" i="2"/>
  <c r="F41" i="21"/>
  <c r="BN28" i="2"/>
  <c r="C9" i="4"/>
  <c r="AH248" i="2"/>
  <c r="BV248" i="2"/>
  <c r="AG249" i="2"/>
  <c r="AH249" i="2" s="1"/>
  <c r="AH264" i="2"/>
  <c r="BU264" i="2"/>
  <c r="AG265" i="2"/>
  <c r="AH265" i="2" s="1"/>
  <c r="F33" i="21"/>
  <c r="B46" i="21"/>
  <c r="BW32" i="2"/>
  <c r="C11" i="4"/>
  <c r="C89" i="4"/>
  <c r="AH66" i="2"/>
  <c r="AG67" i="2"/>
  <c r="AH67" i="2" s="1"/>
  <c r="BT66" i="2"/>
  <c r="BU66" i="2"/>
  <c r="BN212" i="2"/>
  <c r="D101" i="4"/>
  <c r="BM212" i="2"/>
  <c r="BL218" i="2"/>
  <c r="BY218" i="2"/>
  <c r="C104" i="4"/>
  <c r="D109" i="4"/>
  <c r="BM228" i="2"/>
  <c r="AG234" i="2"/>
  <c r="BV234" i="2" s="1"/>
  <c r="BJ234" i="2"/>
  <c r="BK234" i="2" s="1"/>
  <c r="BL234" i="2"/>
  <c r="BY234" i="2"/>
  <c r="D117" i="4"/>
  <c r="BM244" i="2"/>
  <c r="BY250" i="2"/>
  <c r="BJ250" i="2"/>
  <c r="BK250" i="2" s="1"/>
  <c r="BL250" i="2"/>
  <c r="D125" i="4"/>
  <c r="BM260" i="2"/>
  <c r="C128" i="4"/>
  <c r="AG266" i="2"/>
  <c r="BY266" i="2"/>
  <c r="BJ266" i="2"/>
  <c r="BK266" i="2" s="1"/>
  <c r="BL266" i="2"/>
  <c r="D133" i="4"/>
  <c r="BM276" i="2"/>
  <c r="BW282" i="2"/>
  <c r="AG282" i="2"/>
  <c r="AG283" i="2" s="1"/>
  <c r="AH283" i="2" s="1"/>
  <c r="BL282" i="2"/>
  <c r="BQ282" i="2" s="1"/>
  <c r="AI282" i="2" s="1"/>
  <c r="BY282" i="2"/>
  <c r="D141" i="4"/>
  <c r="BM292" i="2"/>
  <c r="AG298" i="2"/>
  <c r="BL298" i="2"/>
  <c r="BW298" i="2"/>
  <c r="D149" i="4"/>
  <c r="BM308" i="2"/>
  <c r="AG43" i="2"/>
  <c r="AH43" i="2" s="1"/>
  <c r="BT42" i="2"/>
  <c r="BM54" i="2"/>
  <c r="D22" i="4"/>
  <c r="C19" i="4"/>
  <c r="BJ48" i="2"/>
  <c r="BK48" i="2" s="1"/>
  <c r="BL48" i="2"/>
  <c r="BQ48" i="2" s="1"/>
  <c r="AI48" i="2" s="1"/>
  <c r="BM44" i="2"/>
  <c r="D17" i="4"/>
  <c r="AG24" i="2"/>
  <c r="BU24" i="2" s="1"/>
  <c r="C7" i="4"/>
  <c r="BY24" i="2"/>
  <c r="B38" i="21"/>
  <c r="BL24" i="2"/>
  <c r="BW24" i="2"/>
  <c r="BN276" i="2"/>
  <c r="C133" i="4"/>
  <c r="BN236" i="2"/>
  <c r="C113" i="4"/>
  <c r="BN204" i="2"/>
  <c r="C97" i="4"/>
  <c r="BN196" i="2"/>
  <c r="C93" i="4"/>
  <c r="C28" i="4"/>
  <c r="BY66" i="2"/>
  <c r="BW66" i="2"/>
  <c r="BJ66" i="2"/>
  <c r="BK66" i="2" s="1"/>
  <c r="BL66" i="2"/>
  <c r="F29" i="4"/>
  <c r="BO68" i="2"/>
  <c r="F31" i="4"/>
  <c r="BO72" i="2"/>
  <c r="BN300" i="2"/>
  <c r="AH204" i="2"/>
  <c r="AG205" i="2"/>
  <c r="AH205" i="2" s="1"/>
  <c r="BV204" i="2"/>
  <c r="AH126" i="2"/>
  <c r="BU126" i="2"/>
  <c r="BV126" i="2"/>
  <c r="BW72" i="2"/>
  <c r="BW42" i="2"/>
  <c r="AG40" i="2"/>
  <c r="BU40" i="2" s="1"/>
  <c r="AF50" i="2"/>
  <c r="AF238" i="2"/>
  <c r="AF222" i="2"/>
  <c r="AF206" i="2"/>
  <c r="AF130" i="2"/>
  <c r="AF114" i="2"/>
  <c r="BO102" i="2"/>
  <c r="BO74" i="2"/>
  <c r="BJ72" i="2"/>
  <c r="BK72" i="2" s="1"/>
  <c r="BY72" i="2"/>
  <c r="C111" i="4"/>
  <c r="AF26" i="2"/>
  <c r="BL46" i="2"/>
  <c r="BY42" i="2"/>
  <c r="AH16" i="2"/>
  <c r="BO106" i="2"/>
  <c r="BO78" i="2"/>
  <c r="AG72" i="2"/>
  <c r="BV72" i="2" s="1"/>
  <c r="C25" i="4"/>
  <c r="C121" i="4"/>
  <c r="C137" i="4"/>
  <c r="BM34" i="2"/>
  <c r="C13" i="4"/>
  <c r="BY74" i="2"/>
  <c r="BW216" i="2"/>
  <c r="C127" i="4"/>
  <c r="BW46" i="2"/>
  <c r="AF52" i="2"/>
  <c r="AF22" i="2"/>
  <c r="AF308" i="2"/>
  <c r="AF300" i="2"/>
  <c r="AF282" i="2"/>
  <c r="AF268" i="2"/>
  <c r="AF236" i="2"/>
  <c r="AF228" i="2"/>
  <c r="AF212" i="2"/>
  <c r="AF188" i="2"/>
  <c r="C45" i="4"/>
  <c r="C49" i="4"/>
  <c r="C61" i="4"/>
  <c r="C65" i="4"/>
  <c r="C69" i="4"/>
  <c r="C73" i="4"/>
  <c r="C77" i="4"/>
  <c r="C81" i="4"/>
  <c r="AG46" i="2"/>
  <c r="AG47" i="2" s="1"/>
  <c r="C21" i="4"/>
  <c r="BV16" i="2"/>
  <c r="BW80" i="2"/>
  <c r="BY102" i="2"/>
  <c r="BW78" i="2"/>
  <c r="D9" i="4"/>
  <c r="C109" i="4"/>
  <c r="C141" i="4"/>
  <c r="AF176" i="2"/>
  <c r="BV210" i="2"/>
  <c r="BU210" i="2"/>
  <c r="BT210" i="2"/>
  <c r="AH210" i="2"/>
  <c r="AG211" i="2"/>
  <c r="AH211" i="2" s="1"/>
  <c r="AH242" i="2"/>
  <c r="BU242" i="2"/>
  <c r="BV242" i="2"/>
  <c r="BT242" i="2"/>
  <c r="AG243" i="2"/>
  <c r="AH243" i="2" s="1"/>
  <c r="BV80" i="2"/>
  <c r="AG81" i="2"/>
  <c r="AH81" i="2" s="1"/>
  <c r="AH222" i="2"/>
  <c r="AG223" i="2"/>
  <c r="AH223" i="2" s="1"/>
  <c r="BT222" i="2"/>
  <c r="BU222" i="2"/>
  <c r="BV222" i="2"/>
  <c r="BT244" i="2"/>
  <c r="BU244" i="2"/>
  <c r="BV244" i="2"/>
  <c r="AH244" i="2"/>
  <c r="AG245" i="2"/>
  <c r="AH245" i="2" s="1"/>
  <c r="BJ96" i="2"/>
  <c r="BK96" i="2" s="1"/>
  <c r="BJ84" i="2"/>
  <c r="BK84" i="2" s="1"/>
  <c r="BJ60" i="2"/>
  <c r="BK60" i="2" s="1"/>
  <c r="AG132" i="2"/>
  <c r="AG133" i="2" s="1"/>
  <c r="AH133" i="2" s="1"/>
  <c r="BW186" i="2"/>
  <c r="AG140" i="2"/>
  <c r="BW104" i="2"/>
  <c r="BY270" i="2"/>
  <c r="BW258" i="2"/>
  <c r="BY254" i="2"/>
  <c r="AG238" i="2"/>
  <c r="AG226" i="2"/>
  <c r="AG220" i="2"/>
  <c r="AG182" i="2"/>
  <c r="C92" i="4"/>
  <c r="C79" i="4"/>
  <c r="AF28" i="2"/>
  <c r="BU36" i="2"/>
  <c r="BL44" i="2"/>
  <c r="BW34" i="2"/>
  <c r="BW52" i="2"/>
  <c r="BW54" i="2"/>
  <c r="C17" i="4"/>
  <c r="C5" i="4"/>
  <c r="F11" i="4"/>
  <c r="AG37" i="2"/>
  <c r="AH37" i="2" s="1"/>
  <c r="BV52" i="2"/>
  <c r="AF312" i="2"/>
  <c r="AF304" i="2"/>
  <c r="AF296" i="2"/>
  <c r="AF288" i="2"/>
  <c r="AF280" i="2"/>
  <c r="AF272" i="2"/>
  <c r="AF264" i="2"/>
  <c r="AF256" i="2"/>
  <c r="AF248" i="2"/>
  <c r="AF240" i="2"/>
  <c r="AF232" i="2"/>
  <c r="AF224" i="2"/>
  <c r="AF216" i="2"/>
  <c r="AF208" i="2"/>
  <c r="AF200" i="2"/>
  <c r="AF192" i="2"/>
  <c r="AF184" i="2"/>
  <c r="AF178" i="2"/>
  <c r="BW92" i="2"/>
  <c r="BW70" i="2"/>
  <c r="C35" i="4"/>
  <c r="BW30" i="2"/>
  <c r="BL74" i="2"/>
  <c r="BJ58" i="2"/>
  <c r="BK58" i="2" s="1"/>
  <c r="BO80" i="2"/>
  <c r="AG164" i="2"/>
  <c r="AG165" i="2" s="1"/>
  <c r="AH165" i="2" s="1"/>
  <c r="AG92" i="2"/>
  <c r="AG168" i="2"/>
  <c r="BT168" i="2" s="1"/>
  <c r="BW88" i="2"/>
  <c r="BY56" i="2"/>
  <c r="BW210" i="2"/>
  <c r="BY198" i="2"/>
  <c r="BY70" i="2"/>
  <c r="C26" i="4"/>
  <c r="C94" i="4"/>
  <c r="BO38" i="2"/>
  <c r="BL36" i="2"/>
  <c r="AG34" i="2"/>
  <c r="BY36" i="2"/>
  <c r="BY38" i="2"/>
  <c r="AF34" i="2"/>
  <c r="AF46" i="2"/>
  <c r="AF48" i="2"/>
  <c r="BT16" i="2"/>
  <c r="BY26" i="2"/>
  <c r="AF234" i="2"/>
  <c r="AF226" i="2"/>
  <c r="AF218" i="2"/>
  <c r="AF210" i="2"/>
  <c r="BQ310" i="2"/>
  <c r="AI310" i="2" s="1"/>
  <c r="BQ32" i="2"/>
  <c r="AI32" i="2" s="1"/>
  <c r="AH36" i="2"/>
  <c r="BJ112" i="2"/>
  <c r="BK112" i="2" s="1"/>
  <c r="BL60" i="2"/>
  <c r="BQ60" i="2" s="1"/>
  <c r="AI60" i="2" s="1"/>
  <c r="BW132" i="2"/>
  <c r="BY194" i="2"/>
  <c r="BW140" i="2"/>
  <c r="BW152" i="2"/>
  <c r="BW112" i="2"/>
  <c r="BY182" i="2"/>
  <c r="AG62" i="2"/>
  <c r="AG68" i="2"/>
  <c r="AF44" i="2"/>
  <c r="AF38" i="2"/>
  <c r="BJ30" i="2"/>
  <c r="BK30" i="2" s="1"/>
  <c r="BV36" i="2"/>
  <c r="AF36" i="2"/>
  <c r="BV58" i="2"/>
  <c r="AH58" i="2"/>
  <c r="AG59" i="2"/>
  <c r="AH59" i="2" s="1"/>
  <c r="BU58" i="2"/>
  <c r="BU160" i="2"/>
  <c r="BV160" i="2"/>
  <c r="AH160" i="2"/>
  <c r="AG161" i="2"/>
  <c r="AH161" i="2" s="1"/>
  <c r="BO20" i="2"/>
  <c r="F5" i="4"/>
  <c r="BW58" i="2"/>
  <c r="BY88" i="2"/>
  <c r="AG64" i="2"/>
  <c r="C24" i="4"/>
  <c r="BL104" i="2"/>
  <c r="BM110" i="2"/>
  <c r="BM94" i="2"/>
  <c r="BY156" i="2"/>
  <c r="BW202" i="2"/>
  <c r="BY186" i="2"/>
  <c r="BW74" i="2"/>
  <c r="BY58" i="2"/>
  <c r="BY148" i="2"/>
  <c r="AG100" i="2"/>
  <c r="AG136" i="2"/>
  <c r="AG112" i="2"/>
  <c r="BW56" i="2"/>
  <c r="C27" i="4"/>
  <c r="C136" i="4"/>
  <c r="C43" i="4"/>
  <c r="AG96" i="2"/>
  <c r="AH96" i="2" s="1"/>
  <c r="BY116" i="2"/>
  <c r="AG116" i="2"/>
  <c r="BW116" i="2"/>
  <c r="C53" i="4"/>
  <c r="C55" i="4"/>
  <c r="BW120" i="2"/>
  <c r="C57" i="4"/>
  <c r="AG124" i="2"/>
  <c r="BW124" i="2"/>
  <c r="BY128" i="2"/>
  <c r="C59" i="4"/>
  <c r="C67" i="4"/>
  <c r="BW144" i="2"/>
  <c r="AG144" i="2"/>
  <c r="BY160" i="2"/>
  <c r="C75" i="4"/>
  <c r="C83" i="4"/>
  <c r="BY176" i="2"/>
  <c r="C85" i="4"/>
  <c r="BW180" i="2"/>
  <c r="AG180" i="2"/>
  <c r="AG198" i="2"/>
  <c r="BW198" i="2"/>
  <c r="C98" i="4"/>
  <c r="BY206" i="2"/>
  <c r="AG206" i="2"/>
  <c r="C106" i="4"/>
  <c r="BY222" i="2"/>
  <c r="BQ224" i="2"/>
  <c r="AI224" i="2" s="1"/>
  <c r="BM98" i="2"/>
  <c r="BM86" i="2"/>
  <c r="C37" i="4"/>
  <c r="C41" i="4"/>
  <c r="AG218" i="2"/>
  <c r="BW218" i="2"/>
  <c r="BW234" i="2"/>
  <c r="C112" i="4"/>
  <c r="AG250" i="2"/>
  <c r="BW250" i="2"/>
  <c r="BY298" i="2"/>
  <c r="C144" i="4"/>
  <c r="AG39" i="2"/>
  <c r="AH39" i="2" s="1"/>
  <c r="BU38" i="2"/>
  <c r="BV38" i="2"/>
  <c r="BT28" i="2"/>
  <c r="AH28" i="2"/>
  <c r="AG29" i="2"/>
  <c r="AH29" i="2" s="1"/>
  <c r="BV28" i="2"/>
  <c r="BU28" i="2"/>
  <c r="BM90" i="2"/>
  <c r="BV178" i="2"/>
  <c r="BL112" i="2"/>
  <c r="BL96" i="2"/>
  <c r="BL84" i="2"/>
  <c r="BJ56" i="2"/>
  <c r="BK56" i="2" s="1"/>
  <c r="BY164" i="2"/>
  <c r="BW108" i="2"/>
  <c r="BW100" i="2"/>
  <c r="AG120" i="2"/>
  <c r="BY96" i="2"/>
  <c r="BW266" i="2"/>
  <c r="BY180" i="2"/>
  <c r="C47" i="4"/>
  <c r="C120" i="4"/>
  <c r="C130" i="4"/>
  <c r="C114" i="4"/>
  <c r="BJ32" i="2"/>
  <c r="BK32" i="2" s="1"/>
  <c r="BU44" i="2"/>
  <c r="BO42" i="2"/>
  <c r="BW38" i="2"/>
  <c r="BW40" i="2"/>
  <c r="C14" i="4"/>
  <c r="F19" i="4"/>
  <c r="BL28" i="2"/>
  <c r="AG30" i="2"/>
  <c r="BT30" i="2" s="1"/>
  <c r="BW182" i="2"/>
  <c r="C105" i="4"/>
  <c r="D6" i="4"/>
  <c r="D18" i="4"/>
  <c r="AF182" i="2"/>
  <c r="B35" i="21"/>
  <c r="BV44" i="2"/>
  <c r="BO36" i="2"/>
  <c r="BO52" i="2"/>
  <c r="BY40" i="2"/>
  <c r="C15" i="4"/>
  <c r="BL22" i="2"/>
  <c r="BQ22" i="2" s="1"/>
  <c r="AI22" i="2" s="1"/>
  <c r="AF306" i="2"/>
  <c r="AF298" i="2"/>
  <c r="AF290" i="2"/>
  <c r="AF274" i="2"/>
  <c r="AF266" i="2"/>
  <c r="AF258" i="2"/>
  <c r="AF250" i="2"/>
  <c r="AF202" i="2"/>
  <c r="AF194" i="2"/>
  <c r="AG21" i="2"/>
  <c r="AH21" i="2" s="1"/>
  <c r="BT20" i="2"/>
  <c r="BU20" i="2"/>
  <c r="B41" i="21"/>
  <c r="BJ28" i="2"/>
  <c r="BK28" i="2" s="1"/>
  <c r="AF16" i="2"/>
  <c r="BY32" i="2"/>
  <c r="BW28" i="2"/>
  <c r="AF292" i="2"/>
  <c r="AF284" i="2"/>
  <c r="AF276" i="2"/>
  <c r="AF260" i="2"/>
  <c r="AF244" i="2"/>
  <c r="AF220" i="2"/>
  <c r="AG32" i="2"/>
  <c r="BV32" i="2" s="1"/>
  <c r="BO54" i="2"/>
  <c r="BY48" i="2"/>
  <c r="AF42" i="2"/>
  <c r="BY28" i="2"/>
  <c r="AF310" i="2"/>
  <c r="AF302" i="2"/>
  <c r="AF294" i="2"/>
  <c r="AF286" i="2"/>
  <c r="AF278" i="2"/>
  <c r="AF270" i="2"/>
  <c r="AF246" i="2"/>
  <c r="AF230" i="2"/>
  <c r="AF214" i="2"/>
  <c r="AF198" i="2"/>
  <c r="AF40" i="2"/>
  <c r="AG17" i="2"/>
  <c r="BY22" i="2"/>
  <c r="AF170" i="2"/>
  <c r="AF162" i="2"/>
  <c r="AF154" i="2"/>
  <c r="AF146" i="2"/>
  <c r="AF132" i="2"/>
  <c r="AF106" i="2"/>
  <c r="AF98" i="2"/>
  <c r="AF74" i="2"/>
  <c r="BL18" i="2"/>
  <c r="AF186" i="2"/>
  <c r="AF180" i="2"/>
  <c r="AF148" i="2"/>
  <c r="AF142" i="2"/>
  <c r="AF140" i="2"/>
  <c r="AF126" i="2"/>
  <c r="AF108" i="2"/>
  <c r="AF100" i="2"/>
  <c r="AF94" i="2"/>
  <c r="AF86" i="2"/>
  <c r="AF84" i="2"/>
  <c r="AF78" i="2"/>
  <c r="AF76" i="2"/>
  <c r="BW18" i="2"/>
  <c r="BX18" i="2" s="1"/>
  <c r="C4" i="4"/>
  <c r="AF190" i="2"/>
  <c r="AF168" i="2"/>
  <c r="BU78" i="2"/>
  <c r="AH78" i="2"/>
  <c r="BV78" i="2"/>
  <c r="AG79" i="2"/>
  <c r="BT78" i="2"/>
  <c r="BU302" i="2"/>
  <c r="BT76" i="2"/>
  <c r="BU76" i="2"/>
  <c r="AH76" i="2"/>
  <c r="BU306" i="2"/>
  <c r="AH80" i="2"/>
  <c r="BT80" i="2"/>
  <c r="BU80" i="2"/>
  <c r="AH272" i="2"/>
  <c r="BT272" i="2"/>
  <c r="BU272" i="2"/>
  <c r="BW60" i="2"/>
  <c r="C33" i="4"/>
  <c r="BO24" i="2"/>
  <c r="F7" i="4"/>
  <c r="BW76" i="2"/>
  <c r="BY60" i="2"/>
  <c r="BY124" i="2"/>
  <c r="BY76" i="2"/>
  <c r="F10" i="4"/>
  <c r="BO30" i="2"/>
  <c r="BQ30" i="2" s="1"/>
  <c r="AI30" i="2" s="1"/>
  <c r="BU22" i="2"/>
  <c r="AG23" i="2"/>
  <c r="BT22" i="2"/>
  <c r="AH22" i="2"/>
  <c r="BV22" i="2"/>
  <c r="C29" i="4"/>
  <c r="BW68" i="2"/>
  <c r="F6" i="4"/>
  <c r="AG53" i="2"/>
  <c r="AH52" i="2"/>
  <c r="BU26" i="2"/>
  <c r="BW22" i="2"/>
  <c r="AH42" i="2"/>
  <c r="BY30" i="2"/>
  <c r="BO26" i="2"/>
  <c r="BT44" i="2"/>
  <c r="BU42" i="2"/>
  <c r="BW48" i="2"/>
  <c r="AH38" i="2"/>
  <c r="BT38" i="2"/>
  <c r="BU52" i="2"/>
  <c r="AG48" i="2"/>
  <c r="BL26" i="2"/>
  <c r="G105" i="4"/>
  <c r="G53" i="4"/>
  <c r="G112" i="4"/>
  <c r="G60" i="4"/>
  <c r="G134" i="4"/>
  <c r="G102" i="4"/>
  <c r="G70" i="4"/>
  <c r="G38" i="4"/>
  <c r="G69" i="4"/>
  <c r="G96" i="4"/>
  <c r="G143" i="4"/>
  <c r="G111" i="4"/>
  <c r="G79" i="4"/>
  <c r="G47" i="4"/>
  <c r="B13" i="12"/>
  <c r="B7" i="12"/>
  <c r="B24" i="12"/>
  <c r="B38" i="12"/>
  <c r="B32" i="12"/>
  <c r="B88" i="12"/>
  <c r="B85" i="12"/>
  <c r="B61" i="12"/>
  <c r="B59" i="12"/>
  <c r="B79" i="12"/>
  <c r="G62" i="10"/>
  <c r="G60" i="10"/>
  <c r="G40" i="10"/>
  <c r="G104" i="10"/>
  <c r="G110" i="10"/>
  <c r="G10" i="10"/>
  <c r="G74" i="10"/>
  <c r="G124" i="10"/>
  <c r="G3" i="10"/>
  <c r="G19" i="10"/>
  <c r="G35" i="10"/>
  <c r="G51" i="10"/>
  <c r="G67" i="10"/>
  <c r="G83" i="10"/>
  <c r="G99" i="10"/>
  <c r="G115" i="10"/>
  <c r="G131" i="10"/>
  <c r="G147" i="10"/>
  <c r="G142" i="10"/>
  <c r="G35" i="4"/>
  <c r="G9" i="4"/>
  <c r="G12" i="4"/>
  <c r="G149" i="4"/>
  <c r="G97" i="4"/>
  <c r="G45" i="4"/>
  <c r="G104" i="4"/>
  <c r="G52" i="4"/>
  <c r="G130" i="4"/>
  <c r="G98" i="4"/>
  <c r="G66" i="4"/>
  <c r="G145" i="4"/>
  <c r="G61" i="4"/>
  <c r="G88" i="4"/>
  <c r="G139" i="4"/>
  <c r="G107" i="4"/>
  <c r="G75" i="4"/>
  <c r="G43" i="4"/>
  <c r="B9" i="12"/>
  <c r="B18" i="12"/>
  <c r="B33" i="12"/>
  <c r="B42" i="12"/>
  <c r="B36" i="12"/>
  <c r="B56" i="12"/>
  <c r="B89" i="12"/>
  <c r="B65" i="12"/>
  <c r="B71" i="12"/>
  <c r="B83" i="12"/>
  <c r="G70" i="10"/>
  <c r="G76" i="10"/>
  <c r="G48" i="10"/>
  <c r="G112" i="10"/>
  <c r="G12" i="10"/>
  <c r="G18" i="10"/>
  <c r="G82" i="10"/>
  <c r="G126" i="10"/>
  <c r="G5" i="10"/>
  <c r="G21" i="10"/>
  <c r="G37" i="10"/>
  <c r="G53" i="10"/>
  <c r="G69" i="10"/>
  <c r="G85" i="10"/>
  <c r="G101" i="10"/>
  <c r="G117" i="10"/>
  <c r="G133" i="10"/>
  <c r="G149" i="10"/>
  <c r="G146" i="10"/>
  <c r="G33" i="4"/>
  <c r="G5" i="4"/>
  <c r="G8" i="4"/>
  <c r="G141" i="4"/>
  <c r="G93" i="4"/>
  <c r="G41" i="4"/>
  <c r="G100" i="4"/>
  <c r="G44" i="4"/>
  <c r="G126" i="4"/>
  <c r="G94" i="4"/>
  <c r="G62" i="4"/>
  <c r="G133" i="4"/>
  <c r="G49" i="4"/>
  <c r="G76" i="4"/>
  <c r="G135" i="4"/>
  <c r="G103" i="4"/>
  <c r="G71" i="4"/>
  <c r="G39" i="4"/>
  <c r="A3" i="12"/>
  <c r="B14" i="12"/>
  <c r="B37" i="12"/>
  <c r="B46" i="12"/>
  <c r="B40" i="12"/>
  <c r="B60" i="12"/>
  <c r="B93" i="12"/>
  <c r="B69" i="12"/>
  <c r="B84" i="12"/>
  <c r="B87" i="12"/>
  <c r="G86" i="10"/>
  <c r="G92" i="10"/>
  <c r="G56" i="10"/>
  <c r="G6" i="10"/>
  <c r="G28" i="10"/>
  <c r="G26" i="10"/>
  <c r="G90" i="10"/>
  <c r="G130" i="10"/>
  <c r="G7" i="10"/>
  <c r="G23" i="10"/>
  <c r="G39" i="10"/>
  <c r="G55" i="10"/>
  <c r="G71" i="10"/>
  <c r="G87" i="10"/>
  <c r="G103" i="10"/>
  <c r="G119" i="10"/>
  <c r="G135" i="10"/>
  <c r="G151" i="10"/>
  <c r="G150" i="10"/>
  <c r="G31" i="4"/>
  <c r="G36" i="4"/>
  <c r="G4" i="4"/>
  <c r="G37" i="4"/>
  <c r="G15" i="4"/>
  <c r="G18" i="4"/>
  <c r="G137" i="4"/>
  <c r="G85" i="4"/>
  <c r="G144" i="4"/>
  <c r="G92" i="4"/>
  <c r="G40" i="4"/>
  <c r="G122" i="4"/>
  <c r="G90" i="4"/>
  <c r="G58" i="4"/>
  <c r="G125" i="4"/>
  <c r="G148" i="4"/>
  <c r="G68" i="4"/>
  <c r="G131" i="4"/>
  <c r="G99" i="4"/>
  <c r="G67" i="4"/>
  <c r="B16" i="12"/>
  <c r="B10" i="12"/>
  <c r="B41" i="12"/>
  <c r="B31" i="12"/>
  <c r="B44" i="12"/>
  <c r="B64" i="12"/>
  <c r="B67" i="12"/>
  <c r="B78" i="12"/>
  <c r="B54" i="12"/>
  <c r="B91" i="12"/>
  <c r="G102" i="10"/>
  <c r="G108" i="10"/>
  <c r="G64" i="10"/>
  <c r="G30" i="10"/>
  <c r="G44" i="10"/>
  <c r="G34" i="10"/>
  <c r="G98" i="10"/>
  <c r="G134" i="10"/>
  <c r="G9" i="10"/>
  <c r="G25" i="10"/>
  <c r="G41" i="10"/>
  <c r="G57" i="10"/>
  <c r="G73" i="10"/>
  <c r="G89" i="10"/>
  <c r="G105" i="10"/>
  <c r="G121" i="10"/>
  <c r="G137" i="10"/>
  <c r="G118" i="10"/>
  <c r="G29" i="4"/>
  <c r="G34" i="4"/>
  <c r="G2" i="4"/>
  <c r="G129" i="4"/>
  <c r="G77" i="4"/>
  <c r="G140" i="4"/>
  <c r="G84" i="4"/>
  <c r="G150" i="4"/>
  <c r="G118" i="4"/>
  <c r="G86" i="4"/>
  <c r="G54" i="4"/>
  <c r="G113" i="4"/>
  <c r="G136" i="4"/>
  <c r="G56" i="4"/>
  <c r="G127" i="4"/>
  <c r="G95" i="4"/>
  <c r="G63" i="4"/>
  <c r="B20" i="12"/>
  <c r="B19" i="12"/>
  <c r="B26" i="12"/>
  <c r="B45" i="12"/>
  <c r="B35" i="12"/>
  <c r="B48" i="12"/>
  <c r="B68" i="12"/>
  <c r="B80" i="12"/>
  <c r="B82" i="12"/>
  <c r="B58" i="12"/>
  <c r="B95" i="12"/>
  <c r="G4" i="10"/>
  <c r="G8" i="10"/>
  <c r="G72" i="10"/>
  <c r="G46" i="10"/>
  <c r="G68" i="10"/>
  <c r="G42" i="10"/>
  <c r="G106" i="10"/>
  <c r="G138" i="10"/>
  <c r="G11" i="10"/>
  <c r="G27" i="10"/>
  <c r="G43" i="10"/>
  <c r="G59" i="10"/>
  <c r="G75" i="10"/>
  <c r="G91" i="10"/>
  <c r="G107" i="10"/>
  <c r="G123" i="10"/>
  <c r="G139" i="10"/>
  <c r="G122" i="10"/>
  <c r="G25" i="4"/>
  <c r="G28" i="4"/>
  <c r="G121" i="4"/>
  <c r="G73" i="4"/>
  <c r="G132" i="4"/>
  <c r="G80" i="4"/>
  <c r="G146" i="4"/>
  <c r="G114" i="4"/>
  <c r="G82" i="4"/>
  <c r="G50" i="4"/>
  <c r="G101" i="4"/>
  <c r="G128" i="4"/>
  <c r="G48" i="4"/>
  <c r="G123" i="4"/>
  <c r="G91" i="4"/>
  <c r="G59" i="4"/>
  <c r="B8" i="12"/>
  <c r="B15" i="12"/>
  <c r="B22" i="12"/>
  <c r="B49" i="12"/>
  <c r="B39" i="12"/>
  <c r="B55" i="12"/>
  <c r="B72" i="12"/>
  <c r="B92" i="12"/>
  <c r="B86" i="12"/>
  <c r="B62" i="12"/>
  <c r="G14" i="10"/>
  <c r="G20" i="10"/>
  <c r="G16" i="10"/>
  <c r="G80" i="10"/>
  <c r="G54" i="10"/>
  <c r="G84" i="10"/>
  <c r="G50" i="10"/>
  <c r="G114" i="10"/>
  <c r="G140" i="10"/>
  <c r="G13" i="10"/>
  <c r="G29" i="10"/>
  <c r="G45" i="10"/>
  <c r="G61" i="10"/>
  <c r="G77" i="10"/>
  <c r="G93" i="10"/>
  <c r="G109" i="10"/>
  <c r="G125" i="10"/>
  <c r="G141" i="10"/>
  <c r="G128" i="10"/>
  <c r="G21" i="4"/>
  <c r="G24" i="4"/>
  <c r="G117" i="4"/>
  <c r="G65" i="4"/>
  <c r="G124" i="4"/>
  <c r="G72" i="4"/>
  <c r="G142" i="4"/>
  <c r="G110" i="4"/>
  <c r="G78" i="4"/>
  <c r="G46" i="4"/>
  <c r="G89" i="4"/>
  <c r="G116" i="4"/>
  <c r="G151" i="4"/>
  <c r="G119" i="4"/>
  <c r="G87" i="4"/>
  <c r="G55" i="4"/>
  <c r="B21" i="12"/>
  <c r="B11" i="12"/>
  <c r="B25" i="12"/>
  <c r="B30" i="12"/>
  <c r="B43" i="12"/>
  <c r="B63" i="12"/>
  <c r="B77" i="12"/>
  <c r="B53" i="12"/>
  <c r="B90" i="12"/>
  <c r="B66" i="12"/>
  <c r="G22" i="10"/>
  <c r="G36" i="10"/>
  <c r="G24" i="10"/>
  <c r="G88" i="10"/>
  <c r="G78" i="10"/>
  <c r="G100" i="10"/>
  <c r="G58" i="10"/>
  <c r="G116" i="10"/>
  <c r="G144" i="10"/>
  <c r="G15" i="10"/>
  <c r="G31" i="10"/>
  <c r="G47" i="10"/>
  <c r="G63" i="10"/>
  <c r="G79" i="10"/>
  <c r="G95" i="10"/>
  <c r="G111" i="10"/>
  <c r="G127" i="10"/>
  <c r="G143" i="10"/>
  <c r="G132" i="10"/>
  <c r="G17" i="4"/>
  <c r="G20" i="4"/>
  <c r="G13" i="4"/>
  <c r="G32" i="4"/>
  <c r="G16" i="4"/>
  <c r="B12" i="32"/>
  <c r="G27" i="4"/>
  <c r="G11" i="4"/>
  <c r="G30" i="4"/>
  <c r="G14" i="4"/>
  <c r="B3" i="32"/>
  <c r="B5" i="32"/>
  <c r="G23" i="4"/>
  <c r="G7" i="4"/>
  <c r="G26" i="4"/>
  <c r="G10" i="4"/>
  <c r="B10" i="32"/>
  <c r="G19" i="4"/>
  <c r="G3" i="4"/>
  <c r="G22" i="4"/>
  <c r="A1" i="26"/>
  <c r="A1" i="24"/>
  <c r="BX20" i="19" l="1"/>
  <c r="M10" i="32"/>
  <c r="E28" i="13"/>
  <c r="G28" i="13"/>
  <c r="V28" i="13"/>
  <c r="K20" i="26"/>
  <c r="BQ16" i="2"/>
  <c r="AI16" i="2" s="1"/>
  <c r="C39" i="24"/>
  <c r="Q13" i="24" s="1"/>
  <c r="BQ290" i="2"/>
  <c r="AI290" i="2" s="1"/>
  <c r="BQ240" i="2"/>
  <c r="AI240" i="2" s="1"/>
  <c r="BT50" i="2"/>
  <c r="AG309" i="2"/>
  <c r="AH309" i="2" s="1"/>
  <c r="AH50" i="2"/>
  <c r="AG51" i="2"/>
  <c r="AH51" i="2" s="1"/>
  <c r="AG25" i="2"/>
  <c r="AH258" i="2"/>
  <c r="BT260" i="2"/>
  <c r="AF20" i="2"/>
  <c r="C12" i="24"/>
  <c r="G35" i="24"/>
  <c r="A4" i="28" s="1"/>
  <c r="D4" i="28" s="1"/>
  <c r="C26" i="24"/>
  <c r="C37" i="24"/>
  <c r="BZ20" i="2"/>
  <c r="C23" i="24"/>
  <c r="H11" i="24"/>
  <c r="F2" i="28" s="1"/>
  <c r="C24" i="24"/>
  <c r="C13" i="24"/>
  <c r="C36" i="24"/>
  <c r="BZ14" i="2"/>
  <c r="BZ16" i="2"/>
  <c r="BZ18" i="2"/>
  <c r="BU290" i="19"/>
  <c r="BQ306" i="19"/>
  <c r="AI306" i="19" s="1"/>
  <c r="BU208" i="19"/>
  <c r="AG209" i="19"/>
  <c r="AH209" i="19" s="1"/>
  <c r="BZ20" i="19"/>
  <c r="BQ246" i="19"/>
  <c r="AI246" i="19" s="1"/>
  <c r="BQ242" i="19"/>
  <c r="AI242" i="19" s="1"/>
  <c r="AH280" i="19"/>
  <c r="AG257" i="19"/>
  <c r="AH257" i="19" s="1"/>
  <c r="BV256" i="19"/>
  <c r="BT256" i="19"/>
  <c r="BU256" i="19"/>
  <c r="AH256" i="19"/>
  <c r="BV90" i="19"/>
  <c r="AG91" i="19"/>
  <c r="AH91" i="19" s="1"/>
  <c r="AH90" i="19"/>
  <c r="BT166" i="19"/>
  <c r="BQ186" i="19"/>
  <c r="AI186" i="19" s="1"/>
  <c r="BU238" i="19"/>
  <c r="BT238" i="19"/>
  <c r="BV238" i="19"/>
  <c r="AG239" i="19"/>
  <c r="AH239" i="19" s="1"/>
  <c r="AH238" i="19"/>
  <c r="AG71" i="19"/>
  <c r="AH71" i="19" s="1"/>
  <c r="BV70" i="19"/>
  <c r="BU70" i="19"/>
  <c r="AH134" i="19"/>
  <c r="BT134" i="19"/>
  <c r="BV134" i="19"/>
  <c r="BU134" i="19"/>
  <c r="AG135" i="19"/>
  <c r="AH135" i="19" s="1"/>
  <c r="AG167" i="19"/>
  <c r="AH167" i="19" s="1"/>
  <c r="BZ16" i="19"/>
  <c r="BU108" i="19"/>
  <c r="BT108" i="19"/>
  <c r="AG109" i="19"/>
  <c r="AH109" i="19" s="1"/>
  <c r="BT184" i="19"/>
  <c r="AG185" i="19"/>
  <c r="AH185" i="19" s="1"/>
  <c r="BV184" i="19"/>
  <c r="BU184" i="19"/>
  <c r="AH184" i="19"/>
  <c r="AH262" i="19"/>
  <c r="AG263" i="19"/>
  <c r="AH263" i="19" s="1"/>
  <c r="BU262" i="19"/>
  <c r="BV262" i="19"/>
  <c r="BT262" i="19"/>
  <c r="M12" i="32"/>
  <c r="E18" i="17"/>
  <c r="H18" i="17"/>
  <c r="O25" i="26"/>
  <c r="L25" i="26" s="1"/>
  <c r="F25" i="26" s="1"/>
  <c r="D18" i="17"/>
  <c r="F76" i="12" s="1"/>
  <c r="G18" i="17"/>
  <c r="K12" i="32"/>
  <c r="I18" i="17"/>
  <c r="E26" i="17"/>
  <c r="G26" i="17"/>
  <c r="D26" i="17"/>
  <c r="J76" i="12" s="1"/>
  <c r="H26" i="17"/>
  <c r="K36" i="26"/>
  <c r="I20" i="17"/>
  <c r="G20" i="17"/>
  <c r="H20" i="17"/>
  <c r="E20" i="17"/>
  <c r="D20" i="17"/>
  <c r="G76" i="12" s="1"/>
  <c r="G22" i="17"/>
  <c r="E22" i="17"/>
  <c r="H22" i="17"/>
  <c r="D22" i="17"/>
  <c r="H76" i="12" s="1"/>
  <c r="J12" i="32"/>
  <c r="K10" i="32"/>
  <c r="J10" i="32"/>
  <c r="R12" i="32" s="1"/>
  <c r="D22" i="16"/>
  <c r="H53" i="12" s="1"/>
  <c r="V22" i="16"/>
  <c r="AG15" i="19"/>
  <c r="AH15" i="19" s="1"/>
  <c r="I22" i="13"/>
  <c r="M5" i="32"/>
  <c r="G20" i="13"/>
  <c r="D22" i="13"/>
  <c r="H30" i="12" s="1"/>
  <c r="H22" i="13"/>
  <c r="E20" i="13"/>
  <c r="K5" i="32"/>
  <c r="V20" i="13"/>
  <c r="L5" i="32"/>
  <c r="G22" i="13"/>
  <c r="I20" i="13"/>
  <c r="D20" i="13"/>
  <c r="G30" i="12" s="1"/>
  <c r="D26" i="13"/>
  <c r="J30" i="12" s="1"/>
  <c r="I28" i="13"/>
  <c r="E22" i="13"/>
  <c r="J5" i="32"/>
  <c r="C14" i="24"/>
  <c r="H23" i="24"/>
  <c r="F3" i="28" s="1"/>
  <c r="C11" i="24"/>
  <c r="BU46" i="2"/>
  <c r="BQ132" i="2"/>
  <c r="AI132" i="2" s="1"/>
  <c r="BU278" i="2"/>
  <c r="BT98" i="2"/>
  <c r="AH18" i="2"/>
  <c r="X10" i="19"/>
  <c r="L9" i="26"/>
  <c r="F9" i="26" s="1"/>
  <c r="G22" i="16"/>
  <c r="V24" i="16"/>
  <c r="N18" i="16"/>
  <c r="L7" i="16"/>
  <c r="F22" i="18" s="1"/>
  <c r="G22" i="18" s="1"/>
  <c r="G23" i="18" s="1"/>
  <c r="E18" i="16"/>
  <c r="I22" i="16"/>
  <c r="H18" i="16"/>
  <c r="D24" i="16"/>
  <c r="I53" i="12" s="1"/>
  <c r="I18" i="16"/>
  <c r="H24" i="16"/>
  <c r="E22" i="16"/>
  <c r="BX18" i="19"/>
  <c r="H26" i="16"/>
  <c r="E24" i="16"/>
  <c r="G24" i="16"/>
  <c r="BI10" i="19"/>
  <c r="BX14" i="19"/>
  <c r="BX16" i="19"/>
  <c r="C35" i="24"/>
  <c r="C38" i="24"/>
  <c r="C15" i="24"/>
  <c r="Q11" i="24" s="1"/>
  <c r="C25" i="24"/>
  <c r="H35" i="24"/>
  <c r="F4" i="28" s="1"/>
  <c r="BD14" i="2"/>
  <c r="G23" i="24"/>
  <c r="A3" i="28" s="1"/>
  <c r="D3" i="28" s="1"/>
  <c r="G11" i="24"/>
  <c r="A2" i="28" s="1"/>
  <c r="G18" i="11"/>
  <c r="BX22" i="2"/>
  <c r="AF18" i="2"/>
  <c r="I18" i="13"/>
  <c r="E18" i="11"/>
  <c r="N22" i="13"/>
  <c r="D18" i="13"/>
  <c r="F30" i="12" s="1"/>
  <c r="L10" i="32"/>
  <c r="N24" i="16"/>
  <c r="D20" i="16"/>
  <c r="G53" i="12" s="1"/>
  <c r="V26" i="16"/>
  <c r="K30" i="26"/>
  <c r="G26" i="16"/>
  <c r="I26" i="16"/>
  <c r="D26" i="16"/>
  <c r="J53" i="12" s="1"/>
  <c r="G20" i="16"/>
  <c r="E20" i="16"/>
  <c r="H28" i="16"/>
  <c r="E28" i="16"/>
  <c r="D28" i="16"/>
  <c r="K53" i="12" s="1"/>
  <c r="V28" i="16"/>
  <c r="I28" i="16"/>
  <c r="G28" i="16"/>
  <c r="V20" i="16"/>
  <c r="N22" i="16"/>
  <c r="N28" i="16"/>
  <c r="G18" i="16"/>
  <c r="D18" i="16"/>
  <c r="F53" i="12" s="1"/>
  <c r="N26" i="16"/>
  <c r="O8" i="16"/>
  <c r="O7" i="16" s="1"/>
  <c r="O5" i="16" s="1"/>
  <c r="I20" i="16"/>
  <c r="N20" i="16"/>
  <c r="D3" i="30"/>
  <c r="I3" i="30"/>
  <c r="BJ18" i="19"/>
  <c r="BK18" i="19" s="1"/>
  <c r="J3" i="30"/>
  <c r="K3" i="30"/>
  <c r="E3" i="30"/>
  <c r="H3" i="30"/>
  <c r="C3" i="30"/>
  <c r="N3" i="30"/>
  <c r="L3" i="30"/>
  <c r="BO36" i="19"/>
  <c r="BO52" i="19"/>
  <c r="BQ52" i="19" s="1"/>
  <c r="AI52" i="19" s="1"/>
  <c r="BO84" i="19"/>
  <c r="BQ84" i="19" s="1"/>
  <c r="AI84" i="19" s="1"/>
  <c r="BO100" i="19"/>
  <c r="BQ100" i="19" s="1"/>
  <c r="AI100" i="19" s="1"/>
  <c r="BO116" i="19"/>
  <c r="BQ116" i="19" s="1"/>
  <c r="AI116" i="19" s="1"/>
  <c r="BO140" i="19"/>
  <c r="BQ140" i="19" s="1"/>
  <c r="AI140" i="19" s="1"/>
  <c r="BO164" i="19"/>
  <c r="BQ164" i="19" s="1"/>
  <c r="AI164" i="19" s="1"/>
  <c r="BO188" i="19"/>
  <c r="BQ188" i="19" s="1"/>
  <c r="AI188" i="19" s="1"/>
  <c r="BO204" i="19"/>
  <c r="BQ204" i="19" s="1"/>
  <c r="AI204" i="19" s="1"/>
  <c r="BO228" i="19"/>
  <c r="BO252" i="19"/>
  <c r="BQ252" i="19" s="1"/>
  <c r="AI252" i="19" s="1"/>
  <c r="BO268" i="19"/>
  <c r="BQ268" i="19" s="1"/>
  <c r="AI268" i="19" s="1"/>
  <c r="BO292" i="19"/>
  <c r="BQ292" i="19" s="1"/>
  <c r="AI292" i="19" s="1"/>
  <c r="BU144" i="19"/>
  <c r="BV144" i="19"/>
  <c r="BU190" i="19"/>
  <c r="AH190" i="19"/>
  <c r="BT190" i="19"/>
  <c r="AG191" i="19"/>
  <c r="AH191" i="19" s="1"/>
  <c r="AG123" i="19"/>
  <c r="AH123" i="19" s="1"/>
  <c r="BT122" i="19"/>
  <c r="BU288" i="19"/>
  <c r="AG289" i="19"/>
  <c r="AH289" i="19" s="1"/>
  <c r="BV288" i="19"/>
  <c r="AG85" i="19"/>
  <c r="AH85" i="19" s="1"/>
  <c r="AH84" i="19"/>
  <c r="BU84" i="19"/>
  <c r="AG249" i="19"/>
  <c r="AH249" i="19" s="1"/>
  <c r="BV248" i="19"/>
  <c r="BT248" i="19"/>
  <c r="BT128" i="19"/>
  <c r="BU128" i="19"/>
  <c r="BQ36" i="19"/>
  <c r="AI36" i="19" s="1"/>
  <c r="BT14" i="19"/>
  <c r="BQ106" i="19"/>
  <c r="AI106" i="19" s="1"/>
  <c r="BO28" i="19"/>
  <c r="BQ28" i="19" s="1"/>
  <c r="AI28" i="19" s="1"/>
  <c r="BO44" i="19"/>
  <c r="BQ44" i="19" s="1"/>
  <c r="AI44" i="19" s="1"/>
  <c r="BO76" i="19"/>
  <c r="BQ76" i="19" s="1"/>
  <c r="AI76" i="19" s="1"/>
  <c r="BO92" i="19"/>
  <c r="BQ92" i="19" s="1"/>
  <c r="AI92" i="19" s="1"/>
  <c r="BO108" i="19"/>
  <c r="BQ108" i="19" s="1"/>
  <c r="AI108" i="19" s="1"/>
  <c r="BO124" i="19"/>
  <c r="BQ124" i="19" s="1"/>
  <c r="AI124" i="19" s="1"/>
  <c r="BO148" i="19"/>
  <c r="BO180" i="19"/>
  <c r="BQ180" i="19" s="1"/>
  <c r="AI180" i="19" s="1"/>
  <c r="BO196" i="19"/>
  <c r="BQ196" i="19" s="1"/>
  <c r="AI196" i="19" s="1"/>
  <c r="BO212" i="19"/>
  <c r="BQ212" i="19" s="1"/>
  <c r="AI212" i="19" s="1"/>
  <c r="BO244" i="19"/>
  <c r="BQ244" i="19" s="1"/>
  <c r="AI244" i="19" s="1"/>
  <c r="BO260" i="19"/>
  <c r="BQ260" i="19" s="1"/>
  <c r="AI260" i="19" s="1"/>
  <c r="BO276" i="19"/>
  <c r="BQ276" i="19" s="1"/>
  <c r="AI276" i="19" s="1"/>
  <c r="BO308" i="19"/>
  <c r="BQ308" i="19" s="1"/>
  <c r="AI308" i="19" s="1"/>
  <c r="BV140" i="19"/>
  <c r="BT140" i="19"/>
  <c r="BQ228" i="19"/>
  <c r="AI228" i="19" s="1"/>
  <c r="J4" i="30"/>
  <c r="BU136" i="19"/>
  <c r="BU138" i="19"/>
  <c r="AH138" i="19"/>
  <c r="AG139" i="19"/>
  <c r="AH139" i="19" s="1"/>
  <c r="BT124" i="19"/>
  <c r="AG125" i="19"/>
  <c r="AH125" i="19" s="1"/>
  <c r="AH124" i="19"/>
  <c r="BV64" i="19"/>
  <c r="BT188" i="19"/>
  <c r="BV188" i="19"/>
  <c r="BU188" i="19"/>
  <c r="AG189" i="19"/>
  <c r="AH189" i="19" s="1"/>
  <c r="AH188" i="19"/>
  <c r="AG65" i="19"/>
  <c r="AH65" i="19" s="1"/>
  <c r="AH176" i="19"/>
  <c r="BQ26" i="19"/>
  <c r="AI26" i="19" s="1"/>
  <c r="BQ30" i="19"/>
  <c r="AI30" i="19" s="1"/>
  <c r="AH92" i="19"/>
  <c r="BU92" i="19"/>
  <c r="BQ88" i="19"/>
  <c r="AI88" i="19" s="1"/>
  <c r="BQ148" i="19"/>
  <c r="AI148" i="19" s="1"/>
  <c r="BQ90" i="19"/>
  <c r="AI90" i="19" s="1"/>
  <c r="BQ98" i="19"/>
  <c r="AI98" i="19" s="1"/>
  <c r="F8" i="10"/>
  <c r="BQ14" i="19"/>
  <c r="AI14" i="19" s="1"/>
  <c r="BV14" i="19"/>
  <c r="F36" i="10"/>
  <c r="BQ236" i="19"/>
  <c r="AI236" i="19" s="1"/>
  <c r="BV150" i="19"/>
  <c r="BU214" i="19"/>
  <c r="BT214" i="19"/>
  <c r="AG215" i="19"/>
  <c r="AH215" i="19" s="1"/>
  <c r="AG95" i="19"/>
  <c r="AH95" i="19" s="1"/>
  <c r="AH94" i="19"/>
  <c r="BT94" i="19"/>
  <c r="BV94" i="19"/>
  <c r="BU94" i="19"/>
  <c r="BT54" i="19"/>
  <c r="BU54" i="19"/>
  <c r="AG55" i="19"/>
  <c r="AH55" i="19" s="1"/>
  <c r="AH54" i="19"/>
  <c r="BV54" i="19"/>
  <c r="AH158" i="19"/>
  <c r="BU158" i="19"/>
  <c r="BV80" i="19"/>
  <c r="AH80" i="19"/>
  <c r="BU80" i="19"/>
  <c r="BT80" i="19"/>
  <c r="AG43" i="19"/>
  <c r="AH43" i="19" s="1"/>
  <c r="BT42" i="19"/>
  <c r="BU42" i="19"/>
  <c r="BU126" i="19"/>
  <c r="BT126" i="19"/>
  <c r="BV126" i="19"/>
  <c r="BU64" i="19"/>
  <c r="BU176" i="19"/>
  <c r="AH52" i="19"/>
  <c r="BU52" i="19"/>
  <c r="AG53" i="19"/>
  <c r="AH53" i="19" s="1"/>
  <c r="BV52" i="19"/>
  <c r="AH68" i="19"/>
  <c r="BU68" i="19"/>
  <c r="N3" i="32"/>
  <c r="N20" i="13"/>
  <c r="E18" i="13"/>
  <c r="N18" i="13"/>
  <c r="L6" i="13"/>
  <c r="F17" i="18" s="1"/>
  <c r="G17" i="18" s="1"/>
  <c r="G18" i="18" s="1"/>
  <c r="V18" i="13"/>
  <c r="G18" i="13"/>
  <c r="K3" i="32"/>
  <c r="L3" i="32"/>
  <c r="C4" i="30"/>
  <c r="N2" i="30"/>
  <c r="K4" i="30"/>
  <c r="D2" i="30"/>
  <c r="I2" i="30"/>
  <c r="M2" i="30"/>
  <c r="C2" i="30"/>
  <c r="H2" i="30"/>
  <c r="H4" i="30"/>
  <c r="M4" i="30"/>
  <c r="L2" i="30"/>
  <c r="K2" i="30"/>
  <c r="J2" i="30"/>
  <c r="BU14" i="19"/>
  <c r="BJ14" i="19"/>
  <c r="BK14" i="19" s="1"/>
  <c r="BQ74" i="19"/>
  <c r="AI74" i="19" s="1"/>
  <c r="BU276" i="2"/>
  <c r="BV26" i="2"/>
  <c r="BV18" i="2"/>
  <c r="AG27" i="2"/>
  <c r="AH27" i="2" s="1"/>
  <c r="BQ46" i="2"/>
  <c r="AI46" i="2" s="1"/>
  <c r="BU258" i="2"/>
  <c r="BT292" i="2"/>
  <c r="BV260" i="2"/>
  <c r="AH102" i="2"/>
  <c r="AH46" i="2"/>
  <c r="BT82" i="2"/>
  <c r="BU170" i="2"/>
  <c r="BQ112" i="2"/>
  <c r="AI112" i="2" s="1"/>
  <c r="BQ204" i="2"/>
  <c r="AI204" i="2" s="1"/>
  <c r="BQ130" i="2"/>
  <c r="AI130" i="2" s="1"/>
  <c r="BQ312" i="2"/>
  <c r="AI312" i="2" s="1"/>
  <c r="BT26" i="2"/>
  <c r="BU82" i="2"/>
  <c r="BT302" i="2"/>
  <c r="BQ52" i="2"/>
  <c r="AI52" i="2" s="1"/>
  <c r="AG45" i="2"/>
  <c r="AH45" i="2" s="1"/>
  <c r="BQ106" i="2"/>
  <c r="AI106" i="2" s="1"/>
  <c r="BQ236" i="2"/>
  <c r="AI236" i="2" s="1"/>
  <c r="AG259" i="2"/>
  <c r="AH259" i="2" s="1"/>
  <c r="BU312" i="2"/>
  <c r="BQ252" i="2"/>
  <c r="AI252" i="2" s="1"/>
  <c r="BQ246" i="2"/>
  <c r="AI246" i="2" s="1"/>
  <c r="BQ258" i="2"/>
  <c r="AI258" i="2" s="1"/>
  <c r="AE14" i="2"/>
  <c r="AF14" i="2" s="1"/>
  <c r="BQ70" i="2"/>
  <c r="AI70" i="2" s="1"/>
  <c r="BQ272" i="2"/>
  <c r="AI272" i="2" s="1"/>
  <c r="BQ182" i="2"/>
  <c r="AI182" i="2" s="1"/>
  <c r="AG75" i="2"/>
  <c r="AH75" i="2" s="1"/>
  <c r="BQ216" i="2"/>
  <c r="AI216" i="2" s="1"/>
  <c r="BQ226" i="2"/>
  <c r="AI226" i="2" s="1"/>
  <c r="BQ148" i="2"/>
  <c r="AI148" i="2" s="1"/>
  <c r="BV224" i="2"/>
  <c r="AH134" i="2"/>
  <c r="BT90" i="2"/>
  <c r="BU224" i="2"/>
  <c r="BU134" i="2"/>
  <c r="BQ184" i="2"/>
  <c r="AI184" i="2" s="1"/>
  <c r="I18" i="11"/>
  <c r="BJ14" i="2"/>
  <c r="BK14" i="2" s="1"/>
  <c r="G24" i="13"/>
  <c r="N26" i="13"/>
  <c r="D18" i="11"/>
  <c r="F7" i="12" s="1"/>
  <c r="I24" i="13"/>
  <c r="V24" i="13"/>
  <c r="N28" i="13"/>
  <c r="D24" i="13"/>
  <c r="I30" i="12" s="1"/>
  <c r="E24" i="13"/>
  <c r="O8" i="13"/>
  <c r="O7" i="13" s="1"/>
  <c r="O5" i="13" s="1"/>
  <c r="X10" i="2"/>
  <c r="BI10" i="2"/>
  <c r="BQ280" i="2"/>
  <c r="AI280" i="2" s="1"/>
  <c r="N24" i="13"/>
  <c r="BV106" i="2"/>
  <c r="BQ168" i="2"/>
  <c r="AI168" i="2" s="1"/>
  <c r="BQ264" i="2"/>
  <c r="AI264" i="2" s="1"/>
  <c r="BT278" i="2"/>
  <c r="D20" i="11"/>
  <c r="G7" i="12" s="1"/>
  <c r="I20" i="11"/>
  <c r="E20" i="11"/>
  <c r="G20" i="11"/>
  <c r="BX20" i="2"/>
  <c r="M3" i="32"/>
  <c r="E28" i="11"/>
  <c r="G28" i="11"/>
  <c r="G26" i="11"/>
  <c r="I26" i="11"/>
  <c r="D26" i="11"/>
  <c r="J7" i="12" s="1"/>
  <c r="H26" i="11"/>
  <c r="K14" i="26"/>
  <c r="E24" i="11"/>
  <c r="I24" i="11"/>
  <c r="H24" i="11"/>
  <c r="D24" i="11"/>
  <c r="I7" i="12" s="1"/>
  <c r="J3" i="32"/>
  <c r="R5" i="32" s="1"/>
  <c r="I22" i="11"/>
  <c r="E22" i="11"/>
  <c r="D22" i="11"/>
  <c r="H7" i="12" s="1"/>
  <c r="H22" i="11"/>
  <c r="G22" i="11"/>
  <c r="H28" i="11"/>
  <c r="I28" i="11"/>
  <c r="BV14" i="2"/>
  <c r="BU14" i="2"/>
  <c r="BR14" i="2"/>
  <c r="BV164" i="2"/>
  <c r="BQ248" i="2"/>
  <c r="AI248" i="2" s="1"/>
  <c r="BQ114" i="19"/>
  <c r="AI114" i="19" s="1"/>
  <c r="AH246" i="19"/>
  <c r="AG247" i="19"/>
  <c r="AH247" i="19" s="1"/>
  <c r="BQ290" i="19"/>
  <c r="AI290" i="19" s="1"/>
  <c r="BT136" i="19"/>
  <c r="BQ194" i="19"/>
  <c r="AI194" i="19" s="1"/>
  <c r="BT242" i="19"/>
  <c r="AG203" i="19"/>
  <c r="AH203" i="19" s="1"/>
  <c r="BU202" i="19"/>
  <c r="BT202" i="19"/>
  <c r="BV202" i="19"/>
  <c r="AH202" i="19"/>
  <c r="BT132" i="19"/>
  <c r="BU132" i="19"/>
  <c r="BV178" i="19"/>
  <c r="BU178" i="19"/>
  <c r="BQ18" i="19"/>
  <c r="AI18" i="19" s="1"/>
  <c r="BV242" i="19"/>
  <c r="BQ42" i="19"/>
  <c r="AI42" i="19" s="1"/>
  <c r="BT246" i="19"/>
  <c r="BU246" i="19"/>
  <c r="BU186" i="19"/>
  <c r="AH186" i="19"/>
  <c r="BV186" i="19"/>
  <c r="BT186" i="19"/>
  <c r="BU270" i="19"/>
  <c r="BQ210" i="19"/>
  <c r="AI210" i="19" s="1"/>
  <c r="AG57" i="19"/>
  <c r="AH57" i="19" s="1"/>
  <c r="BV56" i="19"/>
  <c r="BU56" i="19"/>
  <c r="BT56" i="19"/>
  <c r="AH56" i="19"/>
  <c r="AH270" i="19"/>
  <c r="AG75" i="19"/>
  <c r="AH75" i="19" s="1"/>
  <c r="BU74" i="19"/>
  <c r="BT74" i="19"/>
  <c r="BV74" i="19"/>
  <c r="AH74" i="19"/>
  <c r="AH106" i="19"/>
  <c r="BV106" i="19"/>
  <c r="AG107" i="19"/>
  <c r="AH107" i="19" s="1"/>
  <c r="BT106" i="19"/>
  <c r="BU106" i="19"/>
  <c r="AG271" i="19"/>
  <c r="AH271" i="19" s="1"/>
  <c r="BT270" i="19"/>
  <c r="BU254" i="19"/>
  <c r="BV254" i="19"/>
  <c r="AG255" i="19"/>
  <c r="AH255" i="19" s="1"/>
  <c r="AH254" i="19"/>
  <c r="BT254" i="19"/>
  <c r="BT160" i="19"/>
  <c r="AH160" i="19"/>
  <c r="AG161" i="19"/>
  <c r="AH161" i="19" s="1"/>
  <c r="BV160" i="19"/>
  <c r="BU160" i="19"/>
  <c r="BT178" i="19"/>
  <c r="BQ218" i="19"/>
  <c r="AI218" i="19" s="1"/>
  <c r="AG281" i="19"/>
  <c r="AH281" i="19" s="1"/>
  <c r="BU280" i="19"/>
  <c r="AG265" i="19"/>
  <c r="AH265" i="19" s="1"/>
  <c r="BV264" i="19"/>
  <c r="BU264" i="19"/>
  <c r="BT264" i="19"/>
  <c r="AH264" i="19"/>
  <c r="AH178" i="19"/>
  <c r="AG133" i="19"/>
  <c r="AH133" i="19" s="1"/>
  <c r="AH132" i="19"/>
  <c r="BV132" i="19"/>
  <c r="AH72" i="19"/>
  <c r="BQ122" i="19"/>
  <c r="AI122" i="19" s="1"/>
  <c r="BT72" i="19"/>
  <c r="AG73" i="19"/>
  <c r="AH73" i="19" s="1"/>
  <c r="BV72" i="19"/>
  <c r="BV290" i="19"/>
  <c r="BQ34" i="19"/>
  <c r="AI34" i="19" s="1"/>
  <c r="AG291" i="19"/>
  <c r="AH291" i="19" s="1"/>
  <c r="AH164" i="2"/>
  <c r="BQ178" i="2"/>
  <c r="AI178" i="2" s="1"/>
  <c r="BQ50" i="2"/>
  <c r="AI50" i="2" s="1"/>
  <c r="BQ270" i="2"/>
  <c r="AI270" i="2" s="1"/>
  <c r="BU240" i="2"/>
  <c r="BQ160" i="2"/>
  <c r="AI160" i="2" s="1"/>
  <c r="BQ104" i="2"/>
  <c r="AI104" i="2" s="1"/>
  <c r="BV24" i="2"/>
  <c r="BV82" i="2"/>
  <c r="BU194" i="2"/>
  <c r="BQ80" i="2"/>
  <c r="AI80" i="2" s="1"/>
  <c r="BU292" i="2"/>
  <c r="BV134" i="2"/>
  <c r="BV292" i="2"/>
  <c r="BQ18" i="2"/>
  <c r="AI18" i="2" s="1"/>
  <c r="BT14" i="2"/>
  <c r="BQ38" i="2"/>
  <c r="AI38" i="2" s="1"/>
  <c r="BT154" i="2"/>
  <c r="AG225" i="2"/>
  <c r="AH225" i="2" s="1"/>
  <c r="BQ14" i="2"/>
  <c r="AI14" i="2" s="1"/>
  <c r="BQ82" i="2"/>
  <c r="AI82" i="2" s="1"/>
  <c r="BT24" i="2"/>
  <c r="AG15" i="2"/>
  <c r="BJ16" i="2" s="1"/>
  <c r="BK16" i="2" s="1"/>
  <c r="BT202" i="2"/>
  <c r="AH224" i="2"/>
  <c r="BV102" i="2"/>
  <c r="BV312" i="2"/>
  <c r="BV202" i="2"/>
  <c r="BU184" i="2"/>
  <c r="AH24" i="2"/>
  <c r="BQ84" i="2"/>
  <c r="AI84" i="2" s="1"/>
  <c r="BQ20" i="2"/>
  <c r="AI20" i="2" s="1"/>
  <c r="BQ102" i="2"/>
  <c r="AI102" i="2" s="1"/>
  <c r="AG203" i="2"/>
  <c r="AH203" i="2" s="1"/>
  <c r="BQ298" i="2"/>
  <c r="AI298" i="2" s="1"/>
  <c r="BQ62" i="2"/>
  <c r="AI62" i="2" s="1"/>
  <c r="BQ120" i="2"/>
  <c r="AI120" i="2" s="1"/>
  <c r="AH82" i="2"/>
  <c r="BQ300" i="2"/>
  <c r="AI300" i="2" s="1"/>
  <c r="BQ98" i="2"/>
  <c r="AI98" i="2" s="1"/>
  <c r="BQ34" i="2"/>
  <c r="AI34" i="2" s="1"/>
  <c r="AH202" i="2"/>
  <c r="BT134" i="2"/>
  <c r="AG131" i="2"/>
  <c r="AH131" i="2" s="1"/>
  <c r="BV184" i="2"/>
  <c r="AG185" i="2"/>
  <c r="AH185" i="2" s="1"/>
  <c r="AG293" i="2"/>
  <c r="AH293" i="2" s="1"/>
  <c r="BQ220" i="2"/>
  <c r="AI220" i="2" s="1"/>
  <c r="BT290" i="19"/>
  <c r="I4" i="30"/>
  <c r="L4" i="30"/>
  <c r="BU166" i="19"/>
  <c r="BV166" i="19"/>
  <c r="AG137" i="19"/>
  <c r="AH137" i="19" s="1"/>
  <c r="AH136" i="19"/>
  <c r="BU100" i="19"/>
  <c r="AG101" i="19"/>
  <c r="AH101" i="19" s="1"/>
  <c r="AH100" i="19"/>
  <c r="BV100" i="19"/>
  <c r="BT100" i="19"/>
  <c r="BV96" i="19"/>
  <c r="BU96" i="19"/>
  <c r="BT96" i="19"/>
  <c r="AG97" i="19"/>
  <c r="AH97" i="19" s="1"/>
  <c r="AH96" i="19"/>
  <c r="AG111" i="19"/>
  <c r="AH111" i="19" s="1"/>
  <c r="BV110" i="19"/>
  <c r="BU110" i="19"/>
  <c r="BT110" i="19"/>
  <c r="AH110" i="19"/>
  <c r="AH154" i="19"/>
  <c r="BV154" i="19"/>
  <c r="BU154" i="19"/>
  <c r="BT154" i="19"/>
  <c r="AG155" i="19"/>
  <c r="AH155" i="19" s="1"/>
  <c r="AG165" i="19"/>
  <c r="AH165" i="19" s="1"/>
  <c r="BV164" i="19"/>
  <c r="BU164" i="19"/>
  <c r="BT164" i="19"/>
  <c r="AH164" i="19"/>
  <c r="AG19" i="19"/>
  <c r="AH19" i="19" s="1"/>
  <c r="AH18" i="19"/>
  <c r="BU18" i="19"/>
  <c r="E4" i="30"/>
  <c r="N4" i="30"/>
  <c r="AH88" i="19"/>
  <c r="BV88" i="19"/>
  <c r="BU88" i="19"/>
  <c r="BT88" i="19"/>
  <c r="AG89" i="19"/>
  <c r="AH89" i="19" s="1"/>
  <c r="BT44" i="19"/>
  <c r="AG45" i="19"/>
  <c r="AH45" i="19" s="1"/>
  <c r="AH44" i="19"/>
  <c r="BV44" i="19"/>
  <c r="BU44" i="19"/>
  <c r="AB10" i="19"/>
  <c r="AH130" i="19"/>
  <c r="BU130" i="19"/>
  <c r="AG131" i="19"/>
  <c r="AH131" i="19" s="1"/>
  <c r="BV130" i="19"/>
  <c r="BT130" i="19"/>
  <c r="BV250" i="19"/>
  <c r="BT250" i="19"/>
  <c r="BU250" i="19"/>
  <c r="AG251" i="19"/>
  <c r="AH251" i="19" s="1"/>
  <c r="AH250" i="19"/>
  <c r="AG25" i="19"/>
  <c r="AH25" i="19" s="1"/>
  <c r="BV24" i="19"/>
  <c r="BT24" i="19"/>
  <c r="BU24" i="19"/>
  <c r="AH24" i="19"/>
  <c r="BU148" i="19"/>
  <c r="BT148" i="19"/>
  <c r="AH148" i="19"/>
  <c r="BV148" i="19"/>
  <c r="AG149" i="19"/>
  <c r="AH149" i="19" s="1"/>
  <c r="AH86" i="19"/>
  <c r="BT86" i="19"/>
  <c r="AG87" i="19"/>
  <c r="AH87" i="19" s="1"/>
  <c r="BV86" i="19"/>
  <c r="BU86" i="19"/>
  <c r="BV50" i="19"/>
  <c r="BU50" i="19"/>
  <c r="AH50" i="19"/>
  <c r="BT50" i="19"/>
  <c r="AG51" i="19"/>
  <c r="AH51" i="19" s="1"/>
  <c r="BT156" i="19"/>
  <c r="BV156" i="19"/>
  <c r="BU156" i="19"/>
  <c r="AH156" i="19"/>
  <c r="AG157" i="19"/>
  <c r="AH157" i="19" s="1"/>
  <c r="AG23" i="19"/>
  <c r="AH23" i="19" s="1"/>
  <c r="BV22" i="19"/>
  <c r="BU22" i="19"/>
  <c r="BT22" i="19"/>
  <c r="AH22" i="19"/>
  <c r="BT300" i="19"/>
  <c r="AH300" i="19"/>
  <c r="BU300" i="19"/>
  <c r="AG301" i="19"/>
  <c r="AH301" i="19" s="1"/>
  <c r="BV300" i="19"/>
  <c r="AG243" i="19"/>
  <c r="AH243" i="19" s="1"/>
  <c r="AH242" i="19"/>
  <c r="AH76" i="19"/>
  <c r="AG77" i="19"/>
  <c r="AH77" i="19" s="1"/>
  <c r="BV76" i="19"/>
  <c r="BU76" i="19"/>
  <c r="BV218" i="19"/>
  <c r="BT218" i="19"/>
  <c r="BU218" i="19"/>
  <c r="AG219" i="19"/>
  <c r="AH219" i="19" s="1"/>
  <c r="AH218" i="19"/>
  <c r="AG181" i="19"/>
  <c r="AH181" i="19" s="1"/>
  <c r="BU180" i="19"/>
  <c r="BV180" i="19"/>
  <c r="BT180" i="19"/>
  <c r="AH180" i="19"/>
  <c r="BU32" i="19"/>
  <c r="AH32" i="19"/>
  <c r="AG33" i="19"/>
  <c r="AH33" i="19" s="1"/>
  <c r="BV32" i="19"/>
  <c r="BT32" i="19"/>
  <c r="AG27" i="19"/>
  <c r="AH27" i="19" s="1"/>
  <c r="BV26" i="19"/>
  <c r="BU26" i="19"/>
  <c r="BT26" i="19"/>
  <c r="AH26" i="19"/>
  <c r="BU34" i="19"/>
  <c r="BT34" i="19"/>
  <c r="AH34" i="19"/>
  <c r="AG35" i="19"/>
  <c r="AH35" i="19" s="1"/>
  <c r="BV34" i="19"/>
  <c r="BT142" i="19"/>
  <c r="AH142" i="19"/>
  <c r="BV142" i="19"/>
  <c r="AG143" i="19"/>
  <c r="AH143" i="19" s="1"/>
  <c r="BU142" i="19"/>
  <c r="BT20" i="19"/>
  <c r="AG21" i="19"/>
  <c r="AH21" i="19" s="1"/>
  <c r="BV20" i="19"/>
  <c r="BU20" i="19"/>
  <c r="AH20" i="19"/>
  <c r="BU90" i="2"/>
  <c r="BU50" i="2"/>
  <c r="BQ166" i="2"/>
  <c r="AI166" i="2" s="1"/>
  <c r="BQ274" i="2"/>
  <c r="AI274" i="2" s="1"/>
  <c r="AG91" i="2"/>
  <c r="AH91" i="2" s="1"/>
  <c r="BQ164" i="2"/>
  <c r="AI164" i="2" s="1"/>
  <c r="AH90" i="2"/>
  <c r="BQ86" i="2"/>
  <c r="AI86" i="2" s="1"/>
  <c r="BQ96" i="2"/>
  <c r="AI96" i="2" s="1"/>
  <c r="BU148" i="2"/>
  <c r="BQ256" i="2"/>
  <c r="AI256" i="2" s="1"/>
  <c r="BQ138" i="2"/>
  <c r="AI138" i="2" s="1"/>
  <c r="BU274" i="2"/>
  <c r="BQ196" i="2"/>
  <c r="AI196" i="2" s="1"/>
  <c r="BQ172" i="2"/>
  <c r="AI172" i="2" s="1"/>
  <c r="AG253" i="2"/>
  <c r="AH253" i="2" s="1"/>
  <c r="BU158" i="2"/>
  <c r="BV170" i="2"/>
  <c r="BV278" i="2"/>
  <c r="BQ156" i="2"/>
  <c r="AI156" i="2" s="1"/>
  <c r="BQ218" i="2"/>
  <c r="AI218" i="2" s="1"/>
  <c r="BQ210" i="2"/>
  <c r="AI210" i="2" s="1"/>
  <c r="BQ302" i="2"/>
  <c r="AI302" i="2" s="1"/>
  <c r="BU98" i="2"/>
  <c r="AH306" i="2"/>
  <c r="BV246" i="2"/>
  <c r="BU192" i="2"/>
  <c r="BU234" i="2"/>
  <c r="AH192" i="2"/>
  <c r="AH98" i="2"/>
  <c r="BQ28" i="2"/>
  <c r="AI28" i="2" s="1"/>
  <c r="AG235" i="2"/>
  <c r="AH235" i="2" s="1"/>
  <c r="BT192" i="2"/>
  <c r="BQ64" i="2"/>
  <c r="AI64" i="2" s="1"/>
  <c r="BT308" i="2"/>
  <c r="BV306" i="2"/>
  <c r="BV308" i="2"/>
  <c r="AH308" i="2"/>
  <c r="BU94" i="2"/>
  <c r="BV98" i="2"/>
  <c r="BT306" i="2"/>
  <c r="BU164" i="2"/>
  <c r="BQ154" i="2"/>
  <c r="AI154" i="2" s="1"/>
  <c r="BQ162" i="2"/>
  <c r="AI162" i="2" s="1"/>
  <c r="BQ122" i="2"/>
  <c r="AI122" i="2" s="1"/>
  <c r="AH234" i="2"/>
  <c r="BQ292" i="2"/>
  <c r="AI292" i="2" s="1"/>
  <c r="AG103" i="2"/>
  <c r="AH103" i="2" s="1"/>
  <c r="AH106" i="2"/>
  <c r="BV158" i="2"/>
  <c r="BT74" i="2"/>
  <c r="AG279" i="2"/>
  <c r="AH279" i="2" s="1"/>
  <c r="BT188" i="2"/>
  <c r="AG107" i="2"/>
  <c r="AH107" i="2" s="1"/>
  <c r="BQ190" i="2"/>
  <c r="AI190" i="2" s="1"/>
  <c r="BV162" i="2"/>
  <c r="BT130" i="2"/>
  <c r="BU106" i="2"/>
  <c r="BV130" i="2"/>
  <c r="BV74" i="2"/>
  <c r="BV192" i="2"/>
  <c r="BU162" i="2"/>
  <c r="AG261" i="2"/>
  <c r="AH261" i="2" s="1"/>
  <c r="BQ206" i="2"/>
  <c r="AI206" i="2" s="1"/>
  <c r="AG189" i="2"/>
  <c r="AH189" i="2" s="1"/>
  <c r="BQ78" i="2"/>
  <c r="AI78" i="2" s="1"/>
  <c r="BQ200" i="2"/>
  <c r="AI200" i="2" s="1"/>
  <c r="BQ126" i="2"/>
  <c r="AI126" i="2" s="1"/>
  <c r="BQ306" i="2"/>
  <c r="AI306" i="2" s="1"/>
  <c r="BQ242" i="2"/>
  <c r="AI242" i="2" s="1"/>
  <c r="BQ230" i="2"/>
  <c r="AI230" i="2" s="1"/>
  <c r="BQ232" i="2"/>
  <c r="AI232" i="2" s="1"/>
  <c r="BU74" i="2"/>
  <c r="BQ108" i="2"/>
  <c r="AI108" i="2" s="1"/>
  <c r="AH132" i="2"/>
  <c r="BT234" i="2"/>
  <c r="BU188" i="2"/>
  <c r="BU130" i="2"/>
  <c r="BU260" i="2"/>
  <c r="AG213" i="2"/>
  <c r="AH213" i="2" s="1"/>
  <c r="BU212" i="2"/>
  <c r="BQ268" i="2"/>
  <c r="AI268" i="2" s="1"/>
  <c r="BT170" i="2"/>
  <c r="BQ144" i="2"/>
  <c r="AI144" i="2" s="1"/>
  <c r="AH30" i="2"/>
  <c r="BT212" i="2"/>
  <c r="BT276" i="2"/>
  <c r="BQ42" i="2"/>
  <c r="AI42" i="2" s="1"/>
  <c r="AG171" i="2"/>
  <c r="AH171" i="2" s="1"/>
  <c r="AH148" i="2"/>
  <c r="BT214" i="2"/>
  <c r="BV214" i="2"/>
  <c r="AG215" i="2"/>
  <c r="AH215" i="2" s="1"/>
  <c r="AH276" i="2"/>
  <c r="BV212" i="2"/>
  <c r="BV276" i="2"/>
  <c r="BQ244" i="2"/>
  <c r="AI244" i="2" s="1"/>
  <c r="BQ254" i="2"/>
  <c r="AI254" i="2" s="1"/>
  <c r="BQ128" i="2"/>
  <c r="AI128" i="2" s="1"/>
  <c r="BQ140" i="2"/>
  <c r="AI140" i="2" s="1"/>
  <c r="BQ110" i="2"/>
  <c r="AI110" i="2" s="1"/>
  <c r="BU154" i="2"/>
  <c r="AG155" i="2"/>
  <c r="AH155" i="2" s="1"/>
  <c r="BV284" i="2"/>
  <c r="BQ54" i="2"/>
  <c r="AI54" i="2" s="1"/>
  <c r="BT172" i="2"/>
  <c r="AH154" i="2"/>
  <c r="BQ114" i="2"/>
  <c r="AI114" i="2" s="1"/>
  <c r="AG175" i="2"/>
  <c r="AH175" i="2" s="1"/>
  <c r="BQ186" i="2"/>
  <c r="AI186" i="2" s="1"/>
  <c r="BT174" i="2"/>
  <c r="AG167" i="2"/>
  <c r="AH167" i="2" s="1"/>
  <c r="AG311" i="2"/>
  <c r="AH311" i="2" s="1"/>
  <c r="BT274" i="2"/>
  <c r="BQ180" i="2"/>
  <c r="AI180" i="2" s="1"/>
  <c r="AG275" i="2"/>
  <c r="AH275" i="2" s="1"/>
  <c r="BQ44" i="2"/>
  <c r="AI44" i="2" s="1"/>
  <c r="BQ136" i="2"/>
  <c r="AI136" i="2" s="1"/>
  <c r="BV310" i="2"/>
  <c r="BU174" i="2"/>
  <c r="BV174" i="2"/>
  <c r="BU214" i="2"/>
  <c r="BQ188" i="2"/>
  <c r="AI188" i="2" s="1"/>
  <c r="BQ118" i="2"/>
  <c r="AI118" i="2" s="1"/>
  <c r="BV274" i="2"/>
  <c r="BQ308" i="2"/>
  <c r="AI308" i="2" s="1"/>
  <c r="BQ176" i="2"/>
  <c r="AI176" i="2" s="1"/>
  <c r="BQ296" i="2"/>
  <c r="AI296" i="2" s="1"/>
  <c r="BQ170" i="2"/>
  <c r="AI170" i="2" s="1"/>
  <c r="BV258" i="2"/>
  <c r="AG241" i="2"/>
  <c r="AH241" i="2" s="1"/>
  <c r="BT162" i="2"/>
  <c r="BQ124" i="2"/>
  <c r="AI124" i="2" s="1"/>
  <c r="AG163" i="2"/>
  <c r="AH163" i="2" s="1"/>
  <c r="BT148" i="2"/>
  <c r="BV148" i="2"/>
  <c r="BV268" i="2"/>
  <c r="BQ66" i="2"/>
  <c r="AI66" i="2" s="1"/>
  <c r="BQ58" i="2"/>
  <c r="AI58" i="2" s="1"/>
  <c r="BU152" i="2"/>
  <c r="BU252" i="2"/>
  <c r="BT152" i="2"/>
  <c r="BT252" i="2"/>
  <c r="BV30" i="2"/>
  <c r="AG97" i="2"/>
  <c r="AH97" i="2" s="1"/>
  <c r="BQ92" i="2"/>
  <c r="AI92" i="2" s="1"/>
  <c r="BQ134" i="2"/>
  <c r="AI134" i="2" s="1"/>
  <c r="BT196" i="2"/>
  <c r="AH310" i="2"/>
  <c r="BT310" i="2"/>
  <c r="BV196" i="2"/>
  <c r="AG197" i="2"/>
  <c r="AH197" i="2" s="1"/>
  <c r="BV146" i="2"/>
  <c r="BQ234" i="2"/>
  <c r="AI234" i="2" s="1"/>
  <c r="AH152" i="2"/>
  <c r="BU196" i="2"/>
  <c r="BT284" i="2"/>
  <c r="AG285" i="2"/>
  <c r="AH285" i="2" s="1"/>
  <c r="BU96" i="2"/>
  <c r="BV252" i="2"/>
  <c r="BU284" i="2"/>
  <c r="BQ150" i="2"/>
  <c r="AI150" i="2" s="1"/>
  <c r="AG153" i="2"/>
  <c r="AH153" i="2" s="1"/>
  <c r="BT246" i="2"/>
  <c r="AH70" i="2"/>
  <c r="BT110" i="2"/>
  <c r="AH300" i="2"/>
  <c r="BV40" i="2"/>
  <c r="AG247" i="2"/>
  <c r="AH247" i="2" s="1"/>
  <c r="BV194" i="2"/>
  <c r="AG111" i="2"/>
  <c r="AH111" i="2" s="1"/>
  <c r="AG281" i="2"/>
  <c r="AH281" i="2" s="1"/>
  <c r="AH118" i="2"/>
  <c r="AG119" i="2"/>
  <c r="AH119" i="2" s="1"/>
  <c r="BU118" i="2"/>
  <c r="BV118" i="2"/>
  <c r="AG301" i="2"/>
  <c r="AH301" i="2" s="1"/>
  <c r="BU300" i="2"/>
  <c r="BQ90" i="2"/>
  <c r="AI90" i="2" s="1"/>
  <c r="AH246" i="2"/>
  <c r="BU296" i="2"/>
  <c r="BT232" i="2"/>
  <c r="BU280" i="2"/>
  <c r="BU110" i="2"/>
  <c r="BV200" i="2"/>
  <c r="BU200" i="2"/>
  <c r="BV110" i="2"/>
  <c r="BV232" i="2"/>
  <c r="AH280" i="2"/>
  <c r="AG233" i="2"/>
  <c r="AH233" i="2" s="1"/>
  <c r="BV300" i="2"/>
  <c r="AG269" i="2"/>
  <c r="AH269" i="2" s="1"/>
  <c r="AH268" i="2"/>
  <c r="BT268" i="2"/>
  <c r="AH40" i="2"/>
  <c r="BT200" i="2"/>
  <c r="BU70" i="2"/>
  <c r="BU232" i="2"/>
  <c r="BV280" i="2"/>
  <c r="BV296" i="2"/>
  <c r="BQ24" i="2"/>
  <c r="AI24" i="2" s="1"/>
  <c r="AH200" i="2"/>
  <c r="AG41" i="2"/>
  <c r="AH41" i="2" s="1"/>
  <c r="BV138" i="2"/>
  <c r="AH138" i="2"/>
  <c r="AG139" i="2"/>
  <c r="AH139" i="2" s="1"/>
  <c r="BT138" i="2"/>
  <c r="BU138" i="2"/>
  <c r="BQ286" i="2"/>
  <c r="AI286" i="2" s="1"/>
  <c r="BT70" i="2"/>
  <c r="AG71" i="2"/>
  <c r="AH71" i="2" s="1"/>
  <c r="AH86" i="2"/>
  <c r="AG87" i="2"/>
  <c r="AH87" i="2" s="1"/>
  <c r="BT86" i="2"/>
  <c r="BV86" i="2"/>
  <c r="AH142" i="2"/>
  <c r="AG143" i="2"/>
  <c r="AH143" i="2" s="1"/>
  <c r="BU142" i="2"/>
  <c r="BV142" i="2"/>
  <c r="BT142" i="2"/>
  <c r="BT166" i="2"/>
  <c r="BV166" i="2"/>
  <c r="AH166" i="2"/>
  <c r="AH94" i="2"/>
  <c r="AG95" i="2"/>
  <c r="AH95" i="2" s="1"/>
  <c r="AH146" i="2"/>
  <c r="AG147" i="2"/>
  <c r="AH147" i="2" s="1"/>
  <c r="BU146" i="2"/>
  <c r="AH150" i="2"/>
  <c r="AG151" i="2"/>
  <c r="AH151" i="2" s="1"/>
  <c r="BU150" i="2"/>
  <c r="BT150" i="2"/>
  <c r="BV150" i="2"/>
  <c r="BQ238" i="2"/>
  <c r="AI238" i="2" s="1"/>
  <c r="BT94" i="2"/>
  <c r="AH262" i="2"/>
  <c r="AG263" i="2"/>
  <c r="AH263" i="2" s="1"/>
  <c r="BU262" i="2"/>
  <c r="BT262" i="2"/>
  <c r="BV262" i="2"/>
  <c r="AH158" i="2"/>
  <c r="AG159" i="2"/>
  <c r="AH159" i="2" s="1"/>
  <c r="BQ202" i="2"/>
  <c r="AI202" i="2" s="1"/>
  <c r="AH312" i="2"/>
  <c r="AG313" i="2"/>
  <c r="AH313" i="2" s="1"/>
  <c r="BQ212" i="2"/>
  <c r="AI212" i="2" s="1"/>
  <c r="AG19" i="2"/>
  <c r="AH19" i="2" s="1"/>
  <c r="BT18" i="2"/>
  <c r="BQ100" i="2"/>
  <c r="AI100" i="2" s="1"/>
  <c r="AH296" i="2"/>
  <c r="AG297" i="2"/>
  <c r="AH297" i="2" s="1"/>
  <c r="BQ194" i="2"/>
  <c r="AI194" i="2" s="1"/>
  <c r="BQ76" i="2"/>
  <c r="AI76" i="2" s="1"/>
  <c r="BQ72" i="2"/>
  <c r="AI72" i="2" s="1"/>
  <c r="BU102" i="2"/>
  <c r="AH32" i="2"/>
  <c r="BQ94" i="2"/>
  <c r="AI94" i="2" s="1"/>
  <c r="BT40" i="2"/>
  <c r="BQ266" i="2"/>
  <c r="AI266" i="2" s="1"/>
  <c r="BQ56" i="2"/>
  <c r="AI56" i="2" s="1"/>
  <c r="BQ222" i="2"/>
  <c r="AI222" i="2" s="1"/>
  <c r="AG303" i="2"/>
  <c r="AH303" i="2" s="1"/>
  <c r="BV302" i="2"/>
  <c r="AH172" i="2"/>
  <c r="AG173" i="2"/>
  <c r="AH173" i="2" s="1"/>
  <c r="BV172" i="2"/>
  <c r="AH270" i="2"/>
  <c r="BT270" i="2"/>
  <c r="BU270" i="2"/>
  <c r="BV270" i="2"/>
  <c r="AH216" i="2"/>
  <c r="BT216" i="2"/>
  <c r="BU216" i="2"/>
  <c r="BV216" i="2"/>
  <c r="AG217" i="2"/>
  <c r="AH217" i="2" s="1"/>
  <c r="BQ68" i="2"/>
  <c r="AI68" i="2" s="1"/>
  <c r="BQ250" i="2"/>
  <c r="AI250" i="2" s="1"/>
  <c r="BQ74" i="2"/>
  <c r="AI74" i="2" s="1"/>
  <c r="BQ228" i="2"/>
  <c r="AI228" i="2" s="1"/>
  <c r="AG55" i="2"/>
  <c r="AH55" i="2" s="1"/>
  <c r="BV54" i="2"/>
  <c r="BT54" i="2"/>
  <c r="AH54" i="2"/>
  <c r="AH190" i="2"/>
  <c r="AG191" i="2"/>
  <c r="AH191" i="2" s="1"/>
  <c r="BT190" i="2"/>
  <c r="BU190" i="2"/>
  <c r="BV190" i="2"/>
  <c r="AH194" i="2"/>
  <c r="BT194" i="2"/>
  <c r="BV254" i="2"/>
  <c r="AG255" i="2"/>
  <c r="AH255" i="2" s="1"/>
  <c r="AH254" i="2"/>
  <c r="BT254" i="2"/>
  <c r="BU254" i="2"/>
  <c r="AH256" i="2"/>
  <c r="BT256" i="2"/>
  <c r="BU256" i="2"/>
  <c r="BV256" i="2"/>
  <c r="AG257" i="2"/>
  <c r="AH257" i="2" s="1"/>
  <c r="BV186" i="2"/>
  <c r="AH186" i="2"/>
  <c r="AG187" i="2"/>
  <c r="AH187" i="2" s="1"/>
  <c r="BU186" i="2"/>
  <c r="BT186" i="2"/>
  <c r="AH208" i="2"/>
  <c r="BV208" i="2"/>
  <c r="BU208" i="2"/>
  <c r="AG209" i="2"/>
  <c r="AH209" i="2" s="1"/>
  <c r="BT208" i="2"/>
  <c r="AH240" i="2"/>
  <c r="BV240" i="2"/>
  <c r="AH128" i="2"/>
  <c r="AG129" i="2"/>
  <c r="AH129" i="2" s="1"/>
  <c r="BT128" i="2"/>
  <c r="BV128" i="2"/>
  <c r="BU128" i="2"/>
  <c r="AH304" i="2"/>
  <c r="BT304" i="2"/>
  <c r="BV304" i="2"/>
  <c r="BU304" i="2"/>
  <c r="AG305" i="2"/>
  <c r="AH305" i="2" s="1"/>
  <c r="BQ276" i="2"/>
  <c r="AI276" i="2" s="1"/>
  <c r="AH104" i="2"/>
  <c r="AG105" i="2"/>
  <c r="AH105" i="2" s="1"/>
  <c r="BT104" i="2"/>
  <c r="BV104" i="2"/>
  <c r="BU104" i="2"/>
  <c r="AH56" i="2"/>
  <c r="AG57" i="2"/>
  <c r="AH57" i="2" s="1"/>
  <c r="BV56" i="2"/>
  <c r="BU56" i="2"/>
  <c r="BT56" i="2"/>
  <c r="BT84" i="2"/>
  <c r="BU84" i="2"/>
  <c r="BV84" i="2"/>
  <c r="AH84" i="2"/>
  <c r="AG85" i="2"/>
  <c r="AH85" i="2" s="1"/>
  <c r="BQ260" i="2"/>
  <c r="AI260" i="2" s="1"/>
  <c r="AH176" i="2"/>
  <c r="AG177" i="2"/>
  <c r="AH177" i="2" s="1"/>
  <c r="BT176" i="2"/>
  <c r="BV176" i="2"/>
  <c r="BU176" i="2"/>
  <c r="AG237" i="2"/>
  <c r="AH237" i="2" s="1"/>
  <c r="BV236" i="2"/>
  <c r="AH236" i="2"/>
  <c r="BT236" i="2"/>
  <c r="BU236" i="2"/>
  <c r="AH286" i="2"/>
  <c r="BU286" i="2"/>
  <c r="BT286" i="2"/>
  <c r="BV286" i="2"/>
  <c r="AG287" i="2"/>
  <c r="AH287" i="2" s="1"/>
  <c r="BT132" i="2"/>
  <c r="BU132" i="2"/>
  <c r="BT46" i="2"/>
  <c r="BV46" i="2"/>
  <c r="AH298" i="2"/>
  <c r="BT298" i="2"/>
  <c r="BV298" i="2"/>
  <c r="AG299" i="2"/>
  <c r="AH299" i="2" s="1"/>
  <c r="BU298" i="2"/>
  <c r="AH72" i="2"/>
  <c r="BT72" i="2"/>
  <c r="BU72" i="2"/>
  <c r="AG73" i="2"/>
  <c r="AH73" i="2" s="1"/>
  <c r="AH266" i="2"/>
  <c r="AG267" i="2"/>
  <c r="AH267" i="2" s="1"/>
  <c r="BV266" i="2"/>
  <c r="BT266" i="2"/>
  <c r="BU266" i="2"/>
  <c r="AH282" i="2"/>
  <c r="BV282" i="2"/>
  <c r="BU282" i="2"/>
  <c r="BT282" i="2"/>
  <c r="BV132" i="2"/>
  <c r="BV96" i="2"/>
  <c r="AH238" i="2"/>
  <c r="AG239" i="2"/>
  <c r="AH239" i="2" s="1"/>
  <c r="BU238" i="2"/>
  <c r="BV238" i="2"/>
  <c r="BT238" i="2"/>
  <c r="BT164" i="2"/>
  <c r="BT96" i="2"/>
  <c r="AH168" i="2"/>
  <c r="BU168" i="2"/>
  <c r="BV168" i="2"/>
  <c r="AG169" i="2"/>
  <c r="AH169" i="2" s="1"/>
  <c r="BQ36" i="2"/>
  <c r="AI36" i="2" s="1"/>
  <c r="AH92" i="2"/>
  <c r="AG93" i="2"/>
  <c r="AH93" i="2" s="1"/>
  <c r="BV92" i="2"/>
  <c r="BT92" i="2"/>
  <c r="BU92" i="2"/>
  <c r="AH182" i="2"/>
  <c r="BU182" i="2"/>
  <c r="BT182" i="2"/>
  <c r="AG183" i="2"/>
  <c r="AH183" i="2" s="1"/>
  <c r="BV182" i="2"/>
  <c r="AH140" i="2"/>
  <c r="BV140" i="2"/>
  <c r="BU140" i="2"/>
  <c r="BT140" i="2"/>
  <c r="AG141" i="2"/>
  <c r="AH141" i="2" s="1"/>
  <c r="AH68" i="2"/>
  <c r="AG69" i="2"/>
  <c r="AH69" i="2" s="1"/>
  <c r="BT68" i="2"/>
  <c r="BU68" i="2"/>
  <c r="BV68" i="2"/>
  <c r="AH220" i="2"/>
  <c r="AG221" i="2"/>
  <c r="AH221" i="2" s="1"/>
  <c r="BV220" i="2"/>
  <c r="BT220" i="2"/>
  <c r="BU220" i="2"/>
  <c r="AH62" i="2"/>
  <c r="AG63" i="2"/>
  <c r="AH63" i="2" s="1"/>
  <c r="BT62" i="2"/>
  <c r="BV62" i="2"/>
  <c r="BU62" i="2"/>
  <c r="AG35" i="2"/>
  <c r="AH35" i="2" s="1"/>
  <c r="BT34" i="2"/>
  <c r="BU34" i="2"/>
  <c r="BV34" i="2"/>
  <c r="AH34" i="2"/>
  <c r="AG227" i="2"/>
  <c r="AH227" i="2" s="1"/>
  <c r="BU226" i="2"/>
  <c r="AH226" i="2"/>
  <c r="BV226" i="2"/>
  <c r="BT226" i="2"/>
  <c r="AH218" i="2"/>
  <c r="AG219" i="2"/>
  <c r="AH219" i="2" s="1"/>
  <c r="BU218" i="2"/>
  <c r="BT218" i="2"/>
  <c r="BV218" i="2"/>
  <c r="AH17" i="2"/>
  <c r="BV206" i="2"/>
  <c r="AH206" i="2"/>
  <c r="AG207" i="2"/>
  <c r="AH207" i="2" s="1"/>
  <c r="BU206" i="2"/>
  <c r="BT206" i="2"/>
  <c r="BT116" i="2"/>
  <c r="BU116" i="2"/>
  <c r="BV116" i="2"/>
  <c r="AH116" i="2"/>
  <c r="AG117" i="2"/>
  <c r="AH117" i="2" s="1"/>
  <c r="AH120" i="2"/>
  <c r="AG121" i="2"/>
  <c r="AH121" i="2" s="1"/>
  <c r="BT120" i="2"/>
  <c r="BU120" i="2"/>
  <c r="BV120" i="2"/>
  <c r="AH112" i="2"/>
  <c r="BU112" i="2"/>
  <c r="AG113" i="2"/>
  <c r="AH113" i="2" s="1"/>
  <c r="BT112" i="2"/>
  <c r="BV112" i="2"/>
  <c r="AH64" i="2"/>
  <c r="BT64" i="2"/>
  <c r="BV64" i="2"/>
  <c r="AG65" i="2"/>
  <c r="AH65" i="2" s="1"/>
  <c r="BU64" i="2"/>
  <c r="BT124" i="2"/>
  <c r="BV124" i="2"/>
  <c r="AH124" i="2"/>
  <c r="AG125" i="2"/>
  <c r="AH125" i="2" s="1"/>
  <c r="BU124" i="2"/>
  <c r="AH136" i="2"/>
  <c r="AG137" i="2"/>
  <c r="AH137" i="2" s="1"/>
  <c r="BT136" i="2"/>
  <c r="BU136" i="2"/>
  <c r="BV136" i="2"/>
  <c r="BQ26" i="2"/>
  <c r="AI26" i="2" s="1"/>
  <c r="BT32" i="2"/>
  <c r="AG33" i="2"/>
  <c r="AH33" i="2" s="1"/>
  <c r="BU32" i="2"/>
  <c r="AG251" i="2"/>
  <c r="AH251" i="2" s="1"/>
  <c r="BU250" i="2"/>
  <c r="BT250" i="2"/>
  <c r="AH250" i="2"/>
  <c r="BV250" i="2"/>
  <c r="AG101" i="2"/>
  <c r="AH101" i="2" s="1"/>
  <c r="BU100" i="2"/>
  <c r="BT100" i="2"/>
  <c r="BV100" i="2"/>
  <c r="AH100" i="2"/>
  <c r="AG31" i="2"/>
  <c r="AH31" i="2" s="1"/>
  <c r="BU30" i="2"/>
  <c r="BT198" i="2"/>
  <c r="AH198" i="2"/>
  <c r="AG199" i="2"/>
  <c r="AH199" i="2" s="1"/>
  <c r="BU198" i="2"/>
  <c r="BV198" i="2"/>
  <c r="AH144" i="2"/>
  <c r="AG145" i="2"/>
  <c r="AH145" i="2" s="1"/>
  <c r="BT144" i="2"/>
  <c r="BV144" i="2"/>
  <c r="BU144" i="2"/>
  <c r="AG181" i="2"/>
  <c r="AH181" i="2" s="1"/>
  <c r="AH180" i="2"/>
  <c r="BT180" i="2"/>
  <c r="BU180" i="2"/>
  <c r="BV180" i="2"/>
  <c r="AH48" i="2"/>
  <c r="AG49" i="2"/>
  <c r="BT48" i="2"/>
  <c r="BV48" i="2"/>
  <c r="BU48" i="2"/>
  <c r="AH23" i="2"/>
  <c r="AH25" i="2"/>
  <c r="AH53" i="2"/>
  <c r="AH79" i="2"/>
  <c r="AH47" i="2"/>
  <c r="AJ92" i="2" l="1"/>
  <c r="AK92" i="2" s="1"/>
  <c r="AJ236" i="2"/>
  <c r="AK236" i="2" s="1"/>
  <c r="AJ217" i="2"/>
  <c r="AK217" i="2" s="1"/>
  <c r="AJ147" i="2"/>
  <c r="AK147" i="2" s="1"/>
  <c r="AJ40" i="2"/>
  <c r="AK40" i="2" s="1"/>
  <c r="AJ152" i="2"/>
  <c r="AK152" i="2" s="1"/>
  <c r="AJ132" i="2"/>
  <c r="AK132" i="2" s="1"/>
  <c r="AJ164" i="2"/>
  <c r="AK164" i="2" s="1"/>
  <c r="AJ113" i="2"/>
  <c r="AK113" i="2" s="1"/>
  <c r="AJ68" i="2"/>
  <c r="AK68" i="2" s="1"/>
  <c r="AJ286" i="2"/>
  <c r="AK286" i="2" s="1"/>
  <c r="AJ304" i="2"/>
  <c r="AK304" i="2" s="1"/>
  <c r="AJ129" i="2"/>
  <c r="AK129" i="2" s="1"/>
  <c r="AJ303" i="2"/>
  <c r="AK303" i="2" s="1"/>
  <c r="AJ296" i="2"/>
  <c r="AK296" i="2" s="1"/>
  <c r="AJ146" i="2"/>
  <c r="AK146" i="2" s="1"/>
  <c r="AJ139" i="2"/>
  <c r="AK139" i="2" s="1"/>
  <c r="AJ119" i="2"/>
  <c r="AK119" i="2" s="1"/>
  <c r="AJ285" i="2"/>
  <c r="AK285" i="2" s="1"/>
  <c r="AJ148" i="2"/>
  <c r="AK148" i="2" s="1"/>
  <c r="AJ107" i="2"/>
  <c r="AK107" i="2" s="1"/>
  <c r="AJ98" i="2"/>
  <c r="AK98" i="2" s="1"/>
  <c r="AJ131" i="2"/>
  <c r="AK131" i="2" s="1"/>
  <c r="AJ144" i="2"/>
  <c r="AK144" i="2" s="1"/>
  <c r="AJ198" i="2"/>
  <c r="AK198" i="2" s="1"/>
  <c r="AJ125" i="2"/>
  <c r="AK125" i="2" s="1"/>
  <c r="AJ64" i="2"/>
  <c r="AK64" i="2" s="1"/>
  <c r="AJ35" i="2"/>
  <c r="AK35" i="2" s="1"/>
  <c r="AJ63" i="2"/>
  <c r="AK63" i="2" s="1"/>
  <c r="AJ169" i="2"/>
  <c r="AK169" i="2" s="1"/>
  <c r="AJ282" i="2"/>
  <c r="AK282" i="2" s="1"/>
  <c r="AJ177" i="2"/>
  <c r="AK177" i="2" s="1"/>
  <c r="AJ84" i="2"/>
  <c r="AK84" i="2" s="1"/>
  <c r="AJ128" i="2"/>
  <c r="AK128" i="2" s="1"/>
  <c r="AJ209" i="2"/>
  <c r="AK209" i="2" s="1"/>
  <c r="AJ191" i="2"/>
  <c r="AK191" i="2" s="1"/>
  <c r="AJ173" i="2"/>
  <c r="AK173" i="2" s="1"/>
  <c r="AJ263" i="2"/>
  <c r="AK263" i="2" s="1"/>
  <c r="AJ150" i="2"/>
  <c r="AK150" i="2" s="1"/>
  <c r="AJ87" i="2"/>
  <c r="AK87" i="2" s="1"/>
  <c r="AJ138" i="2"/>
  <c r="AK138" i="2" s="1"/>
  <c r="AJ301" i="2"/>
  <c r="AK301" i="2" s="1"/>
  <c r="AJ118" i="2"/>
  <c r="AK118" i="2" s="1"/>
  <c r="AJ310" i="2"/>
  <c r="AK310" i="2" s="1"/>
  <c r="AJ97" i="2"/>
  <c r="AK97" i="2" s="1"/>
  <c r="AJ215" i="2"/>
  <c r="AK215" i="2" s="1"/>
  <c r="AJ171" i="2"/>
  <c r="AK171" i="2" s="1"/>
  <c r="AJ106" i="2"/>
  <c r="AK106" i="2" s="1"/>
  <c r="AJ192" i="2"/>
  <c r="AK192" i="2" s="1"/>
  <c r="AJ293" i="2"/>
  <c r="AK293" i="2" s="1"/>
  <c r="AJ225" i="2"/>
  <c r="AK225" i="2" s="1"/>
  <c r="AJ50" i="2"/>
  <c r="AK50" i="2" s="1"/>
  <c r="G10" i="32"/>
  <c r="B2" i="28"/>
  <c r="Q2" i="28" s="1"/>
  <c r="B4" i="28"/>
  <c r="K4" i="28" s="1"/>
  <c r="B3" i="28"/>
  <c r="H3" i="28" s="1"/>
  <c r="AB10" i="2"/>
  <c r="BZ10" i="2"/>
  <c r="BJ16" i="19"/>
  <c r="BK16" i="19" s="1"/>
  <c r="BZ10" i="19"/>
  <c r="AJ21" i="19"/>
  <c r="AK21" i="19" s="1"/>
  <c r="G12" i="32"/>
  <c r="S12" i="32"/>
  <c r="S10" i="32" s="1"/>
  <c r="E50" i="1" s="1"/>
  <c r="AJ17" i="19"/>
  <c r="AK17" i="19" s="1"/>
  <c r="AJ19" i="19"/>
  <c r="AK19" i="19" s="1"/>
  <c r="AJ15" i="19"/>
  <c r="AK15" i="19" s="1"/>
  <c r="V7" i="13"/>
  <c r="V5" i="13" s="1"/>
  <c r="S5" i="32"/>
  <c r="S3" i="32" s="1"/>
  <c r="C50" i="1" s="1"/>
  <c r="G5" i="32"/>
  <c r="N7" i="13"/>
  <c r="N5" i="13" s="1"/>
  <c r="AJ20" i="19"/>
  <c r="AK20" i="19" s="1"/>
  <c r="BJ20" i="19"/>
  <c r="BK20" i="19" s="1"/>
  <c r="Y12" i="19" s="1"/>
  <c r="BX10" i="19"/>
  <c r="BX10" i="2"/>
  <c r="BJ22" i="2"/>
  <c r="BK22" i="2" s="1"/>
  <c r="V7" i="16"/>
  <c r="V5" i="16" s="1"/>
  <c r="N7" i="16"/>
  <c r="N5" i="16" s="1"/>
  <c r="AJ18" i="19"/>
  <c r="AK18" i="19" s="1"/>
  <c r="AJ16" i="19"/>
  <c r="AK16" i="19" s="1"/>
  <c r="AJ14" i="19"/>
  <c r="AK14" i="19" s="1"/>
  <c r="BJ18" i="2"/>
  <c r="BK18" i="2" s="1"/>
  <c r="AH15" i="2"/>
  <c r="AJ23" i="2" s="1"/>
  <c r="AK23" i="2" s="1"/>
  <c r="BJ20" i="2"/>
  <c r="BK20" i="2" s="1"/>
  <c r="G3" i="32"/>
  <c r="AI12" i="19"/>
  <c r="AI10" i="19" s="1"/>
  <c r="BT10" i="19"/>
  <c r="BV10" i="19"/>
  <c r="BU10" i="19"/>
  <c r="AI10" i="2"/>
  <c r="BV10" i="2"/>
  <c r="AI12" i="2"/>
  <c r="BU10" i="2"/>
  <c r="BT10" i="2"/>
  <c r="AH49" i="2"/>
  <c r="AJ49" i="2" s="1"/>
  <c r="AK49" i="2" s="1"/>
  <c r="AJ46" i="2" l="1"/>
  <c r="AK46" i="2" s="1"/>
  <c r="AJ91" i="2"/>
  <c r="AK91" i="2" s="1"/>
  <c r="AJ189" i="2"/>
  <c r="AK189" i="2" s="1"/>
  <c r="AJ175" i="2"/>
  <c r="AK175" i="2" s="1"/>
  <c r="AJ70" i="2"/>
  <c r="AK70" i="2" s="1"/>
  <c r="AJ280" i="2"/>
  <c r="AK280" i="2" s="1"/>
  <c r="AJ143" i="2"/>
  <c r="AK143" i="2" s="1"/>
  <c r="AJ158" i="2"/>
  <c r="AK158" i="2" s="1"/>
  <c r="AJ194" i="2"/>
  <c r="AK194" i="2" s="1"/>
  <c r="AJ105" i="2"/>
  <c r="AK105" i="2" s="1"/>
  <c r="AJ237" i="2"/>
  <c r="AK237" i="2" s="1"/>
  <c r="AJ140" i="2"/>
  <c r="AK140" i="2" s="1"/>
  <c r="AJ34" i="2"/>
  <c r="AK34" i="2" s="1"/>
  <c r="AJ101" i="2"/>
  <c r="AK101" i="2" s="1"/>
  <c r="AJ145" i="2"/>
  <c r="AK145" i="2" s="1"/>
  <c r="AJ308" i="2"/>
  <c r="AK308" i="2" s="1"/>
  <c r="AJ276" i="2"/>
  <c r="AK276" i="2" s="1"/>
  <c r="AJ233" i="2"/>
  <c r="AK233" i="2" s="1"/>
  <c r="AJ151" i="2"/>
  <c r="AK151" i="2" s="1"/>
  <c r="AJ186" i="2"/>
  <c r="AK186" i="2" s="1"/>
  <c r="AJ305" i="2"/>
  <c r="AK305" i="2" s="1"/>
  <c r="AJ287" i="2"/>
  <c r="AK287" i="2" s="1"/>
  <c r="AJ227" i="2"/>
  <c r="AK227" i="2" s="1"/>
  <c r="AJ33" i="2"/>
  <c r="AK33" i="2" s="1"/>
  <c r="AJ224" i="2"/>
  <c r="AK224" i="2" s="1"/>
  <c r="AJ155" i="2"/>
  <c r="AK155" i="2" s="1"/>
  <c r="AJ153" i="2"/>
  <c r="AK153" i="2" s="1"/>
  <c r="AJ41" i="2"/>
  <c r="AK41" i="2" s="1"/>
  <c r="AJ297" i="2"/>
  <c r="AK297" i="2" s="1"/>
  <c r="AJ54" i="2"/>
  <c r="AK54" i="2" s="1"/>
  <c r="AJ298" i="2"/>
  <c r="AK298" i="2" s="1"/>
  <c r="AJ183" i="2"/>
  <c r="AK183" i="2" s="1"/>
  <c r="AJ207" i="2"/>
  <c r="AK207" i="2" s="1"/>
  <c r="AJ180" i="2"/>
  <c r="AK180" i="2" s="1"/>
  <c r="AJ124" i="2"/>
  <c r="AK124" i="2" s="1"/>
  <c r="AJ181" i="2"/>
  <c r="AK181" i="2" s="1"/>
  <c r="AJ45" i="2"/>
  <c r="AK45" i="2" s="1"/>
  <c r="AJ82" i="2"/>
  <c r="AK82" i="2" s="1"/>
  <c r="AJ235" i="2"/>
  <c r="AK235" i="2" s="1"/>
  <c r="AJ167" i="2"/>
  <c r="AK167" i="2" s="1"/>
  <c r="AJ246" i="2"/>
  <c r="AK246" i="2" s="1"/>
  <c r="AJ94" i="2"/>
  <c r="AK94" i="2" s="1"/>
  <c r="AJ172" i="2"/>
  <c r="AK172" i="2" s="1"/>
  <c r="AJ256" i="2"/>
  <c r="AK256" i="2" s="1"/>
  <c r="AJ72" i="2"/>
  <c r="AK72" i="2" s="1"/>
  <c r="AJ182" i="2"/>
  <c r="AK182" i="2" s="1"/>
  <c r="AJ219" i="2"/>
  <c r="AK219" i="2" s="1"/>
  <c r="BR40" i="2"/>
  <c r="AJ288" i="2"/>
  <c r="AK288" i="2" s="1"/>
  <c r="AJ294" i="2"/>
  <c r="AK294" i="2" s="1"/>
  <c r="AJ122" i="2"/>
  <c r="AK122" i="2" s="1"/>
  <c r="AJ88" i="2"/>
  <c r="AK88" i="2" s="1"/>
  <c r="AJ127" i="2"/>
  <c r="AK127" i="2" s="1"/>
  <c r="AJ38" i="2"/>
  <c r="AK38" i="2" s="1"/>
  <c r="AJ80" i="2"/>
  <c r="AK80" i="2" s="1"/>
  <c r="AJ210" i="2"/>
  <c r="AK210" i="2" s="1"/>
  <c r="AJ248" i="2"/>
  <c r="AK248" i="2" s="1"/>
  <c r="AJ307" i="2"/>
  <c r="AK307" i="2" s="1"/>
  <c r="AJ271" i="2"/>
  <c r="AK271" i="2" s="1"/>
  <c r="AJ232" i="2"/>
  <c r="AK232" i="2" s="1"/>
  <c r="AJ277" i="2"/>
  <c r="AK277" i="2" s="1"/>
  <c r="AJ78" i="2"/>
  <c r="AK78" i="2" s="1"/>
  <c r="AJ165" i="2"/>
  <c r="AK165" i="2" s="1"/>
  <c r="AJ61" i="2"/>
  <c r="AK61" i="2" s="1"/>
  <c r="AJ178" i="2"/>
  <c r="AK178" i="2" s="1"/>
  <c r="AJ292" i="2"/>
  <c r="AK292" i="2" s="1"/>
  <c r="AJ133" i="2"/>
  <c r="AK133" i="2" s="1"/>
  <c r="AJ283" i="2"/>
  <c r="AK283" i="2" s="1"/>
  <c r="AJ149" i="2"/>
  <c r="AK149" i="2" s="1"/>
  <c r="AJ115" i="2"/>
  <c r="AK115" i="2" s="1"/>
  <c r="AJ184" i="2"/>
  <c r="AK184" i="2" s="1"/>
  <c r="AJ245" i="2"/>
  <c r="AK245" i="2" s="1"/>
  <c r="AJ36" i="2"/>
  <c r="AK36" i="2" s="1"/>
  <c r="AJ204" i="2"/>
  <c r="AK204" i="2" s="1"/>
  <c r="AJ156" i="2"/>
  <c r="AK156" i="2" s="1"/>
  <c r="AJ196" i="2"/>
  <c r="AK196" i="2" s="1"/>
  <c r="AJ58" i="2"/>
  <c r="AK58" i="2" s="1"/>
  <c r="AJ161" i="2"/>
  <c r="AK161" i="2" s="1"/>
  <c r="AJ126" i="2"/>
  <c r="AK126" i="2" s="1"/>
  <c r="AJ26" i="2"/>
  <c r="AK26" i="2" s="1"/>
  <c r="AJ290" i="2"/>
  <c r="AK290" i="2" s="1"/>
  <c r="AJ74" i="2"/>
  <c r="AK74" i="2" s="1"/>
  <c r="AJ174" i="2"/>
  <c r="AK174" i="2" s="1"/>
  <c r="AJ170" i="2"/>
  <c r="AK170" i="2" s="1"/>
  <c r="AJ96" i="2"/>
  <c r="AK96" i="2" s="1"/>
  <c r="AJ66" i="2"/>
  <c r="AK66" i="2" s="1"/>
  <c r="AJ291" i="2"/>
  <c r="AK291" i="2" s="1"/>
  <c r="AJ252" i="2"/>
  <c r="AK252" i="2" s="1"/>
  <c r="AJ162" i="2"/>
  <c r="AK162" i="2" s="1"/>
  <c r="AJ243" i="2"/>
  <c r="AK243" i="2" s="1"/>
  <c r="AJ249" i="2"/>
  <c r="AK249" i="2" s="1"/>
  <c r="AJ157" i="2"/>
  <c r="AK157" i="2" s="1"/>
  <c r="AJ44" i="2"/>
  <c r="AK44" i="2" s="1"/>
  <c r="AJ230" i="2"/>
  <c r="AK230" i="2" s="1"/>
  <c r="AJ52" i="2"/>
  <c r="AK52" i="2" s="1"/>
  <c r="AJ244" i="2"/>
  <c r="AK244" i="2" s="1"/>
  <c r="AJ265" i="2"/>
  <c r="AK265" i="2" s="1"/>
  <c r="AJ114" i="2"/>
  <c r="AK114" i="2" s="1"/>
  <c r="AJ188" i="2"/>
  <c r="AK188" i="2" s="1"/>
  <c r="AJ223" i="2"/>
  <c r="AK223" i="2" s="1"/>
  <c r="AJ37" i="2"/>
  <c r="AK37" i="2" s="1"/>
  <c r="AJ43" i="2"/>
  <c r="AK43" i="2" s="1"/>
  <c r="AJ295" i="2"/>
  <c r="AK295" i="2" s="1"/>
  <c r="AJ302" i="2"/>
  <c r="AK302" i="2" s="1"/>
  <c r="AJ201" i="2"/>
  <c r="AK201" i="2" s="1"/>
  <c r="AJ99" i="2"/>
  <c r="AK99" i="2" s="1"/>
  <c r="AJ212" i="2"/>
  <c r="AK212" i="2" s="1"/>
  <c r="AJ160" i="2"/>
  <c r="AK160" i="2" s="1"/>
  <c r="AJ264" i="2"/>
  <c r="AK264" i="2" s="1"/>
  <c r="AJ110" i="2"/>
  <c r="AK110" i="2" s="1"/>
  <c r="AJ77" i="2"/>
  <c r="AK77" i="2" s="1"/>
  <c r="AJ260" i="2"/>
  <c r="AK260" i="2" s="1"/>
  <c r="AJ242" i="2"/>
  <c r="AK242" i="2" s="1"/>
  <c r="AJ109" i="2"/>
  <c r="AK109" i="2" s="1"/>
  <c r="AJ273" i="2"/>
  <c r="AK273" i="2" s="1"/>
  <c r="AJ135" i="2"/>
  <c r="AK135" i="2" s="1"/>
  <c r="AJ76" i="2"/>
  <c r="AK76" i="2" s="1"/>
  <c r="AJ28" i="2"/>
  <c r="AK28" i="2" s="1"/>
  <c r="AJ222" i="2"/>
  <c r="AK222" i="2" s="1"/>
  <c r="AJ289" i="2"/>
  <c r="AK289" i="2" s="1"/>
  <c r="AJ214" i="2"/>
  <c r="AK214" i="2" s="1"/>
  <c r="AJ130" i="2"/>
  <c r="AK130" i="2" s="1"/>
  <c r="AJ42" i="2"/>
  <c r="AK42" i="2" s="1"/>
  <c r="AJ81" i="2"/>
  <c r="AK81" i="2" s="1"/>
  <c r="AJ67" i="2"/>
  <c r="AK67" i="2" s="1"/>
  <c r="AJ60" i="2"/>
  <c r="AK60" i="2" s="1"/>
  <c r="AJ89" i="2"/>
  <c r="AK89" i="2" s="1"/>
  <c r="AJ179" i="2"/>
  <c r="AK179" i="2" s="1"/>
  <c r="AJ278" i="2"/>
  <c r="AK278" i="2" s="1"/>
  <c r="AJ274" i="2"/>
  <c r="AK274" i="2" s="1"/>
  <c r="AJ59" i="2"/>
  <c r="AK59" i="2" s="1"/>
  <c r="AJ231" i="2"/>
  <c r="AK231" i="2" s="1"/>
  <c r="AJ83" i="2"/>
  <c r="AK83" i="2" s="1"/>
  <c r="AJ193" i="2"/>
  <c r="AK193" i="2" s="1"/>
  <c r="AJ272" i="2"/>
  <c r="AK272" i="2" s="1"/>
  <c r="AJ205" i="2"/>
  <c r="AK205" i="2" s="1"/>
  <c r="AJ108" i="2"/>
  <c r="AK108" i="2" s="1"/>
  <c r="AJ123" i="2"/>
  <c r="AK123" i="2" s="1"/>
  <c r="AJ229" i="2"/>
  <c r="AK229" i="2" s="1"/>
  <c r="AJ29" i="2"/>
  <c r="AK29" i="2" s="1"/>
  <c r="AJ39" i="2"/>
  <c r="AK39" i="2" s="1"/>
  <c r="AJ211" i="2"/>
  <c r="AK211" i="2" s="1"/>
  <c r="AJ195" i="2"/>
  <c r="AK195" i="2" s="1"/>
  <c r="AJ284" i="2"/>
  <c r="AK284" i="2" s="1"/>
  <c r="AJ228" i="2"/>
  <c r="AK228" i="2" s="1"/>
  <c r="AJ134" i="2"/>
  <c r="AK134" i="2" s="1"/>
  <c r="AJ306" i="2"/>
  <c r="AK306" i="2" s="1"/>
  <c r="AJ30" i="2"/>
  <c r="AK30" i="2" s="1"/>
  <c r="AJ311" i="2"/>
  <c r="AK311" i="2" s="1"/>
  <c r="AJ247" i="2"/>
  <c r="AK247" i="2" s="1"/>
  <c r="AJ268" i="2"/>
  <c r="AK268" i="2" s="1"/>
  <c r="AJ95" i="2"/>
  <c r="AK95" i="2" s="1"/>
  <c r="AJ313" i="2"/>
  <c r="AK313" i="2" s="1"/>
  <c r="AJ254" i="2"/>
  <c r="AK254" i="2" s="1"/>
  <c r="AJ56" i="2"/>
  <c r="AK56" i="2" s="1"/>
  <c r="AJ267" i="2"/>
  <c r="AK267" i="2" s="1"/>
  <c r="AJ141" i="2"/>
  <c r="AK141" i="2" s="1"/>
  <c r="AJ116" i="2"/>
  <c r="AK116" i="2" s="1"/>
  <c r="AJ100" i="2"/>
  <c r="AK100" i="2" s="1"/>
  <c r="AJ51" i="2"/>
  <c r="AK51" i="2" s="1"/>
  <c r="AJ234" i="2"/>
  <c r="AK234" i="2" s="1"/>
  <c r="AJ163" i="2"/>
  <c r="AK163" i="2" s="1"/>
  <c r="AJ200" i="2"/>
  <c r="AK200" i="2" s="1"/>
  <c r="AJ159" i="2"/>
  <c r="AK159" i="2" s="1"/>
  <c r="AJ208" i="2"/>
  <c r="AK208" i="2" s="1"/>
  <c r="AJ57" i="2"/>
  <c r="AK57" i="2" s="1"/>
  <c r="AJ299" i="2"/>
  <c r="AK299" i="2" s="1"/>
  <c r="AJ206" i="2"/>
  <c r="AK206" i="2" s="1"/>
  <c r="AJ27" i="2"/>
  <c r="AK27" i="2" s="1"/>
  <c r="AJ90" i="2"/>
  <c r="AK90" i="2" s="1"/>
  <c r="AJ154" i="2"/>
  <c r="AK154" i="2" s="1"/>
  <c r="AJ300" i="2"/>
  <c r="AK300" i="2" s="1"/>
  <c r="AJ71" i="2"/>
  <c r="AK71" i="2" s="1"/>
  <c r="AJ270" i="2"/>
  <c r="AK270" i="2" s="1"/>
  <c r="AJ187" i="2"/>
  <c r="AK187" i="2" s="1"/>
  <c r="AJ73" i="2"/>
  <c r="AK73" i="2" s="1"/>
  <c r="AJ69" i="2"/>
  <c r="AK69" i="2" s="1"/>
  <c r="AJ120" i="2"/>
  <c r="AK120" i="2" s="1"/>
  <c r="AJ48" i="2"/>
  <c r="AK48" i="2" s="1"/>
  <c r="AJ251" i="2"/>
  <c r="AK251" i="2" s="1"/>
  <c r="AJ309" i="2"/>
  <c r="AK309" i="2" s="1"/>
  <c r="AJ75" i="2"/>
  <c r="AK75" i="2" s="1"/>
  <c r="AJ202" i="2"/>
  <c r="AK202" i="2" s="1"/>
  <c r="AJ103" i="2"/>
  <c r="AK103" i="2" s="1"/>
  <c r="AJ275" i="2"/>
  <c r="AK275" i="2" s="1"/>
  <c r="AJ269" i="2"/>
  <c r="AK269" i="2" s="1"/>
  <c r="AJ262" i="2"/>
  <c r="AK262" i="2" s="1"/>
  <c r="AJ55" i="2"/>
  <c r="AK55" i="2" s="1"/>
  <c r="AJ257" i="2"/>
  <c r="AK257" i="2" s="1"/>
  <c r="AJ266" i="2"/>
  <c r="AK266" i="2" s="1"/>
  <c r="AJ221" i="2"/>
  <c r="AK221" i="2" s="1"/>
  <c r="AJ121" i="2"/>
  <c r="AK121" i="2" s="1"/>
  <c r="AJ25" i="2"/>
  <c r="AK25" i="2" s="1"/>
  <c r="AJ85" i="2"/>
  <c r="AK85" i="2" s="1"/>
  <c r="AJ168" i="2"/>
  <c r="AK168" i="2" s="1"/>
  <c r="AJ117" i="2"/>
  <c r="AK117" i="2" s="1"/>
  <c r="AJ259" i="2"/>
  <c r="AK259" i="2" s="1"/>
  <c r="AJ261" i="2"/>
  <c r="AK261" i="2" s="1"/>
  <c r="AJ241" i="2"/>
  <c r="AK241" i="2" s="1"/>
  <c r="AJ111" i="2"/>
  <c r="AK111" i="2" s="1"/>
  <c r="AJ166" i="2"/>
  <c r="AK166" i="2" s="1"/>
  <c r="AJ216" i="2"/>
  <c r="AK216" i="2" s="1"/>
  <c r="AJ240" i="2"/>
  <c r="AK240" i="2" s="1"/>
  <c r="AJ238" i="2"/>
  <c r="AK238" i="2" s="1"/>
  <c r="AJ220" i="2"/>
  <c r="AK220" i="2" s="1"/>
  <c r="AJ136" i="2"/>
  <c r="AK136" i="2" s="1"/>
  <c r="AJ79" i="2"/>
  <c r="AK79" i="2" s="1"/>
  <c r="AJ47" i="2"/>
  <c r="AK47" i="2" s="1"/>
  <c r="AJ258" i="2"/>
  <c r="AK258" i="2" s="1"/>
  <c r="AJ24" i="2"/>
  <c r="AK24" i="2" s="1"/>
  <c r="AJ185" i="2"/>
  <c r="AK185" i="2" s="1"/>
  <c r="AJ279" i="2"/>
  <c r="AK279" i="2" s="1"/>
  <c r="AJ197" i="2"/>
  <c r="AK197" i="2" s="1"/>
  <c r="AJ86" i="2"/>
  <c r="AK86" i="2" s="1"/>
  <c r="AJ312" i="2"/>
  <c r="AK312" i="2" s="1"/>
  <c r="AJ190" i="2"/>
  <c r="AK190" i="2" s="1"/>
  <c r="AJ104" i="2"/>
  <c r="AK104" i="2" s="1"/>
  <c r="AJ239" i="2"/>
  <c r="AK239" i="2" s="1"/>
  <c r="AJ62" i="2"/>
  <c r="AK62" i="2" s="1"/>
  <c r="AJ65" i="2"/>
  <c r="AK65" i="2" s="1"/>
  <c r="AJ199" i="2"/>
  <c r="AK199" i="2" s="1"/>
  <c r="AJ218" i="2"/>
  <c r="AK218" i="2" s="1"/>
  <c r="AJ250" i="2"/>
  <c r="AK250" i="2" s="1"/>
  <c r="AJ112" i="2"/>
  <c r="AK112" i="2" s="1"/>
  <c r="AJ31" i="2"/>
  <c r="AK31" i="2" s="1"/>
  <c r="AJ102" i="2"/>
  <c r="AK102" i="2" s="1"/>
  <c r="AJ203" i="2"/>
  <c r="AK203" i="2" s="1"/>
  <c r="AJ253" i="2"/>
  <c r="AK253" i="2" s="1"/>
  <c r="AJ213" i="2"/>
  <c r="AK213" i="2" s="1"/>
  <c r="AJ281" i="2"/>
  <c r="AK281" i="2" s="1"/>
  <c r="AJ142" i="2"/>
  <c r="AK142" i="2" s="1"/>
  <c r="AJ32" i="2"/>
  <c r="AK32" i="2" s="1"/>
  <c r="AJ255" i="2"/>
  <c r="AK255" i="2" s="1"/>
  <c r="AJ176" i="2"/>
  <c r="AK176" i="2" s="1"/>
  <c r="AJ93" i="2"/>
  <c r="AK93" i="2" s="1"/>
  <c r="AJ226" i="2"/>
  <c r="AK226" i="2" s="1"/>
  <c r="AJ137" i="2"/>
  <c r="AK137" i="2" s="1"/>
  <c r="AJ53" i="2"/>
  <c r="AK53" i="2" s="1"/>
  <c r="P2" i="28"/>
  <c r="K2" i="28"/>
  <c r="N2" i="28"/>
  <c r="D2" i="28"/>
  <c r="H2" i="28"/>
  <c r="O2" i="28"/>
  <c r="I2" i="28"/>
  <c r="C2" i="28"/>
  <c r="G2" i="28"/>
  <c r="M2" i="28"/>
  <c r="J2" i="28"/>
  <c r="L2" i="28"/>
  <c r="J4" i="28"/>
  <c r="N3" i="28"/>
  <c r="L4" i="28"/>
  <c r="I4" i="28"/>
  <c r="O3" i="28"/>
  <c r="O4" i="28"/>
  <c r="M4" i="28"/>
  <c r="G4" i="28"/>
  <c r="G3" i="28"/>
  <c r="P3" i="28"/>
  <c r="Q4" i="28"/>
  <c r="N4" i="28"/>
  <c r="C3" i="28"/>
  <c r="H4" i="28"/>
  <c r="P4" i="28"/>
  <c r="C4" i="28"/>
  <c r="K3" i="28"/>
  <c r="I3" i="28"/>
  <c r="M3" i="28"/>
  <c r="Q3" i="28"/>
  <c r="L3" i="28"/>
  <c r="J3" i="28"/>
  <c r="AJ19" i="2"/>
  <c r="AK19" i="2" s="1"/>
  <c r="AJ17" i="2"/>
  <c r="AK17" i="2" s="1"/>
  <c r="BR19" i="2"/>
  <c r="AJ21" i="2"/>
  <c r="AK21" i="2" s="1"/>
  <c r="H50" i="1"/>
  <c r="E5" i="16"/>
  <c r="E5" i="13"/>
  <c r="AJ15" i="2"/>
  <c r="AK15" i="2" s="1"/>
  <c r="AJ22" i="2"/>
  <c r="AK22" i="2" s="1"/>
  <c r="AK10" i="19"/>
  <c r="D11" i="19" s="1"/>
  <c r="E49" i="1" s="1"/>
  <c r="BR35" i="2"/>
  <c r="BR31" i="2"/>
  <c r="BR310" i="2"/>
  <c r="BR24" i="2"/>
  <c r="BR29" i="2"/>
  <c r="BR18" i="2"/>
  <c r="BR46" i="2"/>
  <c r="BR161" i="2"/>
  <c r="BR16" i="2"/>
  <c r="BR44" i="2"/>
  <c r="BR32" i="2"/>
  <c r="BR37" i="2"/>
  <c r="BR38" i="2"/>
  <c r="BR280" i="2"/>
  <c r="BR157" i="2"/>
  <c r="BR23" i="2"/>
  <c r="BR20" i="2"/>
  <c r="BR42" i="2"/>
  <c r="BR27" i="2"/>
  <c r="BR26" i="2"/>
  <c r="BR34" i="2"/>
  <c r="BR47" i="2"/>
  <c r="BR48" i="2"/>
  <c r="BR28" i="2"/>
  <c r="BR41" i="2"/>
  <c r="BR215" i="2"/>
  <c r="BR30" i="2"/>
  <c r="BR281" i="2"/>
  <c r="BR176" i="2"/>
  <c r="BR21" i="2"/>
  <c r="BR33" i="2"/>
  <c r="BR43" i="2"/>
  <c r="BR17" i="2"/>
  <c r="BR36" i="2"/>
  <c r="BR45" i="2"/>
  <c r="BR22" i="2"/>
  <c r="BS22" i="2" s="1"/>
  <c r="BR39" i="2"/>
  <c r="BR25" i="2"/>
  <c r="Y12" i="2"/>
  <c r="C52" i="1" s="1"/>
  <c r="BR15" i="2"/>
  <c r="BS14" i="2" s="1"/>
  <c r="AJ16" i="2"/>
  <c r="AK16" i="2" s="1"/>
  <c r="AJ18" i="2"/>
  <c r="AK18" i="2" s="1"/>
  <c r="AJ14" i="2"/>
  <c r="AK14" i="2" s="1"/>
  <c r="AJ20" i="2"/>
  <c r="AK20" i="2" s="1"/>
  <c r="BR121" i="2"/>
  <c r="BR240" i="2"/>
  <c r="BR307" i="2"/>
  <c r="BR140" i="2"/>
  <c r="BR165" i="2"/>
  <c r="BR128" i="2"/>
  <c r="BR91" i="2"/>
  <c r="BR187" i="2"/>
  <c r="BR86" i="2"/>
  <c r="BR106" i="2"/>
  <c r="BR113" i="2"/>
  <c r="BR71" i="2"/>
  <c r="BR274" i="2"/>
  <c r="BR66" i="2"/>
  <c r="BR220" i="2"/>
  <c r="BR212" i="2"/>
  <c r="BR300" i="2"/>
  <c r="BR229" i="2"/>
  <c r="BR122" i="2"/>
  <c r="BR194" i="2"/>
  <c r="BR234" i="2"/>
  <c r="BR97" i="2"/>
  <c r="BR210" i="2"/>
  <c r="BR102" i="2"/>
  <c r="BR57" i="2"/>
  <c r="BR253" i="2"/>
  <c r="BR146" i="2"/>
  <c r="BR284" i="2"/>
  <c r="BR294" i="2"/>
  <c r="BR53" i="2"/>
  <c r="BR145" i="2"/>
  <c r="BR52" i="2"/>
  <c r="BR297" i="2"/>
  <c r="BR99" i="2"/>
  <c r="BR129" i="2"/>
  <c r="BR208" i="2"/>
  <c r="BR151" i="2"/>
  <c r="BR237" i="2"/>
  <c r="BR92" i="2"/>
  <c r="BR205" i="2"/>
  <c r="BR164" i="2"/>
  <c r="BR252" i="2"/>
  <c r="BR199" i="2"/>
  <c r="BR184" i="2"/>
  <c r="BR244" i="2"/>
  <c r="BR201" i="2"/>
  <c r="BR206" i="2"/>
  <c r="BR211" i="2"/>
  <c r="BR271" i="2"/>
  <c r="BR108" i="2"/>
  <c r="BR216" i="2"/>
  <c r="BR69" i="2"/>
  <c r="BR193" i="2"/>
  <c r="BR63" i="2"/>
  <c r="BR59" i="2"/>
  <c r="BR76" i="2"/>
  <c r="BR272" i="2"/>
  <c r="BR277" i="2"/>
  <c r="BR56" i="2"/>
  <c r="BR89" i="2"/>
  <c r="BR61" i="2"/>
  <c r="BR308" i="2"/>
  <c r="BR130" i="2"/>
  <c r="BR168" i="2"/>
  <c r="BR179" i="2"/>
  <c r="BR259" i="2"/>
  <c r="BR98" i="2"/>
  <c r="BR191" i="2"/>
  <c r="BR149" i="2"/>
  <c r="BR263" i="2"/>
  <c r="BR79" i="2"/>
  <c r="BR226" i="2"/>
  <c r="BR64" i="2"/>
  <c r="BR286" i="2"/>
  <c r="BR142" i="2"/>
  <c r="BR175" i="2"/>
  <c r="BR207" i="2"/>
  <c r="BR116" i="2"/>
  <c r="BR158" i="2"/>
  <c r="BR246" i="2"/>
  <c r="BR249" i="2"/>
  <c r="BR110" i="2"/>
  <c r="BR264" i="2"/>
  <c r="BR278" i="2"/>
  <c r="BR67" i="2"/>
  <c r="BR192" i="2"/>
  <c r="BR51" i="2"/>
  <c r="BR304" i="2"/>
  <c r="BR221" i="2"/>
  <c r="BR289" i="2"/>
  <c r="BR117" i="2"/>
  <c r="BR295" i="2"/>
  <c r="BR170" i="2"/>
  <c r="BR262" i="2"/>
  <c r="BR72" i="2"/>
  <c r="BR248" i="2"/>
  <c r="BR227" i="2"/>
  <c r="BR275" i="2"/>
  <c r="BR254" i="2"/>
  <c r="BR172" i="2"/>
  <c r="BR218" i="2"/>
  <c r="BR238" i="2"/>
  <c r="BR68" i="2"/>
  <c r="BR251" i="2"/>
  <c r="BR190" i="2"/>
  <c r="BR296" i="2"/>
  <c r="BR60" i="2"/>
  <c r="BR255" i="2"/>
  <c r="BR298" i="2"/>
  <c r="BR144" i="2"/>
  <c r="BR50" i="2"/>
  <c r="BS50" i="2" s="1"/>
  <c r="BR197" i="2"/>
  <c r="BR222" i="2"/>
  <c r="BR62" i="2"/>
  <c r="BR313" i="2"/>
  <c r="BR95" i="2"/>
  <c r="BR287" i="2"/>
  <c r="BR224" i="2"/>
  <c r="BR75" i="2"/>
  <c r="BR80" i="2"/>
  <c r="BR242" i="2"/>
  <c r="BR213" i="2"/>
  <c r="BR169" i="2"/>
  <c r="BR239" i="2"/>
  <c r="BR104" i="2"/>
  <c r="BR265" i="2"/>
  <c r="BR183" i="2"/>
  <c r="BR54" i="2"/>
  <c r="BR74" i="2"/>
  <c r="BR245" i="2"/>
  <c r="BR83" i="2"/>
  <c r="BR182" i="2"/>
  <c r="BR243" i="2"/>
  <c r="BR273" i="2"/>
  <c r="BR219" i="2"/>
  <c r="BR285" i="2"/>
  <c r="BR87" i="2"/>
  <c r="BR180" i="2"/>
  <c r="BR81" i="2"/>
  <c r="BR123" i="2"/>
  <c r="BR231" i="2"/>
  <c r="BR150" i="2"/>
  <c r="BR311" i="2"/>
  <c r="BR115" i="2"/>
  <c r="BR156" i="2"/>
  <c r="BR241" i="2"/>
  <c r="BR301" i="2"/>
  <c r="BR126" i="2"/>
  <c r="BR65" i="2"/>
  <c r="BR159" i="2"/>
  <c r="BR189" i="2"/>
  <c r="BR283" i="2"/>
  <c r="BR225" i="2"/>
  <c r="BR302" i="2"/>
  <c r="BR276" i="2"/>
  <c r="BR78" i="2"/>
  <c r="BR198" i="2"/>
  <c r="BR174" i="2"/>
  <c r="BR118" i="2"/>
  <c r="BR49" i="2"/>
  <c r="BR137" i="2"/>
  <c r="BR269" i="2"/>
  <c r="BR282" i="2"/>
  <c r="BR188" i="2"/>
  <c r="BR147" i="2"/>
  <c r="BR105" i="2"/>
  <c r="BR100" i="2"/>
  <c r="BR230" i="2"/>
  <c r="BR103" i="2"/>
  <c r="BR143" i="2"/>
  <c r="BR84" i="2"/>
  <c r="BR214" i="2"/>
  <c r="BR260" i="2"/>
  <c r="BR82" i="2"/>
  <c r="BR96" i="2"/>
  <c r="BR291" i="2"/>
  <c r="BR270" i="2"/>
  <c r="BR138" i="2"/>
  <c r="BR127" i="2"/>
  <c r="BR305" i="2"/>
  <c r="BR153" i="2"/>
  <c r="BR236" i="2"/>
  <c r="BR131" i="2"/>
  <c r="BR133" i="2"/>
  <c r="BR55" i="2"/>
  <c r="BR94" i="2"/>
  <c r="BR136" i="2"/>
  <c r="BR101" i="2"/>
  <c r="BR196" i="2"/>
  <c r="BR109" i="2"/>
  <c r="BR178" i="2"/>
  <c r="BR233" i="2"/>
  <c r="BR107" i="2"/>
  <c r="BR247" i="2"/>
  <c r="BR181" i="2"/>
  <c r="BR58" i="2"/>
  <c r="BR119" i="2"/>
  <c r="BR292" i="2"/>
  <c r="BR134" i="2"/>
  <c r="BR228" i="2"/>
  <c r="BR111" i="2"/>
  <c r="BR132" i="2"/>
  <c r="BR232" i="2"/>
  <c r="BR70" i="2"/>
  <c r="BR124" i="2"/>
  <c r="BR185" i="2"/>
  <c r="BR173" i="2"/>
  <c r="BR167" i="2"/>
  <c r="BR148" i="2"/>
  <c r="BR312" i="2"/>
  <c r="BR204" i="2"/>
  <c r="BR171" i="2"/>
  <c r="BR288" i="2"/>
  <c r="BR154" i="2"/>
  <c r="BR85" i="2"/>
  <c r="BR279" i="2"/>
  <c r="BR93" i="2"/>
  <c r="BR112" i="2"/>
  <c r="BR166" i="2"/>
  <c r="BR261" i="2"/>
  <c r="BR120" i="2"/>
  <c r="BR217" i="2"/>
  <c r="BR266" i="2"/>
  <c r="BR309" i="2"/>
  <c r="BR160" i="2"/>
  <c r="BR303" i="2"/>
  <c r="BR90" i="2"/>
  <c r="BR125" i="2"/>
  <c r="BR290" i="2"/>
  <c r="BR114" i="2"/>
  <c r="BR88" i="2"/>
  <c r="BR139" i="2"/>
  <c r="BR77" i="2"/>
  <c r="BR200" i="2"/>
  <c r="BR177" i="2"/>
  <c r="BR268" i="2"/>
  <c r="BR203" i="2"/>
  <c r="BR202" i="2"/>
  <c r="BR141" i="2"/>
  <c r="BR258" i="2"/>
  <c r="BR73" i="2"/>
  <c r="BR267" i="2"/>
  <c r="BR223" i="2"/>
  <c r="BR152" i="2"/>
  <c r="BR195" i="2"/>
  <c r="BR186" i="2"/>
  <c r="BR235" i="2"/>
  <c r="BR155" i="2"/>
  <c r="BR299" i="2"/>
  <c r="BR257" i="2"/>
  <c r="BR209" i="2"/>
  <c r="BR256" i="2"/>
  <c r="BR162" i="2"/>
  <c r="BR135" i="2"/>
  <c r="BR306" i="2"/>
  <c r="BR293" i="2"/>
  <c r="BR250" i="2"/>
  <c r="BR163" i="2"/>
  <c r="BS40" i="2" l="1"/>
  <c r="BS18" i="2"/>
  <c r="BS66" i="2"/>
  <c r="BS44" i="2"/>
  <c r="BS30" i="2"/>
  <c r="BS34" i="2"/>
  <c r="BS20" i="2"/>
  <c r="BS16" i="2"/>
  <c r="BS176" i="2"/>
  <c r="BS38" i="2"/>
  <c r="BS300" i="2"/>
  <c r="BS192" i="2"/>
  <c r="BS200" i="2"/>
  <c r="BS28" i="2"/>
  <c r="BS174" i="2"/>
  <c r="BS42" i="2"/>
  <c r="BS96" i="2"/>
  <c r="BS194" i="2"/>
  <c r="BS160" i="2"/>
  <c r="BS62" i="2"/>
  <c r="BS308" i="2"/>
  <c r="BS214" i="2"/>
  <c r="BS116" i="2"/>
  <c r="BS280" i="2"/>
  <c r="BS32" i="2"/>
  <c r="BS46" i="2"/>
  <c r="BS306" i="2"/>
  <c r="BS310" i="2"/>
  <c r="BS178" i="2"/>
  <c r="BS36" i="2"/>
  <c r="BS236" i="2"/>
  <c r="BS24" i="2"/>
  <c r="BS92" i="2"/>
  <c r="BS60" i="2"/>
  <c r="BS26" i="2"/>
  <c r="BS48" i="2"/>
  <c r="BS156" i="2"/>
  <c r="BS70" i="2"/>
  <c r="BS212" i="2"/>
  <c r="BS186" i="2"/>
  <c r="BS88" i="2"/>
  <c r="BS90" i="2"/>
  <c r="BS204" i="2"/>
  <c r="BS284" i="2"/>
  <c r="BS140" i="2"/>
  <c r="BS278" i="2"/>
  <c r="BS130" i="2"/>
  <c r="BS78" i="2"/>
  <c r="E26" i="18"/>
  <c r="F26" i="18" s="1"/>
  <c r="E28" i="18" s="1"/>
  <c r="AK10" i="2"/>
  <c r="BS210" i="2"/>
  <c r="BS144" i="2"/>
  <c r="BS184" i="2"/>
  <c r="BS76" i="2"/>
  <c r="BS226" i="2"/>
  <c r="BS172" i="2"/>
  <c r="BS58" i="2"/>
  <c r="BS54" i="2"/>
  <c r="BS208" i="2"/>
  <c r="BS102" i="2"/>
  <c r="BS120" i="2"/>
  <c r="BS190" i="2"/>
  <c r="BS52" i="2"/>
  <c r="BS158" i="2"/>
  <c r="BS246" i="2"/>
  <c r="BS222" i="2"/>
  <c r="BS86" i="2"/>
  <c r="BS220" i="2"/>
  <c r="BS302" i="2"/>
  <c r="BS272" i="2"/>
  <c r="BS234" i="2"/>
  <c r="BS244" i="2"/>
  <c r="BS148" i="2"/>
  <c r="BS294" i="2"/>
  <c r="BS128" i="2"/>
  <c r="BS68" i="2"/>
  <c r="BS164" i="2"/>
  <c r="BS168" i="2"/>
  <c r="BS98" i="2"/>
  <c r="BS206" i="2"/>
  <c r="BS262" i="2"/>
  <c r="BS64" i="2"/>
  <c r="BS56" i="2"/>
  <c r="BS264" i="2"/>
  <c r="BS240" i="2"/>
  <c r="BS252" i="2"/>
  <c r="BS274" i="2"/>
  <c r="BS230" i="2"/>
  <c r="BS150" i="2"/>
  <c r="BS270" i="2"/>
  <c r="BS80" i="2"/>
  <c r="BS254" i="2"/>
  <c r="BS286" i="2"/>
  <c r="BS198" i="2"/>
  <c r="BS238" i="2"/>
  <c r="BS108" i="2"/>
  <c r="BS146" i="2"/>
  <c r="BS122" i="2"/>
  <c r="BS216" i="2"/>
  <c r="BS106" i="2"/>
  <c r="BS112" i="2"/>
  <c r="BS72" i="2"/>
  <c r="BS228" i="2"/>
  <c r="BS276" i="2"/>
  <c r="BS296" i="2"/>
  <c r="BS224" i="2"/>
  <c r="BS258" i="2"/>
  <c r="BS142" i="2"/>
  <c r="BS312" i="2"/>
  <c r="BS94" i="2"/>
  <c r="BS170" i="2"/>
  <c r="BS298" i="2"/>
  <c r="BS242" i="2"/>
  <c r="BS126" i="2"/>
  <c r="BS114" i="2"/>
  <c r="BS110" i="2"/>
  <c r="BS288" i="2"/>
  <c r="BS74" i="2"/>
  <c r="BS250" i="2"/>
  <c r="BS104" i="2"/>
  <c r="BS248" i="2"/>
  <c r="BS218" i="2"/>
  <c r="BS180" i="2"/>
  <c r="BS152" i="2"/>
  <c r="BS188" i="2"/>
  <c r="BS196" i="2"/>
  <c r="BS136" i="2"/>
  <c r="BS304" i="2"/>
  <c r="BS182" i="2"/>
  <c r="BS166" i="2"/>
  <c r="BS268" i="2"/>
  <c r="BS82" i="2"/>
  <c r="BS290" i="2"/>
  <c r="BS118" i="2"/>
  <c r="BS282" i="2"/>
  <c r="BS202" i="2"/>
  <c r="BS232" i="2"/>
  <c r="BS132" i="2"/>
  <c r="BS84" i="2"/>
  <c r="BS154" i="2"/>
  <c r="BS134" i="2"/>
  <c r="BS260" i="2"/>
  <c r="BS266" i="2"/>
  <c r="BS124" i="2"/>
  <c r="BS292" i="2"/>
  <c r="BS100" i="2"/>
  <c r="BS162" i="2"/>
  <c r="BS256" i="2"/>
  <c r="BS138" i="2"/>
  <c r="BS10" i="2" l="1"/>
  <c r="D11" i="2" s="1"/>
  <c r="C49" i="1" s="1"/>
  <c r="H49" i="1" l="1"/>
  <c r="J49" i="1" l="1"/>
  <c r="H52" i="1"/>
</calcChain>
</file>

<file path=xl/comments1.xml><?xml version="1.0" encoding="utf-8"?>
<comments xmlns="http://schemas.openxmlformats.org/spreadsheetml/2006/main">
  <authors>
    <author>NANS21V</author>
    <author>村松祐</author>
    <author>松田　克洋</author>
    <author>情報連携統括本部</author>
  </authors>
  <commentList>
    <comment ref="D6" authorId="0" shapeId="0">
      <text>
        <r>
          <rPr>
            <b/>
            <sz val="9"/>
            <color rgb="FF000000"/>
            <rFont val="ＭＳ Ｐゴシック"/>
            <family val="2"/>
            <charset val="128"/>
          </rPr>
          <t>大学名を選択後、</t>
        </r>
        <r>
          <rPr>
            <b/>
            <sz val="9"/>
            <color rgb="FF000000"/>
            <rFont val="ＭＳ Ｐゴシック"/>
            <family val="2"/>
            <charset val="128"/>
          </rPr>
          <t xml:space="preserve">
</t>
        </r>
        <r>
          <rPr>
            <b/>
            <sz val="9"/>
            <color rgb="FF000000"/>
            <rFont val="ＭＳ Ｐゴシック"/>
            <family val="2"/>
            <charset val="128"/>
          </rPr>
          <t>自動で入力されます。</t>
        </r>
        <r>
          <rPr>
            <b/>
            <sz val="9"/>
            <color rgb="FF000000"/>
            <rFont val="ＭＳ Ｐゴシック"/>
            <family val="2"/>
            <charset val="128"/>
          </rPr>
          <t xml:space="preserve">
</t>
        </r>
        <r>
          <rPr>
            <b/>
            <sz val="9"/>
            <color rgb="FF000000"/>
            <rFont val="ＭＳ Ｐゴシック"/>
            <family val="2"/>
            <charset val="128"/>
          </rPr>
          <t>まず下のセルで</t>
        </r>
        <r>
          <rPr>
            <b/>
            <sz val="9"/>
            <color rgb="FF000000"/>
            <rFont val="ＭＳ Ｐゴシック"/>
            <family val="2"/>
            <charset val="128"/>
          </rPr>
          <t xml:space="preserve">
</t>
        </r>
        <r>
          <rPr>
            <b/>
            <sz val="9"/>
            <color rgb="FF000000"/>
            <rFont val="ＭＳ Ｐゴシック"/>
            <family val="2"/>
            <charset val="128"/>
          </rPr>
          <t>大学名を選択してください。</t>
        </r>
      </text>
    </comment>
    <comment ref="D8" authorId="1" shapeId="0">
      <text>
        <r>
          <rPr>
            <b/>
            <sz val="9"/>
            <color indexed="81"/>
            <rFont val="MS P ゴシック"/>
            <family val="3"/>
            <charset val="128"/>
          </rPr>
          <t>選択してください。</t>
        </r>
      </text>
    </comment>
    <comment ref="D13" authorId="2" shapeId="0">
      <text>
        <r>
          <rPr>
            <b/>
            <sz val="9"/>
            <color rgb="FF000000"/>
            <rFont val="MS P ゴシック"/>
            <charset val="128"/>
          </rPr>
          <t>大学名を入力すると自動で反映されます。</t>
        </r>
      </text>
    </comment>
    <comment ref="D15" authorId="0" shapeId="0">
      <text>
        <r>
          <rPr>
            <b/>
            <sz val="9"/>
            <color rgb="FF000000"/>
            <rFont val="ＭＳ Ｐゴシック"/>
            <family val="2"/>
            <charset val="128"/>
          </rPr>
          <t>部長名を入力後、</t>
        </r>
        <r>
          <rPr>
            <b/>
            <sz val="9"/>
            <color rgb="FF000000"/>
            <rFont val="ＭＳ Ｐゴシック"/>
            <family val="2"/>
            <charset val="128"/>
          </rPr>
          <t xml:space="preserve">
</t>
        </r>
        <r>
          <rPr>
            <b/>
            <sz val="9"/>
            <color rgb="FF000000"/>
            <rFont val="ＭＳ Ｐゴシック"/>
            <family val="2"/>
            <charset val="128"/>
          </rPr>
          <t>部長名のﾌﾘｶﾞﾅが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16" authorId="1" shapeId="0">
      <text>
        <r>
          <rPr>
            <sz val="12"/>
            <color rgb="FF000000"/>
            <rFont val="MS P ゴシック"/>
            <charset val="128"/>
          </rPr>
          <t>部長名を入力してください。
フリガナは自動で作成されます。
監督名・申込責任者氏名も同様です。
姓＋全角スペース＋名に従って入力してください。</t>
        </r>
      </text>
    </comment>
    <comment ref="D18" authorId="3" shapeId="0">
      <text>
        <r>
          <rPr>
            <b/>
            <sz val="9"/>
            <color indexed="81"/>
            <rFont val="ＭＳ Ｐゴシック"/>
            <family val="3"/>
            <charset val="128"/>
          </rPr>
          <t>当日連絡できる電話番号を入力してください。
入力後各シートに電話番号が
自動で反映されます。</t>
        </r>
      </text>
    </comment>
    <comment ref="D19" authorId="0" shapeId="0">
      <text>
        <r>
          <rPr>
            <b/>
            <sz val="9"/>
            <color indexed="81"/>
            <rFont val="ＭＳ Ｐゴシック"/>
            <family val="3"/>
            <charset val="128"/>
          </rPr>
          <t>監督名を入力後、
監督名のﾌﾘｶﾞﾅが
自動で反映されます。
ﾌﾘｶﾞﾅが間違っていた場合のみ、
正しいﾌﾘｶﾞﾅを入力してください。</t>
        </r>
      </text>
    </comment>
    <comment ref="D20" authorId="1" shapeId="0">
      <text>
        <r>
          <rPr>
            <sz val="12"/>
            <color rgb="FF000000"/>
            <rFont val="MS P ゴシック"/>
            <charset val="128"/>
          </rPr>
          <t>監督名を入力してください。
フリガナは自動で作成されます。
姓＋全角スペース＋名に従って入力してください。</t>
        </r>
      </text>
    </comment>
    <comment ref="D24" authorId="0" shapeId="0">
      <text>
        <r>
          <rPr>
            <b/>
            <sz val="9"/>
            <color rgb="FF000000"/>
            <rFont val="ＭＳ Ｐゴシック"/>
            <family val="2"/>
            <charset val="128"/>
          </rPr>
          <t>部長名を入力後、</t>
        </r>
        <r>
          <rPr>
            <b/>
            <sz val="9"/>
            <color rgb="FF000000"/>
            <rFont val="ＭＳ Ｐゴシック"/>
            <family val="2"/>
            <charset val="128"/>
          </rPr>
          <t xml:space="preserve">
</t>
        </r>
        <r>
          <rPr>
            <b/>
            <sz val="9"/>
            <color rgb="FF000000"/>
            <rFont val="ＭＳ Ｐゴシック"/>
            <family val="2"/>
            <charset val="128"/>
          </rPr>
          <t>部長名のﾌﾘｶﾞﾅが</t>
        </r>
        <r>
          <rPr>
            <b/>
            <sz val="9"/>
            <color rgb="FF000000"/>
            <rFont val="ＭＳ Ｐゴシック"/>
            <family val="2"/>
            <charset val="128"/>
          </rPr>
          <t xml:space="preserve">
</t>
        </r>
        <r>
          <rPr>
            <b/>
            <sz val="9"/>
            <color rgb="FF000000"/>
            <rFont val="ＭＳ Ｐゴシック"/>
            <family val="2"/>
            <charset val="128"/>
          </rPr>
          <t>自動で反映されます。</t>
        </r>
        <r>
          <rPr>
            <b/>
            <sz val="9"/>
            <color rgb="FF000000"/>
            <rFont val="ＭＳ Ｐゴシック"/>
            <family val="2"/>
            <charset val="128"/>
          </rPr>
          <t xml:space="preserve">
</t>
        </r>
        <r>
          <rPr>
            <b/>
            <sz val="9"/>
            <color rgb="FF000000"/>
            <rFont val="ＭＳ Ｐゴシック"/>
            <family val="2"/>
            <charset val="128"/>
          </rPr>
          <t>ﾌﾘｶﾞﾅが間違っていた場合のみ、</t>
        </r>
        <r>
          <rPr>
            <b/>
            <sz val="9"/>
            <color rgb="FF000000"/>
            <rFont val="ＭＳ Ｐゴシック"/>
            <family val="2"/>
            <charset val="128"/>
          </rPr>
          <t xml:space="preserve">
</t>
        </r>
        <r>
          <rPr>
            <b/>
            <sz val="9"/>
            <color rgb="FF000000"/>
            <rFont val="ＭＳ Ｐゴシック"/>
            <family val="2"/>
            <charset val="128"/>
          </rPr>
          <t>正しいﾌﾘｶﾞﾅを入力してください。</t>
        </r>
      </text>
    </comment>
    <comment ref="D25" authorId="1" shapeId="0">
      <text>
        <r>
          <rPr>
            <sz val="12"/>
            <color indexed="81"/>
            <rFont val="MS P ゴシック"/>
            <family val="3"/>
            <charset val="128"/>
          </rPr>
          <t>申込責任者名を入力してください。
フリガナは自動で作成されます。
姓＋全角スペース＋名に従って入力してください。</t>
        </r>
      </text>
    </comment>
    <comment ref="D27" authorId="3" shapeId="0">
      <text>
        <r>
          <rPr>
            <b/>
            <sz val="9"/>
            <color rgb="FF000000"/>
            <rFont val="ＭＳ Ｐゴシック"/>
            <family val="2"/>
            <charset val="128"/>
          </rPr>
          <t>申込責任者の連絡先を入力してください。</t>
        </r>
        <r>
          <rPr>
            <b/>
            <sz val="9"/>
            <color rgb="FF000000"/>
            <rFont val="ＭＳ Ｐゴシック"/>
            <family val="2"/>
            <charset val="128"/>
          </rPr>
          <t xml:space="preserve">
</t>
        </r>
        <r>
          <rPr>
            <b/>
            <sz val="9"/>
            <color rgb="FF000000"/>
            <rFont val="ＭＳ Ｐゴシック"/>
            <family val="2"/>
            <charset val="128"/>
          </rPr>
          <t>入力後各シートに連絡先が</t>
        </r>
        <r>
          <rPr>
            <b/>
            <sz val="9"/>
            <color rgb="FF000000"/>
            <rFont val="ＭＳ Ｐゴシック"/>
            <family val="2"/>
            <charset val="128"/>
          </rPr>
          <t xml:space="preserve">
</t>
        </r>
        <r>
          <rPr>
            <b/>
            <sz val="9"/>
            <color rgb="FF000000"/>
            <rFont val="ＭＳ Ｐゴシック"/>
            <family val="2"/>
            <charset val="128"/>
          </rPr>
          <t>自動で反映されます。</t>
        </r>
      </text>
    </comment>
  </commentList>
</comments>
</file>

<file path=xl/comments10.xml><?xml version="1.0" encoding="utf-8"?>
<comments xmlns="http://schemas.openxmlformats.org/spreadsheetml/2006/main">
  <authors>
    <author>東海学生陸上競技連盟</author>
  </authors>
  <commentList>
    <comment ref="D11" authorId="0" shapeId="0">
      <text>
        <r>
          <rPr>
            <b/>
            <sz val="9"/>
            <color indexed="81"/>
            <rFont val="ＭＳ Ｐゴシック"/>
            <family val="3"/>
            <charset val="128"/>
          </rPr>
          <t>コンマを抜いて入力してください。
例）
○1056　10257　
×10.56　1.02.57　</t>
        </r>
      </text>
    </comment>
    <comment ref="D13" authorId="0" shapeId="0">
      <text>
        <r>
          <rPr>
            <b/>
            <sz val="9"/>
            <color indexed="81"/>
            <rFont val="ＭＳ Ｐゴシック"/>
            <family val="3"/>
            <charset val="128"/>
          </rPr>
          <t>大会の省略名を入力してください。
例：第84回東海学生陸上競技対校選手権大会
→2018東海IC</t>
        </r>
      </text>
    </comment>
    <comment ref="D15" authorId="0" shapeId="0">
      <text>
        <r>
          <rPr>
            <b/>
            <sz val="9"/>
            <color indexed="81"/>
            <rFont val="ＭＳ Ｐゴシック"/>
            <family val="3"/>
            <charset val="128"/>
          </rPr>
          <t>西暦から8桁で
入力してください。
H30年9月３日
→20180903</t>
        </r>
      </text>
    </comment>
    <comment ref="E15" authorId="0" shapeId="0">
      <text>
        <r>
          <rPr>
            <b/>
            <sz val="9"/>
            <color indexed="81"/>
            <rFont val="ＭＳ Ｐゴシック"/>
            <family val="3"/>
            <charset val="128"/>
          </rPr>
          <t>西暦から8桁で
入力してください。
H30年9月３日
→20180903</t>
        </r>
      </text>
    </comment>
  </commentList>
</comments>
</file>

<file path=xl/comments11.xml><?xml version="1.0" encoding="utf-8"?>
<comments xmlns="http://schemas.openxmlformats.org/spreadsheetml/2006/main">
  <authors>
    <author>NANS21V</author>
    <author>情報連携統括本部</author>
  </authors>
  <commentList>
    <comment ref="C6" authorId="0" shape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9" authorId="0" shape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12" authorId="0" shape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C15" authorId="0" shapeId="0">
      <text>
        <r>
          <rPr>
            <b/>
            <sz val="9"/>
            <color indexed="81"/>
            <rFont val="ＭＳ Ｐゴシック"/>
            <family val="3"/>
            <charset val="128"/>
          </rPr>
          <t>基本情報登録シートで入力後、
自動で反映されます。
はじめに基本情報登録シートの入力欄に
必要事項を入力してください。</t>
        </r>
      </text>
    </comment>
    <comment ref="A19" authorId="0" shapeId="0">
      <text>
        <r>
          <rPr>
            <b/>
            <sz val="9"/>
            <color indexed="81"/>
            <rFont val="ＭＳ Ｐゴシック"/>
            <family val="3"/>
            <charset val="128"/>
          </rPr>
          <t>自動で入力されません。
マネージャーの連絡先で
必要な部分を
入力してください。</t>
        </r>
      </text>
    </comment>
    <comment ref="B23" authorId="1" shapeId="0">
      <text>
        <r>
          <rPr>
            <b/>
            <sz val="9"/>
            <color indexed="81"/>
            <rFont val="ＭＳ Ｐゴシック"/>
            <family val="3"/>
            <charset val="128"/>
          </rPr>
          <t>入力しないでください。</t>
        </r>
      </text>
    </comment>
  </commentList>
</comments>
</file>

<file path=xl/comments12.xml><?xml version="1.0" encoding="utf-8"?>
<comments xmlns="http://schemas.openxmlformats.org/spreadsheetml/2006/main">
  <authors>
    <author>村松祐</author>
  </authors>
  <commentList>
    <comment ref="H1" authorId="0" shapeId="0">
      <text>
        <r>
          <rPr>
            <b/>
            <sz val="9"/>
            <color indexed="81"/>
            <rFont val="MS P ゴシック"/>
            <family val="3"/>
            <charset val="128"/>
          </rPr>
          <t>学年は数値で入力させる。</t>
        </r>
      </text>
    </comment>
  </commentList>
</comments>
</file>

<file path=xl/comments2.xml><?xml version="1.0" encoding="utf-8"?>
<comments xmlns="http://schemas.openxmlformats.org/spreadsheetml/2006/main">
  <authors>
    <author>Tasuku Muramatsu</author>
    <author>現代社会</author>
    <author>東海学生陸上競技連盟</author>
  </authors>
  <commentList>
    <comment ref="H12" authorId="0" shapeId="0">
      <text>
        <r>
          <rPr>
            <b/>
            <sz val="9"/>
            <color indexed="81"/>
            <rFont val="MS P ゴシック"/>
            <family val="3"/>
            <charset val="128"/>
          </rPr>
          <t>かくす。</t>
        </r>
      </text>
    </comment>
    <comment ref="I12" authorId="0" shapeId="0">
      <text>
        <r>
          <rPr>
            <b/>
            <sz val="9"/>
            <color indexed="81"/>
            <rFont val="MS P ゴシック"/>
            <family val="3"/>
            <charset val="128"/>
          </rPr>
          <t>かくす。</t>
        </r>
      </text>
    </comment>
    <comment ref="N14" authorId="1" shapeId="0">
      <text>
        <r>
          <rPr>
            <b/>
            <sz val="11"/>
            <color indexed="81"/>
            <rFont val="ＭＳ Ｐゴシック"/>
            <family val="3"/>
            <charset val="128"/>
          </rPr>
          <t>コンマやmを抜いて</t>
        </r>
        <r>
          <rPr>
            <sz val="11"/>
            <color indexed="81"/>
            <rFont val="ＭＳ Ｐゴシック"/>
            <family val="3"/>
            <charset val="128"/>
          </rPr>
          <t>入力してください。
（長距離種目も小数点以下を含める）
例）</t>
        </r>
        <r>
          <rPr>
            <b/>
            <sz val="11"/>
            <color indexed="81"/>
            <rFont val="ＭＳ Ｐゴシック"/>
            <family val="3"/>
            <charset val="128"/>
          </rPr>
          <t xml:space="preserve">
</t>
        </r>
        <r>
          <rPr>
            <b/>
            <u/>
            <sz val="11"/>
            <color indexed="81"/>
            <rFont val="ＭＳ Ｐゴシック"/>
            <family val="3"/>
            <charset val="128"/>
          </rPr>
          <t>○1056　10257　301542 1392</t>
        </r>
        <r>
          <rPr>
            <b/>
            <sz val="11"/>
            <color indexed="81"/>
            <rFont val="ＭＳ Ｐゴシック"/>
            <family val="3"/>
            <charset val="128"/>
          </rPr>
          <t xml:space="preserve">
</t>
        </r>
        <r>
          <rPr>
            <sz val="11"/>
            <color indexed="81"/>
            <rFont val="ＭＳ Ｐゴシック"/>
            <family val="3"/>
            <charset val="128"/>
          </rPr>
          <t>×10.56　1.02.57 30分15秒　13ｍ92</t>
        </r>
      </text>
    </comment>
    <comment ref="P14" authorId="2" shapeId="0">
      <text>
        <r>
          <rPr>
            <b/>
            <sz val="11"/>
            <color rgb="FF000000"/>
            <rFont val="ＭＳ Ｐゴシック"/>
            <family val="2"/>
            <charset val="128"/>
          </rPr>
          <t>西暦から年月日を</t>
        </r>
        <r>
          <rPr>
            <b/>
            <sz val="11"/>
            <color rgb="FF000000"/>
            <rFont val="ＭＳ Ｐゴシック"/>
            <family val="2"/>
            <charset val="128"/>
          </rPr>
          <t>/</t>
        </r>
        <r>
          <rPr>
            <b/>
            <sz val="11"/>
            <color rgb="FF000000"/>
            <rFont val="ＭＳ Ｐゴシック"/>
            <family val="2"/>
            <charset val="128"/>
          </rPr>
          <t>で</t>
        </r>
        <r>
          <rPr>
            <b/>
            <sz val="11"/>
            <color rgb="FF000000"/>
            <rFont val="ＭＳ Ｐゴシック"/>
            <family val="2"/>
            <charset val="128"/>
          </rPr>
          <t xml:space="preserve">
</t>
        </r>
        <r>
          <rPr>
            <b/>
            <sz val="11"/>
            <color rgb="FF000000"/>
            <rFont val="ＭＳ Ｐゴシック"/>
            <family val="2"/>
            <charset val="128"/>
          </rPr>
          <t>区切って八桁で</t>
        </r>
        <r>
          <rPr>
            <b/>
            <sz val="11"/>
            <color rgb="FF000000"/>
            <rFont val="ＭＳ Ｐゴシック"/>
            <family val="2"/>
            <charset val="128"/>
          </rPr>
          <t xml:space="preserve">
</t>
        </r>
        <r>
          <rPr>
            <b/>
            <sz val="11"/>
            <color rgb="FF000000"/>
            <rFont val="ＭＳ Ｐゴシック"/>
            <family val="2"/>
            <charset val="128"/>
          </rPr>
          <t>入力してください。</t>
        </r>
        <r>
          <rPr>
            <b/>
            <sz val="11"/>
            <color rgb="FF000000"/>
            <rFont val="ＭＳ Ｐゴシック"/>
            <family val="2"/>
            <charset val="128"/>
          </rPr>
          <t xml:space="preserve">
</t>
        </r>
        <r>
          <rPr>
            <b/>
            <sz val="11"/>
            <color rgb="FF000000"/>
            <rFont val="ＭＳ Ｐゴシック"/>
            <family val="2"/>
            <charset val="128"/>
          </rPr>
          <t>（期間：</t>
        </r>
        <r>
          <rPr>
            <b/>
            <sz val="11"/>
            <color rgb="FF000000"/>
            <rFont val="ＭＳ Ｐゴシック"/>
            <family val="2"/>
            <charset val="128"/>
          </rPr>
          <t>2018/01/01</t>
        </r>
        <r>
          <rPr>
            <b/>
            <sz val="11"/>
            <color rgb="FF000000"/>
            <rFont val="ＭＳ Ｐゴシック"/>
            <family val="2"/>
            <charset val="128"/>
          </rPr>
          <t>～</t>
        </r>
        <r>
          <rPr>
            <b/>
            <sz val="11"/>
            <color rgb="FF000000"/>
            <rFont val="ＭＳ Ｐゴシック"/>
            <family val="2"/>
            <charset val="128"/>
          </rPr>
          <t>2019/09/16</t>
        </r>
        <r>
          <rPr>
            <b/>
            <sz val="11"/>
            <color rgb="FF000000"/>
            <rFont val="ＭＳ Ｐゴシック"/>
            <family val="2"/>
            <charset val="128"/>
          </rPr>
          <t>）</t>
        </r>
        <r>
          <rPr>
            <b/>
            <sz val="11"/>
            <color rgb="FF000000"/>
            <rFont val="ＭＳ Ｐゴシック"/>
            <family val="2"/>
            <charset val="128"/>
          </rPr>
          <t xml:space="preserve">
</t>
        </r>
        <r>
          <rPr>
            <b/>
            <sz val="11"/>
            <color rgb="FF000000"/>
            <rFont val="ＭＳ Ｐゴシック"/>
            <family val="2"/>
            <charset val="128"/>
          </rPr>
          <t>例：</t>
        </r>
        <r>
          <rPr>
            <b/>
            <sz val="11"/>
            <color rgb="FF000000"/>
            <rFont val="ＭＳ Ｐゴシック"/>
            <family val="2"/>
            <charset val="128"/>
          </rPr>
          <t>2018</t>
        </r>
        <r>
          <rPr>
            <b/>
            <sz val="11"/>
            <color rgb="FF000000"/>
            <rFont val="ＭＳ Ｐゴシック"/>
            <family val="2"/>
            <charset val="128"/>
          </rPr>
          <t>年</t>
        </r>
        <r>
          <rPr>
            <b/>
            <sz val="11"/>
            <color rgb="FF000000"/>
            <rFont val="ＭＳ Ｐゴシック"/>
            <family val="2"/>
            <charset val="128"/>
          </rPr>
          <t>8</t>
        </r>
        <r>
          <rPr>
            <b/>
            <sz val="11"/>
            <color rgb="FF000000"/>
            <rFont val="ＭＳ Ｐゴシック"/>
            <family val="2"/>
            <charset val="128"/>
          </rPr>
          <t>月</t>
        </r>
        <r>
          <rPr>
            <b/>
            <sz val="11"/>
            <color rgb="FF000000"/>
            <rFont val="ＭＳ Ｐゴシック"/>
            <family val="2"/>
            <charset val="128"/>
          </rPr>
          <t>10</t>
        </r>
        <r>
          <rPr>
            <b/>
            <sz val="11"/>
            <color rgb="FF000000"/>
            <rFont val="ＭＳ Ｐゴシック"/>
            <family val="2"/>
            <charset val="128"/>
          </rPr>
          <t>日</t>
        </r>
        <r>
          <rPr>
            <b/>
            <sz val="11"/>
            <color rgb="FF000000"/>
            <rFont val="ＭＳ Ｐゴシック"/>
            <family val="2"/>
            <charset val="128"/>
          </rPr>
          <t xml:space="preserve">
</t>
        </r>
        <r>
          <rPr>
            <b/>
            <sz val="11"/>
            <color rgb="FF000000"/>
            <rFont val="ＭＳ Ｐゴシック"/>
            <family val="2"/>
            <charset val="128"/>
          </rPr>
          <t>→2018/08/10</t>
        </r>
      </text>
    </comment>
    <comment ref="R14" authorId="2" shapeId="0">
      <text>
        <r>
          <rPr>
            <b/>
            <sz val="9"/>
            <color rgb="FF000000"/>
            <rFont val="ＭＳ Ｐゴシック"/>
            <family val="2"/>
            <charset val="128"/>
          </rPr>
          <t>大会の省略名を
入力してください。
例：秩父宮賜杯第55回全日本大学駅伝予選会
→2023予選会</t>
        </r>
      </text>
    </comment>
  </commentList>
</comments>
</file>

<file path=xl/comments3.xml><?xml version="1.0" encoding="utf-8"?>
<comments xmlns="http://schemas.openxmlformats.org/spreadsheetml/2006/main">
  <authors>
    <author>村松祐</author>
    <author>現代社会</author>
    <author>東海学生陸上競技連盟</author>
  </authors>
  <commentList>
    <comment ref="K14" authorId="0" shapeId="0">
      <text>
        <r>
          <rPr>
            <b/>
            <u/>
            <sz val="12"/>
            <color rgb="FF000000"/>
            <rFont val="MS P ゴシック"/>
            <charset val="128"/>
          </rPr>
          <t>リストから</t>
        </r>
        <r>
          <rPr>
            <b/>
            <sz val="12"/>
            <color rgb="FF000000"/>
            <rFont val="MS P ゴシック"/>
            <charset val="128"/>
          </rPr>
          <t xml:space="preserve">
</t>
        </r>
        <r>
          <rPr>
            <sz val="12"/>
            <color rgb="FF000000"/>
            <rFont val="MS P ゴシック"/>
            <charset val="128"/>
          </rPr>
          <t>選択してください。</t>
        </r>
      </text>
    </comment>
    <comment ref="N14" authorId="1" shapeId="0">
      <text>
        <r>
          <rPr>
            <b/>
            <sz val="11"/>
            <color indexed="81"/>
            <rFont val="ＭＳ Ｐゴシック"/>
            <family val="3"/>
            <charset val="128"/>
          </rPr>
          <t>コンマやmを抜いて</t>
        </r>
        <r>
          <rPr>
            <sz val="11"/>
            <color indexed="81"/>
            <rFont val="ＭＳ Ｐゴシック"/>
            <family val="3"/>
            <charset val="128"/>
          </rPr>
          <t>入力してください。
（長距離種目も小数点以下を含める）
例）</t>
        </r>
        <r>
          <rPr>
            <b/>
            <sz val="11"/>
            <color indexed="81"/>
            <rFont val="ＭＳ Ｐゴシック"/>
            <family val="3"/>
            <charset val="128"/>
          </rPr>
          <t xml:space="preserve">
</t>
        </r>
        <r>
          <rPr>
            <b/>
            <u/>
            <sz val="11"/>
            <color indexed="81"/>
            <rFont val="ＭＳ Ｐゴシック"/>
            <family val="3"/>
            <charset val="128"/>
          </rPr>
          <t>○1056　10257　301542 1392</t>
        </r>
        <r>
          <rPr>
            <b/>
            <sz val="11"/>
            <color indexed="81"/>
            <rFont val="ＭＳ Ｐゴシック"/>
            <family val="3"/>
            <charset val="128"/>
          </rPr>
          <t xml:space="preserve">
</t>
        </r>
        <r>
          <rPr>
            <sz val="11"/>
            <color indexed="81"/>
            <rFont val="ＭＳ Ｐゴシック"/>
            <family val="3"/>
            <charset val="128"/>
          </rPr>
          <t>×10.56　1.02.57 30分15秒42　13ｍ92</t>
        </r>
      </text>
    </comment>
    <comment ref="Q14" authorId="2" shapeId="0">
      <text>
        <r>
          <rPr>
            <b/>
            <sz val="11"/>
            <color indexed="81"/>
            <rFont val="ＭＳ Ｐゴシック"/>
            <family val="3"/>
            <charset val="128"/>
          </rPr>
          <t>西暦から年月日を/で
区切って八桁で入力してください。
（期間：2018/01/01～2019/09/16）
例：2018年8月10日</t>
        </r>
        <r>
          <rPr>
            <b/>
            <sz val="9"/>
            <color indexed="81"/>
            <rFont val="ＭＳ Ｐゴシック"/>
            <family val="3"/>
            <charset val="128"/>
          </rPr>
          <t xml:space="preserve">
</t>
        </r>
        <r>
          <rPr>
            <b/>
            <sz val="11"/>
            <color indexed="81"/>
            <rFont val="ＭＳ Ｐゴシック"/>
            <family val="3"/>
            <charset val="128"/>
          </rPr>
          <t>→2018/08/10</t>
        </r>
      </text>
    </comment>
    <comment ref="R14" authorId="2" shapeId="0">
      <text>
        <r>
          <rPr>
            <b/>
            <sz val="9"/>
            <color rgb="FF000000"/>
            <rFont val="ＭＳ Ｐゴシック"/>
            <family val="2"/>
            <charset val="128"/>
          </rPr>
          <t>大会の省略名を</t>
        </r>
        <r>
          <rPr>
            <b/>
            <sz val="9"/>
            <color rgb="FF000000"/>
            <rFont val="ＭＳ Ｐゴシック"/>
            <family val="2"/>
            <charset val="128"/>
          </rPr>
          <t xml:space="preserve">
</t>
        </r>
        <r>
          <rPr>
            <b/>
            <sz val="9"/>
            <color rgb="FF000000"/>
            <rFont val="ＭＳ Ｐゴシック"/>
            <family val="2"/>
            <charset val="128"/>
          </rPr>
          <t>入力してください。</t>
        </r>
        <r>
          <rPr>
            <b/>
            <sz val="9"/>
            <color rgb="FF000000"/>
            <rFont val="ＭＳ Ｐゴシック"/>
            <family val="2"/>
            <charset val="128"/>
          </rPr>
          <t xml:space="preserve">
</t>
        </r>
        <r>
          <rPr>
            <b/>
            <sz val="9"/>
            <color rgb="FF000000"/>
            <rFont val="ＭＳ Ｐゴシック"/>
            <family val="2"/>
            <charset val="128"/>
          </rPr>
          <t>例：秩父宮賜杯第</t>
        </r>
        <r>
          <rPr>
            <b/>
            <sz val="9"/>
            <color rgb="FF000000"/>
            <rFont val="ＭＳ Ｐゴシック"/>
            <family val="2"/>
            <charset val="128"/>
          </rPr>
          <t>50</t>
        </r>
        <r>
          <rPr>
            <b/>
            <sz val="9"/>
            <color rgb="FF000000"/>
            <rFont val="ＭＳ Ｐゴシック"/>
            <family val="2"/>
            <charset val="128"/>
          </rPr>
          <t>回全日本大学駅伝予選会</t>
        </r>
        <r>
          <rPr>
            <b/>
            <sz val="9"/>
            <color rgb="FF000000"/>
            <rFont val="ＭＳ Ｐゴシック"/>
            <family val="2"/>
            <charset val="128"/>
          </rPr>
          <t xml:space="preserve">
</t>
        </r>
        <r>
          <rPr>
            <b/>
            <sz val="9"/>
            <color rgb="FF000000"/>
            <rFont val="ＭＳ Ｐゴシック"/>
            <family val="2"/>
            <charset val="128"/>
          </rPr>
          <t>→2018</t>
        </r>
        <r>
          <rPr>
            <b/>
            <sz val="9"/>
            <color rgb="FF000000"/>
            <rFont val="ＭＳ Ｐゴシック"/>
            <family val="2"/>
            <charset val="128"/>
          </rPr>
          <t>予選会</t>
        </r>
      </text>
    </comment>
  </commentList>
</comments>
</file>

<file path=xl/comments4.xml><?xml version="1.0" encoding="utf-8"?>
<comments xmlns="http://schemas.openxmlformats.org/spreadsheetml/2006/main">
  <authors>
    <author>松田　克洋</author>
  </authors>
  <commentList>
    <comment ref="G11" authorId="0" shapeId="0">
      <text>
        <r>
          <rPr>
            <b/>
            <sz val="14"/>
            <color rgb="FF000000"/>
            <rFont val="MS P ゴシック"/>
            <charset val="128"/>
          </rPr>
          <t>コンマを抜き</t>
        </r>
        <r>
          <rPr>
            <b/>
            <sz val="14"/>
            <color rgb="FF000000"/>
            <rFont val="MS P ゴシック"/>
            <charset val="128"/>
          </rPr>
          <t xml:space="preserve">
</t>
        </r>
        <r>
          <rPr>
            <b/>
            <sz val="14"/>
            <color rgb="FF000000"/>
            <rFont val="MS P ゴシック"/>
            <charset val="128"/>
          </rPr>
          <t>小数点以下まで</t>
        </r>
        <r>
          <rPr>
            <b/>
            <sz val="14"/>
            <color rgb="FF000000"/>
            <rFont val="MS P ゴシック"/>
            <charset val="128"/>
          </rPr>
          <t xml:space="preserve">
</t>
        </r>
        <r>
          <rPr>
            <b/>
            <sz val="14"/>
            <color rgb="FF000000"/>
            <rFont val="MS P ゴシック"/>
            <charset val="128"/>
          </rPr>
          <t>入力してください。</t>
        </r>
        <r>
          <rPr>
            <b/>
            <sz val="14"/>
            <color rgb="FF000000"/>
            <rFont val="MS P ゴシック"/>
            <charset val="128"/>
          </rPr>
          <t xml:space="preserve">
</t>
        </r>
      </text>
    </comment>
    <comment ref="G17" authorId="0" shapeId="0">
      <text>
        <r>
          <rPr>
            <b/>
            <sz val="14"/>
            <color indexed="81"/>
            <rFont val="MS P ゴシック"/>
            <family val="3"/>
            <charset val="128"/>
          </rPr>
          <t xml:space="preserve">コンマを抜き
小数点以下まで
入力してください。
</t>
        </r>
      </text>
    </comment>
    <comment ref="G27" authorId="0" shapeId="0">
      <text>
        <r>
          <rPr>
            <b/>
            <sz val="14"/>
            <color indexed="81"/>
            <rFont val="MS P ゴシック"/>
            <family val="3"/>
            <charset val="128"/>
          </rPr>
          <t xml:space="preserve">コンマを抜き
小数点以下まで
入力してください。
</t>
        </r>
      </text>
    </comment>
    <comment ref="G33" authorId="0" shapeId="0">
      <text>
        <r>
          <rPr>
            <b/>
            <sz val="14"/>
            <color indexed="81"/>
            <rFont val="MS P ゴシック"/>
            <family val="3"/>
            <charset val="128"/>
          </rPr>
          <t xml:space="preserve">コンマを抜き
小数点以下まで
入力してください。
</t>
        </r>
      </text>
    </comment>
  </commentList>
</comments>
</file>

<file path=xl/comments5.xml><?xml version="1.0" encoding="utf-8"?>
<comments xmlns="http://schemas.openxmlformats.org/spreadsheetml/2006/main">
  <authors>
    <author>古賀貴裕</author>
  </authors>
  <commentList>
    <comment ref="E11" authorId="0" shapeId="0">
      <text>
        <r>
          <rPr>
            <b/>
            <sz val="9"/>
            <color indexed="81"/>
            <rFont val="ＭＳ Ｐゴシック"/>
            <family val="3"/>
            <charset val="128"/>
          </rPr>
          <t>以下の例のように入力してください。
11秒11→1111
6m86→686
記録なし→0</t>
        </r>
      </text>
    </comment>
    <comment ref="E23" authorId="0" shapeId="0">
      <text>
        <r>
          <rPr>
            <b/>
            <sz val="9"/>
            <color indexed="81"/>
            <rFont val="ＭＳ Ｐゴシック"/>
            <family val="3"/>
            <charset val="128"/>
          </rPr>
          <t>以下の例のように入力してください。
11秒11→1111
6m86→686
記録なし→0</t>
        </r>
      </text>
    </comment>
    <comment ref="E35" authorId="0" shapeId="0">
      <text>
        <r>
          <rPr>
            <b/>
            <sz val="9"/>
            <color indexed="81"/>
            <rFont val="ＭＳ Ｐゴシック"/>
            <family val="3"/>
            <charset val="128"/>
          </rPr>
          <t>以下の例のように入力してください。
11秒11→1111
6m86→686
記録なし→0</t>
        </r>
      </text>
    </comment>
  </commentList>
</comments>
</file>

<file path=xl/comments6.xml><?xml version="1.0" encoding="utf-8"?>
<comments xmlns="http://schemas.openxmlformats.org/spreadsheetml/2006/main">
  <authors>
    <author>古賀貴裕</author>
  </authors>
  <commentList>
    <comment ref="E11" authorId="0" shapeId="0">
      <text>
        <r>
          <rPr>
            <b/>
            <sz val="9"/>
            <color indexed="81"/>
            <rFont val="ＭＳ Ｐゴシック"/>
            <family val="3"/>
            <charset val="128"/>
          </rPr>
          <t>以下の例のように入力してください。
11秒11→1111
6m86→686
記録なし→0</t>
        </r>
      </text>
    </comment>
    <comment ref="E23" authorId="0" shapeId="0">
      <text>
        <r>
          <rPr>
            <b/>
            <sz val="9"/>
            <color indexed="81"/>
            <rFont val="ＭＳ Ｐゴシック"/>
            <family val="3"/>
            <charset val="128"/>
          </rPr>
          <t>以下の例のように入力してください。
11秒11→1111
6m86→686
記録なし→0</t>
        </r>
      </text>
    </comment>
    <comment ref="E35" authorId="0" shapeId="0">
      <text>
        <r>
          <rPr>
            <b/>
            <sz val="9"/>
            <color indexed="81"/>
            <rFont val="ＭＳ Ｐゴシック"/>
            <family val="3"/>
            <charset val="128"/>
          </rPr>
          <t>以下の例のように入力してください。
11秒11→1111
6m86→686
記録なし→0</t>
        </r>
      </text>
    </comment>
  </commentList>
</comments>
</file>

<file path=xl/comments7.xml><?xml version="1.0" encoding="utf-8"?>
<comments xmlns="http://schemas.openxmlformats.org/spreadsheetml/2006/main">
  <authors>
    <author>東海学生陸上競技連盟</author>
    <author>松田　克洋</author>
  </authors>
  <commentList>
    <comment ref="D11" authorId="0" shapeId="0">
      <text>
        <r>
          <rPr>
            <b/>
            <sz val="9"/>
            <color indexed="81"/>
            <rFont val="ＭＳ Ｐゴシック"/>
            <family val="3"/>
            <charset val="128"/>
          </rPr>
          <t>コンマを抜いて入力してください。
例）
○1056　10257　
×10.56　1.02.57　</t>
        </r>
      </text>
    </comment>
    <comment ref="D13" authorId="0" shapeId="0">
      <text>
        <r>
          <rPr>
            <b/>
            <sz val="9"/>
            <color indexed="81"/>
            <rFont val="ＭＳ Ｐゴシック"/>
            <family val="3"/>
            <charset val="128"/>
          </rPr>
          <t>大会の省略名を入力してください。
例：第84回東海学生陸上競技対校選手権大会
→2018東海IC</t>
        </r>
      </text>
    </comment>
    <comment ref="E15" authorId="1" shapeId="0">
      <text>
        <r>
          <rPr>
            <b/>
            <sz val="9"/>
            <color indexed="81"/>
            <rFont val="MS P ゴシック"/>
            <family val="3"/>
            <charset val="128"/>
          </rPr>
          <t>・2018/01/01から
　2019/0427の
　期間内であること
・年月日を/で区切り
  8桁で入力すること</t>
        </r>
      </text>
    </comment>
  </commentList>
</comments>
</file>

<file path=xl/comments8.xml><?xml version="1.0" encoding="utf-8"?>
<comments xmlns="http://schemas.openxmlformats.org/spreadsheetml/2006/main">
  <authors>
    <author>東海学生陸上競技連盟</author>
  </authors>
  <commentList>
    <comment ref="D11" authorId="0" shapeId="0">
      <text>
        <r>
          <rPr>
            <b/>
            <sz val="9"/>
            <color indexed="81"/>
            <rFont val="ＭＳ Ｐゴシック"/>
            <family val="3"/>
            <charset val="128"/>
          </rPr>
          <t>コンマを抜いて入力してください。
例）
○1056　10257　
×10.56　1.02.57　</t>
        </r>
      </text>
    </comment>
    <comment ref="D13" authorId="0" shapeId="0">
      <text>
        <r>
          <rPr>
            <b/>
            <sz val="9"/>
            <color indexed="81"/>
            <rFont val="ＭＳ Ｐゴシック"/>
            <family val="3"/>
            <charset val="128"/>
          </rPr>
          <t xml:space="preserve">大会の省略名を入力してください。
例：第84回東海学生陸上競技対校選手権大会
→2018東海IC
</t>
        </r>
      </text>
    </comment>
    <comment ref="E15" authorId="0" shapeId="0">
      <text>
        <r>
          <rPr>
            <b/>
            <sz val="9"/>
            <color indexed="81"/>
            <rFont val="ＭＳ Ｐゴシック"/>
            <family val="3"/>
            <charset val="128"/>
          </rPr>
          <t>西暦から8桁で
入力してください。
H30年9月３日
→20180903</t>
        </r>
      </text>
    </comment>
  </commentList>
</comments>
</file>

<file path=xl/comments9.xml><?xml version="1.0" encoding="utf-8"?>
<comments xmlns="http://schemas.openxmlformats.org/spreadsheetml/2006/main">
  <authors>
    <author>東海学生陸上競技連盟</author>
  </authors>
  <commentList>
    <comment ref="D11" authorId="0" shapeId="0">
      <text>
        <r>
          <rPr>
            <b/>
            <sz val="9"/>
            <color indexed="81"/>
            <rFont val="ＭＳ Ｐゴシック"/>
            <family val="3"/>
            <charset val="128"/>
          </rPr>
          <t>コンマを抜いて入力してください。
例）
○1056　10257　
×10.56　1.02.57　</t>
        </r>
      </text>
    </comment>
    <comment ref="D13" authorId="0" shapeId="0">
      <text>
        <r>
          <rPr>
            <b/>
            <sz val="9"/>
            <color indexed="81"/>
            <rFont val="ＭＳ Ｐゴシック"/>
            <family val="3"/>
            <charset val="128"/>
          </rPr>
          <t>大会の省略名を入力してください。
例：第84回東海学生陸上競技対校選手権大会
→2018東海IC</t>
        </r>
      </text>
    </comment>
  </commentList>
</comments>
</file>

<file path=xl/sharedStrings.xml><?xml version="1.0" encoding="utf-8"?>
<sst xmlns="http://schemas.openxmlformats.org/spreadsheetml/2006/main" count="20095" uniqueCount="8373">
  <si>
    <t>大学名　ﾌﾘｶﾞﾅ</t>
    <rPh sb="0" eb="3">
      <t>ダイガクメイ</t>
    </rPh>
    <phoneticPr fontId="1"/>
  </si>
  <si>
    <t>大学名</t>
    <rPh sb="0" eb="3">
      <t>ダイガクメイ</t>
    </rPh>
    <phoneticPr fontId="1"/>
  </si>
  <si>
    <t>大学コード</t>
    <rPh sb="0" eb="2">
      <t>ダイガク</t>
    </rPh>
    <phoneticPr fontId="1"/>
  </si>
  <si>
    <t>略称</t>
    <rPh sb="0" eb="2">
      <t>リャクショウ</t>
    </rPh>
    <phoneticPr fontId="1"/>
  </si>
  <si>
    <t>KC</t>
  </si>
  <si>
    <t>印</t>
    <rPh sb="0" eb="1">
      <t>イン</t>
    </rPh>
    <phoneticPr fontId="1"/>
  </si>
  <si>
    <t>監督名</t>
    <rPh sb="0" eb="2">
      <t>カントク</t>
    </rPh>
    <rPh sb="2" eb="3">
      <t>メイ</t>
    </rPh>
    <phoneticPr fontId="1"/>
  </si>
  <si>
    <t>電話番号</t>
    <rPh sb="0" eb="2">
      <t>デンワ</t>
    </rPh>
    <rPh sb="2" eb="4">
      <t>バンゴウ</t>
    </rPh>
    <phoneticPr fontId="1"/>
  </si>
  <si>
    <t>緊急連絡先</t>
    <rPh sb="0" eb="2">
      <t>キンキュウ</t>
    </rPh>
    <rPh sb="2" eb="5">
      <t>レンラクサキ</t>
    </rPh>
    <phoneticPr fontId="1"/>
  </si>
  <si>
    <t>郵便番号</t>
    <rPh sb="0" eb="4">
      <t>ユウビンバンゴウ</t>
    </rPh>
    <phoneticPr fontId="1"/>
  </si>
  <si>
    <t>住所</t>
    <rPh sb="0" eb="2">
      <t>ジュウショ</t>
    </rPh>
    <phoneticPr fontId="1"/>
  </si>
  <si>
    <t>　　印</t>
    <rPh sb="2" eb="3">
      <t>イン</t>
    </rPh>
    <phoneticPr fontId="1"/>
  </si>
  <si>
    <t>個人種目料金</t>
    <rPh sb="0" eb="2">
      <t>コジン</t>
    </rPh>
    <rPh sb="2" eb="4">
      <t>シュモク</t>
    </rPh>
    <rPh sb="4" eb="6">
      <t>リョウキン</t>
    </rPh>
    <phoneticPr fontId="1"/>
  </si>
  <si>
    <t>No.</t>
  </si>
  <si>
    <t>登録番号</t>
    <rPh sb="0" eb="2">
      <t>トウロク</t>
    </rPh>
    <rPh sb="2" eb="4">
      <t>バンゴウ</t>
    </rPh>
    <phoneticPr fontId="1"/>
  </si>
  <si>
    <t>氏名</t>
    <rPh sb="0" eb="2">
      <t>シメイ</t>
    </rPh>
    <phoneticPr fontId="1"/>
  </si>
  <si>
    <t>ＤＢ</t>
  </si>
  <si>
    <t>出場種目</t>
    <rPh sb="0" eb="2">
      <t>シュツジョウ</t>
    </rPh>
    <rPh sb="2" eb="4">
      <t>シュモク</t>
    </rPh>
    <phoneticPr fontId="1"/>
  </si>
  <si>
    <t>S1,S2,S3</t>
  </si>
  <si>
    <t>Mat</t>
  </si>
  <si>
    <t>年月日</t>
    <rPh sb="0" eb="3">
      <t>ネンガッピ</t>
    </rPh>
    <phoneticPr fontId="1"/>
  </si>
  <si>
    <t>大会名</t>
    <rPh sb="0" eb="2">
      <t>タイカイ</t>
    </rPh>
    <rPh sb="2" eb="3">
      <t>メイ</t>
    </rPh>
    <phoneticPr fontId="1"/>
  </si>
  <si>
    <t>4×100mR</t>
  </si>
  <si>
    <t>4×400mR</t>
  </si>
  <si>
    <t>種目①</t>
    <rPh sb="0" eb="2">
      <t>シュモク</t>
    </rPh>
    <phoneticPr fontId="1"/>
  </si>
  <si>
    <t>400m</t>
  </si>
  <si>
    <t>00500</t>
  </si>
  <si>
    <t>①</t>
  </si>
  <si>
    <t>種目②</t>
    <rPh sb="0" eb="2">
      <t>シュモク</t>
    </rPh>
    <phoneticPr fontId="1"/>
  </si>
  <si>
    <t>②</t>
  </si>
  <si>
    <t>1500m</t>
  </si>
  <si>
    <t>00800</t>
  </si>
  <si>
    <t>登録番号</t>
    <rPh sb="0" eb="2">
      <t>トウロク</t>
    </rPh>
    <rPh sb="2" eb="4">
      <t>バンゴウ</t>
    </rPh>
    <phoneticPr fontId="2"/>
  </si>
  <si>
    <t>DB</t>
  </si>
  <si>
    <t>氏名</t>
    <rPh sb="0" eb="2">
      <t>シメイ</t>
    </rPh>
    <phoneticPr fontId="2"/>
  </si>
  <si>
    <t>カナ氏名</t>
    <rPh sb="2" eb="4">
      <t>シメイ</t>
    </rPh>
    <phoneticPr fontId="2"/>
  </si>
  <si>
    <t>登録陸協</t>
    <rPh sb="0" eb="2">
      <t>トウロク</t>
    </rPh>
    <rPh sb="2" eb="4">
      <t>リッキョウ</t>
    </rPh>
    <phoneticPr fontId="3"/>
  </si>
  <si>
    <t>県コード</t>
    <rPh sb="0" eb="1">
      <t>ケン</t>
    </rPh>
    <phoneticPr fontId="2"/>
  </si>
  <si>
    <t>団体名</t>
    <rPh sb="0" eb="3">
      <t>ダンタイメイ</t>
    </rPh>
    <phoneticPr fontId="3"/>
  </si>
  <si>
    <t>学年</t>
    <rPh sb="0" eb="2">
      <t>ガクネン</t>
    </rPh>
    <phoneticPr fontId="1"/>
  </si>
  <si>
    <t>100000001</t>
  </si>
  <si>
    <t>2</t>
  </si>
  <si>
    <t>100000002</t>
  </si>
  <si>
    <t>3</t>
  </si>
  <si>
    <t>100000003</t>
  </si>
  <si>
    <t>100000004</t>
  </si>
  <si>
    <t>100000005</t>
  </si>
  <si>
    <t>100000006</t>
  </si>
  <si>
    <t>100000007</t>
  </si>
  <si>
    <t>100000008</t>
  </si>
  <si>
    <t>100000009</t>
  </si>
  <si>
    <t>100000010</t>
  </si>
  <si>
    <t>100000011</t>
  </si>
  <si>
    <t>100000012</t>
  </si>
  <si>
    <t>100000013</t>
  </si>
  <si>
    <t>4</t>
  </si>
  <si>
    <t>100000014</t>
  </si>
  <si>
    <t>100000015</t>
  </si>
  <si>
    <t>100000016</t>
  </si>
  <si>
    <t>100000017</t>
  </si>
  <si>
    <t>100000018</t>
  </si>
  <si>
    <t>100000019</t>
  </si>
  <si>
    <t>100000020</t>
  </si>
  <si>
    <t>100000021</t>
  </si>
  <si>
    <t>100000022</t>
  </si>
  <si>
    <t>100000023</t>
  </si>
  <si>
    <t>100000024</t>
  </si>
  <si>
    <t>100000025</t>
  </si>
  <si>
    <t>100000026</t>
  </si>
  <si>
    <t>100000027</t>
  </si>
  <si>
    <t>100000028</t>
  </si>
  <si>
    <t>1</t>
  </si>
  <si>
    <t>100000029</t>
  </si>
  <si>
    <t>100000030</t>
  </si>
  <si>
    <t>100000031</t>
  </si>
  <si>
    <t>100000032</t>
  </si>
  <si>
    <t>100000033</t>
  </si>
  <si>
    <t>100000034</t>
  </si>
  <si>
    <t>100000035</t>
  </si>
  <si>
    <t>100000036</t>
  </si>
  <si>
    <t>100000037</t>
  </si>
  <si>
    <t>100000038</t>
  </si>
  <si>
    <t>100000039</t>
  </si>
  <si>
    <t>100000040</t>
  </si>
  <si>
    <t>100000041</t>
  </si>
  <si>
    <t>100000042</t>
  </si>
  <si>
    <t>100000043</t>
  </si>
  <si>
    <t>100000044</t>
  </si>
  <si>
    <t>100000045</t>
  </si>
  <si>
    <t>100000046</t>
  </si>
  <si>
    <t>100000047</t>
  </si>
  <si>
    <t>100000048</t>
  </si>
  <si>
    <t>100000049</t>
  </si>
  <si>
    <t>100000050</t>
  </si>
  <si>
    <t>100000051</t>
  </si>
  <si>
    <t>100000052</t>
  </si>
  <si>
    <t>100000053</t>
  </si>
  <si>
    <t>100000054</t>
  </si>
  <si>
    <t>100000055</t>
  </si>
  <si>
    <t>100000056</t>
  </si>
  <si>
    <t>100000057</t>
  </si>
  <si>
    <t>100000058</t>
  </si>
  <si>
    <t>100000059</t>
  </si>
  <si>
    <t>100000060</t>
  </si>
  <si>
    <t>100000061</t>
  </si>
  <si>
    <t>100000062</t>
  </si>
  <si>
    <t>100000063</t>
  </si>
  <si>
    <t>100000064</t>
  </si>
  <si>
    <t>100000065</t>
  </si>
  <si>
    <t>100000066</t>
  </si>
  <si>
    <t>100000067</t>
  </si>
  <si>
    <t>100000068</t>
  </si>
  <si>
    <t>100000069</t>
  </si>
  <si>
    <t>100000070</t>
  </si>
  <si>
    <t>100000071</t>
  </si>
  <si>
    <t>100000072</t>
  </si>
  <si>
    <t>100000073</t>
  </si>
  <si>
    <t>100000074</t>
  </si>
  <si>
    <t>100000075</t>
  </si>
  <si>
    <t>100000076</t>
  </si>
  <si>
    <t>100000077</t>
  </si>
  <si>
    <t>100000078</t>
  </si>
  <si>
    <t>100000079</t>
  </si>
  <si>
    <t>100000080</t>
  </si>
  <si>
    <t>100000081</t>
  </si>
  <si>
    <t>100000082</t>
  </si>
  <si>
    <t>100000083</t>
  </si>
  <si>
    <t>100000084</t>
  </si>
  <si>
    <t>100000085</t>
  </si>
  <si>
    <t>100000086</t>
  </si>
  <si>
    <t>100000087</t>
  </si>
  <si>
    <t>100000088</t>
  </si>
  <si>
    <t>100000089</t>
  </si>
  <si>
    <t>100000090</t>
  </si>
  <si>
    <t>100000091</t>
  </si>
  <si>
    <t>100000092</t>
  </si>
  <si>
    <t>100000093</t>
  </si>
  <si>
    <t>100000094</t>
  </si>
  <si>
    <t>100000095</t>
  </si>
  <si>
    <t>100000096</t>
  </si>
  <si>
    <t>100000097</t>
  </si>
  <si>
    <t>100000098</t>
  </si>
  <si>
    <t>100000099</t>
  </si>
  <si>
    <t>100000100</t>
  </si>
  <si>
    <t>100000101</t>
  </si>
  <si>
    <t>100000102</t>
  </si>
  <si>
    <t>100000103</t>
  </si>
  <si>
    <t>100000104</t>
  </si>
  <si>
    <t>100000105</t>
  </si>
  <si>
    <t>100000106</t>
  </si>
  <si>
    <t>100000107</t>
  </si>
  <si>
    <t>100000108</t>
  </si>
  <si>
    <t>100000109</t>
  </si>
  <si>
    <t>100000110</t>
  </si>
  <si>
    <t>100000111</t>
  </si>
  <si>
    <t>100000112</t>
  </si>
  <si>
    <t>100000113</t>
  </si>
  <si>
    <t>100000114</t>
  </si>
  <si>
    <t>100000115</t>
  </si>
  <si>
    <t>100000116</t>
  </si>
  <si>
    <t>100000117</t>
  </si>
  <si>
    <t>100000118</t>
  </si>
  <si>
    <t>100000119</t>
  </si>
  <si>
    <t>100000120</t>
  </si>
  <si>
    <t>100000121</t>
  </si>
  <si>
    <t>100000122</t>
  </si>
  <si>
    <t>100000123</t>
  </si>
  <si>
    <t>100000124</t>
  </si>
  <si>
    <t>100000125</t>
  </si>
  <si>
    <t>100000126</t>
  </si>
  <si>
    <t>100000127</t>
  </si>
  <si>
    <t>100000128</t>
  </si>
  <si>
    <t>100000129</t>
  </si>
  <si>
    <t>100000130</t>
  </si>
  <si>
    <t>100000131</t>
  </si>
  <si>
    <t>100000132</t>
  </si>
  <si>
    <t>100000133</t>
  </si>
  <si>
    <t>100000134</t>
  </si>
  <si>
    <t>100000135</t>
  </si>
  <si>
    <t>100000136</t>
  </si>
  <si>
    <t>100000137</t>
  </si>
  <si>
    <t>100000138</t>
  </si>
  <si>
    <t>100000139</t>
  </si>
  <si>
    <t>100000140</t>
  </si>
  <si>
    <t>100000141</t>
  </si>
  <si>
    <t>100000142</t>
  </si>
  <si>
    <t>100000143</t>
  </si>
  <si>
    <t>100000144</t>
  </si>
  <si>
    <t>100000145</t>
  </si>
  <si>
    <t>100000146</t>
  </si>
  <si>
    <t>100000147</t>
  </si>
  <si>
    <t>100000148</t>
  </si>
  <si>
    <t>100000149</t>
  </si>
  <si>
    <t>100000150</t>
  </si>
  <si>
    <t>100000151</t>
  </si>
  <si>
    <t>100000152</t>
  </si>
  <si>
    <t>100000153</t>
  </si>
  <si>
    <t>100000154</t>
  </si>
  <si>
    <t>5</t>
  </si>
  <si>
    <t>100000155</t>
  </si>
  <si>
    <t>100000156</t>
  </si>
  <si>
    <t>100000157</t>
  </si>
  <si>
    <t>100000158</t>
  </si>
  <si>
    <t>100000159</t>
  </si>
  <si>
    <t>100000160</t>
  </si>
  <si>
    <t>100000161</t>
  </si>
  <si>
    <t>100000162</t>
  </si>
  <si>
    <t>100000163</t>
  </si>
  <si>
    <t>100000164</t>
  </si>
  <si>
    <t>100000165</t>
  </si>
  <si>
    <t>100000166</t>
  </si>
  <si>
    <t>100000167</t>
  </si>
  <si>
    <t>100000168</t>
  </si>
  <si>
    <t>100000169</t>
  </si>
  <si>
    <t>100000170</t>
  </si>
  <si>
    <t>100000171</t>
  </si>
  <si>
    <t>100000172</t>
  </si>
  <si>
    <t>100000173</t>
  </si>
  <si>
    <t>100000174</t>
  </si>
  <si>
    <t>100000175</t>
  </si>
  <si>
    <t>100000176</t>
  </si>
  <si>
    <t>100000177</t>
  </si>
  <si>
    <t>100000178</t>
  </si>
  <si>
    <t>100000179</t>
  </si>
  <si>
    <t>100000180</t>
  </si>
  <si>
    <t>100000181</t>
  </si>
  <si>
    <t>100000182</t>
  </si>
  <si>
    <t>100000183</t>
  </si>
  <si>
    <t>100000184</t>
  </si>
  <si>
    <t>100000185</t>
  </si>
  <si>
    <t>100000186</t>
  </si>
  <si>
    <t>100000187</t>
  </si>
  <si>
    <t>100000188</t>
  </si>
  <si>
    <t>100000189</t>
  </si>
  <si>
    <t>100000190</t>
  </si>
  <si>
    <t>100000191</t>
  </si>
  <si>
    <t>100000192</t>
  </si>
  <si>
    <t>100000193</t>
  </si>
  <si>
    <t>100000194</t>
  </si>
  <si>
    <t>100000195</t>
  </si>
  <si>
    <t>100000196</t>
  </si>
  <si>
    <t>M2</t>
  </si>
  <si>
    <t>100000197</t>
  </si>
  <si>
    <t>100000198</t>
  </si>
  <si>
    <t>100000199</t>
  </si>
  <si>
    <t>100000200</t>
  </si>
  <si>
    <t>100000201</t>
  </si>
  <si>
    <t>M1</t>
  </si>
  <si>
    <t>100000202</t>
  </si>
  <si>
    <t>100000203</t>
  </si>
  <si>
    <t>100000204</t>
  </si>
  <si>
    <t>100000205</t>
  </si>
  <si>
    <t>100000206</t>
  </si>
  <si>
    <t>100000207</t>
  </si>
  <si>
    <t>100000208</t>
  </si>
  <si>
    <t>100000209</t>
  </si>
  <si>
    <t>100000210</t>
  </si>
  <si>
    <t>100000211</t>
  </si>
  <si>
    <t>100000212</t>
  </si>
  <si>
    <t>100000213</t>
  </si>
  <si>
    <t>100000214</t>
  </si>
  <si>
    <t>100000215</t>
  </si>
  <si>
    <t>100000216</t>
  </si>
  <si>
    <t>100000217</t>
  </si>
  <si>
    <t>100000218</t>
  </si>
  <si>
    <t>100000219</t>
  </si>
  <si>
    <t>100000220</t>
  </si>
  <si>
    <t>100000221</t>
  </si>
  <si>
    <t>100000222</t>
  </si>
  <si>
    <t>100000223</t>
  </si>
  <si>
    <t>100000224</t>
  </si>
  <si>
    <t>100000225</t>
  </si>
  <si>
    <t>100000226</t>
  </si>
  <si>
    <t>100000227</t>
  </si>
  <si>
    <t>100000228</t>
  </si>
  <si>
    <t>100000229</t>
  </si>
  <si>
    <t>100000230</t>
  </si>
  <si>
    <t>100000231</t>
  </si>
  <si>
    <t>100000232</t>
  </si>
  <si>
    <t>100000233</t>
  </si>
  <si>
    <t>100000234</t>
  </si>
  <si>
    <t>100000235</t>
  </si>
  <si>
    <t>100000236</t>
  </si>
  <si>
    <t>100000237</t>
  </si>
  <si>
    <t>100000238</t>
  </si>
  <si>
    <t>北海道</t>
  </si>
  <si>
    <t>100000239</t>
  </si>
  <si>
    <t>100000240</t>
  </si>
  <si>
    <t>100000241</t>
  </si>
  <si>
    <t>100000242</t>
  </si>
  <si>
    <t>100000243</t>
  </si>
  <si>
    <t>100000244</t>
  </si>
  <si>
    <t>100000245</t>
  </si>
  <si>
    <t>100000246</t>
  </si>
  <si>
    <t>100000247</t>
  </si>
  <si>
    <t>100000248</t>
  </si>
  <si>
    <t>100000249</t>
  </si>
  <si>
    <t>100000250</t>
  </si>
  <si>
    <t>100000251</t>
  </si>
  <si>
    <t>100000252</t>
  </si>
  <si>
    <t>100000253</t>
  </si>
  <si>
    <t>100000254</t>
  </si>
  <si>
    <t>100000255</t>
  </si>
  <si>
    <t>100000256</t>
  </si>
  <si>
    <t>100000257</t>
  </si>
  <si>
    <t>100000258</t>
  </si>
  <si>
    <t>100000259</t>
  </si>
  <si>
    <t>100000260</t>
  </si>
  <si>
    <t>100000261</t>
  </si>
  <si>
    <t>100000262</t>
  </si>
  <si>
    <t>100000263</t>
  </si>
  <si>
    <t>100000264</t>
  </si>
  <si>
    <t>100000265</t>
  </si>
  <si>
    <t>100000266</t>
  </si>
  <si>
    <t>100000267</t>
  </si>
  <si>
    <t>100000268</t>
  </si>
  <si>
    <t>100000269</t>
  </si>
  <si>
    <t>100000270</t>
  </si>
  <si>
    <t>100000271</t>
  </si>
  <si>
    <t>100000272</t>
  </si>
  <si>
    <t>100000273</t>
  </si>
  <si>
    <t>100000274</t>
  </si>
  <si>
    <t>100000275</t>
  </si>
  <si>
    <t>100000276</t>
  </si>
  <si>
    <t>100000277</t>
  </si>
  <si>
    <t>100000278</t>
  </si>
  <si>
    <t>100000279</t>
  </si>
  <si>
    <t>100000280</t>
  </si>
  <si>
    <t>100000281</t>
  </si>
  <si>
    <t>100000282</t>
  </si>
  <si>
    <t>100000283</t>
  </si>
  <si>
    <t>100000284</t>
  </si>
  <si>
    <t>100000285</t>
  </si>
  <si>
    <t>100000286</t>
  </si>
  <si>
    <t>100000287</t>
  </si>
  <si>
    <t>100000288</t>
  </si>
  <si>
    <t>100000289</t>
  </si>
  <si>
    <t>100000290</t>
  </si>
  <si>
    <t>100000291</t>
  </si>
  <si>
    <t>100000292</t>
  </si>
  <si>
    <t>100000293</t>
  </si>
  <si>
    <t>100000294</t>
  </si>
  <si>
    <t>100000295</t>
  </si>
  <si>
    <t>100000296</t>
  </si>
  <si>
    <t>100000297</t>
  </si>
  <si>
    <t>100000298</t>
  </si>
  <si>
    <t>100000299</t>
  </si>
  <si>
    <t>100000300</t>
  </si>
  <si>
    <t>100000301</t>
  </si>
  <si>
    <t>100000302</t>
  </si>
  <si>
    <t>100000303</t>
  </si>
  <si>
    <t>100000304</t>
  </si>
  <si>
    <t>100000305</t>
  </si>
  <si>
    <t>100000306</t>
  </si>
  <si>
    <t>100000307</t>
  </si>
  <si>
    <t>100000308</t>
  </si>
  <si>
    <t>100000309</t>
  </si>
  <si>
    <t>100000310</t>
  </si>
  <si>
    <t>100000311</t>
  </si>
  <si>
    <t>100000312</t>
  </si>
  <si>
    <t>100000313</t>
  </si>
  <si>
    <t>100000314</t>
  </si>
  <si>
    <t>100000315</t>
  </si>
  <si>
    <t>100000316</t>
  </si>
  <si>
    <t>100000317</t>
  </si>
  <si>
    <t>100000318</t>
  </si>
  <si>
    <t>100000319</t>
  </si>
  <si>
    <t>100000320</t>
  </si>
  <si>
    <t>100000321</t>
  </si>
  <si>
    <t>100000322</t>
  </si>
  <si>
    <t>100000323</t>
  </si>
  <si>
    <t>100000324</t>
  </si>
  <si>
    <t>100000325</t>
  </si>
  <si>
    <t>100000326</t>
  </si>
  <si>
    <t>100000327</t>
  </si>
  <si>
    <t>100000328</t>
  </si>
  <si>
    <t>100000329</t>
  </si>
  <si>
    <t>100000330</t>
  </si>
  <si>
    <t>100000331</t>
  </si>
  <si>
    <t>100000332</t>
  </si>
  <si>
    <t>100000333</t>
  </si>
  <si>
    <t>100000334</t>
  </si>
  <si>
    <t>100000335</t>
  </si>
  <si>
    <t>100000336</t>
  </si>
  <si>
    <t>100000337</t>
  </si>
  <si>
    <t>100000338</t>
  </si>
  <si>
    <t>100000339</t>
  </si>
  <si>
    <t>100000340</t>
  </si>
  <si>
    <t>100000341</t>
  </si>
  <si>
    <t>100000342</t>
  </si>
  <si>
    <t>100000343</t>
  </si>
  <si>
    <t>100000344</t>
  </si>
  <si>
    <t>100000345</t>
  </si>
  <si>
    <t>100000346</t>
  </si>
  <si>
    <t>100000347</t>
  </si>
  <si>
    <t>100000348</t>
  </si>
  <si>
    <t>100000349</t>
  </si>
  <si>
    <t>100000350</t>
  </si>
  <si>
    <t>100000351</t>
  </si>
  <si>
    <t>100000352</t>
  </si>
  <si>
    <t>100000353</t>
  </si>
  <si>
    <t>100000354</t>
  </si>
  <si>
    <t>100000355</t>
  </si>
  <si>
    <t>100000356</t>
  </si>
  <si>
    <t>100000357</t>
  </si>
  <si>
    <t>100000358</t>
  </si>
  <si>
    <t>100000359</t>
  </si>
  <si>
    <t>100000360</t>
  </si>
  <si>
    <t>100000361</t>
  </si>
  <si>
    <t>100000362</t>
  </si>
  <si>
    <t>100000363</t>
  </si>
  <si>
    <t>100000364</t>
  </si>
  <si>
    <t>100000365</t>
  </si>
  <si>
    <t>100000366</t>
  </si>
  <si>
    <t>100000367</t>
  </si>
  <si>
    <t>100000368</t>
  </si>
  <si>
    <t>100000369</t>
  </si>
  <si>
    <t>100000370</t>
  </si>
  <si>
    <t>100000371</t>
  </si>
  <si>
    <t>100000372</t>
  </si>
  <si>
    <t>100000373</t>
  </si>
  <si>
    <t>100000374</t>
  </si>
  <si>
    <t>100000375</t>
  </si>
  <si>
    <t>100000376</t>
  </si>
  <si>
    <t>100000377</t>
  </si>
  <si>
    <t>100000378</t>
  </si>
  <si>
    <t>100000379</t>
  </si>
  <si>
    <t>100000380</t>
  </si>
  <si>
    <t>100000381</t>
  </si>
  <si>
    <t>100000382</t>
  </si>
  <si>
    <t>100000383</t>
  </si>
  <si>
    <t>100000384</t>
  </si>
  <si>
    <t>100000385</t>
  </si>
  <si>
    <t>100000386</t>
  </si>
  <si>
    <t>100000387</t>
  </si>
  <si>
    <t>100000388</t>
  </si>
  <si>
    <t>100000389</t>
  </si>
  <si>
    <t>100000390</t>
  </si>
  <si>
    <t>100000391</t>
  </si>
  <si>
    <t>100000392</t>
  </si>
  <si>
    <t>100000393</t>
  </si>
  <si>
    <t>100000394</t>
  </si>
  <si>
    <t>100000395</t>
  </si>
  <si>
    <t>100000396</t>
  </si>
  <si>
    <t>100000397</t>
  </si>
  <si>
    <t>100000398</t>
  </si>
  <si>
    <t>100000399</t>
  </si>
  <si>
    <t>100000400</t>
  </si>
  <si>
    <t>100000401</t>
  </si>
  <si>
    <t>100000402</t>
  </si>
  <si>
    <t>100000403</t>
  </si>
  <si>
    <t>100000404</t>
  </si>
  <si>
    <t>100000405</t>
  </si>
  <si>
    <t>100000406</t>
  </si>
  <si>
    <t>100000407</t>
  </si>
  <si>
    <t>100000408</t>
  </si>
  <si>
    <t>100000409</t>
  </si>
  <si>
    <t>100000410</t>
  </si>
  <si>
    <t>100000411</t>
  </si>
  <si>
    <t>100000412</t>
  </si>
  <si>
    <t>100000413</t>
  </si>
  <si>
    <t>100000414</t>
  </si>
  <si>
    <t>100000415</t>
  </si>
  <si>
    <t>100000416</t>
  </si>
  <si>
    <t>100000417</t>
  </si>
  <si>
    <t>100000418</t>
  </si>
  <si>
    <t>100000419</t>
  </si>
  <si>
    <t>100000420</t>
  </si>
  <si>
    <t>100000421</t>
  </si>
  <si>
    <t>100000422</t>
  </si>
  <si>
    <t>100000423</t>
  </si>
  <si>
    <t>100000424</t>
  </si>
  <si>
    <t>100000425</t>
  </si>
  <si>
    <t>100000426</t>
  </si>
  <si>
    <t>100000427</t>
  </si>
  <si>
    <t>100000428</t>
  </si>
  <si>
    <t>100000429</t>
  </si>
  <si>
    <t>100000430</t>
  </si>
  <si>
    <t>100000431</t>
  </si>
  <si>
    <t>100000432</t>
  </si>
  <si>
    <t>100000433</t>
  </si>
  <si>
    <t>100000434</t>
  </si>
  <si>
    <t>100000435</t>
  </si>
  <si>
    <t>100000436</t>
  </si>
  <si>
    <t>100000437</t>
  </si>
  <si>
    <t>100000438</t>
  </si>
  <si>
    <t>100000439</t>
  </si>
  <si>
    <t>100000440</t>
  </si>
  <si>
    <t>100000441</t>
  </si>
  <si>
    <t>100000442</t>
  </si>
  <si>
    <t>100000443</t>
  </si>
  <si>
    <t>100000444</t>
  </si>
  <si>
    <t>100000445</t>
  </si>
  <si>
    <t>100000446</t>
  </si>
  <si>
    <t>100000447</t>
  </si>
  <si>
    <t>100000448</t>
  </si>
  <si>
    <t>100000449</t>
  </si>
  <si>
    <t>100000450</t>
  </si>
  <si>
    <t>100000451</t>
  </si>
  <si>
    <t>100000452</t>
  </si>
  <si>
    <t>100000453</t>
  </si>
  <si>
    <t>100000454</t>
  </si>
  <si>
    <t>100000455</t>
  </si>
  <si>
    <t>100000456</t>
  </si>
  <si>
    <t>100000457</t>
  </si>
  <si>
    <t>100000458</t>
  </si>
  <si>
    <t>100000459</t>
  </si>
  <si>
    <t>100000460</t>
  </si>
  <si>
    <t>100000461</t>
  </si>
  <si>
    <t>100000462</t>
  </si>
  <si>
    <t>100000463</t>
  </si>
  <si>
    <t>100000464</t>
  </si>
  <si>
    <t>100000465</t>
  </si>
  <si>
    <t>100000466</t>
  </si>
  <si>
    <t>100000467</t>
  </si>
  <si>
    <t>100000468</t>
  </si>
  <si>
    <t>100000469</t>
  </si>
  <si>
    <t>100000470</t>
  </si>
  <si>
    <t>100000471</t>
  </si>
  <si>
    <t>100000472</t>
  </si>
  <si>
    <t>100000473</t>
  </si>
  <si>
    <t>100000474</t>
  </si>
  <si>
    <t>100000475</t>
  </si>
  <si>
    <t>100000476</t>
  </si>
  <si>
    <t>100000477</t>
  </si>
  <si>
    <t>100000478</t>
  </si>
  <si>
    <t>100000479</t>
  </si>
  <si>
    <t>100000480</t>
  </si>
  <si>
    <t>100000481</t>
  </si>
  <si>
    <t>100000482</t>
  </si>
  <si>
    <t>100000483</t>
  </si>
  <si>
    <t>100000484</t>
  </si>
  <si>
    <t>100000485</t>
  </si>
  <si>
    <t>100000486</t>
  </si>
  <si>
    <t>100000487</t>
  </si>
  <si>
    <t>100000488</t>
  </si>
  <si>
    <t>100000489</t>
  </si>
  <si>
    <t>100000490</t>
  </si>
  <si>
    <t>100000491</t>
  </si>
  <si>
    <t>100000492</t>
  </si>
  <si>
    <t>100000493</t>
  </si>
  <si>
    <t>100000494</t>
  </si>
  <si>
    <t>100000495</t>
  </si>
  <si>
    <t>100000496</t>
  </si>
  <si>
    <t>100000497</t>
  </si>
  <si>
    <t>100000498</t>
  </si>
  <si>
    <t>100000499</t>
  </si>
  <si>
    <t>100000500</t>
  </si>
  <si>
    <t>100000501</t>
  </si>
  <si>
    <t>100000502</t>
  </si>
  <si>
    <t>100000503</t>
  </si>
  <si>
    <t>100000504</t>
  </si>
  <si>
    <t>100000505</t>
  </si>
  <si>
    <t>100000506</t>
  </si>
  <si>
    <t>100000507</t>
  </si>
  <si>
    <t>100000508</t>
  </si>
  <si>
    <t>100000509</t>
  </si>
  <si>
    <t>100000510</t>
  </si>
  <si>
    <t>100000511</t>
  </si>
  <si>
    <t>100000512</t>
  </si>
  <si>
    <t>100000513</t>
  </si>
  <si>
    <t>100000514</t>
  </si>
  <si>
    <t>100000515</t>
  </si>
  <si>
    <t>100000516</t>
  </si>
  <si>
    <t>100000517</t>
  </si>
  <si>
    <t>100000518</t>
  </si>
  <si>
    <t>100000519</t>
  </si>
  <si>
    <t>100000520</t>
  </si>
  <si>
    <t>100000521</t>
  </si>
  <si>
    <t>100000522</t>
  </si>
  <si>
    <t>100000523</t>
  </si>
  <si>
    <t>100000524</t>
  </si>
  <si>
    <t>100000525</t>
  </si>
  <si>
    <t>100000526</t>
  </si>
  <si>
    <t>100000527</t>
  </si>
  <si>
    <t>100000528</t>
  </si>
  <si>
    <t>100000529</t>
  </si>
  <si>
    <t>100000530</t>
  </si>
  <si>
    <t>100000531</t>
  </si>
  <si>
    <t>100000532</t>
  </si>
  <si>
    <t>100000533</t>
  </si>
  <si>
    <t>100000534</t>
  </si>
  <si>
    <t>100000535</t>
  </si>
  <si>
    <t>100000536</t>
  </si>
  <si>
    <t>100000537</t>
  </si>
  <si>
    <t>100000538</t>
  </si>
  <si>
    <t>100000539</t>
  </si>
  <si>
    <t>100000540</t>
  </si>
  <si>
    <t>100000541</t>
  </si>
  <si>
    <t>100000542</t>
  </si>
  <si>
    <t>100000543</t>
  </si>
  <si>
    <t>100000544</t>
  </si>
  <si>
    <t>100000545</t>
  </si>
  <si>
    <t>100000546</t>
  </si>
  <si>
    <t>100000547</t>
  </si>
  <si>
    <t>100000548</t>
  </si>
  <si>
    <t>100000549</t>
  </si>
  <si>
    <t>100000550</t>
  </si>
  <si>
    <t>100000551</t>
  </si>
  <si>
    <t>100000552</t>
  </si>
  <si>
    <t>100000553</t>
  </si>
  <si>
    <t>100000554</t>
  </si>
  <si>
    <t>100000555</t>
  </si>
  <si>
    <t>100000556</t>
  </si>
  <si>
    <t>100000557</t>
  </si>
  <si>
    <t>100000558</t>
  </si>
  <si>
    <t>100000559</t>
  </si>
  <si>
    <t>100000560</t>
  </si>
  <si>
    <t>100000561</t>
  </si>
  <si>
    <t>100000562</t>
  </si>
  <si>
    <t>100000563</t>
  </si>
  <si>
    <t>100000564</t>
  </si>
  <si>
    <t>100000565</t>
  </si>
  <si>
    <t>100000566</t>
  </si>
  <si>
    <t>100000567</t>
  </si>
  <si>
    <t>100000568</t>
  </si>
  <si>
    <t>100000569</t>
  </si>
  <si>
    <t>100000570</t>
  </si>
  <si>
    <t>100000571</t>
  </si>
  <si>
    <t>100000572</t>
  </si>
  <si>
    <t>100000573</t>
  </si>
  <si>
    <t>100000574</t>
  </si>
  <si>
    <t>100000575</t>
  </si>
  <si>
    <t>100000576</t>
  </si>
  <si>
    <t>100000577</t>
  </si>
  <si>
    <t>100000578</t>
  </si>
  <si>
    <t>100000579</t>
  </si>
  <si>
    <t>100000580</t>
  </si>
  <si>
    <t>100000581</t>
  </si>
  <si>
    <t>100000582</t>
  </si>
  <si>
    <t>100000583</t>
  </si>
  <si>
    <t>100000584</t>
  </si>
  <si>
    <t>100000585</t>
  </si>
  <si>
    <t>100000586</t>
  </si>
  <si>
    <t>100000587</t>
  </si>
  <si>
    <t>100000588</t>
  </si>
  <si>
    <t>100000589</t>
  </si>
  <si>
    <t>100000590</t>
  </si>
  <si>
    <t>100000591</t>
  </si>
  <si>
    <t>100000592</t>
  </si>
  <si>
    <t>100000593</t>
  </si>
  <si>
    <t>100000594</t>
  </si>
  <si>
    <t>100000595</t>
  </si>
  <si>
    <t>100000596</t>
  </si>
  <si>
    <t>100000597</t>
  </si>
  <si>
    <t>100000598</t>
  </si>
  <si>
    <t>100000599</t>
  </si>
  <si>
    <t>100000600</t>
  </si>
  <si>
    <t>100000601</t>
  </si>
  <si>
    <t>100000602</t>
  </si>
  <si>
    <t>100000603</t>
  </si>
  <si>
    <t>100000604</t>
  </si>
  <si>
    <t>100000605</t>
  </si>
  <si>
    <t>100000606</t>
  </si>
  <si>
    <t>100000607</t>
  </si>
  <si>
    <t>100000608</t>
  </si>
  <si>
    <t>100000609</t>
  </si>
  <si>
    <t>100000610</t>
  </si>
  <si>
    <t>100000611</t>
  </si>
  <si>
    <t>100000612</t>
  </si>
  <si>
    <t>100000613</t>
  </si>
  <si>
    <t>100000614</t>
  </si>
  <si>
    <t>100000615</t>
  </si>
  <si>
    <t>100000616</t>
  </si>
  <si>
    <t>100000617</t>
  </si>
  <si>
    <t>100000618</t>
  </si>
  <si>
    <t>100000619</t>
  </si>
  <si>
    <t>100000620</t>
  </si>
  <si>
    <t>100000621</t>
  </si>
  <si>
    <t>100000622</t>
  </si>
  <si>
    <t>100000623</t>
  </si>
  <si>
    <t>100000624</t>
  </si>
  <si>
    <t>100000625</t>
  </si>
  <si>
    <t>100000626</t>
  </si>
  <si>
    <t>100000627</t>
  </si>
  <si>
    <t>100000628</t>
  </si>
  <si>
    <t>100000629</t>
  </si>
  <si>
    <t>100000630</t>
  </si>
  <si>
    <t>100000631</t>
  </si>
  <si>
    <t>100000632</t>
  </si>
  <si>
    <t>100000633</t>
  </si>
  <si>
    <t>100000634</t>
  </si>
  <si>
    <t>100000635</t>
  </si>
  <si>
    <t>100000636</t>
  </si>
  <si>
    <t>100000637</t>
  </si>
  <si>
    <t>100000638</t>
  </si>
  <si>
    <t>100000639</t>
  </si>
  <si>
    <t>100000640</t>
  </si>
  <si>
    <t>100000641</t>
  </si>
  <si>
    <t>100000642</t>
  </si>
  <si>
    <t>100000643</t>
  </si>
  <si>
    <t>100000644</t>
  </si>
  <si>
    <t>100000645</t>
  </si>
  <si>
    <t>100000646</t>
  </si>
  <si>
    <t>100000647</t>
  </si>
  <si>
    <t>100000648</t>
  </si>
  <si>
    <t>100000649</t>
  </si>
  <si>
    <t>100000650</t>
  </si>
  <si>
    <t>100000651</t>
  </si>
  <si>
    <t>100000652</t>
  </si>
  <si>
    <t>100000653</t>
  </si>
  <si>
    <t>100000654</t>
  </si>
  <si>
    <t>100000655</t>
  </si>
  <si>
    <t>100000656</t>
  </si>
  <si>
    <t>100000657</t>
  </si>
  <si>
    <t>100000658</t>
  </si>
  <si>
    <t>100000659</t>
  </si>
  <si>
    <t>100000660</t>
  </si>
  <si>
    <t>100000661</t>
  </si>
  <si>
    <t>100000662</t>
  </si>
  <si>
    <t>100000663</t>
  </si>
  <si>
    <t>100000664</t>
  </si>
  <si>
    <t>100000665</t>
  </si>
  <si>
    <t>100000666</t>
  </si>
  <si>
    <t>100000667</t>
  </si>
  <si>
    <t>100000668</t>
  </si>
  <si>
    <t>100000669</t>
  </si>
  <si>
    <t>100000670</t>
  </si>
  <si>
    <t>100000671</t>
  </si>
  <si>
    <t>100000672</t>
  </si>
  <si>
    <t>100000673</t>
  </si>
  <si>
    <t>100000674</t>
  </si>
  <si>
    <t>100000675</t>
  </si>
  <si>
    <t>100000676</t>
  </si>
  <si>
    <t>100000677</t>
  </si>
  <si>
    <t>100000678</t>
  </si>
  <si>
    <t>100000679</t>
  </si>
  <si>
    <t>100000680</t>
  </si>
  <si>
    <t>100000681</t>
  </si>
  <si>
    <t>100000682</t>
  </si>
  <si>
    <t>100000683</t>
  </si>
  <si>
    <t>100000684</t>
  </si>
  <si>
    <t>100000685</t>
  </si>
  <si>
    <t>100000686</t>
  </si>
  <si>
    <t>100000687</t>
  </si>
  <si>
    <t>100000688</t>
  </si>
  <si>
    <t>100000689</t>
  </si>
  <si>
    <t>100000690</t>
  </si>
  <si>
    <t>100000691</t>
  </si>
  <si>
    <t>100000692</t>
  </si>
  <si>
    <t>100000693</t>
  </si>
  <si>
    <t>100000694</t>
  </si>
  <si>
    <t>100000695</t>
  </si>
  <si>
    <t>100000696</t>
  </si>
  <si>
    <t>100000697</t>
  </si>
  <si>
    <t>100000698</t>
  </si>
  <si>
    <t>100000699</t>
  </si>
  <si>
    <t>100000700</t>
  </si>
  <si>
    <t>100000701</t>
  </si>
  <si>
    <t>100000702</t>
  </si>
  <si>
    <t>100000703</t>
  </si>
  <si>
    <t>100000704</t>
  </si>
  <si>
    <t>100000705</t>
  </si>
  <si>
    <t>100000706</t>
  </si>
  <si>
    <t>100000707</t>
  </si>
  <si>
    <t>100000708</t>
  </si>
  <si>
    <t>100000709</t>
  </si>
  <si>
    <t>100000710</t>
  </si>
  <si>
    <t>100000711</t>
  </si>
  <si>
    <t>100000712</t>
  </si>
  <si>
    <t>100000713</t>
  </si>
  <si>
    <t>100000714</t>
  </si>
  <si>
    <t>100000715</t>
  </si>
  <si>
    <t>100000716</t>
  </si>
  <si>
    <t>100000717</t>
  </si>
  <si>
    <t>100000718</t>
  </si>
  <si>
    <t>100000719</t>
  </si>
  <si>
    <t>100000720</t>
  </si>
  <si>
    <t>100000721</t>
  </si>
  <si>
    <t>100000722</t>
  </si>
  <si>
    <t>100000723</t>
  </si>
  <si>
    <t>100000724</t>
  </si>
  <si>
    <t>100000725</t>
  </si>
  <si>
    <t>100000726</t>
  </si>
  <si>
    <t>100000727</t>
  </si>
  <si>
    <t>100000728</t>
  </si>
  <si>
    <t>100000729</t>
  </si>
  <si>
    <t>100000730</t>
  </si>
  <si>
    <t>100000731</t>
  </si>
  <si>
    <t>100000732</t>
  </si>
  <si>
    <t>100000733</t>
  </si>
  <si>
    <t>100000734</t>
  </si>
  <si>
    <t>100000735</t>
  </si>
  <si>
    <t>100000736</t>
  </si>
  <si>
    <t>100000737</t>
  </si>
  <si>
    <t>100000738</t>
  </si>
  <si>
    <t>100000739</t>
  </si>
  <si>
    <t>100000740</t>
  </si>
  <si>
    <t>100000741</t>
  </si>
  <si>
    <t>100000742</t>
  </si>
  <si>
    <t>100000743</t>
  </si>
  <si>
    <t>100000744</t>
  </si>
  <si>
    <t>100000745</t>
  </si>
  <si>
    <t>100000746</t>
  </si>
  <si>
    <t>100000747</t>
  </si>
  <si>
    <t>100000748</t>
  </si>
  <si>
    <t>100000749</t>
  </si>
  <si>
    <t>100000750</t>
  </si>
  <si>
    <t>100000751</t>
  </si>
  <si>
    <t>100000752</t>
  </si>
  <si>
    <t>100000753</t>
  </si>
  <si>
    <t>100000754</t>
  </si>
  <si>
    <t>100000755</t>
  </si>
  <si>
    <t>100000756</t>
  </si>
  <si>
    <t>100000757</t>
  </si>
  <si>
    <t>100000758</t>
  </si>
  <si>
    <t>100000759</t>
  </si>
  <si>
    <t>100000760</t>
  </si>
  <si>
    <t>100000761</t>
  </si>
  <si>
    <t>100000762</t>
  </si>
  <si>
    <t>100000763</t>
  </si>
  <si>
    <t>100000764</t>
  </si>
  <si>
    <t>100000765</t>
  </si>
  <si>
    <t>100000766</t>
  </si>
  <si>
    <t>100000767</t>
  </si>
  <si>
    <t>100000768</t>
  </si>
  <si>
    <t>100000769</t>
  </si>
  <si>
    <t>100000770</t>
  </si>
  <si>
    <t>100000771</t>
  </si>
  <si>
    <t>100000772</t>
  </si>
  <si>
    <t>100000773</t>
  </si>
  <si>
    <t>100000774</t>
  </si>
  <si>
    <t>100000775</t>
  </si>
  <si>
    <t>100000776</t>
  </si>
  <si>
    <t>100000777</t>
  </si>
  <si>
    <t>100000778</t>
  </si>
  <si>
    <t>100000779</t>
  </si>
  <si>
    <t>100000780</t>
  </si>
  <si>
    <t>100000781</t>
  </si>
  <si>
    <t>100000782</t>
  </si>
  <si>
    <t>100000783</t>
  </si>
  <si>
    <t>100000784</t>
  </si>
  <si>
    <t>100000785</t>
  </si>
  <si>
    <t>100000786</t>
  </si>
  <si>
    <t>100000787</t>
  </si>
  <si>
    <t>100000788</t>
  </si>
  <si>
    <t>100000789</t>
  </si>
  <si>
    <t>100000790</t>
  </si>
  <si>
    <t>100000791</t>
  </si>
  <si>
    <t>100000792</t>
  </si>
  <si>
    <t>100000793</t>
  </si>
  <si>
    <t>100000794</t>
  </si>
  <si>
    <t>100000795</t>
  </si>
  <si>
    <t>100000796</t>
  </si>
  <si>
    <t>100000797</t>
  </si>
  <si>
    <t>100000798</t>
  </si>
  <si>
    <t>100000799</t>
  </si>
  <si>
    <t>100000800</t>
  </si>
  <si>
    <t>100000801</t>
  </si>
  <si>
    <t>100000802</t>
  </si>
  <si>
    <t>100000803</t>
  </si>
  <si>
    <t>100000804</t>
  </si>
  <si>
    <t>100000805</t>
  </si>
  <si>
    <t>100000806</t>
  </si>
  <si>
    <t>100000807</t>
  </si>
  <si>
    <t>100000808</t>
  </si>
  <si>
    <t>100000809</t>
  </si>
  <si>
    <t>100000810</t>
  </si>
  <si>
    <t>100000811</t>
  </si>
  <si>
    <t>100000812</t>
  </si>
  <si>
    <t>100000813</t>
  </si>
  <si>
    <t>100000814</t>
  </si>
  <si>
    <t>100000815</t>
  </si>
  <si>
    <t>100000816</t>
  </si>
  <si>
    <t>100000817</t>
  </si>
  <si>
    <t>100000818</t>
  </si>
  <si>
    <t>100000819</t>
  </si>
  <si>
    <t>100000820</t>
  </si>
  <si>
    <t>100000821</t>
  </si>
  <si>
    <t>100000822</t>
  </si>
  <si>
    <t>100000823</t>
  </si>
  <si>
    <t>100000824</t>
  </si>
  <si>
    <t>100000825</t>
  </si>
  <si>
    <t>100000826</t>
  </si>
  <si>
    <t>100000827</t>
  </si>
  <si>
    <t>100000828</t>
  </si>
  <si>
    <t>100000829</t>
  </si>
  <si>
    <t>100000830</t>
  </si>
  <si>
    <t>100m</t>
  </si>
  <si>
    <t>00200</t>
  </si>
  <si>
    <t>200m</t>
  </si>
  <si>
    <t>00300</t>
  </si>
  <si>
    <t>800m</t>
  </si>
  <si>
    <t>00600</t>
  </si>
  <si>
    <t>5000m</t>
  </si>
  <si>
    <t>01100</t>
  </si>
  <si>
    <t>110mH</t>
  </si>
  <si>
    <t>03400</t>
  </si>
  <si>
    <t>400mH</t>
  </si>
  <si>
    <t>03700</t>
  </si>
  <si>
    <t>3000mSC</t>
  </si>
  <si>
    <t>05300</t>
  </si>
  <si>
    <t>10000mW</t>
  </si>
  <si>
    <t>06200</t>
  </si>
  <si>
    <t>走高跳</t>
    <rPh sb="0" eb="1">
      <t>ハシ</t>
    </rPh>
    <rPh sb="1" eb="3">
      <t>タカト</t>
    </rPh>
    <phoneticPr fontId="2"/>
  </si>
  <si>
    <t>07100</t>
  </si>
  <si>
    <t>棒高跳</t>
    <rPh sb="0" eb="1">
      <t>ボウ</t>
    </rPh>
    <rPh sb="1" eb="2">
      <t>タカ</t>
    </rPh>
    <rPh sb="2" eb="3">
      <t>ト</t>
    </rPh>
    <phoneticPr fontId="2"/>
  </si>
  <si>
    <t>07200</t>
  </si>
  <si>
    <t>走幅跳</t>
    <rPh sb="0" eb="1">
      <t>ハシ</t>
    </rPh>
    <rPh sb="1" eb="3">
      <t>ハバト</t>
    </rPh>
    <phoneticPr fontId="2"/>
  </si>
  <si>
    <t>07300</t>
  </si>
  <si>
    <t>三段跳</t>
    <rPh sb="0" eb="3">
      <t>サンダントビ</t>
    </rPh>
    <phoneticPr fontId="2"/>
  </si>
  <si>
    <t>07400</t>
  </si>
  <si>
    <t>砲丸投</t>
    <rPh sb="0" eb="2">
      <t>ホウガン</t>
    </rPh>
    <rPh sb="2" eb="3">
      <t>ナ</t>
    </rPh>
    <phoneticPr fontId="2"/>
  </si>
  <si>
    <t>08100</t>
  </si>
  <si>
    <t>円盤投</t>
    <rPh sb="0" eb="2">
      <t>エンバン</t>
    </rPh>
    <rPh sb="2" eb="3">
      <t>ナ</t>
    </rPh>
    <phoneticPr fontId="2"/>
  </si>
  <si>
    <t>08600</t>
  </si>
  <si>
    <t>ハンマー投</t>
    <rPh sb="4" eb="5">
      <t>ナ</t>
    </rPh>
    <phoneticPr fontId="2"/>
  </si>
  <si>
    <t>08900</t>
  </si>
  <si>
    <t>やり投</t>
    <rPh sb="2" eb="3">
      <t>ナ</t>
    </rPh>
    <phoneticPr fontId="2"/>
  </si>
  <si>
    <t>09200</t>
  </si>
  <si>
    <t>○</t>
    <phoneticPr fontId="1"/>
  </si>
  <si>
    <t>沖縄県</t>
    <rPh sb="2" eb="3">
      <t>ケン</t>
    </rPh>
    <phoneticPr fontId="1"/>
  </si>
  <si>
    <t>鹿児島県</t>
    <rPh sb="3" eb="4">
      <t>ケン</t>
    </rPh>
    <phoneticPr fontId="1"/>
  </si>
  <si>
    <t>宮崎県</t>
    <rPh sb="2" eb="3">
      <t>ケン</t>
    </rPh>
    <phoneticPr fontId="1"/>
  </si>
  <si>
    <t>大分県</t>
    <rPh sb="2" eb="3">
      <t>ケン</t>
    </rPh>
    <phoneticPr fontId="1"/>
  </si>
  <si>
    <t>熊本県</t>
    <rPh sb="2" eb="3">
      <t>ケン</t>
    </rPh>
    <phoneticPr fontId="1"/>
  </si>
  <si>
    <t>長崎県</t>
    <rPh sb="2" eb="3">
      <t>ケン</t>
    </rPh>
    <phoneticPr fontId="1"/>
  </si>
  <si>
    <t>佐賀県</t>
    <rPh sb="2" eb="3">
      <t>ケン</t>
    </rPh>
    <phoneticPr fontId="1"/>
  </si>
  <si>
    <t>福岡県</t>
    <rPh sb="2" eb="3">
      <t>ケン</t>
    </rPh>
    <phoneticPr fontId="1"/>
  </si>
  <si>
    <t>高知県</t>
    <rPh sb="2" eb="3">
      <t>ケン</t>
    </rPh>
    <phoneticPr fontId="1"/>
  </si>
  <si>
    <t>愛媛県</t>
    <rPh sb="2" eb="3">
      <t>ケン</t>
    </rPh>
    <phoneticPr fontId="1"/>
  </si>
  <si>
    <t>香川県</t>
    <rPh sb="2" eb="3">
      <t>ケン</t>
    </rPh>
    <phoneticPr fontId="1"/>
  </si>
  <si>
    <t>徳島県</t>
    <rPh sb="2" eb="3">
      <t>ケン</t>
    </rPh>
    <phoneticPr fontId="1"/>
  </si>
  <si>
    <t>山口県</t>
    <rPh sb="2" eb="3">
      <t>ケン</t>
    </rPh>
    <phoneticPr fontId="1"/>
  </si>
  <si>
    <t>広島県</t>
    <rPh sb="2" eb="3">
      <t>ケン</t>
    </rPh>
    <phoneticPr fontId="1"/>
  </si>
  <si>
    <t>岡山県</t>
    <rPh sb="2" eb="3">
      <t>ケン</t>
    </rPh>
    <phoneticPr fontId="1"/>
  </si>
  <si>
    <t>島根県</t>
    <rPh sb="2" eb="3">
      <t>ケン</t>
    </rPh>
    <phoneticPr fontId="1"/>
  </si>
  <si>
    <t>鳥取県</t>
    <rPh sb="2" eb="3">
      <t>ケン</t>
    </rPh>
    <phoneticPr fontId="1"/>
  </si>
  <si>
    <t>和歌山県</t>
    <rPh sb="3" eb="4">
      <t>ケン</t>
    </rPh>
    <phoneticPr fontId="1"/>
  </si>
  <si>
    <t>奈良県</t>
    <rPh sb="2" eb="3">
      <t>ケン</t>
    </rPh>
    <phoneticPr fontId="1"/>
  </si>
  <si>
    <t>兵庫県</t>
    <rPh sb="2" eb="3">
      <t>ケン</t>
    </rPh>
    <phoneticPr fontId="1"/>
  </si>
  <si>
    <t>大阪府</t>
    <rPh sb="2" eb="3">
      <t>フ</t>
    </rPh>
    <phoneticPr fontId="1"/>
  </si>
  <si>
    <t>京都府</t>
    <rPh sb="2" eb="3">
      <t>フ</t>
    </rPh>
    <phoneticPr fontId="1"/>
  </si>
  <si>
    <t>滋賀県</t>
    <rPh sb="2" eb="3">
      <t>ケン</t>
    </rPh>
    <phoneticPr fontId="1"/>
  </si>
  <si>
    <t>三重県</t>
    <rPh sb="2" eb="3">
      <t>ケン</t>
    </rPh>
    <phoneticPr fontId="1"/>
  </si>
  <si>
    <t>愛知県</t>
    <rPh sb="2" eb="3">
      <t>ケン</t>
    </rPh>
    <phoneticPr fontId="1"/>
  </si>
  <si>
    <t>静岡県</t>
    <rPh sb="2" eb="3">
      <t>ケン</t>
    </rPh>
    <phoneticPr fontId="1"/>
  </si>
  <si>
    <t>岐阜県</t>
    <rPh sb="2" eb="3">
      <t>ケン</t>
    </rPh>
    <phoneticPr fontId="1"/>
  </si>
  <si>
    <t>長野県</t>
    <rPh sb="2" eb="3">
      <t>ケン</t>
    </rPh>
    <phoneticPr fontId="1"/>
  </si>
  <si>
    <t>福井県</t>
    <rPh sb="2" eb="3">
      <t>ケン</t>
    </rPh>
    <phoneticPr fontId="1"/>
  </si>
  <si>
    <t>石川県</t>
    <rPh sb="2" eb="3">
      <t>ケン</t>
    </rPh>
    <phoneticPr fontId="1"/>
  </si>
  <si>
    <t>神奈川県</t>
    <rPh sb="3" eb="4">
      <t>ケン</t>
    </rPh>
    <phoneticPr fontId="1"/>
  </si>
  <si>
    <t>東京都</t>
    <rPh sb="2" eb="3">
      <t>ト</t>
    </rPh>
    <phoneticPr fontId="1"/>
  </si>
  <si>
    <t>千葉県</t>
    <rPh sb="2" eb="3">
      <t>ケン</t>
    </rPh>
    <phoneticPr fontId="1"/>
  </si>
  <si>
    <t>埼玉県</t>
    <rPh sb="2" eb="3">
      <t>ケン</t>
    </rPh>
    <phoneticPr fontId="1"/>
  </si>
  <si>
    <t>群馬県</t>
    <rPh sb="2" eb="3">
      <t>ケン</t>
    </rPh>
    <phoneticPr fontId="1"/>
  </si>
  <si>
    <t>栃木県</t>
    <rPh sb="2" eb="3">
      <t>ケン</t>
    </rPh>
    <phoneticPr fontId="1"/>
  </si>
  <si>
    <t>茨城県</t>
    <rPh sb="2" eb="3">
      <t>ケン</t>
    </rPh>
    <phoneticPr fontId="1"/>
  </si>
  <si>
    <t>福島県</t>
    <rPh sb="2" eb="3">
      <t>ケン</t>
    </rPh>
    <phoneticPr fontId="1"/>
  </si>
  <si>
    <t>山形県</t>
    <rPh sb="2" eb="3">
      <t>ケン</t>
    </rPh>
    <phoneticPr fontId="1"/>
  </si>
  <si>
    <t>秋田県</t>
    <rPh sb="2" eb="3">
      <t>ケン</t>
    </rPh>
    <phoneticPr fontId="1"/>
  </si>
  <si>
    <t>宮城県</t>
    <rPh sb="2" eb="3">
      <t>ケン</t>
    </rPh>
    <phoneticPr fontId="1"/>
  </si>
  <si>
    <t>岩手県</t>
    <rPh sb="2" eb="3">
      <t>ケン</t>
    </rPh>
    <phoneticPr fontId="1"/>
  </si>
  <si>
    <t>青森県</t>
    <rPh sb="2" eb="3">
      <t>ケン</t>
    </rPh>
    <phoneticPr fontId="1"/>
  </si>
  <si>
    <t>N1</t>
  </si>
  <si>
    <t>N2</t>
  </si>
  <si>
    <t>SX</t>
  </si>
  <si>
    <t xml:space="preserve">MC </t>
  </si>
  <si>
    <t>ZK</t>
  </si>
  <si>
    <t>S1</t>
  </si>
  <si>
    <t>S2</t>
  </si>
  <si>
    <t>天皇賜杯</t>
    <rPh sb="0" eb="2">
      <t>テンノウ</t>
    </rPh>
    <rPh sb="2" eb="4">
      <t>シハイ</t>
    </rPh>
    <phoneticPr fontId="1"/>
  </si>
  <si>
    <t>秩父宮賜杯</t>
    <rPh sb="0" eb="3">
      <t>チチブノミヤ</t>
    </rPh>
    <rPh sb="3" eb="5">
      <t>シハイ</t>
    </rPh>
    <phoneticPr fontId="1"/>
  </si>
  <si>
    <t>第</t>
    <rPh sb="0" eb="1">
      <t>ダイ</t>
    </rPh>
    <phoneticPr fontId="1"/>
  </si>
  <si>
    <t>日本学生陸上競技対校選手権大会</t>
    <rPh sb="0" eb="2">
      <t>ニホン</t>
    </rPh>
    <rPh sb="2" eb="4">
      <t>ガクセイ</t>
    </rPh>
    <rPh sb="4" eb="6">
      <t>リクジョウ</t>
    </rPh>
    <rPh sb="6" eb="8">
      <t>キョウギ</t>
    </rPh>
    <rPh sb="8" eb="10">
      <t>タイコウ</t>
    </rPh>
    <rPh sb="10" eb="13">
      <t>センシュケン</t>
    </rPh>
    <rPh sb="13" eb="15">
      <t>タイカイ</t>
    </rPh>
    <phoneticPr fontId="1"/>
  </si>
  <si>
    <t>平成新山島原学生駅伝</t>
    <rPh sb="0" eb="2">
      <t>ヘイセイ</t>
    </rPh>
    <rPh sb="2" eb="4">
      <t>シンザン</t>
    </rPh>
    <rPh sb="4" eb="6">
      <t>シマバラ</t>
    </rPh>
    <rPh sb="6" eb="8">
      <t>ガクセイ</t>
    </rPh>
    <rPh sb="8" eb="10">
      <t>エキデン</t>
    </rPh>
    <phoneticPr fontId="1"/>
  </si>
  <si>
    <t>回数</t>
    <rPh sb="0" eb="2">
      <t>カイスウ</t>
    </rPh>
    <phoneticPr fontId="1"/>
  </si>
  <si>
    <t>第/年</t>
    <rPh sb="0" eb="1">
      <t>ダイ</t>
    </rPh>
    <rPh sb="2" eb="3">
      <t>ネン</t>
    </rPh>
    <phoneticPr fontId="1"/>
  </si>
  <si>
    <t>名称</t>
    <rPh sb="0" eb="2">
      <t>メイショウ</t>
    </rPh>
    <phoneticPr fontId="1"/>
  </si>
  <si>
    <t>1回</t>
    <rPh sb="1" eb="2">
      <t>カイ</t>
    </rPh>
    <phoneticPr fontId="1"/>
  </si>
  <si>
    <t>2回</t>
    <rPh sb="1" eb="2">
      <t>カイ</t>
    </rPh>
    <phoneticPr fontId="1"/>
  </si>
  <si>
    <t>3回</t>
    <rPh sb="1" eb="2">
      <t>カイ</t>
    </rPh>
    <phoneticPr fontId="1"/>
  </si>
  <si>
    <t>4回</t>
    <rPh sb="1" eb="2">
      <t>カイ</t>
    </rPh>
    <phoneticPr fontId="1"/>
  </si>
  <si>
    <t>5回</t>
    <rPh sb="1" eb="2">
      <t>カイ</t>
    </rPh>
    <phoneticPr fontId="1"/>
  </si>
  <si>
    <t>6回</t>
    <rPh sb="1" eb="2">
      <t>カイ</t>
    </rPh>
    <phoneticPr fontId="1"/>
  </si>
  <si>
    <t>7回</t>
    <rPh sb="1" eb="2">
      <t>カイ</t>
    </rPh>
    <phoneticPr fontId="1"/>
  </si>
  <si>
    <t>8回</t>
    <rPh sb="1" eb="2">
      <t>カイ</t>
    </rPh>
    <phoneticPr fontId="1"/>
  </si>
  <si>
    <t>9回</t>
    <rPh sb="1" eb="2">
      <t>カイ</t>
    </rPh>
    <phoneticPr fontId="1"/>
  </si>
  <si>
    <t>10回</t>
    <rPh sb="2" eb="3">
      <t>カイ</t>
    </rPh>
    <phoneticPr fontId="1"/>
  </si>
  <si>
    <t>11回</t>
    <rPh sb="2" eb="3">
      <t>カイ</t>
    </rPh>
    <phoneticPr fontId="1"/>
  </si>
  <si>
    <t>12回</t>
    <rPh sb="2" eb="3">
      <t>カイ</t>
    </rPh>
    <phoneticPr fontId="1"/>
  </si>
  <si>
    <t>13回</t>
    <rPh sb="2" eb="3">
      <t>カイ</t>
    </rPh>
    <phoneticPr fontId="1"/>
  </si>
  <si>
    <t>14回</t>
    <rPh sb="2" eb="3">
      <t>カイ</t>
    </rPh>
    <phoneticPr fontId="1"/>
  </si>
  <si>
    <t>15回</t>
    <rPh sb="2" eb="3">
      <t>カイ</t>
    </rPh>
    <phoneticPr fontId="1"/>
  </si>
  <si>
    <t>16回</t>
    <rPh sb="2" eb="3">
      <t>カイ</t>
    </rPh>
    <phoneticPr fontId="1"/>
  </si>
  <si>
    <t>17回</t>
    <rPh sb="2" eb="3">
      <t>カイ</t>
    </rPh>
    <phoneticPr fontId="1"/>
  </si>
  <si>
    <t>18回</t>
    <rPh sb="2" eb="3">
      <t>カイ</t>
    </rPh>
    <phoneticPr fontId="1"/>
  </si>
  <si>
    <t>19回</t>
    <rPh sb="2" eb="3">
      <t>カイ</t>
    </rPh>
    <phoneticPr fontId="1"/>
  </si>
  <si>
    <t>20回</t>
    <rPh sb="2" eb="3">
      <t>カイ</t>
    </rPh>
    <phoneticPr fontId="1"/>
  </si>
  <si>
    <t>21回</t>
    <rPh sb="2" eb="3">
      <t>カイ</t>
    </rPh>
    <phoneticPr fontId="1"/>
  </si>
  <si>
    <t>22回</t>
    <rPh sb="2" eb="3">
      <t>カイ</t>
    </rPh>
    <phoneticPr fontId="1"/>
  </si>
  <si>
    <t>23回</t>
    <rPh sb="2" eb="3">
      <t>カイ</t>
    </rPh>
    <phoneticPr fontId="1"/>
  </si>
  <si>
    <t>24回</t>
    <rPh sb="2" eb="3">
      <t>カイ</t>
    </rPh>
    <phoneticPr fontId="1"/>
  </si>
  <si>
    <t>25回</t>
    <rPh sb="2" eb="3">
      <t>カイ</t>
    </rPh>
    <phoneticPr fontId="1"/>
  </si>
  <si>
    <t>26回</t>
    <rPh sb="2" eb="3">
      <t>カイ</t>
    </rPh>
    <phoneticPr fontId="1"/>
  </si>
  <si>
    <t>27回</t>
    <rPh sb="2" eb="3">
      <t>カイ</t>
    </rPh>
    <phoneticPr fontId="1"/>
  </si>
  <si>
    <t>28回</t>
    <rPh sb="2" eb="3">
      <t>カイ</t>
    </rPh>
    <phoneticPr fontId="1"/>
  </si>
  <si>
    <t>29回</t>
    <rPh sb="2" eb="3">
      <t>カイ</t>
    </rPh>
    <phoneticPr fontId="1"/>
  </si>
  <si>
    <t>30回</t>
    <rPh sb="2" eb="3">
      <t>カイ</t>
    </rPh>
    <phoneticPr fontId="1"/>
  </si>
  <si>
    <t>31回</t>
    <rPh sb="2" eb="3">
      <t>カイ</t>
    </rPh>
    <phoneticPr fontId="1"/>
  </si>
  <si>
    <t>32回</t>
    <rPh sb="2" eb="3">
      <t>カイ</t>
    </rPh>
    <phoneticPr fontId="1"/>
  </si>
  <si>
    <t>33回</t>
    <rPh sb="2" eb="3">
      <t>カイ</t>
    </rPh>
    <phoneticPr fontId="1"/>
  </si>
  <si>
    <t>34回</t>
    <rPh sb="2" eb="3">
      <t>カイ</t>
    </rPh>
    <phoneticPr fontId="1"/>
  </si>
  <si>
    <t>35回</t>
    <rPh sb="2" eb="3">
      <t>カイ</t>
    </rPh>
    <phoneticPr fontId="1"/>
  </si>
  <si>
    <t>36回</t>
    <rPh sb="2" eb="3">
      <t>カイ</t>
    </rPh>
    <phoneticPr fontId="1"/>
  </si>
  <si>
    <t>37回</t>
    <rPh sb="2" eb="3">
      <t>カイ</t>
    </rPh>
    <phoneticPr fontId="1"/>
  </si>
  <si>
    <t>38回</t>
    <rPh sb="2" eb="3">
      <t>カイ</t>
    </rPh>
    <phoneticPr fontId="1"/>
  </si>
  <si>
    <t>39回</t>
    <rPh sb="2" eb="3">
      <t>カイ</t>
    </rPh>
    <phoneticPr fontId="1"/>
  </si>
  <si>
    <t>40回</t>
    <rPh sb="2" eb="3">
      <t>カイ</t>
    </rPh>
    <phoneticPr fontId="1"/>
  </si>
  <si>
    <t>41回</t>
    <rPh sb="2" eb="3">
      <t>カイ</t>
    </rPh>
    <phoneticPr fontId="1"/>
  </si>
  <si>
    <t>42回</t>
    <rPh sb="2" eb="3">
      <t>カイ</t>
    </rPh>
    <phoneticPr fontId="1"/>
  </si>
  <si>
    <t>43回</t>
    <rPh sb="2" eb="3">
      <t>カイ</t>
    </rPh>
    <phoneticPr fontId="1"/>
  </si>
  <si>
    <t>44回</t>
    <rPh sb="2" eb="3">
      <t>カイ</t>
    </rPh>
    <phoneticPr fontId="1"/>
  </si>
  <si>
    <t>45回</t>
    <rPh sb="2" eb="3">
      <t>カイ</t>
    </rPh>
    <phoneticPr fontId="1"/>
  </si>
  <si>
    <t>46回</t>
    <rPh sb="2" eb="3">
      <t>カイ</t>
    </rPh>
    <phoneticPr fontId="1"/>
  </si>
  <si>
    <t>47回</t>
    <rPh sb="2" eb="3">
      <t>カイ</t>
    </rPh>
    <phoneticPr fontId="1"/>
  </si>
  <si>
    <t>48回</t>
    <rPh sb="2" eb="3">
      <t>カイ</t>
    </rPh>
    <phoneticPr fontId="1"/>
  </si>
  <si>
    <t>49回</t>
    <rPh sb="2" eb="3">
      <t>カイ</t>
    </rPh>
    <phoneticPr fontId="1"/>
  </si>
  <si>
    <t>50回</t>
    <rPh sb="2" eb="3">
      <t>カイ</t>
    </rPh>
    <phoneticPr fontId="1"/>
  </si>
  <si>
    <t>51回</t>
    <rPh sb="2" eb="3">
      <t>カイ</t>
    </rPh>
    <phoneticPr fontId="1"/>
  </si>
  <si>
    <t>52回</t>
    <rPh sb="2" eb="3">
      <t>カイ</t>
    </rPh>
    <phoneticPr fontId="1"/>
  </si>
  <si>
    <t>53回</t>
    <rPh sb="2" eb="3">
      <t>カイ</t>
    </rPh>
    <phoneticPr fontId="1"/>
  </si>
  <si>
    <t>54回</t>
    <rPh sb="2" eb="3">
      <t>カイ</t>
    </rPh>
    <phoneticPr fontId="1"/>
  </si>
  <si>
    <t>55回</t>
    <rPh sb="2" eb="3">
      <t>カイ</t>
    </rPh>
    <phoneticPr fontId="1"/>
  </si>
  <si>
    <t>56回</t>
    <rPh sb="2" eb="3">
      <t>カイ</t>
    </rPh>
    <phoneticPr fontId="1"/>
  </si>
  <si>
    <t>57回</t>
    <rPh sb="2" eb="3">
      <t>カイ</t>
    </rPh>
    <phoneticPr fontId="1"/>
  </si>
  <si>
    <t>58回</t>
    <rPh sb="2" eb="3">
      <t>カイ</t>
    </rPh>
    <phoneticPr fontId="1"/>
  </si>
  <si>
    <t>59回</t>
    <rPh sb="2" eb="3">
      <t>カイ</t>
    </rPh>
    <phoneticPr fontId="1"/>
  </si>
  <si>
    <t>60回</t>
    <rPh sb="2" eb="3">
      <t>カイ</t>
    </rPh>
    <phoneticPr fontId="1"/>
  </si>
  <si>
    <t>61回</t>
    <rPh sb="2" eb="3">
      <t>カイ</t>
    </rPh>
    <phoneticPr fontId="1"/>
  </si>
  <si>
    <t>62回</t>
    <rPh sb="2" eb="3">
      <t>カイ</t>
    </rPh>
    <phoneticPr fontId="1"/>
  </si>
  <si>
    <t>63回</t>
    <rPh sb="2" eb="3">
      <t>カイ</t>
    </rPh>
    <phoneticPr fontId="1"/>
  </si>
  <si>
    <t>64回</t>
    <rPh sb="2" eb="3">
      <t>カイ</t>
    </rPh>
    <phoneticPr fontId="1"/>
  </si>
  <si>
    <t>65回</t>
    <rPh sb="2" eb="3">
      <t>カイ</t>
    </rPh>
    <phoneticPr fontId="1"/>
  </si>
  <si>
    <t>66回</t>
    <rPh sb="2" eb="3">
      <t>カイ</t>
    </rPh>
    <phoneticPr fontId="1"/>
  </si>
  <si>
    <t>67回</t>
    <rPh sb="2" eb="3">
      <t>カイ</t>
    </rPh>
    <phoneticPr fontId="1"/>
  </si>
  <si>
    <t>68回</t>
    <rPh sb="2" eb="3">
      <t>カイ</t>
    </rPh>
    <phoneticPr fontId="1"/>
  </si>
  <si>
    <t>69回</t>
    <rPh sb="2" eb="3">
      <t>カイ</t>
    </rPh>
    <phoneticPr fontId="1"/>
  </si>
  <si>
    <t>70回</t>
    <rPh sb="2" eb="3">
      <t>カイ</t>
    </rPh>
    <phoneticPr fontId="1"/>
  </si>
  <si>
    <t>71回</t>
    <rPh sb="2" eb="3">
      <t>カイ</t>
    </rPh>
    <phoneticPr fontId="1"/>
  </si>
  <si>
    <t>72回</t>
    <rPh sb="2" eb="3">
      <t>カイ</t>
    </rPh>
    <phoneticPr fontId="1"/>
  </si>
  <si>
    <t>73回</t>
    <rPh sb="2" eb="3">
      <t>カイ</t>
    </rPh>
    <phoneticPr fontId="1"/>
  </si>
  <si>
    <t>74回</t>
    <rPh sb="2" eb="3">
      <t>カイ</t>
    </rPh>
    <phoneticPr fontId="1"/>
  </si>
  <si>
    <t>75回</t>
    <rPh sb="2" eb="3">
      <t>カイ</t>
    </rPh>
    <phoneticPr fontId="1"/>
  </si>
  <si>
    <t>76回</t>
    <rPh sb="2" eb="3">
      <t>カイ</t>
    </rPh>
    <phoneticPr fontId="1"/>
  </si>
  <si>
    <t>77回</t>
    <rPh sb="2" eb="3">
      <t>カイ</t>
    </rPh>
    <phoneticPr fontId="1"/>
  </si>
  <si>
    <t>78回</t>
    <rPh sb="2" eb="3">
      <t>カイ</t>
    </rPh>
    <phoneticPr fontId="1"/>
  </si>
  <si>
    <t>79回</t>
    <rPh sb="2" eb="3">
      <t>カイ</t>
    </rPh>
    <phoneticPr fontId="1"/>
  </si>
  <si>
    <t>80回</t>
    <rPh sb="2" eb="3">
      <t>カイ</t>
    </rPh>
    <phoneticPr fontId="1"/>
  </si>
  <si>
    <t>81回</t>
    <rPh sb="2" eb="3">
      <t>カイ</t>
    </rPh>
    <phoneticPr fontId="1"/>
  </si>
  <si>
    <t>82回</t>
    <rPh sb="2" eb="3">
      <t>カイ</t>
    </rPh>
    <phoneticPr fontId="1"/>
  </si>
  <si>
    <t>83回</t>
    <rPh sb="2" eb="3">
      <t>カイ</t>
    </rPh>
    <phoneticPr fontId="1"/>
  </si>
  <si>
    <t>84回</t>
    <rPh sb="2" eb="3">
      <t>カイ</t>
    </rPh>
    <phoneticPr fontId="1"/>
  </si>
  <si>
    <t>85回</t>
    <rPh sb="2" eb="3">
      <t>カイ</t>
    </rPh>
    <phoneticPr fontId="1"/>
  </si>
  <si>
    <t>86回</t>
    <rPh sb="2" eb="3">
      <t>カイ</t>
    </rPh>
    <phoneticPr fontId="1"/>
  </si>
  <si>
    <t>87回</t>
    <rPh sb="2" eb="3">
      <t>カイ</t>
    </rPh>
    <phoneticPr fontId="1"/>
  </si>
  <si>
    <t>88回</t>
    <rPh sb="2" eb="3">
      <t>カイ</t>
    </rPh>
    <phoneticPr fontId="1"/>
  </si>
  <si>
    <t>89回</t>
    <rPh sb="2" eb="3">
      <t>カイ</t>
    </rPh>
    <phoneticPr fontId="1"/>
  </si>
  <si>
    <t>90回</t>
    <rPh sb="2" eb="3">
      <t>カイ</t>
    </rPh>
    <phoneticPr fontId="1"/>
  </si>
  <si>
    <t>91回</t>
    <rPh sb="2" eb="3">
      <t>カイ</t>
    </rPh>
    <phoneticPr fontId="1"/>
  </si>
  <si>
    <t>92回</t>
    <rPh sb="2" eb="3">
      <t>カイ</t>
    </rPh>
    <phoneticPr fontId="1"/>
  </si>
  <si>
    <t>93回</t>
    <rPh sb="2" eb="3">
      <t>カイ</t>
    </rPh>
    <phoneticPr fontId="1"/>
  </si>
  <si>
    <t>94回</t>
    <rPh sb="2" eb="3">
      <t>カイ</t>
    </rPh>
    <phoneticPr fontId="1"/>
  </si>
  <si>
    <t>95回</t>
    <rPh sb="2" eb="3">
      <t>カイ</t>
    </rPh>
    <phoneticPr fontId="1"/>
  </si>
  <si>
    <t>96回</t>
    <rPh sb="2" eb="3">
      <t>カイ</t>
    </rPh>
    <phoneticPr fontId="1"/>
  </si>
  <si>
    <t>97回</t>
    <rPh sb="2" eb="3">
      <t>カイ</t>
    </rPh>
    <phoneticPr fontId="1"/>
  </si>
  <si>
    <t>98回</t>
    <rPh sb="2" eb="3">
      <t>カイ</t>
    </rPh>
    <phoneticPr fontId="1"/>
  </si>
  <si>
    <t>99回</t>
    <rPh sb="2" eb="3">
      <t>カイ</t>
    </rPh>
    <phoneticPr fontId="1"/>
  </si>
  <si>
    <t>100回</t>
    <rPh sb="3" eb="4">
      <t>カイ</t>
    </rPh>
    <phoneticPr fontId="1"/>
  </si>
  <si>
    <t>101回</t>
    <rPh sb="3" eb="4">
      <t>カイ</t>
    </rPh>
    <phoneticPr fontId="1"/>
  </si>
  <si>
    <t>102回</t>
    <rPh sb="3" eb="4">
      <t>カイ</t>
    </rPh>
    <phoneticPr fontId="1"/>
  </si>
  <si>
    <t>103回</t>
    <rPh sb="3" eb="4">
      <t>カイ</t>
    </rPh>
    <phoneticPr fontId="1"/>
  </si>
  <si>
    <t>104回</t>
    <rPh sb="3" eb="4">
      <t>カイ</t>
    </rPh>
    <phoneticPr fontId="1"/>
  </si>
  <si>
    <t>105回</t>
    <rPh sb="3" eb="4">
      <t>カイ</t>
    </rPh>
    <phoneticPr fontId="1"/>
  </si>
  <si>
    <t>106回</t>
    <rPh sb="3" eb="4">
      <t>カイ</t>
    </rPh>
    <phoneticPr fontId="1"/>
  </si>
  <si>
    <t>107回</t>
    <rPh sb="3" eb="4">
      <t>カイ</t>
    </rPh>
    <phoneticPr fontId="1"/>
  </si>
  <si>
    <t>108回</t>
    <rPh sb="3" eb="4">
      <t>カイ</t>
    </rPh>
    <phoneticPr fontId="1"/>
  </si>
  <si>
    <t>109回</t>
    <rPh sb="3" eb="4">
      <t>カイ</t>
    </rPh>
    <phoneticPr fontId="1"/>
  </si>
  <si>
    <t>110回</t>
    <rPh sb="3" eb="4">
      <t>カイ</t>
    </rPh>
    <phoneticPr fontId="1"/>
  </si>
  <si>
    <t>111回</t>
    <rPh sb="3" eb="4">
      <t>カイ</t>
    </rPh>
    <phoneticPr fontId="1"/>
  </si>
  <si>
    <t>112回</t>
    <rPh sb="3" eb="4">
      <t>カイ</t>
    </rPh>
    <phoneticPr fontId="1"/>
  </si>
  <si>
    <t>113回</t>
    <rPh sb="3" eb="4">
      <t>カイ</t>
    </rPh>
    <phoneticPr fontId="1"/>
  </si>
  <si>
    <t>114回</t>
    <rPh sb="3" eb="4">
      <t>カイ</t>
    </rPh>
    <phoneticPr fontId="1"/>
  </si>
  <si>
    <t>115回</t>
    <rPh sb="3" eb="4">
      <t>カイ</t>
    </rPh>
    <phoneticPr fontId="1"/>
  </si>
  <si>
    <t>116回</t>
    <rPh sb="3" eb="4">
      <t>カイ</t>
    </rPh>
    <phoneticPr fontId="1"/>
  </si>
  <si>
    <t>117回</t>
    <rPh sb="3" eb="4">
      <t>カイ</t>
    </rPh>
    <phoneticPr fontId="1"/>
  </si>
  <si>
    <t>118回</t>
    <rPh sb="3" eb="4">
      <t>カイ</t>
    </rPh>
    <phoneticPr fontId="1"/>
  </si>
  <si>
    <t>119回</t>
    <rPh sb="3" eb="4">
      <t>カイ</t>
    </rPh>
    <phoneticPr fontId="1"/>
  </si>
  <si>
    <t>120回</t>
    <rPh sb="3" eb="4">
      <t>カイ</t>
    </rPh>
    <phoneticPr fontId="1"/>
  </si>
  <si>
    <t>121回</t>
    <rPh sb="3" eb="4">
      <t>カイ</t>
    </rPh>
    <phoneticPr fontId="1"/>
  </si>
  <si>
    <t>122回</t>
    <rPh sb="3" eb="4">
      <t>カイ</t>
    </rPh>
    <phoneticPr fontId="1"/>
  </si>
  <si>
    <t>123回</t>
    <rPh sb="3" eb="4">
      <t>カイ</t>
    </rPh>
    <phoneticPr fontId="1"/>
  </si>
  <si>
    <t>124回</t>
    <rPh sb="3" eb="4">
      <t>カイ</t>
    </rPh>
    <phoneticPr fontId="1"/>
  </si>
  <si>
    <t>125回</t>
    <rPh sb="3" eb="4">
      <t>カイ</t>
    </rPh>
    <phoneticPr fontId="1"/>
  </si>
  <si>
    <t>126回</t>
    <rPh sb="3" eb="4">
      <t>カイ</t>
    </rPh>
    <phoneticPr fontId="1"/>
  </si>
  <si>
    <t>127回</t>
    <rPh sb="3" eb="4">
      <t>カイ</t>
    </rPh>
    <phoneticPr fontId="1"/>
  </si>
  <si>
    <t>128回</t>
    <rPh sb="3" eb="4">
      <t>カイ</t>
    </rPh>
    <phoneticPr fontId="1"/>
  </si>
  <si>
    <t>129回</t>
    <rPh sb="3" eb="4">
      <t>カイ</t>
    </rPh>
    <phoneticPr fontId="1"/>
  </si>
  <si>
    <t>130回</t>
    <rPh sb="3" eb="4">
      <t>カイ</t>
    </rPh>
    <phoneticPr fontId="1"/>
  </si>
  <si>
    <t>131回</t>
    <rPh sb="3" eb="4">
      <t>カイ</t>
    </rPh>
    <phoneticPr fontId="1"/>
  </si>
  <si>
    <t>132回</t>
    <rPh sb="3" eb="4">
      <t>カイ</t>
    </rPh>
    <phoneticPr fontId="1"/>
  </si>
  <si>
    <t>133回</t>
    <rPh sb="3" eb="4">
      <t>カイ</t>
    </rPh>
    <phoneticPr fontId="1"/>
  </si>
  <si>
    <t>134回</t>
    <rPh sb="3" eb="4">
      <t>カイ</t>
    </rPh>
    <phoneticPr fontId="1"/>
  </si>
  <si>
    <t>135回</t>
    <rPh sb="3" eb="4">
      <t>カイ</t>
    </rPh>
    <phoneticPr fontId="1"/>
  </si>
  <si>
    <t>136回</t>
    <rPh sb="3" eb="4">
      <t>カイ</t>
    </rPh>
    <phoneticPr fontId="1"/>
  </si>
  <si>
    <t>137回</t>
    <rPh sb="3" eb="4">
      <t>カイ</t>
    </rPh>
    <phoneticPr fontId="1"/>
  </si>
  <si>
    <t>138回</t>
    <rPh sb="3" eb="4">
      <t>カイ</t>
    </rPh>
    <phoneticPr fontId="1"/>
  </si>
  <si>
    <t>139回</t>
    <rPh sb="3" eb="4">
      <t>カイ</t>
    </rPh>
    <phoneticPr fontId="1"/>
  </si>
  <si>
    <t>140回</t>
    <rPh sb="3" eb="4">
      <t>カイ</t>
    </rPh>
    <phoneticPr fontId="1"/>
  </si>
  <si>
    <t>141回</t>
    <rPh sb="3" eb="4">
      <t>カイ</t>
    </rPh>
    <phoneticPr fontId="1"/>
  </si>
  <si>
    <t>142回</t>
    <rPh sb="3" eb="4">
      <t>カイ</t>
    </rPh>
    <phoneticPr fontId="1"/>
  </si>
  <si>
    <t>143回</t>
    <rPh sb="3" eb="4">
      <t>カイ</t>
    </rPh>
    <phoneticPr fontId="1"/>
  </si>
  <si>
    <t>144回</t>
    <rPh sb="3" eb="4">
      <t>カイ</t>
    </rPh>
    <phoneticPr fontId="1"/>
  </si>
  <si>
    <t>145回</t>
    <rPh sb="3" eb="4">
      <t>カイ</t>
    </rPh>
    <phoneticPr fontId="1"/>
  </si>
  <si>
    <t>146回</t>
    <rPh sb="3" eb="4">
      <t>カイ</t>
    </rPh>
    <phoneticPr fontId="1"/>
  </si>
  <si>
    <t>147回</t>
    <rPh sb="3" eb="4">
      <t>カイ</t>
    </rPh>
    <phoneticPr fontId="1"/>
  </si>
  <si>
    <t>148回</t>
    <rPh sb="3" eb="4">
      <t>カイ</t>
    </rPh>
    <phoneticPr fontId="1"/>
  </si>
  <si>
    <t>149回</t>
    <rPh sb="3" eb="4">
      <t>カイ</t>
    </rPh>
    <phoneticPr fontId="1"/>
  </si>
  <si>
    <t>150回</t>
    <rPh sb="3" eb="4">
      <t>カイ</t>
    </rPh>
    <phoneticPr fontId="1"/>
  </si>
  <si>
    <t>西日本学生陸上競技対校選手権大会</t>
    <rPh sb="0" eb="1">
      <t>ニシ</t>
    </rPh>
    <rPh sb="1" eb="3">
      <t>ニホン</t>
    </rPh>
    <rPh sb="3" eb="5">
      <t>ガクセイ</t>
    </rPh>
    <rPh sb="5" eb="7">
      <t>リクジョウ</t>
    </rPh>
    <rPh sb="7" eb="9">
      <t>キョウギ</t>
    </rPh>
    <rPh sb="9" eb="11">
      <t>タイコウ</t>
    </rPh>
    <rPh sb="11" eb="14">
      <t>センシュケン</t>
    </rPh>
    <rPh sb="14" eb="16">
      <t>タイカイ</t>
    </rPh>
    <phoneticPr fontId="1"/>
  </si>
  <si>
    <t>監督名　ﾌﾘｶﾞﾅ</t>
    <rPh sb="0" eb="2">
      <t>カントク</t>
    </rPh>
    <rPh sb="2" eb="3">
      <t>メイ</t>
    </rPh>
    <phoneticPr fontId="1"/>
  </si>
  <si>
    <t>冠名</t>
    <rPh sb="0" eb="1">
      <t>カンムリ</t>
    </rPh>
    <rPh sb="1" eb="2">
      <t>メイ</t>
    </rPh>
    <phoneticPr fontId="1"/>
  </si>
  <si>
    <t>DB</t>
    <phoneticPr fontId="1"/>
  </si>
  <si>
    <t>OP5000m</t>
    <phoneticPr fontId="1"/>
  </si>
  <si>
    <t>011001</t>
    <phoneticPr fontId="1"/>
  </si>
  <si>
    <t>OP棒高跳</t>
    <rPh sb="2" eb="5">
      <t>ボウタカト</t>
    </rPh>
    <phoneticPr fontId="1"/>
  </si>
  <si>
    <t>072001</t>
    <phoneticPr fontId="1"/>
  </si>
  <si>
    <t>OP砲丸投</t>
    <rPh sb="2" eb="4">
      <t>ホウガン</t>
    </rPh>
    <rPh sb="4" eb="5">
      <t>ナ</t>
    </rPh>
    <phoneticPr fontId="1"/>
  </si>
  <si>
    <t>084001</t>
    <phoneticPr fontId="1"/>
  </si>
  <si>
    <t>OP円盤投</t>
    <rPh sb="2" eb="4">
      <t>エンバン</t>
    </rPh>
    <rPh sb="4" eb="5">
      <t>ナ</t>
    </rPh>
    <phoneticPr fontId="1"/>
  </si>
  <si>
    <t>088001</t>
    <phoneticPr fontId="1"/>
  </si>
  <si>
    <t>OPハンマー投</t>
    <rPh sb="6" eb="7">
      <t>ナ</t>
    </rPh>
    <phoneticPr fontId="1"/>
  </si>
  <si>
    <t>094001</t>
    <phoneticPr fontId="1"/>
  </si>
  <si>
    <t>OPやり投</t>
    <rPh sb="4" eb="5">
      <t>ナ</t>
    </rPh>
    <phoneticPr fontId="1"/>
  </si>
  <si>
    <t>093001</t>
    <phoneticPr fontId="1"/>
  </si>
  <si>
    <t>日本学生陸上競技個人選手権</t>
    <rPh sb="0" eb="2">
      <t>ニホン</t>
    </rPh>
    <rPh sb="2" eb="4">
      <t>ガクセイ</t>
    </rPh>
    <rPh sb="4" eb="6">
      <t>リクジョウ</t>
    </rPh>
    <rPh sb="6" eb="8">
      <t>キョウギ</t>
    </rPh>
    <rPh sb="8" eb="10">
      <t>コジン</t>
    </rPh>
    <rPh sb="10" eb="13">
      <t>センシュケン</t>
    </rPh>
    <phoneticPr fontId="1"/>
  </si>
  <si>
    <t>大会名設定</t>
    <rPh sb="0" eb="2">
      <t>タイカイ</t>
    </rPh>
    <rPh sb="2" eb="3">
      <t>メイ</t>
    </rPh>
    <rPh sb="3" eb="5">
      <t>セッテイ</t>
    </rPh>
    <phoneticPr fontId="1"/>
  </si>
  <si>
    <t>愛知学院大学</t>
  </si>
  <si>
    <t>愛知教育大学</t>
  </si>
  <si>
    <t>愛知県立大学</t>
  </si>
  <si>
    <t>愛知工業大学</t>
  </si>
  <si>
    <t>愛知淑徳大学</t>
  </si>
  <si>
    <t>愛知東邦大学</t>
  </si>
  <si>
    <t>岐阜大学</t>
  </si>
  <si>
    <t>岐阜聖徳学園大学</t>
  </si>
  <si>
    <t>岐阜薬科大学</t>
  </si>
  <si>
    <t>近畿大学工業高等専門学校</t>
  </si>
  <si>
    <t>皇學館大学</t>
  </si>
  <si>
    <t>至学館大学</t>
  </si>
  <si>
    <t>静岡大学</t>
  </si>
  <si>
    <t>静岡産業大学</t>
  </si>
  <si>
    <t>椙山女学園大学</t>
  </si>
  <si>
    <t>鈴鹿工業高等専門学校</t>
  </si>
  <si>
    <t>大同大学</t>
  </si>
  <si>
    <t>中京大学</t>
  </si>
  <si>
    <t>中京学院大学</t>
  </si>
  <si>
    <t>中部大学</t>
  </si>
  <si>
    <t>中部学院大学</t>
  </si>
  <si>
    <t>東海学園大学</t>
  </si>
  <si>
    <t>豊田工業高等専門学校</t>
  </si>
  <si>
    <t>名古屋大学</t>
  </si>
  <si>
    <t>名古屋学院大学</t>
  </si>
  <si>
    <t>名古屋工業大学</t>
  </si>
  <si>
    <t>名古屋市立大学</t>
  </si>
  <si>
    <t>南山大学</t>
  </si>
  <si>
    <t>日本福祉大学</t>
  </si>
  <si>
    <t>浜松医科大学</t>
  </si>
  <si>
    <t>三重大学</t>
  </si>
  <si>
    <t>名城大学</t>
  </si>
  <si>
    <t>愛知大学</t>
  </si>
  <si>
    <t>愛知医科大学</t>
  </si>
  <si>
    <t>金城学院大学</t>
  </si>
  <si>
    <t>静岡県立大学</t>
  </si>
  <si>
    <t>常葉大学</t>
  </si>
  <si>
    <t>ｶﾅ</t>
    <phoneticPr fontId="1"/>
  </si>
  <si>
    <t>通しNo.</t>
    <rPh sb="0" eb="1">
      <t>トオ</t>
    </rPh>
    <phoneticPr fontId="1"/>
  </si>
  <si>
    <t>5-</t>
  </si>
  <si>
    <t>期日</t>
    <rPh sb="0" eb="2">
      <t>キジツ</t>
    </rPh>
    <phoneticPr fontId="1"/>
  </si>
  <si>
    <t>登録選手</t>
    <rPh sb="0" eb="2">
      <t>トウロク</t>
    </rPh>
    <rPh sb="2" eb="4">
      <t>センシュ</t>
    </rPh>
    <phoneticPr fontId="1"/>
  </si>
  <si>
    <t>名前</t>
    <rPh sb="0" eb="2">
      <t>ナマエ</t>
    </rPh>
    <phoneticPr fontId="1"/>
  </si>
  <si>
    <t>登録陸協</t>
    <rPh sb="0" eb="2">
      <t>トウロク</t>
    </rPh>
    <rPh sb="2" eb="3">
      <t>リク</t>
    </rPh>
    <rPh sb="3" eb="4">
      <t>キョウ</t>
    </rPh>
    <phoneticPr fontId="1"/>
  </si>
  <si>
    <t>※備考：</t>
    <rPh sb="1" eb="3">
      <t>ビコウ</t>
    </rPh>
    <phoneticPr fontId="1"/>
  </si>
  <si>
    <t>No.</t>
    <phoneticPr fontId="1"/>
  </si>
  <si>
    <t>ﾌﾘｶﾞﾅ</t>
    <phoneticPr fontId="1"/>
  </si>
  <si>
    <t>N1</t>
    <phoneticPr fontId="1"/>
  </si>
  <si>
    <t>N2</t>
    <phoneticPr fontId="1"/>
  </si>
  <si>
    <t>TM</t>
    <phoneticPr fontId="1"/>
  </si>
  <si>
    <t>S1</t>
    <phoneticPr fontId="1"/>
  </si>
  <si>
    <t>S2</t>
    <phoneticPr fontId="1"/>
  </si>
  <si>
    <t>S3</t>
    <phoneticPr fontId="1"/>
  </si>
  <si>
    <t>S4</t>
    <phoneticPr fontId="1"/>
  </si>
  <si>
    <t>S5</t>
    <phoneticPr fontId="1"/>
  </si>
  <si>
    <t>S6</t>
    <phoneticPr fontId="1"/>
  </si>
  <si>
    <t>通し番号</t>
    <rPh sb="0" eb="1">
      <t>トオ</t>
    </rPh>
    <rPh sb="2" eb="4">
      <t>バンゴウ</t>
    </rPh>
    <phoneticPr fontId="1"/>
  </si>
  <si>
    <t>男子4×100mR</t>
    <rPh sb="0" eb="2">
      <t>ダンシ</t>
    </rPh>
    <phoneticPr fontId="1"/>
  </si>
  <si>
    <t>No.1</t>
    <phoneticPr fontId="1"/>
  </si>
  <si>
    <t>No.2</t>
    <phoneticPr fontId="1"/>
  </si>
  <si>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</si>
  <si>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</si>
  <si>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</si>
  <si>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</si>
  <si>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</si>
  <si>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</si>
  <si>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</si>
  <si>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</si>
  <si>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</si>
  <si>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No.12</t>
    <phoneticPr fontId="1"/>
  </si>
  <si>
    <t>No.13</t>
    <phoneticPr fontId="1"/>
  </si>
  <si>
    <t>No.15</t>
    <phoneticPr fontId="1"/>
  </si>
  <si>
    <t>No.16</t>
    <phoneticPr fontId="1"/>
  </si>
  <si>
    <t>No.17</t>
    <phoneticPr fontId="1"/>
  </si>
  <si>
    <t>No.18</t>
    <phoneticPr fontId="1"/>
  </si>
  <si>
    <t>No.19</t>
    <phoneticPr fontId="1"/>
  </si>
  <si>
    <t>No.20</t>
    <phoneticPr fontId="1"/>
  </si>
  <si>
    <t>所属マスター</t>
    <rPh sb="0" eb="2">
      <t>ショゾク</t>
    </rPh>
    <phoneticPr fontId="1"/>
  </si>
  <si>
    <t>N3</t>
    <phoneticPr fontId="1"/>
  </si>
  <si>
    <t>KC</t>
    <phoneticPr fontId="1"/>
  </si>
  <si>
    <t>区分</t>
    <rPh sb="0" eb="2">
      <t>クブン</t>
    </rPh>
    <phoneticPr fontId="1"/>
  </si>
  <si>
    <t>A</t>
    <phoneticPr fontId="1"/>
  </si>
  <si>
    <t>B</t>
    <phoneticPr fontId="1"/>
  </si>
  <si>
    <t>C</t>
    <phoneticPr fontId="1"/>
  </si>
  <si>
    <t>D</t>
    <phoneticPr fontId="1"/>
  </si>
  <si>
    <t>E</t>
    <phoneticPr fontId="1"/>
  </si>
  <si>
    <t>F</t>
    <phoneticPr fontId="1"/>
  </si>
  <si>
    <t>H</t>
    <phoneticPr fontId="1"/>
  </si>
  <si>
    <t>I</t>
    <phoneticPr fontId="1"/>
  </si>
  <si>
    <t>J</t>
    <phoneticPr fontId="1"/>
  </si>
  <si>
    <t>K</t>
    <phoneticPr fontId="1"/>
  </si>
  <si>
    <t>L</t>
    <phoneticPr fontId="1"/>
  </si>
  <si>
    <t>M</t>
    <phoneticPr fontId="1"/>
  </si>
  <si>
    <t>N</t>
    <phoneticPr fontId="1"/>
  </si>
  <si>
    <t>O</t>
    <phoneticPr fontId="1"/>
  </si>
  <si>
    <t>P</t>
    <phoneticPr fontId="1"/>
  </si>
  <si>
    <t>Q</t>
    <phoneticPr fontId="1"/>
  </si>
  <si>
    <t>R</t>
    <phoneticPr fontId="1"/>
  </si>
  <si>
    <t>S</t>
    <phoneticPr fontId="1"/>
  </si>
  <si>
    <t>T</t>
    <phoneticPr fontId="1"/>
  </si>
  <si>
    <t>No.14</t>
    <phoneticPr fontId="1"/>
  </si>
  <si>
    <t>男子4×400mR</t>
    <rPh sb="0" eb="2">
      <t>ダンシ</t>
    </rPh>
    <phoneticPr fontId="1"/>
  </si>
  <si>
    <t>女子4×100mR</t>
    <rPh sb="0" eb="2">
      <t>ジョシ</t>
    </rPh>
    <phoneticPr fontId="1"/>
  </si>
  <si>
    <t>5-</t>
    <phoneticPr fontId="1"/>
  </si>
  <si>
    <t>女子4×400mR</t>
    <phoneticPr fontId="1"/>
  </si>
  <si>
    <t>(明細)</t>
    <rPh sb="1" eb="3">
      <t>メイサイ</t>
    </rPh>
    <phoneticPr fontId="1"/>
  </si>
  <si>
    <t>男子</t>
    <rPh sb="0" eb="2">
      <t>ダンシ</t>
    </rPh>
    <phoneticPr fontId="1"/>
  </si>
  <si>
    <t>×</t>
    <phoneticPr fontId="1"/>
  </si>
  <si>
    <t>リレー</t>
    <phoneticPr fontId="1"/>
  </si>
  <si>
    <t>小計</t>
    <rPh sb="0" eb="2">
      <t>ショウケイ</t>
    </rPh>
    <phoneticPr fontId="1"/>
  </si>
  <si>
    <t>女子</t>
    <rPh sb="0" eb="2">
      <t>ジョシ</t>
    </rPh>
    <phoneticPr fontId="1"/>
  </si>
  <si>
    <t>合計</t>
    <rPh sb="0" eb="2">
      <t>ゴウケイ</t>
    </rPh>
    <phoneticPr fontId="1"/>
  </si>
  <si>
    <t>振込先</t>
    <rPh sb="0" eb="2">
      <t>フリコミ</t>
    </rPh>
    <rPh sb="2" eb="3">
      <t>サキ</t>
    </rPh>
    <phoneticPr fontId="1"/>
  </si>
  <si>
    <t>個人種目</t>
    <rPh sb="0" eb="2">
      <t>コジン</t>
    </rPh>
    <rPh sb="2" eb="4">
      <t>シュモク</t>
    </rPh>
    <phoneticPr fontId="1"/>
  </si>
  <si>
    <t>広告補助金</t>
    <rPh sb="0" eb="2">
      <t>コウコク</t>
    </rPh>
    <rPh sb="2" eb="5">
      <t>ホジョキン</t>
    </rPh>
    <phoneticPr fontId="1"/>
  </si>
  <si>
    <t>三菱UFJ銀行　八事支店　普通口座3351198</t>
    <rPh sb="0" eb="2">
      <t>ミツビシ</t>
    </rPh>
    <rPh sb="5" eb="7">
      <t>ギンコウ</t>
    </rPh>
    <rPh sb="8" eb="9">
      <t>ハチ</t>
    </rPh>
    <rPh sb="9" eb="10">
      <t>コト</t>
    </rPh>
    <rPh sb="10" eb="12">
      <t>シテン</t>
    </rPh>
    <rPh sb="13" eb="15">
      <t>フツウ</t>
    </rPh>
    <rPh sb="15" eb="17">
      <t>コウザ</t>
    </rPh>
    <phoneticPr fontId="1"/>
  </si>
  <si>
    <t>愛知大</t>
  </si>
  <si>
    <t>愛知医科大</t>
  </si>
  <si>
    <t>愛知学院大</t>
  </si>
  <si>
    <t>愛知教育大</t>
  </si>
  <si>
    <t>愛知県立大</t>
  </si>
  <si>
    <t>愛知工業大</t>
  </si>
  <si>
    <t>愛知淑徳大</t>
  </si>
  <si>
    <t>愛知東邦大</t>
  </si>
  <si>
    <t>岐阜大</t>
  </si>
  <si>
    <t>岐阜薬科大</t>
  </si>
  <si>
    <t>皇學館大</t>
  </si>
  <si>
    <t>至学館大</t>
  </si>
  <si>
    <t>静岡大</t>
  </si>
  <si>
    <t>静岡県立大</t>
  </si>
  <si>
    <t>静岡産業大</t>
  </si>
  <si>
    <t>椙山女学園大</t>
  </si>
  <si>
    <t>大同大</t>
  </si>
  <si>
    <t>中京大</t>
  </si>
  <si>
    <t>中京学院大</t>
  </si>
  <si>
    <t>中部大</t>
  </si>
  <si>
    <t>中部学院大</t>
  </si>
  <si>
    <t>常葉大</t>
  </si>
  <si>
    <t>南山大</t>
  </si>
  <si>
    <t>浜松医科大</t>
  </si>
  <si>
    <t>三重大</t>
  </si>
  <si>
    <t>名城大</t>
  </si>
  <si>
    <t>必要</t>
    <rPh sb="0" eb="2">
      <t>ヒツヨウ</t>
    </rPh>
    <phoneticPr fontId="1"/>
  </si>
  <si>
    <t>実人数</t>
    <rPh sb="0" eb="1">
      <t>ジツ</t>
    </rPh>
    <rPh sb="1" eb="3">
      <t>ニンズウ</t>
    </rPh>
    <phoneticPr fontId="1"/>
  </si>
  <si>
    <t>鳥羽商船高等専門学校</t>
  </si>
  <si>
    <t>100000831</t>
  </si>
  <si>
    <t>100000832</t>
  </si>
  <si>
    <t>100000833</t>
  </si>
  <si>
    <t>100000834</t>
  </si>
  <si>
    <t>100000835</t>
  </si>
  <si>
    <t>100000836</t>
  </si>
  <si>
    <t>100000837</t>
  </si>
  <si>
    <t>100000838</t>
  </si>
  <si>
    <t>100000839</t>
  </si>
  <si>
    <t>100000840</t>
  </si>
  <si>
    <t>100000841</t>
  </si>
  <si>
    <t>100000842</t>
  </si>
  <si>
    <t>100000843</t>
  </si>
  <si>
    <t>100000844</t>
  </si>
  <si>
    <t>100000845</t>
  </si>
  <si>
    <t>100000846</t>
  </si>
  <si>
    <t>100000847</t>
  </si>
  <si>
    <t>100000848</t>
  </si>
  <si>
    <t>100000849</t>
  </si>
  <si>
    <t>100000850</t>
  </si>
  <si>
    <t>100000851</t>
  </si>
  <si>
    <t>100000852</t>
  </si>
  <si>
    <t>100000853</t>
  </si>
  <si>
    <t>100000854</t>
  </si>
  <si>
    <t>100000855</t>
  </si>
  <si>
    <t>100000856</t>
  </si>
  <si>
    <t>100000857</t>
  </si>
  <si>
    <t>100000858</t>
  </si>
  <si>
    <t>100000859</t>
  </si>
  <si>
    <t>100000860</t>
  </si>
  <si>
    <t>100000861</t>
  </si>
  <si>
    <t>100000862</t>
  </si>
  <si>
    <t>100000863</t>
  </si>
  <si>
    <t>100000864</t>
  </si>
  <si>
    <t>100000865</t>
  </si>
  <si>
    <t>100000866</t>
  </si>
  <si>
    <t>100000867</t>
  </si>
  <si>
    <t>100000868</t>
  </si>
  <si>
    <t>100000869</t>
  </si>
  <si>
    <t>100000870</t>
  </si>
  <si>
    <t>100000871</t>
  </si>
  <si>
    <t>100000872</t>
  </si>
  <si>
    <t>100000873</t>
  </si>
  <si>
    <t>100000874</t>
  </si>
  <si>
    <t>100000875</t>
  </si>
  <si>
    <t>100000876</t>
  </si>
  <si>
    <t>100000877</t>
  </si>
  <si>
    <t>100000878</t>
  </si>
  <si>
    <t>100000879</t>
  </si>
  <si>
    <t>100000880</t>
  </si>
  <si>
    <t>100000881</t>
  </si>
  <si>
    <t>100000882</t>
  </si>
  <si>
    <t>100000883</t>
  </si>
  <si>
    <t>100000884</t>
  </si>
  <si>
    <t>100000885</t>
  </si>
  <si>
    <t>100000886</t>
  </si>
  <si>
    <t>100000887</t>
  </si>
  <si>
    <t>100000888</t>
  </si>
  <si>
    <t>100000889</t>
  </si>
  <si>
    <t>100000890</t>
  </si>
  <si>
    <t>100000891</t>
  </si>
  <si>
    <t>100000892</t>
  </si>
  <si>
    <t>100000893</t>
  </si>
  <si>
    <t>100000894</t>
  </si>
  <si>
    <t>100000895</t>
  </si>
  <si>
    <t>100000896</t>
  </si>
  <si>
    <t>100000897</t>
  </si>
  <si>
    <t>100000898</t>
  </si>
  <si>
    <t>100000899</t>
  </si>
  <si>
    <t>100000900</t>
  </si>
  <si>
    <t>100000901</t>
  </si>
  <si>
    <t>100000902</t>
  </si>
  <si>
    <t>100000903</t>
  </si>
  <si>
    <t>100000904</t>
  </si>
  <si>
    <t>100000905</t>
  </si>
  <si>
    <t>100000906</t>
  </si>
  <si>
    <t>100000907</t>
  </si>
  <si>
    <t>100000908</t>
  </si>
  <si>
    <t>100000909</t>
  </si>
  <si>
    <t>100000910</t>
  </si>
  <si>
    <t>100000911</t>
  </si>
  <si>
    <t>100000912</t>
  </si>
  <si>
    <t>100000913</t>
  </si>
  <si>
    <t>100000914</t>
  </si>
  <si>
    <t>100000915</t>
  </si>
  <si>
    <t>100000916</t>
  </si>
  <si>
    <t>100000917</t>
  </si>
  <si>
    <t>100000918</t>
  </si>
  <si>
    <t>100000919</t>
  </si>
  <si>
    <t>100000920</t>
  </si>
  <si>
    <t>100000921</t>
  </si>
  <si>
    <t>100000922</t>
  </si>
  <si>
    <t>100000923</t>
  </si>
  <si>
    <t>100000924</t>
  </si>
  <si>
    <t>100000925</t>
  </si>
  <si>
    <t>100000926</t>
  </si>
  <si>
    <t>100000927</t>
  </si>
  <si>
    <t>100000928</t>
  </si>
  <si>
    <t>100000929</t>
  </si>
  <si>
    <t>100000930</t>
  </si>
  <si>
    <t>100000931</t>
  </si>
  <si>
    <t>100000932</t>
  </si>
  <si>
    <t>100000933</t>
  </si>
  <si>
    <t>100000934</t>
  </si>
  <si>
    <t>100000935</t>
  </si>
  <si>
    <t>100000936</t>
  </si>
  <si>
    <t>100000937</t>
  </si>
  <si>
    <t>100000938</t>
  </si>
  <si>
    <t>100000939</t>
  </si>
  <si>
    <t>100000940</t>
  </si>
  <si>
    <t>100000941</t>
  </si>
  <si>
    <t>100000942</t>
  </si>
  <si>
    <t>100000943</t>
  </si>
  <si>
    <t>100000944</t>
  </si>
  <si>
    <t>100000945</t>
  </si>
  <si>
    <t>100000946</t>
  </si>
  <si>
    <t>100000947</t>
  </si>
  <si>
    <t>100000948</t>
  </si>
  <si>
    <t>100000949</t>
  </si>
  <si>
    <t>100000950</t>
  </si>
  <si>
    <t>100000951</t>
  </si>
  <si>
    <t>100000952</t>
  </si>
  <si>
    <t>100000953</t>
  </si>
  <si>
    <t>100000954</t>
  </si>
  <si>
    <t>100000955</t>
  </si>
  <si>
    <t>100000956</t>
  </si>
  <si>
    <t>100000957</t>
  </si>
  <si>
    <t>100000958</t>
  </si>
  <si>
    <t>100000959</t>
  </si>
  <si>
    <t>100000960</t>
  </si>
  <si>
    <t>100000961</t>
  </si>
  <si>
    <t>100000962</t>
  </si>
  <si>
    <t>100000963</t>
  </si>
  <si>
    <t>100000964</t>
  </si>
  <si>
    <t>100000965</t>
  </si>
  <si>
    <t>100000966</t>
  </si>
  <si>
    <t>100000967</t>
  </si>
  <si>
    <t>100000968</t>
  </si>
  <si>
    <t>100000969</t>
  </si>
  <si>
    <t>100000970</t>
  </si>
  <si>
    <t>100000971</t>
  </si>
  <si>
    <t>100000972</t>
  </si>
  <si>
    <t>100000973</t>
  </si>
  <si>
    <t>100000974</t>
  </si>
  <si>
    <t>100000975</t>
  </si>
  <si>
    <t>100000976</t>
  </si>
  <si>
    <t>100000977</t>
  </si>
  <si>
    <t>100000978</t>
  </si>
  <si>
    <t>100000979</t>
  </si>
  <si>
    <t>100000980</t>
  </si>
  <si>
    <t>100000981</t>
  </si>
  <si>
    <t>100000982</t>
  </si>
  <si>
    <t>100000983</t>
  </si>
  <si>
    <t>100000984</t>
  </si>
  <si>
    <t>100000985</t>
  </si>
  <si>
    <t>100000986</t>
  </si>
  <si>
    <t>100000987</t>
  </si>
  <si>
    <t>100000988</t>
  </si>
  <si>
    <t>100000989</t>
  </si>
  <si>
    <t>100000990</t>
  </si>
  <si>
    <t>100000991</t>
  </si>
  <si>
    <t>100000992</t>
  </si>
  <si>
    <t>100000993</t>
  </si>
  <si>
    <t>100000994</t>
  </si>
  <si>
    <t>100000995</t>
  </si>
  <si>
    <t>100000996</t>
  </si>
  <si>
    <t>100000997</t>
  </si>
  <si>
    <t>100000998</t>
  </si>
  <si>
    <t>100000999</t>
  </si>
  <si>
    <t>100001000</t>
  </si>
  <si>
    <t>100001001</t>
  </si>
  <si>
    <t>100001002</t>
  </si>
  <si>
    <t>100001003</t>
  </si>
  <si>
    <t>100001004</t>
  </si>
  <si>
    <t>100001005</t>
  </si>
  <si>
    <t>100001006</t>
  </si>
  <si>
    <t>100001007</t>
  </si>
  <si>
    <t>100001008</t>
  </si>
  <si>
    <t>100001009</t>
  </si>
  <si>
    <t>100001010</t>
  </si>
  <si>
    <t>100001011</t>
  </si>
  <si>
    <t>100001012</t>
  </si>
  <si>
    <t>100001013</t>
  </si>
  <si>
    <t>100001014</t>
  </si>
  <si>
    <t>100001015</t>
  </si>
  <si>
    <t>100001016</t>
  </si>
  <si>
    <t>100001017</t>
  </si>
  <si>
    <t>100001018</t>
  </si>
  <si>
    <t>100001019</t>
  </si>
  <si>
    <t>100001020</t>
  </si>
  <si>
    <t>100001021</t>
  </si>
  <si>
    <t>100001022</t>
  </si>
  <si>
    <t>100001023</t>
  </si>
  <si>
    <t>100001024</t>
  </si>
  <si>
    <t>100001025</t>
  </si>
  <si>
    <t>100001026</t>
  </si>
  <si>
    <t>100001027</t>
  </si>
  <si>
    <t>100001028</t>
  </si>
  <si>
    <t>100001029</t>
  </si>
  <si>
    <t>100001030</t>
  </si>
  <si>
    <t>100001031</t>
  </si>
  <si>
    <t>100001032</t>
  </si>
  <si>
    <t>100001033</t>
  </si>
  <si>
    <t>100001034</t>
  </si>
  <si>
    <t>100001035</t>
  </si>
  <si>
    <t>100001036</t>
  </si>
  <si>
    <t>100001037</t>
  </si>
  <si>
    <t>100001038</t>
  </si>
  <si>
    <t>100001039</t>
  </si>
  <si>
    <t>100001040</t>
  </si>
  <si>
    <t>100001041</t>
  </si>
  <si>
    <t>100001042</t>
  </si>
  <si>
    <t>100001043</t>
  </si>
  <si>
    <t>100001044</t>
  </si>
  <si>
    <t>100001045</t>
  </si>
  <si>
    <t>100001046</t>
  </si>
  <si>
    <t>100001047</t>
  </si>
  <si>
    <t>100001048</t>
  </si>
  <si>
    <t>100001049</t>
  </si>
  <si>
    <t>100001050</t>
  </si>
  <si>
    <t>100001051</t>
  </si>
  <si>
    <t>100001052</t>
  </si>
  <si>
    <t>100001053</t>
  </si>
  <si>
    <t>100001054</t>
  </si>
  <si>
    <t>100001055</t>
  </si>
  <si>
    <t>100001056</t>
  </si>
  <si>
    <t>100001057</t>
  </si>
  <si>
    <t>100001058</t>
  </si>
  <si>
    <t>100001059</t>
  </si>
  <si>
    <t>100001060</t>
  </si>
  <si>
    <t>100001061</t>
  </si>
  <si>
    <t>100001062</t>
  </si>
  <si>
    <t>100001063</t>
  </si>
  <si>
    <t>100001064</t>
  </si>
  <si>
    <t>100001065</t>
  </si>
  <si>
    <t>100001066</t>
  </si>
  <si>
    <t>100001067</t>
  </si>
  <si>
    <t>100001068</t>
  </si>
  <si>
    <t>100001069</t>
  </si>
  <si>
    <t>100001070</t>
  </si>
  <si>
    <t>100001071</t>
  </si>
  <si>
    <t>100001072</t>
  </si>
  <si>
    <t>100001073</t>
  </si>
  <si>
    <t>100001074</t>
  </si>
  <si>
    <t>100001075</t>
  </si>
  <si>
    <t>100001076</t>
  </si>
  <si>
    <t>100001077</t>
  </si>
  <si>
    <t>100001078</t>
  </si>
  <si>
    <t>100001079</t>
  </si>
  <si>
    <t>100001080</t>
  </si>
  <si>
    <t>100001081</t>
  </si>
  <si>
    <t>100001082</t>
  </si>
  <si>
    <t>100001083</t>
  </si>
  <si>
    <t>100001084</t>
  </si>
  <si>
    <t>100001085</t>
  </si>
  <si>
    <t>100001086</t>
  </si>
  <si>
    <t>100001087</t>
  </si>
  <si>
    <t>100001088</t>
  </si>
  <si>
    <t>100001089</t>
  </si>
  <si>
    <t>100001090</t>
  </si>
  <si>
    <t>100001091</t>
  </si>
  <si>
    <t>100001092</t>
  </si>
  <si>
    <t>100001093</t>
  </si>
  <si>
    <t>100001094</t>
  </si>
  <si>
    <t>100001095</t>
  </si>
  <si>
    <t>100001096</t>
  </si>
  <si>
    <t>100001097</t>
  </si>
  <si>
    <t>100001098</t>
  </si>
  <si>
    <t>100001099</t>
  </si>
  <si>
    <t>100001100</t>
  </si>
  <si>
    <t>100001101</t>
  </si>
  <si>
    <t>100001102</t>
  </si>
  <si>
    <t>100001103</t>
  </si>
  <si>
    <t>100001104</t>
  </si>
  <si>
    <t>100001105</t>
  </si>
  <si>
    <t>100001106</t>
  </si>
  <si>
    <t>100001107</t>
  </si>
  <si>
    <t>100001108</t>
  </si>
  <si>
    <t>100001109</t>
  </si>
  <si>
    <t>100001110</t>
  </si>
  <si>
    <t>100001111</t>
  </si>
  <si>
    <t>100001112</t>
  </si>
  <si>
    <t>100001113</t>
  </si>
  <si>
    <t>100001114</t>
  </si>
  <si>
    <t>100001115</t>
  </si>
  <si>
    <t>100001116</t>
  </si>
  <si>
    <t>100001117</t>
  </si>
  <si>
    <t>100001118</t>
  </si>
  <si>
    <t>100001119</t>
  </si>
  <si>
    <t>100001120</t>
  </si>
  <si>
    <t>100001121</t>
  </si>
  <si>
    <t>100001122</t>
  </si>
  <si>
    <t>100001123</t>
  </si>
  <si>
    <t>100001124</t>
  </si>
  <si>
    <t>100001125</t>
  </si>
  <si>
    <t>100001126</t>
  </si>
  <si>
    <t>100001127</t>
  </si>
  <si>
    <t>100001128</t>
  </si>
  <si>
    <t>100001129</t>
  </si>
  <si>
    <t>100001130</t>
  </si>
  <si>
    <t>100001131</t>
  </si>
  <si>
    <t>100001132</t>
  </si>
  <si>
    <t>100001133</t>
  </si>
  <si>
    <t>100001134</t>
  </si>
  <si>
    <t>100001135</t>
  </si>
  <si>
    <t>100001136</t>
  </si>
  <si>
    <t>100001137</t>
  </si>
  <si>
    <t>100001138</t>
  </si>
  <si>
    <t>100001139</t>
  </si>
  <si>
    <t>100001140</t>
  </si>
  <si>
    <t>100001141</t>
  </si>
  <si>
    <t>100001142</t>
  </si>
  <si>
    <t>100001143</t>
  </si>
  <si>
    <t>100001144</t>
  </si>
  <si>
    <t>100001145</t>
  </si>
  <si>
    <t>100001146</t>
  </si>
  <si>
    <t>100001147</t>
  </si>
  <si>
    <t>100001148</t>
  </si>
  <si>
    <t>100001149</t>
  </si>
  <si>
    <t>100001150</t>
  </si>
  <si>
    <t>100001151</t>
  </si>
  <si>
    <t>100001152</t>
  </si>
  <si>
    <t>100001153</t>
  </si>
  <si>
    <t>100001154</t>
  </si>
  <si>
    <t>100001155</t>
  </si>
  <si>
    <t>100001156</t>
  </si>
  <si>
    <t>100001157</t>
  </si>
  <si>
    <t>100001158</t>
  </si>
  <si>
    <t>100001159</t>
  </si>
  <si>
    <t>100001160</t>
  </si>
  <si>
    <t>100001161</t>
  </si>
  <si>
    <t>100001162</t>
  </si>
  <si>
    <t>100001163</t>
  </si>
  <si>
    <t>100001164</t>
  </si>
  <si>
    <t>100001165</t>
  </si>
  <si>
    <t>100001166</t>
  </si>
  <si>
    <t>100001167</t>
  </si>
  <si>
    <t>100001168</t>
  </si>
  <si>
    <t>100001169</t>
  </si>
  <si>
    <t>100001170</t>
  </si>
  <si>
    <t>100001171</t>
  </si>
  <si>
    <t>100001172</t>
  </si>
  <si>
    <t>100001173</t>
  </si>
  <si>
    <t>100001174</t>
  </si>
  <si>
    <t>100001175</t>
  </si>
  <si>
    <t>100001176</t>
  </si>
  <si>
    <t>100001177</t>
  </si>
  <si>
    <t>100001178</t>
  </si>
  <si>
    <t>100001179</t>
  </si>
  <si>
    <t>100001180</t>
  </si>
  <si>
    <t>100001181</t>
  </si>
  <si>
    <t>100001182</t>
  </si>
  <si>
    <t>100001183</t>
  </si>
  <si>
    <t>100001184</t>
  </si>
  <si>
    <t>100001185</t>
  </si>
  <si>
    <t>100001186</t>
  </si>
  <si>
    <t>100001187</t>
  </si>
  <si>
    <t>100001188</t>
  </si>
  <si>
    <t>100001189</t>
  </si>
  <si>
    <t>100001190</t>
  </si>
  <si>
    <t>100001191</t>
  </si>
  <si>
    <t>100001192</t>
  </si>
  <si>
    <t>100001193</t>
  </si>
  <si>
    <t>100001194</t>
  </si>
  <si>
    <t>100001195</t>
  </si>
  <si>
    <t>100001196</t>
  </si>
  <si>
    <t>100001197</t>
  </si>
  <si>
    <t>100001198</t>
  </si>
  <si>
    <t>100001199</t>
  </si>
  <si>
    <t>100001200</t>
  </si>
  <si>
    <t>100001201</t>
  </si>
  <si>
    <t>100001202</t>
  </si>
  <si>
    <t>100001203</t>
  </si>
  <si>
    <t>100001204</t>
  </si>
  <si>
    <t>100001205</t>
  </si>
  <si>
    <t>100001206</t>
  </si>
  <si>
    <t>100001207</t>
  </si>
  <si>
    <t>100001208</t>
  </si>
  <si>
    <t>100001209</t>
  </si>
  <si>
    <t>100001210</t>
  </si>
  <si>
    <t>100001211</t>
  </si>
  <si>
    <t>100001212</t>
  </si>
  <si>
    <t>100001213</t>
  </si>
  <si>
    <t>100001214</t>
  </si>
  <si>
    <t>100001215</t>
  </si>
  <si>
    <t>100001216</t>
  </si>
  <si>
    <t>100001217</t>
  </si>
  <si>
    <t>100001218</t>
  </si>
  <si>
    <t>100001219</t>
  </si>
  <si>
    <t>100001220</t>
  </si>
  <si>
    <t>100001221</t>
  </si>
  <si>
    <t>100001222</t>
  </si>
  <si>
    <t>100001223</t>
  </si>
  <si>
    <t>100001224</t>
  </si>
  <si>
    <t>100001225</t>
  </si>
  <si>
    <t>100001226</t>
  </si>
  <si>
    <t>100001227</t>
  </si>
  <si>
    <t>100001228</t>
  </si>
  <si>
    <t>100001229</t>
  </si>
  <si>
    <t>100001230</t>
  </si>
  <si>
    <t>100001231</t>
  </si>
  <si>
    <t>100001232</t>
  </si>
  <si>
    <t>100001233</t>
  </si>
  <si>
    <t>100001234</t>
  </si>
  <si>
    <t>100001235</t>
  </si>
  <si>
    <t>100001236</t>
  </si>
  <si>
    <t>100001237</t>
  </si>
  <si>
    <t>100001238</t>
  </si>
  <si>
    <t>100001239</t>
  </si>
  <si>
    <t>100001240</t>
  </si>
  <si>
    <t>100001241</t>
  </si>
  <si>
    <t>100001242</t>
  </si>
  <si>
    <t>100001243</t>
  </si>
  <si>
    <t>100001244</t>
  </si>
  <si>
    <t>100001245</t>
  </si>
  <si>
    <t>100001246</t>
  </si>
  <si>
    <t>100001247</t>
  </si>
  <si>
    <t>100001248</t>
  </si>
  <si>
    <t>100001249</t>
  </si>
  <si>
    <t>100001250</t>
  </si>
  <si>
    <t>100001251</t>
  </si>
  <si>
    <t>100001252</t>
  </si>
  <si>
    <t>100001253</t>
  </si>
  <si>
    <t>100001254</t>
  </si>
  <si>
    <t>100001255</t>
  </si>
  <si>
    <t>100001256</t>
  </si>
  <si>
    <t>100001257</t>
  </si>
  <si>
    <t>100001258</t>
  </si>
  <si>
    <t>100001259</t>
  </si>
  <si>
    <t>100001260</t>
  </si>
  <si>
    <t>100001261</t>
  </si>
  <si>
    <t>100001262</t>
  </si>
  <si>
    <t>100001263</t>
  </si>
  <si>
    <t>100001264</t>
  </si>
  <si>
    <t>100001265</t>
  </si>
  <si>
    <t>100001266</t>
  </si>
  <si>
    <t>100001267</t>
  </si>
  <si>
    <t>100001268</t>
  </si>
  <si>
    <t>100001269</t>
  </si>
  <si>
    <t>100001270</t>
  </si>
  <si>
    <t>100001271</t>
  </si>
  <si>
    <t>100001272</t>
  </si>
  <si>
    <t>100001273</t>
  </si>
  <si>
    <t>100001274</t>
  </si>
  <si>
    <t>100001275</t>
  </si>
  <si>
    <t>100001276</t>
  </si>
  <si>
    <t>100001277</t>
  </si>
  <si>
    <t>100001278</t>
  </si>
  <si>
    <t>100001279</t>
  </si>
  <si>
    <t>100001280</t>
  </si>
  <si>
    <t>100001281</t>
  </si>
  <si>
    <t>100001282</t>
  </si>
  <si>
    <t>100001283</t>
  </si>
  <si>
    <t>100001284</t>
  </si>
  <si>
    <t>100001285</t>
  </si>
  <si>
    <t>100001286</t>
  </si>
  <si>
    <t>100001287</t>
  </si>
  <si>
    <t>100001288</t>
  </si>
  <si>
    <t>100001289</t>
  </si>
  <si>
    <t>100001290</t>
  </si>
  <si>
    <t>100001291</t>
  </si>
  <si>
    <t>100001292</t>
  </si>
  <si>
    <t>100001293</t>
  </si>
  <si>
    <t>100001294</t>
  </si>
  <si>
    <t>100001295</t>
  </si>
  <si>
    <t>100001296</t>
  </si>
  <si>
    <t>100001297</t>
  </si>
  <si>
    <t>100001298</t>
  </si>
  <si>
    <t>100001299</t>
  </si>
  <si>
    <t>100001300</t>
  </si>
  <si>
    <t>100001301</t>
  </si>
  <si>
    <t>100001302</t>
  </si>
  <si>
    <t>100001303</t>
  </si>
  <si>
    <t>100001304</t>
  </si>
  <si>
    <t>100001305</t>
  </si>
  <si>
    <t>100001306</t>
  </si>
  <si>
    <t>100001307</t>
  </si>
  <si>
    <t>100001308</t>
  </si>
  <si>
    <t>100001309</t>
  </si>
  <si>
    <t>100001310</t>
  </si>
  <si>
    <t>100001311</t>
  </si>
  <si>
    <t>100001312</t>
  </si>
  <si>
    <t>100001313</t>
  </si>
  <si>
    <t>100001314</t>
  </si>
  <si>
    <t>100001315</t>
  </si>
  <si>
    <t>100001316</t>
  </si>
  <si>
    <t>100001317</t>
  </si>
  <si>
    <t>100001318</t>
  </si>
  <si>
    <t>100001319</t>
  </si>
  <si>
    <t>100001320</t>
  </si>
  <si>
    <t>100001321</t>
  </si>
  <si>
    <t>100001322</t>
  </si>
  <si>
    <t>100001323</t>
  </si>
  <si>
    <t>100001324</t>
  </si>
  <si>
    <t>100001325</t>
  </si>
  <si>
    <t>100001326</t>
  </si>
  <si>
    <t>100001327</t>
  </si>
  <si>
    <t>100001328</t>
  </si>
  <si>
    <t>100001329</t>
  </si>
  <si>
    <t>100001330</t>
  </si>
  <si>
    <t>100001331</t>
  </si>
  <si>
    <t>100001332</t>
  </si>
  <si>
    <t>100001333</t>
  </si>
  <si>
    <t>100001334</t>
  </si>
  <si>
    <t>100001335</t>
  </si>
  <si>
    <t>100001336</t>
  </si>
  <si>
    <t>100001337</t>
  </si>
  <si>
    <t>100001338</t>
  </si>
  <si>
    <t>100001339</t>
  </si>
  <si>
    <t>100001340</t>
  </si>
  <si>
    <t>100001341</t>
  </si>
  <si>
    <t>100001342</t>
  </si>
  <si>
    <t>100001343</t>
  </si>
  <si>
    <t>100001344</t>
  </si>
  <si>
    <t>100001345</t>
  </si>
  <si>
    <t>100001346</t>
  </si>
  <si>
    <t>100001347</t>
  </si>
  <si>
    <t>100001348</t>
  </si>
  <si>
    <t>100001349</t>
  </si>
  <si>
    <t>100001350</t>
  </si>
  <si>
    <t>100001351</t>
  </si>
  <si>
    <t>100001352</t>
  </si>
  <si>
    <t>100001353</t>
  </si>
  <si>
    <t>100001354</t>
  </si>
  <si>
    <t>100001355</t>
  </si>
  <si>
    <t>100001356</t>
  </si>
  <si>
    <t>100001357</t>
  </si>
  <si>
    <t>100001358</t>
  </si>
  <si>
    <t>100001359</t>
  </si>
  <si>
    <t>100001360</t>
  </si>
  <si>
    <t>100001361</t>
  </si>
  <si>
    <t>100001362</t>
  </si>
  <si>
    <t>100001363</t>
  </si>
  <si>
    <t>100001364</t>
  </si>
  <si>
    <t>100001365</t>
  </si>
  <si>
    <t>100001366</t>
  </si>
  <si>
    <t>100001367</t>
  </si>
  <si>
    <t>100001368</t>
  </si>
  <si>
    <t>100001369</t>
  </si>
  <si>
    <t>100001370</t>
  </si>
  <si>
    <t>100001371</t>
  </si>
  <si>
    <t>100001372</t>
  </si>
  <si>
    <t>100001373</t>
  </si>
  <si>
    <t>100001374</t>
  </si>
  <si>
    <t>100001375</t>
  </si>
  <si>
    <t>100001376</t>
  </si>
  <si>
    <t>100001377</t>
  </si>
  <si>
    <t>100001378</t>
  </si>
  <si>
    <t>100001379</t>
  </si>
  <si>
    <t>100001380</t>
  </si>
  <si>
    <t>100001381</t>
  </si>
  <si>
    <t>100001382</t>
  </si>
  <si>
    <t>100001383</t>
  </si>
  <si>
    <t>100001384</t>
  </si>
  <si>
    <t>100001385</t>
  </si>
  <si>
    <t>100001386</t>
  </si>
  <si>
    <t>100001387</t>
  </si>
  <si>
    <t>100001388</t>
  </si>
  <si>
    <t>100001389</t>
  </si>
  <si>
    <t>100001390</t>
  </si>
  <si>
    <t>100001391</t>
  </si>
  <si>
    <t>100001392</t>
  </si>
  <si>
    <t>100001393</t>
  </si>
  <si>
    <t>100001394</t>
  </si>
  <si>
    <t>100001395</t>
  </si>
  <si>
    <t>100001396</t>
  </si>
  <si>
    <t>100001397</t>
  </si>
  <si>
    <t>100001398</t>
  </si>
  <si>
    <t>100001399</t>
  </si>
  <si>
    <t>100001400</t>
  </si>
  <si>
    <t>100001401</t>
  </si>
  <si>
    <t>100001402</t>
  </si>
  <si>
    <t>100001403</t>
  </si>
  <si>
    <t>100001404</t>
  </si>
  <si>
    <t>100001405</t>
  </si>
  <si>
    <t>100001406</t>
  </si>
  <si>
    <t>100001407</t>
  </si>
  <si>
    <t>100001408</t>
  </si>
  <si>
    <t>100001409</t>
  </si>
  <si>
    <t>100001410</t>
  </si>
  <si>
    <t>100001411</t>
  </si>
  <si>
    <t>100001412</t>
  </si>
  <si>
    <t>100001413</t>
  </si>
  <si>
    <t>100001414</t>
  </si>
  <si>
    <t>100001415</t>
  </si>
  <si>
    <t>100001416</t>
  </si>
  <si>
    <t>100001417</t>
  </si>
  <si>
    <t>100001418</t>
  </si>
  <si>
    <t>100001419</t>
  </si>
  <si>
    <t>100001420</t>
  </si>
  <si>
    <t>100001421</t>
  </si>
  <si>
    <t>100001422</t>
  </si>
  <si>
    <t>100001423</t>
  </si>
  <si>
    <t>100001424</t>
  </si>
  <si>
    <t>100001425</t>
  </si>
  <si>
    <t>100001426</t>
  </si>
  <si>
    <t>100001427</t>
  </si>
  <si>
    <t>100001428</t>
  </si>
  <si>
    <t>100001429</t>
  </si>
  <si>
    <t>100001430</t>
  </si>
  <si>
    <t>100001431</t>
  </si>
  <si>
    <t>100001432</t>
  </si>
  <si>
    <t>100001433</t>
  </si>
  <si>
    <t>100001434</t>
  </si>
  <si>
    <t>100001435</t>
  </si>
  <si>
    <t>100001436</t>
  </si>
  <si>
    <t>100001437</t>
  </si>
  <si>
    <t>100001438</t>
  </si>
  <si>
    <t>100001439</t>
  </si>
  <si>
    <t>100001440</t>
  </si>
  <si>
    <t>100001441</t>
  </si>
  <si>
    <t>100001442</t>
  </si>
  <si>
    <t>100001443</t>
  </si>
  <si>
    <t>100001444</t>
  </si>
  <si>
    <t>100001445</t>
  </si>
  <si>
    <t>100001446</t>
  </si>
  <si>
    <t>100001447</t>
  </si>
  <si>
    <t>100001448</t>
  </si>
  <si>
    <t>100001449</t>
  </si>
  <si>
    <t>100001450</t>
  </si>
  <si>
    <t>100001451</t>
  </si>
  <si>
    <t>100001452</t>
  </si>
  <si>
    <t>100001453</t>
  </si>
  <si>
    <t>100001454</t>
  </si>
  <si>
    <t>100001455</t>
  </si>
  <si>
    <t>100001456</t>
  </si>
  <si>
    <t>100001457</t>
  </si>
  <si>
    <t>100001458</t>
  </si>
  <si>
    <t>100001459</t>
  </si>
  <si>
    <t>100001460</t>
  </si>
  <si>
    <t>100001461</t>
  </si>
  <si>
    <t>100001462</t>
  </si>
  <si>
    <t>100001463</t>
  </si>
  <si>
    <t>100001464</t>
  </si>
  <si>
    <t>100001465</t>
  </si>
  <si>
    <t>100001466</t>
  </si>
  <si>
    <t>100001467</t>
  </si>
  <si>
    <t>100001468</t>
  </si>
  <si>
    <t>100001469</t>
  </si>
  <si>
    <t>100001470</t>
  </si>
  <si>
    <t>100001471</t>
  </si>
  <si>
    <t>100001472</t>
  </si>
  <si>
    <t>100001473</t>
  </si>
  <si>
    <t>100001474</t>
  </si>
  <si>
    <t>100001475</t>
  </si>
  <si>
    <t>全日本大学女子駅伝東海地区選考会</t>
    <rPh sb="0" eb="9">
      <t>ゼンニホンダイガクジョシエキデン</t>
    </rPh>
    <rPh sb="9" eb="11">
      <t>トウカイ</t>
    </rPh>
    <rPh sb="11" eb="13">
      <t>チク</t>
    </rPh>
    <rPh sb="13" eb="16">
      <t>センコウカイ</t>
    </rPh>
    <phoneticPr fontId="1"/>
  </si>
  <si>
    <t>領収書（選択してください）</t>
    <rPh sb="0" eb="3">
      <t>リョウシュウショ</t>
    </rPh>
    <rPh sb="4" eb="6">
      <t>センタク</t>
    </rPh>
    <phoneticPr fontId="1"/>
  </si>
  <si>
    <t>大学（正式）名</t>
    <rPh sb="0" eb="2">
      <t>ダイガク</t>
    </rPh>
    <rPh sb="3" eb="5">
      <t>セイシキ</t>
    </rPh>
    <rPh sb="6" eb="7">
      <t>メイ</t>
    </rPh>
    <phoneticPr fontId="2"/>
  </si>
  <si>
    <t>印</t>
    <rPh sb="0" eb="1">
      <t>イン</t>
    </rPh>
    <phoneticPr fontId="2"/>
  </si>
  <si>
    <t>〒</t>
    <phoneticPr fontId="2"/>
  </si>
  <si>
    <t>TEL</t>
    <phoneticPr fontId="2"/>
  </si>
  <si>
    <t>県</t>
    <rPh sb="0" eb="1">
      <t>ケン</t>
    </rPh>
    <phoneticPr fontId="2"/>
  </si>
  <si>
    <t>市・郡</t>
    <rPh sb="0" eb="1">
      <t>シ</t>
    </rPh>
    <rPh sb="2" eb="3">
      <t>グン</t>
    </rPh>
    <phoneticPr fontId="2"/>
  </si>
  <si>
    <t>チーム
ナンバー</t>
    <phoneticPr fontId="2"/>
  </si>
  <si>
    <t>大学
略称名</t>
    <rPh sb="0" eb="2">
      <t>ダイガク</t>
    </rPh>
    <rPh sb="3" eb="5">
      <t>リャクショウ</t>
    </rPh>
    <rPh sb="5" eb="6">
      <t>メイ</t>
    </rPh>
    <phoneticPr fontId="2"/>
  </si>
  <si>
    <r>
      <rPr>
        <sz val="8"/>
        <color indexed="8"/>
        <rFont val="ＭＳ Ｐゴシック"/>
        <family val="3"/>
        <charset val="128"/>
      </rPr>
      <t>フリガナ</t>
    </r>
    <r>
      <rPr>
        <sz val="11"/>
        <color theme="1"/>
        <rFont val="ＭＳ Ｐゴシック"/>
        <family val="2"/>
        <charset val="128"/>
        <scheme val="minor"/>
      </rPr>
      <t xml:space="preserve">
名前</t>
    </r>
    <rPh sb="5" eb="7">
      <t>ナマエ</t>
    </rPh>
    <phoneticPr fontId="2"/>
  </si>
  <si>
    <t>学年</t>
    <rPh sb="0" eb="2">
      <t>ガクネン</t>
    </rPh>
    <phoneticPr fontId="2"/>
  </si>
  <si>
    <t>登録陸協</t>
    <rPh sb="0" eb="2">
      <t>トウロク</t>
    </rPh>
    <rPh sb="2" eb="3">
      <t>リッ</t>
    </rPh>
    <rPh sb="3" eb="4">
      <t>キョウ</t>
    </rPh>
    <phoneticPr fontId="2"/>
  </si>
  <si>
    <t>(注)</t>
    <rPh sb="1" eb="2">
      <t>チュウ</t>
    </rPh>
    <phoneticPr fontId="2"/>
  </si>
  <si>
    <t>※は記入しないこと</t>
    <rPh sb="2" eb="4">
      <t>キニュウ</t>
    </rPh>
    <phoneticPr fontId="2"/>
  </si>
  <si>
    <t>東海学生陸上競技連盟</t>
    <rPh sb="0" eb="2">
      <t>トウカイ</t>
    </rPh>
    <rPh sb="2" eb="4">
      <t>ガクセイ</t>
    </rPh>
    <rPh sb="4" eb="6">
      <t>リクジョウ</t>
    </rPh>
    <rPh sb="6" eb="8">
      <t>キョウギ</t>
    </rPh>
    <rPh sb="8" eb="10">
      <t>レンメイ</t>
    </rPh>
    <phoneticPr fontId="2"/>
  </si>
  <si>
    <t>連　　絡　　先</t>
    <rPh sb="0" eb="1">
      <t>レン</t>
    </rPh>
    <rPh sb="3" eb="4">
      <t>ラク</t>
    </rPh>
    <rPh sb="6" eb="7">
      <t>サキ</t>
    </rPh>
    <phoneticPr fontId="2"/>
  </si>
  <si>
    <t>監　　督　　名</t>
    <rPh sb="0" eb="1">
      <t>カン</t>
    </rPh>
    <rPh sb="3" eb="4">
      <t>トク</t>
    </rPh>
    <rPh sb="6" eb="7">
      <t>メイ</t>
    </rPh>
    <phoneticPr fontId="2"/>
  </si>
  <si>
    <t>東海学生陸上競技連盟　黒須　雅弘</t>
    <rPh sb="0" eb="2">
      <t>トウカイ</t>
    </rPh>
    <rPh sb="2" eb="4">
      <t>ガクセイ</t>
    </rPh>
    <rPh sb="4" eb="6">
      <t>リクジョウ</t>
    </rPh>
    <rPh sb="6" eb="8">
      <t>キョウギ</t>
    </rPh>
    <rPh sb="8" eb="10">
      <t>レンメイ</t>
    </rPh>
    <rPh sb="11" eb="13">
      <t>クロス</t>
    </rPh>
    <rPh sb="14" eb="15">
      <t>マサ</t>
    </rPh>
    <rPh sb="15" eb="16">
      <t>ヒロ</t>
    </rPh>
    <phoneticPr fontId="1"/>
  </si>
  <si>
    <t>東海学生陸上競技秋季選手権大会</t>
    <phoneticPr fontId="1"/>
  </si>
  <si>
    <t>東海学生陸上競技対校選手権大会</t>
    <rPh sb="0" eb="2">
      <t>トウカイ</t>
    </rPh>
    <rPh sb="2" eb="4">
      <t>ガクセイ</t>
    </rPh>
    <rPh sb="4" eb="6">
      <t>リクジョウ</t>
    </rPh>
    <rPh sb="6" eb="8">
      <t>キョウギ</t>
    </rPh>
    <rPh sb="8" eb="10">
      <t>タイコウ</t>
    </rPh>
    <rPh sb="10" eb="13">
      <t>センシュケン</t>
    </rPh>
    <rPh sb="13" eb="15">
      <t>タイカイ</t>
    </rPh>
    <phoneticPr fontId="1"/>
  </si>
  <si>
    <t>領収書発行に関する備考：</t>
    <rPh sb="0" eb="3">
      <t>リョウシュウショ</t>
    </rPh>
    <rPh sb="3" eb="5">
      <t>ハッコウ</t>
    </rPh>
    <rPh sb="6" eb="7">
      <t>カン</t>
    </rPh>
    <rPh sb="9" eb="11">
      <t>ビコウ</t>
    </rPh>
    <phoneticPr fontId="1"/>
  </si>
  <si>
    <t>振込明細書
貼り付け欄</t>
    <rPh sb="0" eb="2">
      <t>フリコ</t>
    </rPh>
    <rPh sb="2" eb="5">
      <t>メイサイショ</t>
    </rPh>
    <rPh sb="6" eb="7">
      <t>ハ</t>
    </rPh>
    <rPh sb="8" eb="9">
      <t>ツ</t>
    </rPh>
    <rPh sb="10" eb="11">
      <t>ラン</t>
    </rPh>
    <phoneticPr fontId="1"/>
  </si>
  <si>
    <t>十種競技</t>
    <rPh sb="0" eb="2">
      <t>ジュッシュ</t>
    </rPh>
    <rPh sb="2" eb="4">
      <t>キョウギ</t>
    </rPh>
    <phoneticPr fontId="1"/>
  </si>
  <si>
    <t>20100</t>
    <phoneticPr fontId="1"/>
  </si>
  <si>
    <t>都道府県名</t>
    <rPh sb="0" eb="4">
      <t>トドウフケン</t>
    </rPh>
    <rPh sb="4" eb="5">
      <t>メイ</t>
    </rPh>
    <phoneticPr fontId="1"/>
  </si>
  <si>
    <t>県コード(登録のコードと同じ)</t>
    <rPh sb="0" eb="1">
      <t>ケン</t>
    </rPh>
    <rPh sb="5" eb="7">
      <t>トウロク</t>
    </rPh>
    <rPh sb="12" eb="13">
      <t>オナ</t>
    </rPh>
    <phoneticPr fontId="1"/>
  </si>
  <si>
    <t>申込責任者</t>
    <rPh sb="0" eb="5">
      <t>モウシコミセキニンシャ</t>
    </rPh>
    <phoneticPr fontId="1"/>
  </si>
  <si>
    <t>新潟県</t>
    <rPh sb="0" eb="3">
      <t>ニイガタケン</t>
    </rPh>
    <phoneticPr fontId="1"/>
  </si>
  <si>
    <t>富山県</t>
    <rPh sb="0" eb="3">
      <t>トヤマケン</t>
    </rPh>
    <phoneticPr fontId="1"/>
  </si>
  <si>
    <t>山梨県</t>
    <rPh sb="0" eb="3">
      <t>ヤマナシケン</t>
    </rPh>
    <phoneticPr fontId="1"/>
  </si>
  <si>
    <t>3000m</t>
    <phoneticPr fontId="1"/>
  </si>
  <si>
    <t>01000</t>
    <phoneticPr fontId="1"/>
  </si>
  <si>
    <t>東海学生春季（必要に応じて変更すべし）</t>
    <rPh sb="0" eb="2">
      <t>トウカイ</t>
    </rPh>
    <rPh sb="2" eb="4">
      <t>ガクセイ</t>
    </rPh>
    <rPh sb="4" eb="6">
      <t>シュンキ</t>
    </rPh>
    <rPh sb="7" eb="9">
      <t>ヒツヨウ</t>
    </rPh>
    <rPh sb="10" eb="11">
      <t>オウ</t>
    </rPh>
    <rPh sb="13" eb="15">
      <t>ヘンコウ</t>
    </rPh>
    <phoneticPr fontId="1"/>
  </si>
  <si>
    <t>東海インカレOP</t>
    <rPh sb="0" eb="2">
      <t>トウカイ</t>
    </rPh>
    <phoneticPr fontId="1"/>
  </si>
  <si>
    <t>東海学生夏季</t>
    <rPh sb="0" eb="2">
      <t>トウカイ</t>
    </rPh>
    <rPh sb="2" eb="4">
      <t>ガクセイ</t>
    </rPh>
    <rPh sb="4" eb="6">
      <t>カキ</t>
    </rPh>
    <phoneticPr fontId="1"/>
  </si>
  <si>
    <t>100m</t>
    <phoneticPr fontId="1"/>
  </si>
  <si>
    <t>東海インカレ/東海学生秋季（十種抜）</t>
    <rPh sb="0" eb="2">
      <t>トウカイ</t>
    </rPh>
    <rPh sb="7" eb="9">
      <t>トウカイ</t>
    </rPh>
    <rPh sb="9" eb="11">
      <t>ガクセイ</t>
    </rPh>
    <rPh sb="11" eb="13">
      <t>シュウキ</t>
    </rPh>
    <rPh sb="14" eb="16">
      <t>ジュッシュ</t>
    </rPh>
    <rPh sb="16" eb="17">
      <t>ヌ</t>
    </rPh>
    <phoneticPr fontId="1"/>
  </si>
  <si>
    <t>東海学生陸上競技春季大会</t>
    <rPh sb="0" eb="2">
      <t>トウカイ</t>
    </rPh>
    <rPh sb="2" eb="4">
      <t>ガクセイ</t>
    </rPh>
    <rPh sb="4" eb="6">
      <t>リクジョウ</t>
    </rPh>
    <rPh sb="6" eb="8">
      <t>キョウギ</t>
    </rPh>
    <rPh sb="8" eb="10">
      <t>シュンキ</t>
    </rPh>
    <rPh sb="10" eb="12">
      <t>タイカイ</t>
    </rPh>
    <phoneticPr fontId="1"/>
  </si>
  <si>
    <t>東海学生陸上競技対校選手権大会（オープンの部）</t>
    <rPh sb="0" eb="2">
      <t>トウカイ</t>
    </rPh>
    <rPh sb="2" eb="4">
      <t>ガクセイ</t>
    </rPh>
    <rPh sb="4" eb="6">
      <t>リクジョウ</t>
    </rPh>
    <rPh sb="6" eb="8">
      <t>キョウギ</t>
    </rPh>
    <rPh sb="8" eb="10">
      <t>タイコウ</t>
    </rPh>
    <rPh sb="10" eb="13">
      <t>センシュケン</t>
    </rPh>
    <rPh sb="13" eb="15">
      <t>タイカイ</t>
    </rPh>
    <rPh sb="21" eb="22">
      <t>ブ</t>
    </rPh>
    <phoneticPr fontId="1"/>
  </si>
  <si>
    <t>全日本大学駅伝東海地区選考会</t>
    <rPh sb="0" eb="3">
      <t>ゼンニホン</t>
    </rPh>
    <rPh sb="3" eb="5">
      <t>ダイガク</t>
    </rPh>
    <rPh sb="5" eb="7">
      <t>エキデン</t>
    </rPh>
    <rPh sb="7" eb="9">
      <t>トウカイ</t>
    </rPh>
    <rPh sb="9" eb="11">
      <t>チク</t>
    </rPh>
    <rPh sb="11" eb="14">
      <t>センコウカイ</t>
    </rPh>
    <phoneticPr fontId="1"/>
  </si>
  <si>
    <t>東海学生陸上競技夏季大会</t>
    <rPh sb="0" eb="2">
      <t>トウカイ</t>
    </rPh>
    <rPh sb="2" eb="4">
      <t>ガクセイ</t>
    </rPh>
    <rPh sb="4" eb="6">
      <t>リクジョウ</t>
    </rPh>
    <rPh sb="6" eb="8">
      <t>キョウギ</t>
    </rPh>
    <rPh sb="8" eb="10">
      <t>カキ</t>
    </rPh>
    <rPh sb="10" eb="12">
      <t>タイカイ</t>
    </rPh>
    <phoneticPr fontId="1"/>
  </si>
  <si>
    <t>全日本大学駅伝東海学連選抜選考レース</t>
    <rPh sb="0" eb="3">
      <t>ゼンニホン</t>
    </rPh>
    <rPh sb="3" eb="5">
      <t>ダイガク</t>
    </rPh>
    <rPh sb="5" eb="7">
      <t>エキデン</t>
    </rPh>
    <rPh sb="7" eb="9">
      <t>トウカイ</t>
    </rPh>
    <rPh sb="9" eb="11">
      <t>ガクレン</t>
    </rPh>
    <rPh sb="11" eb="13">
      <t>センバツ</t>
    </rPh>
    <rPh sb="13" eb="15">
      <t>センコウ</t>
    </rPh>
    <phoneticPr fontId="1"/>
  </si>
  <si>
    <t>※駅伝は別ファイルを使用すること</t>
    <rPh sb="1" eb="3">
      <t>エキデン</t>
    </rPh>
    <rPh sb="4" eb="5">
      <t>ベツ</t>
    </rPh>
    <rPh sb="10" eb="12">
      <t>シヨウ</t>
    </rPh>
    <phoneticPr fontId="1"/>
  </si>
  <si>
    <t>全日本大学駅伝対校選手権記念大会東海地区選考会</t>
    <rPh sb="0" eb="3">
      <t>ゼンニホン</t>
    </rPh>
    <rPh sb="3" eb="5">
      <t>ダイガク</t>
    </rPh>
    <rPh sb="5" eb="7">
      <t>エキデン</t>
    </rPh>
    <rPh sb="7" eb="9">
      <t>タイコウ</t>
    </rPh>
    <rPh sb="9" eb="12">
      <t>センシュケン</t>
    </rPh>
    <rPh sb="12" eb="14">
      <t>キネン</t>
    </rPh>
    <rPh sb="14" eb="16">
      <t>タイカイ</t>
    </rPh>
    <rPh sb="16" eb="18">
      <t>トウカイ</t>
    </rPh>
    <rPh sb="18" eb="20">
      <t>チク</t>
    </rPh>
    <rPh sb="20" eb="23">
      <t>センコウカイ</t>
    </rPh>
    <phoneticPr fontId="1"/>
  </si>
  <si>
    <t>※</t>
    <phoneticPr fontId="2"/>
  </si>
  <si>
    <t>チームエントリー</t>
    <phoneticPr fontId="2"/>
  </si>
  <si>
    <t>エントリー内容に誤りはございません。</t>
    <rPh sb="5" eb="7">
      <t>ナイヨウ</t>
    </rPh>
    <rPh sb="8" eb="9">
      <t>アヤマ</t>
    </rPh>
    <phoneticPr fontId="1"/>
  </si>
  <si>
    <t>森川　陽之</t>
  </si>
  <si>
    <t>安井　悠人</t>
  </si>
  <si>
    <t>三井　玲央</t>
  </si>
  <si>
    <t>大長　薫</t>
  </si>
  <si>
    <t>中村　俊介</t>
  </si>
  <si>
    <t>安田　啓人</t>
  </si>
  <si>
    <t>鈴木　智大</t>
  </si>
  <si>
    <t>小山　航</t>
  </si>
  <si>
    <t>前川　斉幸</t>
  </si>
  <si>
    <t>泉　主馬</t>
  </si>
  <si>
    <t>ｱｲﾁｲｶﾀﾞｲｶﾞｸ</t>
  </si>
  <si>
    <t>ｱｲﾁｶﾞｸｲﾝﾀﾞｲｶﾞｸ</t>
  </si>
  <si>
    <t>ｱｲﾁｷｮｳｲｸﾀﾞｲｶﾞｸ</t>
  </si>
  <si>
    <t>ｱｲﾁｹﾝﾘﾂﾀﾞｲｶﾞｸ</t>
  </si>
  <si>
    <t>ｱｲﾁｺｳｷﾞｮｳﾀﾞｲｶﾞｸ</t>
  </si>
  <si>
    <t>ｱｲﾁｼｭｸﾄｸﾀﾞｲｶﾞｸ</t>
  </si>
  <si>
    <t>ｱｲﾁﾀﾞｲｶﾞｸ</t>
  </si>
  <si>
    <t>ｱｲﾁﾄｳﾎｳﾀﾞｲｶﾞｸ</t>
  </si>
  <si>
    <t>ｷﾞﾌｺｳｷﾞｮｳｺｳﾄｳｾﾝﾓﾝｶﾞｯｺｳ</t>
  </si>
  <si>
    <t>ｷﾞﾌｼｮｳﾄｸｶﾞｸｴﾝﾀﾞｲｶﾞｸ</t>
  </si>
  <si>
    <t>ｷﾞﾌﾀﾞｲｶﾞｸ</t>
  </si>
  <si>
    <t>ｷﾞﾌﾔｯｶﾀﾞｲｶﾞｸ</t>
  </si>
  <si>
    <t>ｷﾝｷﾀﾞｲｶﾞｸｺｳｷﾞｮｳｺｳﾄｳｾﾝﾓﾝｶﾞｯｺｳ</t>
  </si>
  <si>
    <t>ｷﾝｼﾞｮｳｶﾞｸｲﾝﾀﾞｲｶﾞｸ</t>
  </si>
  <si>
    <t>ｼｶﾞｯｶﾝﾀﾞｲｶﾞｸ</t>
  </si>
  <si>
    <t>ｼｽﾞｵｶｹﾝﾘﾂﾀﾞｲｶﾞｸ</t>
  </si>
  <si>
    <t>ｼｽﾞｵｶｻﾝｷﾞｮｳﾀﾞｲｶﾞｸ</t>
  </si>
  <si>
    <t>ｼｽﾞｵｶﾀﾞｲｶﾞｸ</t>
  </si>
  <si>
    <t>ｽｷﾞﾔﾏｼﾞｮｶﾞｸｴﾝﾀﾞｲｶﾞｸ</t>
  </si>
  <si>
    <t>ｽｽﾞｶｺｳｷﾞｮｳｺｳﾄｳｾﾝﾓﾝｶﾞｯｺｳ</t>
  </si>
  <si>
    <t>ﾀﾞｲﾄﾞｳﾀﾞｲｶﾞｸ</t>
  </si>
  <si>
    <t>ﾁｭｳｷｮｳｶﾞｸｲﾝﾀﾞｲｶﾞｸ</t>
  </si>
  <si>
    <t>ﾁｭｳｷｮｳﾀﾞｲｶﾞｸ</t>
  </si>
  <si>
    <t>ﾁｭｳﾌﾞｶﾞｸｲﾝﾀﾞｲｶﾞｸ</t>
  </si>
  <si>
    <t>ﾁｭｳﾌﾞﾀﾞｲｶﾞｸ</t>
  </si>
  <si>
    <t>ﾄｳｶｲｶﾞｸｴﾝﾀﾞｲｶﾞｸ</t>
  </si>
  <si>
    <t>ﾄｺﾊﾀﾞｲｶﾞｸ</t>
  </si>
  <si>
    <t>ﾄﾊﾞｼｮｳｾﾝｺｳﾄｳｾﾝﾓﾝｶﾞｯｺｳ</t>
  </si>
  <si>
    <t>ﾄﾖﾀｺｳｷﾞｮｳｺｳﾄｳｾﾝﾓﾝｶﾞｯｺｳ</t>
  </si>
  <si>
    <t>ﾄﾖﾊｼｷﾞｼﾞｭﾂｶｶﾞｸﾀﾞｲｶﾞｸ</t>
  </si>
  <si>
    <t>ﾅｺﾞﾔｶﾞｸｲﾝﾀﾞｲｶﾞｸ</t>
  </si>
  <si>
    <t>ﾅｺﾞﾔｺｳｷﾞｮｳﾀﾞｲｶﾞｸ</t>
  </si>
  <si>
    <t>ﾅｺﾞﾔｼﾘﾂﾀﾞｲｶﾞｸ</t>
  </si>
  <si>
    <t>ﾅｺﾞﾔﾀﾞｲｶﾞｸ</t>
  </si>
  <si>
    <t>ﾅﾝｻﾞﾝﾀﾞｲｶﾞｸ</t>
  </si>
  <si>
    <t>ﾆﾎﾝﾌｸｼﾀﾞｲｶﾞｸ</t>
  </si>
  <si>
    <t>ﾇﾏﾂﾞｺｳｷﾞｮｳｺｳﾄｳｾﾝﾓﾝｶﾞｯｺｳ</t>
  </si>
  <si>
    <t>ﾊﾏﾏﾂｲｶﾀﾞｲｶﾞｸ</t>
  </si>
  <si>
    <t>ﾐｴﾀﾞｲｶﾞｸ</t>
  </si>
  <si>
    <t>名古屋女子大学</t>
  </si>
  <si>
    <r>
      <t>10000ｍ（5000m）
自己最高記録</t>
    </r>
    <r>
      <rPr>
        <vertAlign val="superscript"/>
        <sz val="9"/>
        <color theme="1"/>
        <rFont val="ＭＳ Ｐゴシック"/>
        <family val="3"/>
        <charset val="128"/>
        <scheme val="minor"/>
      </rPr>
      <t>※</t>
    </r>
    <rPh sb="14" eb="16">
      <t>ジコ</t>
    </rPh>
    <rPh sb="16" eb="18">
      <t>サイコウ</t>
    </rPh>
    <rPh sb="18" eb="20">
      <t>キロク</t>
    </rPh>
    <phoneticPr fontId="2"/>
  </si>
  <si>
    <t>藤本　修平</t>
  </si>
  <si>
    <t>垣本　拓馬</t>
  </si>
  <si>
    <t>小林　郁斗</t>
  </si>
  <si>
    <t>出戸　智大</t>
  </si>
  <si>
    <t>立川　直大</t>
  </si>
  <si>
    <t>内藤　龍仁</t>
  </si>
  <si>
    <t>自己最高記録に関して：10000mの記録を持っていない場合のみ,5000mの記録を使用できる。</t>
    <rPh sb="0" eb="2">
      <t>ジコ</t>
    </rPh>
    <rPh sb="2" eb="4">
      <t>サイコウ</t>
    </rPh>
    <rPh sb="4" eb="6">
      <t>キロク</t>
    </rPh>
    <rPh sb="7" eb="8">
      <t>カン</t>
    </rPh>
    <rPh sb="18" eb="20">
      <t>キロク</t>
    </rPh>
    <rPh sb="21" eb="22">
      <t>モ</t>
    </rPh>
    <rPh sb="27" eb="29">
      <t>バアイ</t>
    </rPh>
    <rPh sb="38" eb="40">
      <t>キロク</t>
    </rPh>
    <rPh sb="41" eb="43">
      <t>シヨウ</t>
    </rPh>
    <phoneticPr fontId="1"/>
  </si>
  <si>
    <t>全日本大学駅伝選考会</t>
    <rPh sb="0" eb="3">
      <t>ゼンニホン</t>
    </rPh>
    <rPh sb="3" eb="5">
      <t>ダイガク</t>
    </rPh>
    <rPh sb="5" eb="7">
      <t>エキデン</t>
    </rPh>
    <rPh sb="7" eb="10">
      <t>センコウカイ</t>
    </rPh>
    <phoneticPr fontId="1"/>
  </si>
  <si>
    <t>申込責任者氏名　ﾌﾘｶﾞﾅ</t>
    <rPh sb="0" eb="2">
      <t>モウシコミ</t>
    </rPh>
    <rPh sb="2" eb="5">
      <t>セキニンシャ</t>
    </rPh>
    <rPh sb="5" eb="7">
      <t>シメイ</t>
    </rPh>
    <phoneticPr fontId="1"/>
  </si>
  <si>
    <t>申込責任者氏名</t>
    <rPh sb="0" eb="2">
      <t>モウシコミ</t>
    </rPh>
    <rPh sb="2" eb="5">
      <t>セキニンシャ</t>
    </rPh>
    <rPh sb="5" eb="7">
      <t>シメイ</t>
    </rPh>
    <phoneticPr fontId="1"/>
  </si>
  <si>
    <t>申込責任者名</t>
    <rPh sb="0" eb="2">
      <t>モウシコミ</t>
    </rPh>
    <rPh sb="2" eb="5">
      <t>セキニンシャ</t>
    </rPh>
    <rPh sb="5" eb="6">
      <t>メイ</t>
    </rPh>
    <phoneticPr fontId="1"/>
  </si>
  <si>
    <t>記録</t>
    <rPh sb="0" eb="2">
      <t>キロク</t>
    </rPh>
    <phoneticPr fontId="1"/>
  </si>
  <si>
    <t>宇野　理斗</t>
  </si>
  <si>
    <t>浦西　佑輔</t>
  </si>
  <si>
    <t>○</t>
  </si>
  <si>
    <t>A</t>
  </si>
  <si>
    <t>2520</t>
  </si>
  <si>
    <t>近藤　七海</t>
  </si>
  <si>
    <t>明星　光</t>
  </si>
  <si>
    <t>川邉　のぞみ</t>
  </si>
  <si>
    <t>棚橋　実加</t>
  </si>
  <si>
    <t>岡田　花</t>
  </si>
  <si>
    <t>山田　沙樹</t>
  </si>
  <si>
    <t>鎌田　友美</t>
  </si>
  <si>
    <t>100001476</t>
  </si>
  <si>
    <t>100001477</t>
  </si>
  <si>
    <t>100001478</t>
  </si>
  <si>
    <t>100001479</t>
  </si>
  <si>
    <t>100001480</t>
  </si>
  <si>
    <t>100001481</t>
  </si>
  <si>
    <t>100001482</t>
  </si>
  <si>
    <t>100001483</t>
  </si>
  <si>
    <t>100001484</t>
  </si>
  <si>
    <t>100001485</t>
  </si>
  <si>
    <t>100001486</t>
  </si>
  <si>
    <t>100001487</t>
  </si>
  <si>
    <t>100001488</t>
  </si>
  <si>
    <t>100001489</t>
  </si>
  <si>
    <t>100001490</t>
  </si>
  <si>
    <t>100001491</t>
  </si>
  <si>
    <t>100001492</t>
  </si>
  <si>
    <t>100001493</t>
  </si>
  <si>
    <t>100001494</t>
  </si>
  <si>
    <t>100001495</t>
  </si>
  <si>
    <t>100001496</t>
  </si>
  <si>
    <t>100001497</t>
  </si>
  <si>
    <t>100001498</t>
  </si>
  <si>
    <t>100001499</t>
  </si>
  <si>
    <t>100001500</t>
  </si>
  <si>
    <t>100001501</t>
  </si>
  <si>
    <t>100001502</t>
  </si>
  <si>
    <t>100001503</t>
  </si>
  <si>
    <t>100001504</t>
  </si>
  <si>
    <t>申込責任者氏名</t>
    <rPh sb="0" eb="2">
      <t>モウシコミ</t>
    </rPh>
    <rPh sb="2" eb="5">
      <t>セキニンシャ</t>
    </rPh>
    <rPh sb="5" eb="7">
      <t>シメイ</t>
    </rPh>
    <rPh sb="6" eb="7">
      <t>メイ</t>
    </rPh>
    <phoneticPr fontId="1"/>
  </si>
  <si>
    <t>東海インカレ/東海学生秋季（七種抜）</t>
    <rPh sb="0" eb="2">
      <t>トウカイ</t>
    </rPh>
    <rPh sb="7" eb="9">
      <t>トウカイ</t>
    </rPh>
    <rPh sb="9" eb="11">
      <t>ガクセイ</t>
    </rPh>
    <rPh sb="11" eb="13">
      <t>シュウキ</t>
    </rPh>
    <rPh sb="14" eb="16">
      <t>ナナシュ</t>
    </rPh>
    <rPh sb="16" eb="17">
      <t>ヌ</t>
    </rPh>
    <phoneticPr fontId="1"/>
  </si>
  <si>
    <t>100m</t>
    <phoneticPr fontId="2"/>
  </si>
  <si>
    <t>00200</t>
    <phoneticPr fontId="2"/>
  </si>
  <si>
    <t>200m</t>
    <phoneticPr fontId="2"/>
  </si>
  <si>
    <t>00300</t>
    <phoneticPr fontId="2"/>
  </si>
  <si>
    <t>400m</t>
    <phoneticPr fontId="2"/>
  </si>
  <si>
    <t>00500</t>
    <phoneticPr fontId="2"/>
  </si>
  <si>
    <t>800m</t>
    <phoneticPr fontId="2"/>
  </si>
  <si>
    <t>00600</t>
    <phoneticPr fontId="2"/>
  </si>
  <si>
    <t>1500m</t>
    <phoneticPr fontId="2"/>
  </si>
  <si>
    <t>00800</t>
    <phoneticPr fontId="2"/>
  </si>
  <si>
    <t>5000m</t>
    <phoneticPr fontId="2"/>
  </si>
  <si>
    <t>01100</t>
    <phoneticPr fontId="2"/>
  </si>
  <si>
    <t>100mH</t>
    <phoneticPr fontId="2"/>
  </si>
  <si>
    <t>04400</t>
    <phoneticPr fontId="2"/>
  </si>
  <si>
    <t>400mH</t>
    <phoneticPr fontId="2"/>
  </si>
  <si>
    <t>03600</t>
    <phoneticPr fontId="2"/>
  </si>
  <si>
    <t>3000mSC</t>
    <phoneticPr fontId="2"/>
  </si>
  <si>
    <t>05400</t>
    <phoneticPr fontId="2"/>
  </si>
  <si>
    <t>10000mW</t>
    <phoneticPr fontId="2"/>
  </si>
  <si>
    <t>06200</t>
    <phoneticPr fontId="2"/>
  </si>
  <si>
    <t>07100</t>
    <phoneticPr fontId="2"/>
  </si>
  <si>
    <t>07200</t>
    <phoneticPr fontId="2"/>
  </si>
  <si>
    <t>07300</t>
    <phoneticPr fontId="2"/>
  </si>
  <si>
    <t>07400</t>
    <phoneticPr fontId="2"/>
  </si>
  <si>
    <t>08400</t>
    <phoneticPr fontId="2"/>
  </si>
  <si>
    <t>09400</t>
    <phoneticPr fontId="2"/>
  </si>
  <si>
    <t>09300</t>
    <phoneticPr fontId="2"/>
  </si>
  <si>
    <t>七種競技</t>
    <rPh sb="0" eb="2">
      <t>ナナシュ</t>
    </rPh>
    <rPh sb="2" eb="4">
      <t>キョウギ</t>
    </rPh>
    <phoneticPr fontId="2"/>
  </si>
  <si>
    <t>20200</t>
    <phoneticPr fontId="2"/>
  </si>
  <si>
    <t>08800</t>
    <phoneticPr fontId="2"/>
  </si>
  <si>
    <t>部長名</t>
    <rPh sb="0" eb="2">
      <t>ブチョウ</t>
    </rPh>
    <rPh sb="2" eb="3">
      <t>メイ</t>
    </rPh>
    <phoneticPr fontId="1"/>
  </si>
  <si>
    <t>部長名　ﾌﾘｶﾞﾅ</t>
    <rPh sb="0" eb="2">
      <t>ブチョウ</t>
    </rPh>
    <rPh sb="2" eb="3">
      <t>メイ</t>
    </rPh>
    <rPh sb="3" eb="4">
      <t>ムメイ</t>
    </rPh>
    <phoneticPr fontId="1"/>
  </si>
  <si>
    <t>エラーチェック</t>
    <phoneticPr fontId="1"/>
  </si>
  <si>
    <t>重複</t>
    <rPh sb="0" eb="2">
      <t>チョウフク</t>
    </rPh>
    <phoneticPr fontId="1"/>
  </si>
  <si>
    <t>エントリー人数</t>
    <rPh sb="5" eb="7">
      <t>ニンズウ</t>
    </rPh>
    <phoneticPr fontId="1"/>
  </si>
  <si>
    <t>リレーメンバーが重複しています。登録番号を入力し直してください。</t>
    <rPh sb="8" eb="10">
      <t>チョウフク</t>
    </rPh>
    <rPh sb="16" eb="18">
      <t>トウロク</t>
    </rPh>
    <rPh sb="18" eb="20">
      <t>バンゴウ</t>
    </rPh>
    <rPh sb="21" eb="23">
      <t>ニュウリョク</t>
    </rPh>
    <rPh sb="24" eb="25">
      <t>ナオ</t>
    </rPh>
    <phoneticPr fontId="1"/>
  </si>
  <si>
    <t>リレーメンバーが多い、もしくは少ないです。登録番号を確認してください。</t>
    <rPh sb="8" eb="9">
      <t>オオ</t>
    </rPh>
    <rPh sb="15" eb="16">
      <t>スク</t>
    </rPh>
    <rPh sb="21" eb="23">
      <t>トウロク</t>
    </rPh>
    <rPh sb="23" eb="25">
      <t>バンゴウ</t>
    </rPh>
    <rPh sb="26" eb="28">
      <t>カクニン</t>
    </rPh>
    <phoneticPr fontId="1"/>
  </si>
  <si>
    <t>??.??</t>
    <phoneticPr fontId="1"/>
  </si>
  <si>
    <t>??秒??</t>
    <rPh sb="2" eb="3">
      <t>ビョウ</t>
    </rPh>
    <phoneticPr fontId="1"/>
  </si>
  <si>
    <t>コンマ、ピリオド、秒を抜いてください。</t>
    <rPh sb="9" eb="10">
      <t>ビョウ</t>
    </rPh>
    <rPh sb="11" eb="12">
      <t>ヌ</t>
    </rPh>
    <phoneticPr fontId="1"/>
  </si>
  <si>
    <t>??秒?</t>
    <rPh sb="2" eb="3">
      <t>ビョウ</t>
    </rPh>
    <phoneticPr fontId="1"/>
  </si>
  <si>
    <t>??.?</t>
    <phoneticPr fontId="1"/>
  </si>
  <si>
    <t>??,?</t>
    <phoneticPr fontId="1"/>
  </si>
  <si>
    <t>??,??</t>
    <phoneticPr fontId="1"/>
  </si>
  <si>
    <t>参考記録</t>
    <rPh sb="0" eb="2">
      <t>サンコウ</t>
    </rPh>
    <rPh sb="2" eb="4">
      <t>キロク</t>
    </rPh>
    <phoneticPr fontId="1"/>
  </si>
  <si>
    <t>参考記録が出された期間に誤りがあります。20170101～20180916の期間内か確認してください。</t>
    <rPh sb="5" eb="6">
      <t>ダ</t>
    </rPh>
    <rPh sb="9" eb="11">
      <t>キカン</t>
    </rPh>
    <rPh sb="12" eb="13">
      <t>アヤマ</t>
    </rPh>
    <rPh sb="38" eb="40">
      <t>キカン</t>
    </rPh>
    <rPh sb="40" eb="41">
      <t>ナイ</t>
    </rPh>
    <rPh sb="41" eb="42">
      <t>キナイ</t>
    </rPh>
    <rPh sb="42" eb="44">
      <t>カクニン</t>
    </rPh>
    <phoneticPr fontId="1"/>
  </si>
  <si>
    <t>参考記録</t>
    <phoneticPr fontId="1"/>
  </si>
  <si>
    <t>入力方法</t>
    <rPh sb="0" eb="2">
      <t>ニュウリョク</t>
    </rPh>
    <rPh sb="2" eb="4">
      <t>ホウホウ</t>
    </rPh>
    <phoneticPr fontId="1"/>
  </si>
  <si>
    <t>リレー様式Ⅰ</t>
    <rPh sb="3" eb="5">
      <t>ヨウシキ</t>
    </rPh>
    <phoneticPr fontId="1"/>
  </si>
  <si>
    <t>様式Ⅰ（男子）でリレーのみに出場する選手の登録番号を入力してください。</t>
    <rPh sb="0" eb="2">
      <t>ヨウシキ</t>
    </rPh>
    <rPh sb="4" eb="6">
      <t>ダンシ</t>
    </rPh>
    <rPh sb="14" eb="16">
      <t>シュツジョウ</t>
    </rPh>
    <rPh sb="18" eb="20">
      <t>センシュ</t>
    </rPh>
    <rPh sb="21" eb="23">
      <t>トウロク</t>
    </rPh>
    <rPh sb="23" eb="25">
      <t>バンゴウ</t>
    </rPh>
    <rPh sb="26" eb="28">
      <t>ニュウリョク</t>
    </rPh>
    <phoneticPr fontId="1"/>
  </si>
  <si>
    <t>様式Ⅰ（女子）でリレーのみに出場する選手の登録番号を入力してください。</t>
    <rPh sb="0" eb="2">
      <t>ヨウシキ</t>
    </rPh>
    <rPh sb="4" eb="6">
      <t>ジョシ</t>
    </rPh>
    <rPh sb="14" eb="16">
      <t>シュツジョウ</t>
    </rPh>
    <rPh sb="18" eb="20">
      <t>センシュ</t>
    </rPh>
    <rPh sb="21" eb="23">
      <t>トウロク</t>
    </rPh>
    <rPh sb="23" eb="25">
      <t>バンゴウ</t>
    </rPh>
    <rPh sb="26" eb="28">
      <t>ニュウリョク</t>
    </rPh>
    <phoneticPr fontId="1"/>
  </si>
  <si>
    <t>上から順に空欄に入力していくこと。
全員の登録番号入力後、様式Ⅰ（男子）でリレーのみに出場する選手の登録番号を入力すること。</t>
    <rPh sb="0" eb="1">
      <t>ウエ</t>
    </rPh>
    <rPh sb="3" eb="4">
      <t>ジュン</t>
    </rPh>
    <rPh sb="5" eb="7">
      <t>クウラン</t>
    </rPh>
    <rPh sb="8" eb="10">
      <t>ニュウリョク</t>
    </rPh>
    <rPh sb="18" eb="20">
      <t>ゼンイン</t>
    </rPh>
    <rPh sb="21" eb="23">
      <t>トウロク</t>
    </rPh>
    <rPh sb="23" eb="25">
      <t>バンゴウ</t>
    </rPh>
    <rPh sb="25" eb="27">
      <t>ニュウリョク</t>
    </rPh>
    <rPh sb="27" eb="28">
      <t>ゴ</t>
    </rPh>
    <rPh sb="29" eb="31">
      <t>ヨウシキ</t>
    </rPh>
    <rPh sb="33" eb="35">
      <t>ダンシ</t>
    </rPh>
    <rPh sb="43" eb="45">
      <t>シュツジョウ</t>
    </rPh>
    <rPh sb="47" eb="49">
      <t>センシュ</t>
    </rPh>
    <rPh sb="50" eb="52">
      <t>トウロク</t>
    </rPh>
    <rPh sb="52" eb="54">
      <t>バンゴウ</t>
    </rPh>
    <rPh sb="55" eb="57">
      <t>ニュウリョク</t>
    </rPh>
    <phoneticPr fontId="1"/>
  </si>
  <si>
    <t>上から順に空欄に入力していくこと。
全員の登録番号入力後、様式Ⅰ（女子）でリレーのみに出場する選手の登録番号を入力すること。</t>
    <rPh sb="0" eb="1">
      <t>ウエ</t>
    </rPh>
    <rPh sb="3" eb="4">
      <t>ジュン</t>
    </rPh>
    <rPh sb="5" eb="7">
      <t>クウラン</t>
    </rPh>
    <rPh sb="8" eb="10">
      <t>ニュウリョク</t>
    </rPh>
    <rPh sb="18" eb="20">
      <t>ゼンイン</t>
    </rPh>
    <rPh sb="21" eb="23">
      <t>トウロク</t>
    </rPh>
    <rPh sb="23" eb="25">
      <t>バンゴウ</t>
    </rPh>
    <rPh sb="25" eb="27">
      <t>ニュウリョク</t>
    </rPh>
    <rPh sb="27" eb="28">
      <t>ゴ</t>
    </rPh>
    <rPh sb="29" eb="31">
      <t>ヨウシキ</t>
    </rPh>
    <rPh sb="33" eb="35">
      <t>ジョシ</t>
    </rPh>
    <rPh sb="43" eb="45">
      <t>シュツジョウ</t>
    </rPh>
    <rPh sb="47" eb="49">
      <t>センシュ</t>
    </rPh>
    <rPh sb="50" eb="52">
      <t>トウロク</t>
    </rPh>
    <rPh sb="52" eb="54">
      <t>バンゴウ</t>
    </rPh>
    <rPh sb="55" eb="57">
      <t>ニュウリョク</t>
    </rPh>
    <phoneticPr fontId="1"/>
  </si>
  <si>
    <t>2018東海IC</t>
    <rPh sb="4" eb="6">
      <t>トウカイ</t>
    </rPh>
    <phoneticPr fontId="1"/>
  </si>
  <si>
    <t>4817</t>
    <phoneticPr fontId="1"/>
  </si>
  <si>
    <t>35943</t>
    <phoneticPr fontId="1"/>
  </si>
  <si>
    <t>32264</t>
    <phoneticPr fontId="1"/>
  </si>
  <si>
    <t>三重県選手権</t>
    <rPh sb="0" eb="3">
      <t>ミエケン</t>
    </rPh>
    <rPh sb="3" eb="6">
      <t>センシュケン</t>
    </rPh>
    <phoneticPr fontId="1"/>
  </si>
  <si>
    <t>男女</t>
    <rPh sb="0" eb="2">
      <t>ダンジョ</t>
    </rPh>
    <phoneticPr fontId="1"/>
  </si>
  <si>
    <t>女子の選手の登録番号が入力されています。</t>
    <rPh sb="0" eb="2">
      <t>ジョシ</t>
    </rPh>
    <rPh sb="3" eb="5">
      <t>センシュ</t>
    </rPh>
    <rPh sb="6" eb="8">
      <t>トウロク</t>
    </rPh>
    <rPh sb="8" eb="10">
      <t>バンゴウ</t>
    </rPh>
    <rPh sb="11" eb="13">
      <t>ニュウリョク</t>
    </rPh>
    <phoneticPr fontId="2"/>
  </si>
  <si>
    <t>基礎データ判定</t>
    <rPh sb="0" eb="2">
      <t>キソ</t>
    </rPh>
    <rPh sb="5" eb="7">
      <t>ハンテイ</t>
    </rPh>
    <phoneticPr fontId="1"/>
  </si>
  <si>
    <t>登録陸協</t>
    <rPh sb="0" eb="2">
      <t>トウロク</t>
    </rPh>
    <rPh sb="2" eb="4">
      <t>リクキョウ</t>
    </rPh>
    <phoneticPr fontId="1"/>
  </si>
  <si>
    <t>登録番号・氏名・ﾌﾘｶﾞﾅ・学年・登録陸協のいずれかに不備があります</t>
    <rPh sb="0" eb="2">
      <t>トウロク</t>
    </rPh>
    <rPh sb="2" eb="4">
      <t>バンゴウ</t>
    </rPh>
    <rPh sb="5" eb="7">
      <t>シメイ</t>
    </rPh>
    <rPh sb="14" eb="16">
      <t>ガクネン</t>
    </rPh>
    <rPh sb="17" eb="19">
      <t>トウロク</t>
    </rPh>
    <rPh sb="19" eb="21">
      <t>リクキョウ</t>
    </rPh>
    <rPh sb="27" eb="29">
      <t>フビ</t>
    </rPh>
    <phoneticPr fontId="1"/>
  </si>
  <si>
    <t>種目入力判定</t>
    <rPh sb="0" eb="2">
      <t>シュモク</t>
    </rPh>
    <rPh sb="2" eb="4">
      <t>ニュウリョク</t>
    </rPh>
    <rPh sb="4" eb="6">
      <t>ハンテイ</t>
    </rPh>
    <phoneticPr fontId="1"/>
  </si>
  <si>
    <t>種目かぶり</t>
    <rPh sb="0" eb="2">
      <t>シュモク</t>
    </rPh>
    <phoneticPr fontId="1"/>
  </si>
  <si>
    <t>touroku</t>
    <phoneticPr fontId="1"/>
  </si>
  <si>
    <t>種目が重複しています、選び直して下さい。</t>
    <rPh sb="0" eb="2">
      <t>シュモク</t>
    </rPh>
    <rPh sb="3" eb="10">
      <t>チョウフk</t>
    </rPh>
    <rPh sb="11" eb="12">
      <t>エラ</t>
    </rPh>
    <rPh sb="13" eb="14">
      <t>ナオ</t>
    </rPh>
    <rPh sb="16" eb="17">
      <t>クダ</t>
    </rPh>
    <phoneticPr fontId="1"/>
  </si>
  <si>
    <t>記録入力欄に分、秒、コンマ、ピリオド、ｍ、cmは使用せず数字のみを入力してください</t>
    <rPh sb="0" eb="2">
      <t>キロク</t>
    </rPh>
    <rPh sb="2" eb="4">
      <t>ニュウリョク</t>
    </rPh>
    <rPh sb="4" eb="5">
      <t>ラン</t>
    </rPh>
    <rPh sb="6" eb="7">
      <t>フン</t>
    </rPh>
    <rPh sb="8" eb="9">
      <t>ビョウ</t>
    </rPh>
    <rPh sb="24" eb="26">
      <t>シヨウ</t>
    </rPh>
    <rPh sb="28" eb="30">
      <t>スウジ</t>
    </rPh>
    <rPh sb="33" eb="35">
      <t>ニュウリョク</t>
    </rPh>
    <phoneticPr fontId="2"/>
  </si>
  <si>
    <t>余分排除</t>
    <rPh sb="0" eb="2">
      <t>ヨブン</t>
    </rPh>
    <rPh sb="2" eb="4">
      <t>ハイジョ</t>
    </rPh>
    <phoneticPr fontId="1"/>
  </si>
  <si>
    <t>記録変換</t>
  </si>
  <si>
    <t>mat記録</t>
    <rPh sb="3" eb="5">
      <t>キロk</t>
    </rPh>
    <phoneticPr fontId="1"/>
  </si>
  <si>
    <t>トラック</t>
  </si>
  <si>
    <t>分</t>
  </si>
  <si>
    <t>秒</t>
  </si>
  <si>
    <t>以下</t>
  </si>
  <si>
    <t>フィールド</t>
  </si>
  <si>
    <t>混成</t>
  </si>
  <si>
    <t>60秒検査</t>
    <rPh sb="2" eb="3">
      <t>ビョウ</t>
    </rPh>
    <rPh sb="3" eb="5">
      <t>ケンサ</t>
    </rPh>
    <phoneticPr fontId="1"/>
  </si>
  <si>
    <t>きろく</t>
    <phoneticPr fontId="1"/>
  </si>
  <si>
    <t>???</t>
    <phoneticPr fontId="1"/>
  </si>
  <si>
    <t>小数点以下も記入してください。</t>
    <rPh sb="0" eb="3">
      <t>ショウスウテン</t>
    </rPh>
    <rPh sb="3" eb="5">
      <t>イカ</t>
    </rPh>
    <rPh sb="6" eb="8">
      <t>キニュウ</t>
    </rPh>
    <phoneticPr fontId="1"/>
  </si>
  <si>
    <t>60秒表記はできません(例:64秒00→10400と入力)</t>
    <rPh sb="2" eb="3">
      <t>ビョ</t>
    </rPh>
    <rPh sb="3" eb="6">
      <t>ヒョウk</t>
    </rPh>
    <rPh sb="26" eb="28">
      <t>ニュウリョク</t>
    </rPh>
    <phoneticPr fontId="1"/>
  </si>
  <si>
    <t>大学名</t>
    <rPh sb="0" eb="2">
      <t>ダイガク</t>
    </rPh>
    <rPh sb="2" eb="3">
      <t>メイ</t>
    </rPh>
    <phoneticPr fontId="1"/>
  </si>
  <si>
    <t>種目</t>
    <rPh sb="0" eb="2">
      <t>sy</t>
    </rPh>
    <phoneticPr fontId="1"/>
  </si>
  <si>
    <t>最高記録入力</t>
    <rPh sb="0" eb="2">
      <t>サイコ</t>
    </rPh>
    <rPh sb="2" eb="6">
      <t>キロk</t>
    </rPh>
    <phoneticPr fontId="2"/>
  </si>
  <si>
    <t>資格記録</t>
    <rPh sb="0" eb="4">
      <t>シカk</t>
    </rPh>
    <phoneticPr fontId="2"/>
  </si>
  <si>
    <t>登録番号</t>
  </si>
  <si>
    <t>走幅跳</t>
    <rPh sb="0" eb="3">
      <t>ハシリハバトビ</t>
    </rPh>
    <phoneticPr fontId="2"/>
  </si>
  <si>
    <t>砲丸投</t>
    <rPh sb="0" eb="3">
      <t>ホウガンナゲ</t>
    </rPh>
    <phoneticPr fontId="2"/>
  </si>
  <si>
    <t>走高跳</t>
    <rPh sb="0" eb="3">
      <t>ハシリタカトビ</t>
    </rPh>
    <phoneticPr fontId="2"/>
  </si>
  <si>
    <t>110mH</t>
    <phoneticPr fontId="2"/>
  </si>
  <si>
    <t>円盤投</t>
    <rPh sb="0" eb="3">
      <t>エンバンナゲ</t>
    </rPh>
    <phoneticPr fontId="2"/>
  </si>
  <si>
    <t>棒高跳</t>
    <rPh sb="0" eb="3">
      <t>ボウタカトビ</t>
    </rPh>
    <phoneticPr fontId="2"/>
  </si>
  <si>
    <t>やり投</t>
    <rPh sb="2" eb="3">
      <t>ナゲ</t>
    </rPh>
    <phoneticPr fontId="2"/>
  </si>
  <si>
    <t>男子の選手の登録番号が入力されています。</t>
    <rPh sb="0" eb="2">
      <t>ダンシ</t>
    </rPh>
    <rPh sb="3" eb="5">
      <t>センシュ</t>
    </rPh>
    <rPh sb="6" eb="8">
      <t>トウロク</t>
    </rPh>
    <rPh sb="8" eb="10">
      <t>バンゴウ</t>
    </rPh>
    <rPh sb="11" eb="13">
      <t>ニュウリョク</t>
    </rPh>
    <phoneticPr fontId="2"/>
  </si>
  <si>
    <t>年月日が期間外です</t>
    <rPh sb="0" eb="2">
      <t>ネン</t>
    </rPh>
    <rPh sb="2" eb="4">
      <t>ヒ</t>
    </rPh>
    <rPh sb="4" eb="9">
      <t>キカン</t>
    </rPh>
    <phoneticPr fontId="1"/>
  </si>
  <si>
    <t>年月日が記入されていません。</t>
    <rPh sb="0" eb="3">
      <t>ネンガッピ</t>
    </rPh>
    <rPh sb="4" eb="6">
      <t>キニュウ</t>
    </rPh>
    <phoneticPr fontId="1"/>
  </si>
  <si>
    <t>大会名が記入されていません。</t>
    <rPh sb="0" eb="2">
      <t>タイカイ</t>
    </rPh>
    <rPh sb="2" eb="3">
      <t>メイ</t>
    </rPh>
    <rPh sb="4" eb="6">
      <t>キニュウ</t>
    </rPh>
    <phoneticPr fontId="1"/>
  </si>
  <si>
    <t>4×100mRの人数が不正です</t>
    <rPh sb="8" eb="11">
      <t>ニン</t>
    </rPh>
    <rPh sb="11" eb="13">
      <t>フs</t>
    </rPh>
    <phoneticPr fontId="1"/>
  </si>
  <si>
    <t>4×400mRの人数が不正です</t>
    <rPh sb="8" eb="11">
      <t>ニン</t>
    </rPh>
    <rPh sb="11" eb="13">
      <t>フs</t>
    </rPh>
    <phoneticPr fontId="1"/>
  </si>
  <si>
    <t>年月日記入</t>
    <rPh sb="0" eb="3">
      <t>ネンガッピ</t>
    </rPh>
    <rPh sb="3" eb="5">
      <t>キニュウ</t>
    </rPh>
    <phoneticPr fontId="1"/>
  </si>
  <si>
    <t>大会名記入</t>
    <rPh sb="0" eb="2">
      <t>タイカイ</t>
    </rPh>
    <rPh sb="2" eb="3">
      <t>メイ</t>
    </rPh>
    <rPh sb="3" eb="5">
      <t>キニュウ</t>
    </rPh>
    <phoneticPr fontId="1"/>
  </si>
  <si>
    <t>４継</t>
    <rPh sb="1" eb="2">
      <t>ケ</t>
    </rPh>
    <phoneticPr fontId="1"/>
  </si>
  <si>
    <t>マイル</t>
    <phoneticPr fontId="1"/>
  </si>
  <si>
    <t>混成点数</t>
    <rPh sb="0" eb="2">
      <t>コンセイ</t>
    </rPh>
    <rPh sb="2" eb="4">
      <t>テンスウ</t>
    </rPh>
    <phoneticPr fontId="1"/>
  </si>
  <si>
    <t>リレー(選択)</t>
    <rPh sb="4" eb="6">
      <t>センタク</t>
    </rPh>
    <phoneticPr fontId="1"/>
  </si>
  <si>
    <t>種目コード</t>
    <rPh sb="0" eb="2">
      <t>シュモク</t>
    </rPh>
    <phoneticPr fontId="1"/>
  </si>
  <si>
    <t>mat記録</t>
    <rPh sb="3" eb="5">
      <t>キロク</t>
    </rPh>
    <phoneticPr fontId="1"/>
  </si>
  <si>
    <t>mat記録入力</t>
    <rPh sb="3" eb="5">
      <t>キロク</t>
    </rPh>
    <rPh sb="5" eb="7">
      <t>ニュウリョク</t>
    </rPh>
    <phoneticPr fontId="1"/>
  </si>
  <si>
    <t>mat点数</t>
    <rPh sb="3" eb="5">
      <t>テンスウ</t>
    </rPh>
    <phoneticPr fontId="1"/>
  </si>
  <si>
    <t>十種競技</t>
  </si>
  <si>
    <t>※様式Ⅰ（男子）に先に登録番号から標準まで入力してください。</t>
    <rPh sb="1" eb="3">
      <t>ヨウシキ</t>
    </rPh>
    <rPh sb="5" eb="7">
      <t>ダンシ</t>
    </rPh>
    <rPh sb="9" eb="10">
      <t>サキ</t>
    </rPh>
    <rPh sb="11" eb="13">
      <t>トウロク</t>
    </rPh>
    <rPh sb="13" eb="15">
      <t>バンゴウ</t>
    </rPh>
    <rPh sb="17" eb="19">
      <t>ヒョウジュン</t>
    </rPh>
    <rPh sb="21" eb="23">
      <t>ニュウリョク</t>
    </rPh>
    <phoneticPr fontId="1"/>
  </si>
  <si>
    <t>七種競技</t>
    <rPh sb="0" eb="1">
      <t>ナナ</t>
    </rPh>
    <rPh sb="1" eb="2">
      <t>シュ</t>
    </rPh>
    <rPh sb="2" eb="4">
      <t>キョウギ</t>
    </rPh>
    <phoneticPr fontId="1"/>
  </si>
  <si>
    <t>走高跳</t>
    <rPh sb="0" eb="3">
      <t>ハシリハバトビ</t>
    </rPh>
    <phoneticPr fontId="2"/>
  </si>
  <si>
    <t>走幅跳</t>
    <rPh sb="0" eb="3">
      <t>ハs</t>
    </rPh>
    <phoneticPr fontId="2"/>
  </si>
  <si>
    <t>七種競技</t>
    <rPh sb="0" eb="1">
      <t>7</t>
    </rPh>
    <phoneticPr fontId="1"/>
  </si>
  <si>
    <t>＜男子リレー＞</t>
    <rPh sb="1" eb="3">
      <t>ダン</t>
    </rPh>
    <phoneticPr fontId="2"/>
  </si>
  <si>
    <t>氏名</t>
    <rPh sb="0" eb="1">
      <t>シメ</t>
    </rPh>
    <rPh sb="1" eb="2">
      <t>ナ</t>
    </rPh>
    <phoneticPr fontId="2"/>
  </si>
  <si>
    <t>記録入力</t>
    <rPh sb="0" eb="2">
      <t>キロク</t>
    </rPh>
    <rPh sb="2" eb="4">
      <t>ニュウ</t>
    </rPh>
    <phoneticPr fontId="2"/>
  </si>
  <si>
    <t>分</t>
    <rPh sb="0" eb="1">
      <t>フン</t>
    </rPh>
    <phoneticPr fontId="1"/>
  </si>
  <si>
    <t>秒</t>
    <rPh sb="0" eb="1">
      <t>ビョ</t>
    </rPh>
    <phoneticPr fontId="1"/>
  </si>
  <si>
    <t>以下</t>
    <rPh sb="0" eb="2">
      <t>イk</t>
    </rPh>
    <phoneticPr fontId="1"/>
  </si>
  <si>
    <t>競技会名（略称）</t>
    <rPh sb="0" eb="4">
      <t>キョ</t>
    </rPh>
    <rPh sb="5" eb="7">
      <t>リャクショ</t>
    </rPh>
    <phoneticPr fontId="2"/>
  </si>
  <si>
    <t>４×１００mR</t>
    <phoneticPr fontId="1"/>
  </si>
  <si>
    <t>ｶｳﾝﾄ</t>
    <phoneticPr fontId="2"/>
  </si>
  <si>
    <t>４×４００mR</t>
    <phoneticPr fontId="1"/>
  </si>
  <si>
    <t>＜女子リレー＞</t>
    <rPh sb="1" eb="3">
      <t>ジョs</t>
    </rPh>
    <phoneticPr fontId="1"/>
  </si>
  <si>
    <t>期日</t>
    <rPh sb="0" eb="2">
      <t>キジツ</t>
    </rPh>
    <phoneticPr fontId="2"/>
  </si>
  <si>
    <t>〇</t>
    <phoneticPr fontId="1"/>
  </si>
  <si>
    <t>競技会名（略称）</t>
    <phoneticPr fontId="2"/>
  </si>
  <si>
    <t>リレー（男子）</t>
    <rPh sb="4" eb="6">
      <t>ダンシ</t>
    </rPh>
    <phoneticPr fontId="2"/>
  </si>
  <si>
    <t>男子リレー出場費</t>
    <rPh sb="0" eb="2">
      <t>ダンシ</t>
    </rPh>
    <rPh sb="5" eb="7">
      <t>シュツジョウ</t>
    </rPh>
    <rPh sb="7" eb="8">
      <t>ヒ</t>
    </rPh>
    <phoneticPr fontId="1"/>
  </si>
  <si>
    <t>4×100mR</t>
    <phoneticPr fontId="1"/>
  </si>
  <si>
    <t>4×400mR</t>
    <phoneticPr fontId="1"/>
  </si>
  <si>
    <t>リレー（女子）</t>
    <rPh sb="4" eb="6">
      <t>ジョシ</t>
    </rPh>
    <phoneticPr fontId="1"/>
  </si>
  <si>
    <t>女子リレー出場費</t>
    <rPh sb="0" eb="2">
      <t>ジョシ</t>
    </rPh>
    <rPh sb="5" eb="7">
      <t>シュツジョウ</t>
    </rPh>
    <rPh sb="7" eb="8">
      <t>ヒ</t>
    </rPh>
    <phoneticPr fontId="1"/>
  </si>
  <si>
    <t>ｄｂ</t>
    <phoneticPr fontId="1"/>
  </si>
  <si>
    <t>db</t>
    <phoneticPr fontId="1"/>
  </si>
  <si>
    <t>４ｋ</t>
    <phoneticPr fontId="1"/>
  </si>
  <si>
    <t>SX</t>
    <phoneticPr fontId="1"/>
  </si>
  <si>
    <t>MC</t>
    <phoneticPr fontId="1"/>
  </si>
  <si>
    <t>ZK</t>
    <phoneticPr fontId="1"/>
  </si>
  <si>
    <t>点数</t>
    <rPh sb="0" eb="2">
      <t>テンスウ</t>
    </rPh>
    <phoneticPr fontId="1"/>
  </si>
  <si>
    <t>走幅跳</t>
    <rPh sb="0" eb="1">
      <t>ハシ</t>
    </rPh>
    <rPh sb="1" eb="2">
      <t>ハバ</t>
    </rPh>
    <rPh sb="2" eb="3">
      <t>ト</t>
    </rPh>
    <phoneticPr fontId="1"/>
  </si>
  <si>
    <t>砲丸投</t>
    <rPh sb="0" eb="3">
      <t>ホウガンナゲ</t>
    </rPh>
    <phoneticPr fontId="1"/>
  </si>
  <si>
    <t>走高跳</t>
    <rPh sb="0" eb="1">
      <t>ハシ</t>
    </rPh>
    <rPh sb="1" eb="3">
      <t>タカト</t>
    </rPh>
    <phoneticPr fontId="1"/>
  </si>
  <si>
    <t>400m</t>
    <phoneticPr fontId="1"/>
  </si>
  <si>
    <t>110mH</t>
    <phoneticPr fontId="1"/>
  </si>
  <si>
    <t>円盤投</t>
    <rPh sb="0" eb="3">
      <t>エンバンナゲ</t>
    </rPh>
    <phoneticPr fontId="1"/>
  </si>
  <si>
    <t>棒高跳</t>
    <rPh sb="0" eb="3">
      <t>ボウタカトビ</t>
    </rPh>
    <phoneticPr fontId="1"/>
  </si>
  <si>
    <t>やり投</t>
    <rPh sb="2" eb="3">
      <t>ナ</t>
    </rPh>
    <phoneticPr fontId="1"/>
  </si>
  <si>
    <t>走高跳</t>
    <rPh sb="0" eb="3">
      <t>ハシリタカトビ</t>
    </rPh>
    <phoneticPr fontId="1"/>
  </si>
  <si>
    <t>200m</t>
    <phoneticPr fontId="1"/>
  </si>
  <si>
    <r>
      <rPr>
        <sz val="11"/>
        <color theme="1"/>
        <rFont val="ＭＳ Ｐゴシック"/>
        <family val="2"/>
        <charset val="128"/>
      </rPr>
      <t>七</t>
    </r>
    <r>
      <rPr>
        <sz val="11"/>
        <color theme="1"/>
        <rFont val="ＭＳ Ｐゴシック"/>
        <family val="2"/>
        <charset val="128"/>
        <scheme val="minor"/>
      </rPr>
      <t>種出場費</t>
    </r>
    <rPh sb="0" eb="1">
      <t>ナナ</t>
    </rPh>
    <rPh sb="1" eb="2">
      <t>シュ</t>
    </rPh>
    <rPh sb="2" eb="4">
      <t>シュツジョウ</t>
    </rPh>
    <rPh sb="4" eb="5">
      <t>ヒ</t>
    </rPh>
    <phoneticPr fontId="1"/>
  </si>
  <si>
    <t>１.入力手順</t>
    <rPh sb="2" eb="4">
      <t>ニュウリョク</t>
    </rPh>
    <rPh sb="4" eb="6">
      <t>テジュン</t>
    </rPh>
    <phoneticPr fontId="1"/>
  </si>
  <si>
    <t>４.期限</t>
    <rPh sb="2" eb="4">
      <t>キゲン</t>
    </rPh>
    <phoneticPr fontId="1"/>
  </si>
  <si>
    <t>男子OP</t>
    <rPh sb="0" eb="2">
      <t>ダンシ</t>
    </rPh>
    <phoneticPr fontId="1"/>
  </si>
  <si>
    <t>男子リレー</t>
    <rPh sb="0" eb="2">
      <t>ダンシ</t>
    </rPh>
    <phoneticPr fontId="1"/>
  </si>
  <si>
    <t>女子リレー</t>
    <rPh sb="0" eb="2">
      <t>ジョシ</t>
    </rPh>
    <phoneticPr fontId="1"/>
  </si>
  <si>
    <t>OP</t>
    <phoneticPr fontId="1"/>
  </si>
  <si>
    <t>op以外</t>
    <rPh sb="2" eb="4">
      <t>イガイ</t>
    </rPh>
    <phoneticPr fontId="1"/>
  </si>
  <si>
    <t>女子OP</t>
    <rPh sb="0" eb="2">
      <t>ジョシ</t>
    </rPh>
    <phoneticPr fontId="1"/>
  </si>
  <si>
    <t>リレー計</t>
    <rPh sb="3" eb="4">
      <t>ケイ</t>
    </rPh>
    <phoneticPr fontId="1"/>
  </si>
  <si>
    <t>OP計</t>
    <rPh sb="2" eb="3">
      <t>ケイ</t>
    </rPh>
    <phoneticPr fontId="1"/>
  </si>
  <si>
    <t>振込明細書
貼り付け欄</t>
    <phoneticPr fontId="1"/>
  </si>
  <si>
    <t>3人制限</t>
    <rPh sb="1" eb="2">
      <t>ニン</t>
    </rPh>
    <rPh sb="2" eb="4">
      <t>セイゲン</t>
    </rPh>
    <phoneticPr fontId="1"/>
  </si>
  <si>
    <t>1種目につき3人までしかエントリーできません</t>
    <rPh sb="1" eb="3">
      <t>シュモク</t>
    </rPh>
    <rPh sb="7" eb="8">
      <t>ニン</t>
    </rPh>
    <phoneticPr fontId="1"/>
  </si>
  <si>
    <t>エントリー</t>
    <phoneticPr fontId="1"/>
  </si>
  <si>
    <t>総計</t>
    <rPh sb="0" eb="1">
      <t>ソウ</t>
    </rPh>
    <rPh sb="1" eb="2">
      <t>ケイ</t>
    </rPh>
    <phoneticPr fontId="1"/>
  </si>
  <si>
    <t>種目数</t>
    <rPh sb="0" eb="2">
      <t>シュモク</t>
    </rPh>
    <rPh sb="2" eb="3">
      <t>スウ</t>
    </rPh>
    <phoneticPr fontId="1"/>
  </si>
  <si>
    <t>※様式Ⅰ（女子）に先に登録番号から得点まで入力してください。</t>
    <rPh sb="1" eb="3">
      <t>ヨウシキ</t>
    </rPh>
    <rPh sb="5" eb="7">
      <t>ジョシ</t>
    </rPh>
    <rPh sb="9" eb="10">
      <t>サキ</t>
    </rPh>
    <rPh sb="11" eb="13">
      <t>トウロク</t>
    </rPh>
    <rPh sb="13" eb="15">
      <t>バンゴウ</t>
    </rPh>
    <rPh sb="17" eb="19">
      <t>トクテン</t>
    </rPh>
    <rPh sb="21" eb="23">
      <t>ニュウリョク</t>
    </rPh>
    <phoneticPr fontId="1"/>
  </si>
  <si>
    <t>東海学園大</t>
  </si>
  <si>
    <t>鳥羽商船</t>
  </si>
  <si>
    <t>ｷﾞﾌｷｮｳﾘﾂﾀﾞｲｶﾞｸ</t>
  </si>
  <si>
    <t>ｺｳｶﾞｸｶﾝﾀﾞｲｶﾞｸ</t>
  </si>
  <si>
    <t>ﾅｺﾞﾔｼｮｳｶﾀﾞｲｶﾞｸ</t>
  </si>
  <si>
    <t>ﾐｴﾀﾝｷﾀﾞｲｶﾞｸ</t>
  </si>
  <si>
    <t>岐阜協立大学</t>
  </si>
  <si>
    <t>岐阜工業高等専門学校</t>
    <rPh sb="0" eb="2">
      <t>ギフ</t>
    </rPh>
    <rPh sb="2" eb="4">
      <t>コウギョウ</t>
    </rPh>
    <rPh sb="4" eb="6">
      <t>コウトウ</t>
    </rPh>
    <rPh sb="6" eb="8">
      <t>センモン</t>
    </rPh>
    <rPh sb="8" eb="10">
      <t>ガッコウ</t>
    </rPh>
    <phoneticPr fontId="22"/>
  </si>
  <si>
    <t>豊橋技術科学大学</t>
    <rPh sb="0" eb="2">
      <t>トヨハシ</t>
    </rPh>
    <rPh sb="2" eb="4">
      <t>ギジュツ</t>
    </rPh>
    <rPh sb="4" eb="6">
      <t>カガク</t>
    </rPh>
    <rPh sb="6" eb="8">
      <t>ダイガク</t>
    </rPh>
    <phoneticPr fontId="22"/>
  </si>
  <si>
    <t>名古屋学院大学</t>
    <rPh sb="3" eb="5">
      <t>ガクイン</t>
    </rPh>
    <phoneticPr fontId="22"/>
  </si>
  <si>
    <t>名古屋工業大学</t>
    <rPh sb="0" eb="3">
      <t>ナゴヤ</t>
    </rPh>
    <rPh sb="3" eb="5">
      <t>コウギョウ</t>
    </rPh>
    <rPh sb="5" eb="7">
      <t>ダイガク</t>
    </rPh>
    <phoneticPr fontId="22"/>
  </si>
  <si>
    <t>名古屋商科大学</t>
    <rPh sb="0" eb="3">
      <t>ナゴヤ</t>
    </rPh>
    <rPh sb="3" eb="6">
      <t>ショウカダイ</t>
    </rPh>
    <rPh sb="6" eb="7">
      <t>ガク</t>
    </rPh>
    <phoneticPr fontId="21"/>
  </si>
  <si>
    <t>名古屋市立大学</t>
    <rPh sb="0" eb="2">
      <t>ナゴヤ</t>
    </rPh>
    <rPh sb="2" eb="4">
      <t>シリツ</t>
    </rPh>
    <rPh sb="4" eb="6">
      <t>ダイガク</t>
    </rPh>
    <phoneticPr fontId="22"/>
  </si>
  <si>
    <t>南山大学</t>
    <rPh sb="0" eb="1">
      <t>ナンザン</t>
    </rPh>
    <rPh sb="1" eb="3">
      <t>ダイガク</t>
    </rPh>
    <phoneticPr fontId="22"/>
  </si>
  <si>
    <t>日本福祉大学</t>
    <rPh sb="0" eb="1">
      <t>ニホン</t>
    </rPh>
    <rPh sb="1" eb="3">
      <t>フクシ</t>
    </rPh>
    <rPh sb="3" eb="5">
      <t>ダイガク</t>
    </rPh>
    <phoneticPr fontId="22"/>
  </si>
  <si>
    <t>沼津工業高等専門学校</t>
    <rPh sb="0" eb="2">
      <t>ヌマヅ</t>
    </rPh>
    <rPh sb="3" eb="5">
      <t>コウトウ</t>
    </rPh>
    <rPh sb="5" eb="7">
      <t>センモン</t>
    </rPh>
    <rPh sb="7" eb="9">
      <t>ガッコウ</t>
    </rPh>
    <phoneticPr fontId="22"/>
  </si>
  <si>
    <t>三重短期大学</t>
    <rPh sb="2" eb="4">
      <t>タンキ</t>
    </rPh>
    <phoneticPr fontId="21"/>
  </si>
  <si>
    <t>藤田医科大学</t>
    <rPh sb="0" eb="1">
      <t>フジタ</t>
    </rPh>
    <rPh sb="2" eb="4">
      <t>イカ</t>
    </rPh>
    <rPh sb="4" eb="6">
      <t>ダイガク</t>
    </rPh>
    <phoneticPr fontId="22"/>
  </si>
  <si>
    <t>佐藤　圭</t>
  </si>
  <si>
    <t>水谷　佳歩</t>
  </si>
  <si>
    <t>香野　さちか</t>
  </si>
  <si>
    <t>内訳</t>
    <rPh sb="0" eb="2">
      <t>ウチワケ</t>
    </rPh>
    <phoneticPr fontId="1"/>
  </si>
  <si>
    <t>東特関係</t>
    <rPh sb="0" eb="2">
      <t>トウトク</t>
    </rPh>
    <rPh sb="2" eb="4">
      <t>カンケイ</t>
    </rPh>
    <phoneticPr fontId="1"/>
  </si>
  <si>
    <t>ｋｃ</t>
    <phoneticPr fontId="1"/>
  </si>
  <si>
    <t>※枠内の色つき部分のみ入力してください。</t>
    <rPh sb="1" eb="3">
      <t>ワクナイ</t>
    </rPh>
    <rPh sb="4" eb="5">
      <t>イロ</t>
    </rPh>
    <rPh sb="7" eb="9">
      <t>ブブン</t>
    </rPh>
    <rPh sb="11" eb="13">
      <t>ニュウリョク</t>
    </rPh>
    <phoneticPr fontId="1"/>
  </si>
  <si>
    <t>5000m</t>
    <phoneticPr fontId="1"/>
  </si>
  <si>
    <t>5000mの対校・OPは兼ねることができません</t>
    <rPh sb="6" eb="8">
      <t>タイコウ</t>
    </rPh>
    <rPh sb="12" eb="13">
      <t>カ</t>
    </rPh>
    <phoneticPr fontId="1"/>
  </si>
  <si>
    <t>shumoku</t>
    <phoneticPr fontId="1"/>
  </si>
  <si>
    <t>同一選手が４×１００ｍRを選択しています。</t>
    <rPh sb="0" eb="2">
      <t>ドウイツ</t>
    </rPh>
    <rPh sb="2" eb="4">
      <t>センシュ</t>
    </rPh>
    <rPh sb="13" eb="15">
      <t>センタク</t>
    </rPh>
    <phoneticPr fontId="1"/>
  </si>
  <si>
    <t>同一選手が４×４００ｍRを選択しています。</t>
    <rPh sb="0" eb="2">
      <t>ドウイツ</t>
    </rPh>
    <rPh sb="2" eb="4">
      <t>センシュ</t>
    </rPh>
    <rPh sb="13" eb="15">
      <t>センタク</t>
    </rPh>
    <phoneticPr fontId="1"/>
  </si>
  <si>
    <t>種目かリレーを選択してください。</t>
    <rPh sb="0" eb="2">
      <t>シュモク</t>
    </rPh>
    <rPh sb="7" eb="9">
      <t>センタク</t>
    </rPh>
    <phoneticPr fontId="1"/>
  </si>
  <si>
    <t>伊藤　駿一郎</t>
  </si>
  <si>
    <t>井野　青輝</t>
  </si>
  <si>
    <t>長瀬　博哉</t>
  </si>
  <si>
    <t>福井　達也</t>
  </si>
  <si>
    <t>居森　圭哉</t>
  </si>
  <si>
    <t>辻川　侑馬</t>
  </si>
  <si>
    <t>岐阜工業高等専門学校</t>
  </si>
  <si>
    <t>D1</t>
  </si>
  <si>
    <t>鈴鹿大学</t>
  </si>
  <si>
    <t>北村　祐人</t>
  </si>
  <si>
    <t>中山　凌</t>
  </si>
  <si>
    <t>原林　諒</t>
  </si>
  <si>
    <t>村松　幸耶</t>
  </si>
  <si>
    <t>重田　直賢</t>
  </si>
  <si>
    <t>安井　遥祐</t>
  </si>
  <si>
    <t>山本　悠生</t>
  </si>
  <si>
    <t>石垣　喜人</t>
  </si>
  <si>
    <t>柴田　葵</t>
  </si>
  <si>
    <t>饗庭　奈々美</t>
  </si>
  <si>
    <t>※使わないエラーチェックがあったら１０行目のエラー判定セルの最右端に*0を挿入</t>
    <rPh sb="1" eb="2">
      <t>ツカ</t>
    </rPh>
    <rPh sb="19" eb="21">
      <t>ギョウメ</t>
    </rPh>
    <rPh sb="25" eb="27">
      <t>ハンテイ</t>
    </rPh>
    <rPh sb="30" eb="32">
      <t>サイウ</t>
    </rPh>
    <rPh sb="32" eb="33">
      <t>タン</t>
    </rPh>
    <rPh sb="37" eb="39">
      <t>ソウニュウ</t>
    </rPh>
    <phoneticPr fontId="1"/>
  </si>
  <si>
    <t>＊０あり</t>
    <phoneticPr fontId="1"/>
  </si>
  <si>
    <t>*０あり</t>
    <phoneticPr fontId="1"/>
  </si>
  <si>
    <t>団体コード</t>
    <rPh sb="0" eb="2">
      <t>ダンタイ</t>
    </rPh>
    <phoneticPr fontId="1"/>
  </si>
  <si>
    <t>東海学生陸上競技秋季選手権大会</t>
  </si>
  <si>
    <t>団体コード</t>
    <phoneticPr fontId="1"/>
  </si>
  <si>
    <t>３.送付先について</t>
    <rPh sb="2" eb="5">
      <t>ソウフサキ</t>
    </rPh>
    <phoneticPr fontId="1"/>
  </si>
  <si>
    <t>男子個人</t>
    <rPh sb="0" eb="2">
      <t>ダンシ</t>
    </rPh>
    <rPh sb="2" eb="4">
      <t>コジン</t>
    </rPh>
    <phoneticPr fontId="1"/>
  </si>
  <si>
    <t>女子個人</t>
    <rPh sb="0" eb="2">
      <t>ジョシ</t>
    </rPh>
    <rPh sb="2" eb="4">
      <t>コジン</t>
    </rPh>
    <phoneticPr fontId="1"/>
  </si>
  <si>
    <t>個人計</t>
    <rPh sb="0" eb="2">
      <t>コジン</t>
    </rPh>
    <rPh sb="2" eb="3">
      <t>ケイ</t>
    </rPh>
    <phoneticPr fontId="1"/>
  </si>
  <si>
    <t>⑴このシートに必要事項を入力</t>
    <rPh sb="7" eb="9">
      <t>ヒツヨウ</t>
    </rPh>
    <rPh sb="9" eb="11">
      <t>ジコウ</t>
    </rPh>
    <rPh sb="12" eb="14">
      <t>ニュウリョク</t>
    </rPh>
    <phoneticPr fontId="1"/>
  </si>
  <si>
    <t>　　 問い合わせも本アドレスまで</t>
    <rPh sb="3" eb="4">
      <t>ト</t>
    </rPh>
    <rPh sb="5" eb="6">
      <t>ア</t>
    </rPh>
    <rPh sb="9" eb="10">
      <t>ホン</t>
    </rPh>
    <phoneticPr fontId="1"/>
  </si>
  <si>
    <t>tgrrkiroku@yahoo.co.jp　</t>
    <phoneticPr fontId="1"/>
  </si>
  <si>
    <t>　・</t>
    <phoneticPr fontId="1"/>
  </si>
  <si>
    <t>⑵参加料明細データ送付</t>
    <rPh sb="1" eb="4">
      <t>サンカリョウ</t>
    </rPh>
    <rPh sb="4" eb="6">
      <t>メイサイ</t>
    </rPh>
    <rPh sb="9" eb="11">
      <t>ソウフ</t>
    </rPh>
    <phoneticPr fontId="1"/>
  </si>
  <si>
    <t>２.エントリーファイル</t>
    <phoneticPr fontId="1"/>
  </si>
  <si>
    <t>登録関係</t>
    <rPh sb="0" eb="2">
      <t>トウロク</t>
    </rPh>
    <rPh sb="2" eb="4">
      <t>カンケイ</t>
    </rPh>
    <phoneticPr fontId="1"/>
  </si>
  <si>
    <t xml:space="preserve">  「団体コード・学校名・東海学生秋季」</t>
    <phoneticPr fontId="1"/>
  </si>
  <si>
    <t xml:space="preserve">  とすること</t>
    <phoneticPr fontId="1"/>
  </si>
  <si>
    <t>　</t>
    <phoneticPr fontId="1"/>
  </si>
  <si>
    <t>⑶入力し終えたら名前を付けて保存</t>
    <rPh sb="1" eb="3">
      <t>ニュウリョク</t>
    </rPh>
    <rPh sb="4" eb="5">
      <t>オ</t>
    </rPh>
    <phoneticPr fontId="1"/>
  </si>
  <si>
    <t>⑵シートのうち必要なものに入力</t>
    <phoneticPr fontId="1"/>
  </si>
  <si>
    <t>　⑴送付先アドレス</t>
    <rPh sb="2" eb="4">
      <t>ソウフ</t>
    </rPh>
    <rPh sb="4" eb="5">
      <t>サキ</t>
    </rPh>
    <phoneticPr fontId="1"/>
  </si>
  <si>
    <t>⑴エントリーファイル送付</t>
    <rPh sb="10" eb="12">
      <t>ソウフ</t>
    </rPh>
    <phoneticPr fontId="1"/>
  </si>
  <si>
    <t>⑴基本情報登録（このシート）</t>
    <rPh sb="1" eb="3">
      <t>キホン</t>
    </rPh>
    <rPh sb="3" eb="5">
      <t>ジョウホウ</t>
    </rPh>
    <rPh sb="5" eb="7">
      <t>トウロク</t>
    </rPh>
    <phoneticPr fontId="1"/>
  </si>
  <si>
    <t>⑵様式Ⅰ（男子）</t>
    <rPh sb="1" eb="3">
      <t>ヨウシキ</t>
    </rPh>
    <rPh sb="5" eb="7">
      <t>ダンシ</t>
    </rPh>
    <phoneticPr fontId="1"/>
  </si>
  <si>
    <t>⑶様式Ⅰ（女子）</t>
    <rPh sb="1" eb="3">
      <t>ヨウシキ</t>
    </rPh>
    <rPh sb="5" eb="7">
      <t>ジョシ</t>
    </rPh>
    <phoneticPr fontId="1"/>
  </si>
  <si>
    <t>⑷リレー確認表（記録入力）</t>
    <phoneticPr fontId="1"/>
  </si>
  <si>
    <t>⑸トレーナー誓約書（必要時）</t>
    <rPh sb="6" eb="9">
      <t>セイヤクショ</t>
    </rPh>
    <rPh sb="10" eb="13">
      <t>ヒツヨウジ</t>
    </rPh>
    <phoneticPr fontId="1"/>
  </si>
  <si>
    <t>　⑵件名・ファイル名はそれぞれ</t>
    <rPh sb="2" eb="4">
      <t>ケンメイ</t>
    </rPh>
    <rPh sb="9" eb="10">
      <t>メイ</t>
    </rPh>
    <phoneticPr fontId="1"/>
  </si>
  <si>
    <t xml:space="preserve">  ※エントリーファイルに関する</t>
    <rPh sb="13" eb="14">
      <t>カン</t>
    </rPh>
    <phoneticPr fontId="1"/>
  </si>
  <si>
    <t>記録なしの時*０あり</t>
    <rPh sb="0" eb="2">
      <t>キロク</t>
    </rPh>
    <rPh sb="5" eb="6">
      <t>トキ</t>
    </rPh>
    <phoneticPr fontId="1"/>
  </si>
  <si>
    <t>※60秒表記はできません</t>
  </si>
  <si>
    <t>記録なしの場合は０を入力してください</t>
    <rPh sb="0" eb="2">
      <t>キロク</t>
    </rPh>
    <rPh sb="5" eb="7">
      <t>バアイ</t>
    </rPh>
    <rPh sb="10" eb="12">
      <t>ニュウリョク</t>
    </rPh>
    <phoneticPr fontId="1"/>
  </si>
  <si>
    <t>記録を出した期日・競技会名を入力してください。</t>
    <rPh sb="0" eb="2">
      <t>キロク</t>
    </rPh>
    <rPh sb="3" eb="4">
      <t>ダ</t>
    </rPh>
    <rPh sb="6" eb="8">
      <t>キジツ</t>
    </rPh>
    <rPh sb="9" eb="11">
      <t>キョウギ</t>
    </rPh>
    <rPh sb="11" eb="13">
      <t>カイメイ</t>
    </rPh>
    <rPh sb="14" eb="16">
      <t>ニュウリョク</t>
    </rPh>
    <phoneticPr fontId="1"/>
  </si>
  <si>
    <t>小澤　洋樹</t>
  </si>
  <si>
    <t>片桐　健輔</t>
  </si>
  <si>
    <t>山内　直也</t>
  </si>
  <si>
    <t>大橋　基希</t>
  </si>
  <si>
    <t>中島　滉太</t>
  </si>
  <si>
    <t>近藤　翼</t>
  </si>
  <si>
    <t>針生　祥平</t>
  </si>
  <si>
    <t>今岡　佑斗</t>
  </si>
  <si>
    <t>松岡　幹也</t>
  </si>
  <si>
    <t>山口　理生</t>
  </si>
  <si>
    <t>竹内　優大</t>
  </si>
  <si>
    <t>藤田医科大学</t>
  </si>
  <si>
    <t>中村　理乃</t>
  </si>
  <si>
    <t>田添　里穂</t>
  </si>
  <si>
    <t>仲原　凪歩</t>
  </si>
  <si>
    <t>水品　綾子</t>
  </si>
  <si>
    <t>神田　唯衣</t>
  </si>
  <si>
    <t>中田　龍之介</t>
  </si>
  <si>
    <t>伊藤　雅倫</t>
  </si>
  <si>
    <t>アルファベット</t>
    <phoneticPr fontId="1"/>
  </si>
  <si>
    <t>国籍</t>
    <rPh sb="0" eb="2">
      <t>コクセキ</t>
    </rPh>
    <phoneticPr fontId="43"/>
  </si>
  <si>
    <t>国籍(3レター)</t>
    <rPh sb="0" eb="2">
      <t>コクセキ</t>
    </rPh>
    <phoneticPr fontId="43"/>
  </si>
  <si>
    <t>日本</t>
  </si>
  <si>
    <t>JPN</t>
  </si>
  <si>
    <t>ブラジル</t>
  </si>
  <si>
    <t>BRA</t>
  </si>
  <si>
    <t>JPN</t>
    <phoneticPr fontId="2"/>
  </si>
  <si>
    <t>ケニア</t>
  </si>
  <si>
    <t>生年</t>
    <rPh sb="0" eb="2">
      <t>セイネン</t>
    </rPh>
    <phoneticPr fontId="1"/>
  </si>
  <si>
    <t>980613</t>
  </si>
  <si>
    <t>981120</t>
  </si>
  <si>
    <t>981230</t>
  </si>
  <si>
    <t>010121</t>
  </si>
  <si>
    <t>990912</t>
  </si>
  <si>
    <t>970625</t>
  </si>
  <si>
    <t>960803</t>
  </si>
  <si>
    <t>970828</t>
  </si>
  <si>
    <t>981113</t>
  </si>
  <si>
    <t>990316</t>
  </si>
  <si>
    <t>990607</t>
  </si>
  <si>
    <t>990307</t>
  </si>
  <si>
    <t>000628</t>
  </si>
  <si>
    <t>001103</t>
  </si>
  <si>
    <t>000703</t>
  </si>
  <si>
    <t>001029</t>
  </si>
  <si>
    <t>000613</t>
  </si>
  <si>
    <t>980806</t>
  </si>
  <si>
    <t>981106</t>
  </si>
  <si>
    <t>980824</t>
  </si>
  <si>
    <t>990520</t>
  </si>
  <si>
    <t>981225</t>
  </si>
  <si>
    <t>980502</t>
  </si>
  <si>
    <t>000305</t>
  </si>
  <si>
    <t>990910</t>
  </si>
  <si>
    <t>990925</t>
  </si>
  <si>
    <t>991116</t>
  </si>
  <si>
    <t>000212</t>
  </si>
  <si>
    <t>000430</t>
  </si>
  <si>
    <t>001003</t>
  </si>
  <si>
    <t>000821</t>
  </si>
  <si>
    <t>001215</t>
  </si>
  <si>
    <t>010106</t>
  </si>
  <si>
    <t>000611</t>
  </si>
  <si>
    <t>000412</t>
  </si>
  <si>
    <t>010209</t>
  </si>
  <si>
    <t>000904</t>
  </si>
  <si>
    <t>010330</t>
  </si>
  <si>
    <t>000624</t>
  </si>
  <si>
    <t>000910</t>
  </si>
  <si>
    <t>000824</t>
  </si>
  <si>
    <t>000420</t>
  </si>
  <si>
    <t>001206</t>
  </si>
  <si>
    <t>001115</t>
  </si>
  <si>
    <t>000229</t>
  </si>
  <si>
    <t>991129</t>
  </si>
  <si>
    <t>991221</t>
  </si>
  <si>
    <t>001011</t>
  </si>
  <si>
    <t>000819</t>
  </si>
  <si>
    <t>010221</t>
  </si>
  <si>
    <t>010329</t>
  </si>
  <si>
    <t>010307</t>
  </si>
  <si>
    <t>010312</t>
  </si>
  <si>
    <t>001018</t>
  </si>
  <si>
    <t>981005</t>
  </si>
  <si>
    <t>990105</t>
  </si>
  <si>
    <t>980515</t>
  </si>
  <si>
    <t>000310</t>
  </si>
  <si>
    <t>981031</t>
  </si>
  <si>
    <t>000220</t>
  </si>
  <si>
    <t>991210</t>
  </si>
  <si>
    <t>980708</t>
  </si>
  <si>
    <t>981020</t>
  </si>
  <si>
    <t>970921</t>
  </si>
  <si>
    <t>980907</t>
  </si>
  <si>
    <t>980917</t>
  </si>
  <si>
    <t>980719</t>
  </si>
  <si>
    <t>981110</t>
  </si>
  <si>
    <t>980826</t>
  </si>
  <si>
    <t>971222</t>
  </si>
  <si>
    <t>980914</t>
  </si>
  <si>
    <t>980714</t>
  </si>
  <si>
    <t>000325</t>
  </si>
  <si>
    <t>991105</t>
  </si>
  <si>
    <t>000620</t>
  </si>
  <si>
    <t>010218</t>
  </si>
  <si>
    <t>001013</t>
  </si>
  <si>
    <t>990514</t>
  </si>
  <si>
    <t>990507</t>
  </si>
  <si>
    <t>000731</t>
  </si>
  <si>
    <t>980309</t>
  </si>
  <si>
    <t>000321</t>
  </si>
  <si>
    <t>990410</t>
  </si>
  <si>
    <t>990807</t>
  </si>
  <si>
    <t>990805</t>
  </si>
  <si>
    <t>001117</t>
  </si>
  <si>
    <t>001124</t>
  </si>
  <si>
    <t>010102</t>
  </si>
  <si>
    <t>000421</t>
  </si>
  <si>
    <t>000826</t>
  </si>
  <si>
    <t>001205</t>
  </si>
  <si>
    <t>000727</t>
  </si>
  <si>
    <t>010123</t>
  </si>
  <si>
    <t>001008</t>
  </si>
  <si>
    <t>000803</t>
  </si>
  <si>
    <t>000621</t>
  </si>
  <si>
    <t>001220</t>
  </si>
  <si>
    <t>010129</t>
  </si>
  <si>
    <t>000427</t>
  </si>
  <si>
    <t>981220</t>
  </si>
  <si>
    <t>991001</t>
  </si>
  <si>
    <t>000405</t>
  </si>
  <si>
    <t>990822</t>
  </si>
  <si>
    <t>990114</t>
  </si>
  <si>
    <t>981009</t>
  </si>
  <si>
    <t>980131</t>
  </si>
  <si>
    <t>000413</t>
  </si>
  <si>
    <t>001204</t>
  </si>
  <si>
    <t>001104</t>
  </si>
  <si>
    <t>000807</t>
  </si>
  <si>
    <t>980809</t>
  </si>
  <si>
    <t>000210</t>
  </si>
  <si>
    <t>990102</t>
  </si>
  <si>
    <t>971231</t>
  </si>
  <si>
    <t>980202</t>
  </si>
  <si>
    <t>990402</t>
  </si>
  <si>
    <t>990614</t>
  </si>
  <si>
    <t>000521</t>
  </si>
  <si>
    <t>000813</t>
  </si>
  <si>
    <t>010214</t>
  </si>
  <si>
    <t>980406</t>
  </si>
  <si>
    <t>000610</t>
  </si>
  <si>
    <t>991021</t>
  </si>
  <si>
    <t>010116</t>
  </si>
  <si>
    <t>000509</t>
  </si>
  <si>
    <t>990502</t>
  </si>
  <si>
    <t>960506</t>
  </si>
  <si>
    <t>991228</t>
  </si>
  <si>
    <t>000930</t>
  </si>
  <si>
    <t>991209</t>
  </si>
  <si>
    <t>000217</t>
  </si>
  <si>
    <t>991113</t>
  </si>
  <si>
    <t>990318</t>
  </si>
  <si>
    <t>000513</t>
  </si>
  <si>
    <t>000508</t>
  </si>
  <si>
    <t>000809</t>
  </si>
  <si>
    <t>000627</t>
  </si>
  <si>
    <t>000913</t>
  </si>
  <si>
    <t>生年月日</t>
    <rPh sb="0" eb="2">
      <t>セイネン</t>
    </rPh>
    <rPh sb="2" eb="4">
      <t>ガッピ</t>
    </rPh>
    <phoneticPr fontId="1"/>
  </si>
  <si>
    <t>生年月日</t>
    <rPh sb="0" eb="4">
      <t>セイネンガッピ</t>
    </rPh>
    <phoneticPr fontId="1"/>
  </si>
  <si>
    <t>980402</t>
  </si>
  <si>
    <t>000410</t>
  </si>
  <si>
    <t>001207</t>
  </si>
  <si>
    <t>980901</t>
  </si>
  <si>
    <t>990522</t>
  </si>
  <si>
    <t>000426</t>
  </si>
  <si>
    <t>000724</t>
  </si>
  <si>
    <t>001212</t>
  </si>
  <si>
    <t>010127</t>
  </si>
  <si>
    <t>000524</t>
  </si>
  <si>
    <t>010202</t>
  </si>
  <si>
    <t>001012</t>
  </si>
  <si>
    <t>000713</t>
  </si>
  <si>
    <t>000729</t>
  </si>
  <si>
    <t>000820</t>
  </si>
  <si>
    <t>980609</t>
  </si>
  <si>
    <t>000903</t>
  </si>
  <si>
    <t>010216</t>
  </si>
  <si>
    <t>001128</t>
  </si>
  <si>
    <t>000515</t>
  </si>
  <si>
    <t>000429</t>
  </si>
  <si>
    <t>010117</t>
  </si>
  <si>
    <t>000303</t>
  </si>
  <si>
    <t>000801</t>
  </si>
  <si>
    <t>000302</t>
  </si>
  <si>
    <t>980625</t>
  </si>
  <si>
    <t>990428</t>
  </si>
  <si>
    <t>991024</t>
  </si>
  <si>
    <t>000417</t>
  </si>
  <si>
    <t>000501</t>
  </si>
  <si>
    <t>000425</t>
  </si>
  <si>
    <t>000618</t>
  </si>
  <si>
    <t>000905</t>
  </si>
  <si>
    <t>000416</t>
  </si>
  <si>
    <t>000630</t>
  </si>
  <si>
    <t>000721</t>
  </si>
  <si>
    <t>001202</t>
  </si>
  <si>
    <t>000909</t>
  </si>
  <si>
    <t>001227</t>
  </si>
  <si>
    <t>000812</t>
  </si>
  <si>
    <t>001218</t>
  </si>
  <si>
    <t>991127</t>
  </si>
  <si>
    <t>001005</t>
  </si>
  <si>
    <t>000608</t>
  </si>
  <si>
    <t>001130</t>
  </si>
  <si>
    <t>001113</t>
  </si>
  <si>
    <t>000728</t>
  </si>
  <si>
    <t>000625</t>
  </si>
  <si>
    <t>000701</t>
  </si>
  <si>
    <t>000406</t>
  </si>
  <si>
    <t>001024</t>
  </si>
  <si>
    <t>000808</t>
  </si>
  <si>
    <t>000409</t>
  </si>
  <si>
    <t>001102</t>
  </si>
  <si>
    <t>000815</t>
  </si>
  <si>
    <t>000924</t>
  </si>
  <si>
    <t>000629</t>
  </si>
  <si>
    <t>001106</t>
  </si>
  <si>
    <t>001019</t>
  </si>
  <si>
    <t>001225</t>
  </si>
  <si>
    <t>010131</t>
  </si>
  <si>
    <t>990512</t>
  </si>
  <si>
    <t>000529</t>
  </si>
  <si>
    <t>001116</t>
  </si>
  <si>
    <t>010213</t>
  </si>
  <si>
    <t>001120</t>
  </si>
  <si>
    <t>010219</t>
  </si>
  <si>
    <t>001221</t>
  </si>
  <si>
    <t>001108</t>
  </si>
  <si>
    <t>000108</t>
  </si>
  <si>
    <t>001214</t>
  </si>
  <si>
    <t>920720</t>
  </si>
  <si>
    <t>000404</t>
  </si>
  <si>
    <t>000908</t>
  </si>
  <si>
    <t>000615</t>
  </si>
  <si>
    <t>001210</t>
  </si>
  <si>
    <t>000510</t>
  </si>
  <si>
    <t>000511</t>
  </si>
  <si>
    <t>001010</t>
  </si>
  <si>
    <t>010306</t>
  </si>
  <si>
    <t>990519</t>
  </si>
  <si>
    <t>010206</t>
  </si>
  <si>
    <t>000710</t>
  </si>
  <si>
    <t>000527</t>
  </si>
  <si>
    <t>010226</t>
  </si>
  <si>
    <t>010115</t>
  </si>
  <si>
    <t>000916</t>
  </si>
  <si>
    <t>000614</t>
  </si>
  <si>
    <t>000523</t>
  </si>
  <si>
    <t>010220</t>
  </si>
  <si>
    <t>001223</t>
  </si>
  <si>
    <t>001017</t>
  </si>
  <si>
    <t>001222</t>
  </si>
  <si>
    <t>000411</t>
  </si>
  <si>
    <t>000722</t>
  </si>
  <si>
    <t>001020</t>
  </si>
  <si>
    <t>000929</t>
  </si>
  <si>
    <t>010305</t>
  </si>
  <si>
    <t>001027</t>
  </si>
  <si>
    <t>990617</t>
  </si>
  <si>
    <t>000607</t>
  </si>
  <si>
    <t>000715</t>
  </si>
  <si>
    <t>010211</t>
  </si>
  <si>
    <t>001009</t>
  </si>
  <si>
    <t>001211</t>
  </si>
  <si>
    <t>990611</t>
  </si>
  <si>
    <t>010319</t>
  </si>
  <si>
    <t>010207</t>
  </si>
  <si>
    <t>000526</t>
  </si>
  <si>
    <t>001007</t>
  </si>
  <si>
    <t>000825</t>
  </si>
  <si>
    <t>000920</t>
  </si>
  <si>
    <t>000402</t>
  </si>
  <si>
    <t>000520</t>
  </si>
  <si>
    <t>000605</t>
  </si>
  <si>
    <t>010223</t>
  </si>
  <si>
    <t>000616</t>
  </si>
  <si>
    <t>010321</t>
  </si>
  <si>
    <t>000726</t>
  </si>
  <si>
    <t>000619</t>
  </si>
  <si>
    <t>010314</t>
  </si>
  <si>
    <t>000811</t>
  </si>
  <si>
    <t>990909</t>
  </si>
  <si>
    <t>980501</t>
  </si>
  <si>
    <t>000818</t>
  </si>
  <si>
    <t>001230</t>
  </si>
  <si>
    <t>000525</t>
  </si>
  <si>
    <t>000503</t>
  </si>
  <si>
    <t>000403</t>
  </si>
  <si>
    <t>010130</t>
  </si>
  <si>
    <t>010301</t>
  </si>
  <si>
    <t>000907</t>
  </si>
  <si>
    <t>000323</t>
  </si>
  <si>
    <t>010227</t>
  </si>
  <si>
    <t>970906</t>
  </si>
  <si>
    <t>鈴鹿大学</t>
    <rPh sb="0" eb="1">
      <t>スズカ</t>
    </rPh>
    <rPh sb="1" eb="3">
      <t>ダイガク</t>
    </rPh>
    <phoneticPr fontId="21"/>
  </si>
  <si>
    <t>ｽｽﾞｶﾀﾞｲｶﾞｸ</t>
  </si>
  <si>
    <t>東海大学静岡</t>
    <rPh sb="0" eb="2">
      <t>トウカイ</t>
    </rPh>
    <rPh sb="2" eb="4">
      <t>ダイガク</t>
    </rPh>
    <rPh sb="4" eb="6">
      <t>シズオカ</t>
    </rPh>
    <phoneticPr fontId="22"/>
  </si>
  <si>
    <t>ﾄｳｶｲﾀﾞｲｶﾞｸｼｽﾞｵｶ</t>
  </si>
  <si>
    <t>ﾅｺﾞﾔジョシﾀﾞｲｶﾞｸ</t>
  </si>
  <si>
    <t>ﾌｼﾞﾀｲｶﾀﾞｲｶﾞｸ</t>
  </si>
  <si>
    <t>三重看護大学</t>
    <rPh sb="0" eb="5">
      <t>ミエカンゴダイ</t>
    </rPh>
    <rPh sb="5" eb="6">
      <t>ガク</t>
    </rPh>
    <phoneticPr fontId="21"/>
  </si>
  <si>
    <t>ﾐｴｶﾝｺﾞﾀﾞｲｶﾞｸ</t>
  </si>
  <si>
    <t>ﾒｲｼﾞｮｳﾀﾞｲｶﾞｸ</t>
  </si>
  <si>
    <t>修文大学</t>
    <rPh sb="0" eb="2">
      <t>シュウブンダイ</t>
    </rPh>
    <rPh sb="2" eb="3">
      <t>ガク</t>
    </rPh>
    <phoneticPr fontId="21"/>
  </si>
  <si>
    <t>ｼｭｳﾌﾞﾝﾀﾞｲｶﾞｸ</t>
  </si>
  <si>
    <t>岐阜聖徳学園大</t>
  </si>
  <si>
    <t>近大高専</t>
  </si>
  <si>
    <t>金城学院大</t>
  </si>
  <si>
    <t>鈴鹿大</t>
  </si>
  <si>
    <t>鈴鹿高専</t>
  </si>
  <si>
    <t>東海大静岡</t>
  </si>
  <si>
    <t>豊田高専</t>
  </si>
  <si>
    <t>豊橋技科大</t>
  </si>
  <si>
    <t>名古屋大</t>
  </si>
  <si>
    <t>名古屋学院大</t>
  </si>
  <si>
    <t>名古屋工業大</t>
  </si>
  <si>
    <t>名古屋商科大</t>
  </si>
  <si>
    <t>名古屋女子大</t>
  </si>
  <si>
    <t>名古屋市立大</t>
  </si>
  <si>
    <t>日本福祉大</t>
  </si>
  <si>
    <t>沼津高専</t>
  </si>
  <si>
    <t>藤田医科大</t>
  </si>
  <si>
    <t>三重看護大</t>
  </si>
  <si>
    <t>三重短期大</t>
  </si>
  <si>
    <t>修文大</t>
  </si>
  <si>
    <t>不要</t>
    <rPh sb="0" eb="2">
      <t>フヒツヨウ</t>
    </rPh>
    <phoneticPr fontId="1"/>
  </si>
  <si>
    <t>佐々木　寛太</t>
  </si>
  <si>
    <t>長坂　侑馬</t>
  </si>
  <si>
    <t>原　和史</t>
  </si>
  <si>
    <t>久野　明</t>
  </si>
  <si>
    <t>土居　駿斗</t>
  </si>
  <si>
    <t>斎藤　宥太</t>
  </si>
  <si>
    <t>矢頭　飛雄夏</t>
  </si>
  <si>
    <t>渡辺　裕介</t>
  </si>
  <si>
    <t>福山　斗偉</t>
  </si>
  <si>
    <t>安永　英生</t>
  </si>
  <si>
    <t>清水　涼雅</t>
  </si>
  <si>
    <t>秋好　亮祐</t>
  </si>
  <si>
    <t>小島　優佑</t>
  </si>
  <si>
    <t>岡田　遼</t>
  </si>
  <si>
    <t>羽地　広輔</t>
  </si>
  <si>
    <t>都築　拓実</t>
  </si>
  <si>
    <t>大野　雄士</t>
  </si>
  <si>
    <t>時守　慧乙</t>
  </si>
  <si>
    <t>荒川　幸輝</t>
  </si>
  <si>
    <t>舟木　悠人</t>
  </si>
  <si>
    <t>伊藤　誠兼</t>
  </si>
  <si>
    <t>分野　涼太</t>
  </si>
  <si>
    <t>長瀬　駿佑</t>
  </si>
  <si>
    <t>酒井　喜一</t>
  </si>
  <si>
    <t>倉内　寛弥</t>
  </si>
  <si>
    <t>大森　哉汰</t>
  </si>
  <si>
    <t>牛田　匠海</t>
  </si>
  <si>
    <t>中村　厚希</t>
  </si>
  <si>
    <t>小田　真英</t>
  </si>
  <si>
    <t>小泉　翔太</t>
  </si>
  <si>
    <t>打田　蒼平</t>
  </si>
  <si>
    <t>長谷川　真優</t>
  </si>
  <si>
    <t>夏目　祥利</t>
  </si>
  <si>
    <t>松浦　悠悟</t>
  </si>
  <si>
    <t>白山　大悟</t>
  </si>
  <si>
    <t>北原　圭紳</t>
  </si>
  <si>
    <t>土方　悠暉</t>
  </si>
  <si>
    <t>苅谷　真之介</t>
  </si>
  <si>
    <t>セルオド　ジャムバルドルジ</t>
  </si>
  <si>
    <t>吉田　椋哉</t>
  </si>
  <si>
    <t>佐々木　斗羽</t>
  </si>
  <si>
    <t>花岡　雅也</t>
  </si>
  <si>
    <t>端野　光将</t>
  </si>
  <si>
    <t>山本　駿太</t>
  </si>
  <si>
    <t>立松　和馬</t>
  </si>
  <si>
    <t>服部　諒</t>
  </si>
  <si>
    <t>岸本　治衛</t>
  </si>
  <si>
    <t>金尾　凌太</t>
  </si>
  <si>
    <t>太田　悠斗</t>
  </si>
  <si>
    <t>水野　博貴</t>
  </si>
  <si>
    <t>亀川　翔也</t>
  </si>
  <si>
    <t>山崎　淳平</t>
  </si>
  <si>
    <t>渡邉　陸皇</t>
  </si>
  <si>
    <t>前田　純</t>
  </si>
  <si>
    <t>町田　啓允</t>
  </si>
  <si>
    <t>山本　侑弥</t>
  </si>
  <si>
    <t>上田　優之介</t>
  </si>
  <si>
    <t>松本　崚太郎</t>
  </si>
  <si>
    <t>可児　大晟</t>
  </si>
  <si>
    <t>上薗　巧</t>
  </si>
  <si>
    <t>大野　晃暉</t>
  </si>
  <si>
    <t>岡本　賢崇</t>
  </si>
  <si>
    <t>片岡　康聖</t>
  </si>
  <si>
    <t>青山　颯汰</t>
  </si>
  <si>
    <t>中村　帆海</t>
  </si>
  <si>
    <t>上床　隆太</t>
  </si>
  <si>
    <t>小川　エンリケ</t>
  </si>
  <si>
    <t>河村　将永</t>
  </si>
  <si>
    <t>近藤　光氣</t>
  </si>
  <si>
    <t>佐野　史社</t>
  </si>
  <si>
    <t>鈴木　礼武</t>
  </si>
  <si>
    <t>田宮　昇悟</t>
  </si>
  <si>
    <t>塚原　星来</t>
  </si>
  <si>
    <t>筒井　慈虎</t>
  </si>
  <si>
    <t>中北　太雅</t>
  </si>
  <si>
    <t>早川　恭平</t>
  </si>
  <si>
    <t>林　夏哉</t>
  </si>
  <si>
    <t>藤田　知和</t>
  </si>
  <si>
    <t>星井　駿佑</t>
  </si>
  <si>
    <t>松本　結叶</t>
  </si>
  <si>
    <t>山村　敏弥</t>
  </si>
  <si>
    <t>山本　雷大</t>
  </si>
  <si>
    <t>渡邉　太陽</t>
  </si>
  <si>
    <t>伊藤　翔</t>
  </si>
  <si>
    <t>内山　雄斗</t>
  </si>
  <si>
    <t>遠藤　隼聖</t>
  </si>
  <si>
    <t>奥野　寿希</t>
  </si>
  <si>
    <t>川原　大</t>
  </si>
  <si>
    <t>北川　聖崇</t>
  </si>
  <si>
    <t>小松　貫乃</t>
  </si>
  <si>
    <t>下畑　龍矢</t>
  </si>
  <si>
    <t>新谷　歩斗</t>
  </si>
  <si>
    <t>杉山　太一</t>
  </si>
  <si>
    <t>多和田　侃次</t>
  </si>
  <si>
    <t>富山　要</t>
  </si>
  <si>
    <t>内木　元基</t>
  </si>
  <si>
    <t>永野　光輝</t>
  </si>
  <si>
    <t>西村　朋樹</t>
  </si>
  <si>
    <t>野村　雄希</t>
  </si>
  <si>
    <t>服部　空</t>
  </si>
  <si>
    <t>平田　和也</t>
  </si>
  <si>
    <t>藤井　穂高</t>
  </si>
  <si>
    <t>藤村　慶太</t>
  </si>
  <si>
    <t>松下　凌晟</t>
  </si>
  <si>
    <t>山田　聖凌</t>
  </si>
  <si>
    <t>山本　篤信</t>
  </si>
  <si>
    <t>池田　光太郎</t>
  </si>
  <si>
    <t>井上　海和</t>
  </si>
  <si>
    <t>大石　幹太</t>
  </si>
  <si>
    <t>大塚　清正</t>
  </si>
  <si>
    <t>小河　大介</t>
  </si>
  <si>
    <t>片桐　海翔</t>
  </si>
  <si>
    <t>川村　隆成</t>
  </si>
  <si>
    <t>北村　心</t>
  </si>
  <si>
    <t>鈴木　聖陸</t>
  </si>
  <si>
    <t>鈴木　楓星</t>
  </si>
  <si>
    <t>須知　矢暉</t>
  </si>
  <si>
    <t>髙橋　悠仁</t>
  </si>
  <si>
    <t>竹中　元希</t>
  </si>
  <si>
    <t>仲野　麟杜</t>
  </si>
  <si>
    <t>中村　光輝</t>
  </si>
  <si>
    <t>奈波　翔大</t>
  </si>
  <si>
    <t>西ヶ谷　奏汰</t>
  </si>
  <si>
    <t>野田　尚吾</t>
  </si>
  <si>
    <t>野寄　玲門</t>
  </si>
  <si>
    <t>濱口　楓介</t>
  </si>
  <si>
    <t>原　維近</t>
  </si>
  <si>
    <t>東田　大聖</t>
  </si>
  <si>
    <t>福田　陸</t>
  </si>
  <si>
    <t>藤原　理希</t>
  </si>
  <si>
    <t>村川　吏希</t>
  </si>
  <si>
    <t>村川　吏亜</t>
  </si>
  <si>
    <t>森田　裕成</t>
  </si>
  <si>
    <t>吉岡　暉人</t>
  </si>
  <si>
    <t>伊澤　葵</t>
  </si>
  <si>
    <t>大﨑　蒼平</t>
  </si>
  <si>
    <t>髙橋　昂太郎</t>
  </si>
  <si>
    <t>天野　佑哉</t>
  </si>
  <si>
    <t>黒木　翔太</t>
  </si>
  <si>
    <t>小菊　天瑠</t>
  </si>
  <si>
    <t>佐藤　怜</t>
  </si>
  <si>
    <t>滝　優佑</t>
  </si>
  <si>
    <t>原　泰成</t>
  </si>
  <si>
    <t>平田　壮馬</t>
  </si>
  <si>
    <t>宮山　悠希</t>
  </si>
  <si>
    <t>山内　翔哉</t>
  </si>
  <si>
    <t>長瀬　大起</t>
  </si>
  <si>
    <t>横山　偉士</t>
  </si>
  <si>
    <t>尾畑　賢</t>
  </si>
  <si>
    <t>松原　史浩</t>
  </si>
  <si>
    <t>祖父江　悠生</t>
  </si>
  <si>
    <t>山口　凌司</t>
  </si>
  <si>
    <t>酒井　渉太</t>
  </si>
  <si>
    <t>久原　涼</t>
  </si>
  <si>
    <t>稲田　幹大</t>
  </si>
  <si>
    <t>岡本　元臣</t>
  </si>
  <si>
    <t>小川　翔英</t>
  </si>
  <si>
    <t>田口　雄暉</t>
  </si>
  <si>
    <t>本田　基偉</t>
  </si>
  <si>
    <t>羽柴　龍二</t>
  </si>
  <si>
    <t>仲村　颯祐</t>
  </si>
  <si>
    <t>花島　育斗</t>
  </si>
  <si>
    <t>渡口　耕平</t>
  </si>
  <si>
    <t>中瀬　陽斗</t>
  </si>
  <si>
    <t>清田　偉斗</t>
  </si>
  <si>
    <t>谷水　瑠斗</t>
  </si>
  <si>
    <t>赤堀　裕太</t>
  </si>
  <si>
    <t>曽我　拓摩</t>
  </si>
  <si>
    <t>近藤　嵐</t>
  </si>
  <si>
    <t>相馬　唯杜</t>
  </si>
  <si>
    <t>松岡　諒</t>
  </si>
  <si>
    <t>松尾　高汰</t>
  </si>
  <si>
    <t>坂　公希</t>
  </si>
  <si>
    <t>牧原　浩樹</t>
  </si>
  <si>
    <t>松井　修平</t>
  </si>
  <si>
    <t>伊藤　有哉</t>
  </si>
  <si>
    <t>西岡　大志</t>
  </si>
  <si>
    <t>小川　遼真</t>
  </si>
  <si>
    <t>佐藤　嵩知</t>
  </si>
  <si>
    <t>山田　一毅</t>
  </si>
  <si>
    <t>平井　良樹</t>
  </si>
  <si>
    <t>草尾　友一</t>
  </si>
  <si>
    <t>榊原　一希</t>
  </si>
  <si>
    <t>大工　夏蔵</t>
  </si>
  <si>
    <t>伊藤　雅憲</t>
  </si>
  <si>
    <t>水野　馨登</t>
  </si>
  <si>
    <t>杉浦　陽</t>
  </si>
  <si>
    <t>田中　鉄馬</t>
  </si>
  <si>
    <t>影山　敬祐</t>
  </si>
  <si>
    <t>山本　颯人</t>
  </si>
  <si>
    <t>大久保　匠</t>
  </si>
  <si>
    <t>安藤　顕</t>
  </si>
  <si>
    <t>伊藤　大和</t>
  </si>
  <si>
    <t>越智　拓登</t>
  </si>
  <si>
    <t>菊地　竜太</t>
  </si>
  <si>
    <t>小倉　綾太</t>
  </si>
  <si>
    <t>吉田　竜成</t>
  </si>
  <si>
    <t>牧田　良介</t>
  </si>
  <si>
    <t>浅田　拓真</t>
  </si>
  <si>
    <t>鈴木　乾矢</t>
  </si>
  <si>
    <t>小宮山　拓海</t>
  </si>
  <si>
    <t>田北　晴也</t>
  </si>
  <si>
    <t>横山　大空</t>
  </si>
  <si>
    <t>津山　瞬佑</t>
  </si>
  <si>
    <t>西垣　拓音</t>
  </si>
  <si>
    <t>小島　諒大</t>
  </si>
  <si>
    <t>横井　太翔</t>
  </si>
  <si>
    <t>竹村　蒼汰</t>
  </si>
  <si>
    <t>小平　将斗</t>
  </si>
  <si>
    <t>谷口　柊斗</t>
  </si>
  <si>
    <t>布目　悠真</t>
  </si>
  <si>
    <t>桐山　誠二郎</t>
  </si>
  <si>
    <t>半田　千空</t>
  </si>
  <si>
    <t>田中　海吏</t>
  </si>
  <si>
    <t>川合　健斗</t>
  </si>
  <si>
    <t>角樋　将太</t>
  </si>
  <si>
    <t>佐藤　滉太</t>
  </si>
  <si>
    <t>山岡　琉希也</t>
  </si>
  <si>
    <t>兼房　優生</t>
  </si>
  <si>
    <t>佐々木　学人</t>
  </si>
  <si>
    <t>鵜飼　雄矢</t>
  </si>
  <si>
    <t>渡邉　健志郎</t>
  </si>
  <si>
    <t>犬飼　匠</t>
  </si>
  <si>
    <t>佐藤　駿太</t>
  </si>
  <si>
    <t>森　志郎</t>
  </si>
  <si>
    <t>原　巧</t>
  </si>
  <si>
    <t>長谷川　大智</t>
  </si>
  <si>
    <t>吉居　大耀</t>
  </si>
  <si>
    <t>西田　龍司</t>
  </si>
  <si>
    <t>織田　翔万</t>
  </si>
  <si>
    <t>吉田　隆哉</t>
  </si>
  <si>
    <t>伊藤　幹弥</t>
  </si>
  <si>
    <t>太田　蒼翔</t>
  </si>
  <si>
    <t>佐藤　快</t>
  </si>
  <si>
    <t>小出　悠太</t>
  </si>
  <si>
    <t>伊藤　蒼真</t>
  </si>
  <si>
    <t>山川　滉心</t>
  </si>
  <si>
    <t>平山　皓慎</t>
  </si>
  <si>
    <t>上石　歩睦</t>
  </si>
  <si>
    <t>竹田　圭志</t>
  </si>
  <si>
    <t>宇野　琳太郎</t>
  </si>
  <si>
    <t>江村　一輝</t>
  </si>
  <si>
    <t>加治　有登</t>
  </si>
  <si>
    <t>小松澤　祥太</t>
  </si>
  <si>
    <t>北島　夏風</t>
  </si>
  <si>
    <t>石黒　竜聖</t>
  </si>
  <si>
    <t>窪田　亮太</t>
  </si>
  <si>
    <t>湯野澤　太陽</t>
  </si>
  <si>
    <t>中溝　大地</t>
  </si>
  <si>
    <t>小沢　生成</t>
  </si>
  <si>
    <t>多田　誉晃</t>
  </si>
  <si>
    <t>仲松　正</t>
  </si>
  <si>
    <t>花田　李樹</t>
  </si>
  <si>
    <t>中西　陸</t>
  </si>
  <si>
    <t>大原　快</t>
  </si>
  <si>
    <t>大山　開</t>
  </si>
  <si>
    <t>松場　文哉</t>
  </si>
  <si>
    <t>谷本　開</t>
  </si>
  <si>
    <t>辰巳　真心</t>
  </si>
  <si>
    <t>大坂　駿平</t>
  </si>
  <si>
    <t>中田　陸斗</t>
  </si>
  <si>
    <t>勝田　俊介</t>
  </si>
  <si>
    <t>本多　秋詩</t>
  </si>
  <si>
    <t>鈴木　尚登</t>
  </si>
  <si>
    <t>鶴田　燿也</t>
  </si>
  <si>
    <t>大前　敬信</t>
  </si>
  <si>
    <t>西山　桐矢</t>
  </si>
  <si>
    <t>長江　来樹</t>
  </si>
  <si>
    <t>浅井　夏輝</t>
  </si>
  <si>
    <t>辻村　絢平</t>
  </si>
  <si>
    <t>竹内　健人</t>
  </si>
  <si>
    <t>清水　章吾</t>
  </si>
  <si>
    <t>永野　響</t>
  </si>
  <si>
    <t>深田　陸斗</t>
  </si>
  <si>
    <t>寺﨑　崇悦</t>
  </si>
  <si>
    <t>永井　翔真</t>
  </si>
  <si>
    <t>福井　凛</t>
  </si>
  <si>
    <t>寺西　駿</t>
  </si>
  <si>
    <t>古川　樹</t>
  </si>
  <si>
    <t>満仲　陸斗</t>
  </si>
  <si>
    <t>簑原　広歩</t>
  </si>
  <si>
    <t>梅谷　太紀</t>
  </si>
  <si>
    <t>大島　匠</t>
  </si>
  <si>
    <t>山野　裕斗</t>
  </si>
  <si>
    <t>中田　翼沙</t>
  </si>
  <si>
    <t>末次　駿也</t>
  </si>
  <si>
    <t>竹内　大和</t>
  </si>
  <si>
    <t>杉山　航平</t>
  </si>
  <si>
    <t>加藤　隼輝</t>
  </si>
  <si>
    <t>谷垣　大翔</t>
  </si>
  <si>
    <t>深津　希瑠亜</t>
  </si>
  <si>
    <t>松嶋　愛太</t>
  </si>
  <si>
    <t>足立　龍之介</t>
  </si>
  <si>
    <t>佐野　尊</t>
  </si>
  <si>
    <t>加藤　宏雅</t>
  </si>
  <si>
    <t>村田　敦哉</t>
  </si>
  <si>
    <t>熊本　樹</t>
  </si>
  <si>
    <t>中島　颯太</t>
  </si>
  <si>
    <t>野村　航史</t>
  </si>
  <si>
    <t>中西　一冴</t>
  </si>
  <si>
    <t>尾澤　侑真</t>
  </si>
  <si>
    <t>山田　晃佑</t>
  </si>
  <si>
    <t>藤原　透生</t>
  </si>
  <si>
    <t>飯島　粧太郎</t>
  </si>
  <si>
    <t>栗田　康平</t>
  </si>
  <si>
    <t>磯部　亮太</t>
  </si>
  <si>
    <t>寺井　健人</t>
  </si>
  <si>
    <t>上原　大河</t>
  </si>
  <si>
    <t>木村　和基</t>
  </si>
  <si>
    <t>渋谷　凌世</t>
  </si>
  <si>
    <t>巽　涼</t>
  </si>
  <si>
    <t>田中　椋</t>
  </si>
  <si>
    <t>長坂　尚哉</t>
  </si>
  <si>
    <t>松花　巧祐</t>
  </si>
  <si>
    <t>杉浦　隆輝</t>
  </si>
  <si>
    <t>吉峯　幹弥</t>
  </si>
  <si>
    <t>浅井　駿良</t>
  </si>
  <si>
    <t>上田　悠真</t>
  </si>
  <si>
    <t>加藤　大起</t>
  </si>
  <si>
    <t>中川　清矢</t>
  </si>
  <si>
    <t>中嶋　悦也</t>
  </si>
  <si>
    <t>橋本　諒太</t>
  </si>
  <si>
    <t>藤原　崇佑</t>
  </si>
  <si>
    <t>小山　陸哉</t>
  </si>
  <si>
    <t>齋藤　龍成</t>
  </si>
  <si>
    <t>稲田　大空</t>
  </si>
  <si>
    <t>近藤　直斗</t>
  </si>
  <si>
    <t>高畑　永遠</t>
  </si>
  <si>
    <t>本堂　悠晟</t>
  </si>
  <si>
    <t>本多　桜空</t>
  </si>
  <si>
    <t>水野　寛大</t>
  </si>
  <si>
    <t>大久保　大治郎</t>
  </si>
  <si>
    <t>長田　崚汰</t>
  </si>
  <si>
    <t>尾張　龍希</t>
  </si>
  <si>
    <t>小林　昂誠</t>
  </si>
  <si>
    <t>富田　知親</t>
  </si>
  <si>
    <t>早川　颯</t>
  </si>
  <si>
    <t>福島　三輝</t>
  </si>
  <si>
    <t>牧野　凌河</t>
  </si>
  <si>
    <t>安田　雄咲</t>
  </si>
  <si>
    <t>神谷　海成</t>
  </si>
  <si>
    <t>堀江　爽太郎</t>
  </si>
  <si>
    <t>松元　政憲</t>
  </si>
  <si>
    <t>浅野　達成</t>
  </si>
  <si>
    <t>大場　公太</t>
  </si>
  <si>
    <t>橋本　平良</t>
  </si>
  <si>
    <t>冨田　泰理</t>
  </si>
  <si>
    <t>山口　寛大</t>
  </si>
  <si>
    <t>廣瀬　優</t>
  </si>
  <si>
    <t>新崎　徳也</t>
  </si>
  <si>
    <t>鈴木　龍也</t>
  </si>
  <si>
    <t>安田　直暉</t>
  </si>
  <si>
    <t>青井　拓海</t>
  </si>
  <si>
    <t>伊藤　翔雲</t>
  </si>
  <si>
    <t>堀川　将輝</t>
  </si>
  <si>
    <t>伊藤　俊輔</t>
  </si>
  <si>
    <t>榛村　恵武</t>
  </si>
  <si>
    <t>長谷川　太一</t>
  </si>
  <si>
    <t>春田　航作</t>
  </si>
  <si>
    <t>林　信太朗</t>
  </si>
  <si>
    <t>伊藤　和樹</t>
  </si>
  <si>
    <t>澤木　龍弥</t>
  </si>
  <si>
    <t>森田　泰生</t>
  </si>
  <si>
    <t>鮎川　翔</t>
  </si>
  <si>
    <t>金子　泰良</t>
  </si>
  <si>
    <t>早川　里月</t>
  </si>
  <si>
    <t>杉浦　晴人</t>
  </si>
  <si>
    <t>北村　栄敏</t>
  </si>
  <si>
    <t>大野　壱太</t>
  </si>
  <si>
    <t>鷲岡　謙</t>
  </si>
  <si>
    <t>本間　脩規</t>
  </si>
  <si>
    <t>杉本　達哉</t>
  </si>
  <si>
    <t>青木　光顕</t>
  </si>
  <si>
    <t>大森　浩史</t>
  </si>
  <si>
    <t>音田　澪希</t>
  </si>
  <si>
    <t>西垣　剛大</t>
  </si>
  <si>
    <t>酒井　泰知</t>
  </si>
  <si>
    <t>松村　公平</t>
  </si>
  <si>
    <t>黒部　圭佑</t>
  </si>
  <si>
    <t>黒野　泰平</t>
  </si>
  <si>
    <t>佐野　雄星</t>
  </si>
  <si>
    <t>大久保　信哉</t>
  </si>
  <si>
    <t>髙間　聖大</t>
  </si>
  <si>
    <t>松本　颯平</t>
  </si>
  <si>
    <t>松井　孝矢</t>
  </si>
  <si>
    <t>上村　壮汰</t>
  </si>
  <si>
    <t>小川　海里</t>
  </si>
  <si>
    <t>村瀬　稜治</t>
  </si>
  <si>
    <t>石井　陽稀</t>
  </si>
  <si>
    <t>糀　翔太</t>
  </si>
  <si>
    <t>岡田　俊亮</t>
  </si>
  <si>
    <t>伊里　友希</t>
  </si>
  <si>
    <t>西川原　友輝</t>
  </si>
  <si>
    <t>足立　涼輔</t>
  </si>
  <si>
    <t>川崎　哲彰</t>
  </si>
  <si>
    <t>河﨑　憲祐</t>
  </si>
  <si>
    <t>三矢　泰河</t>
  </si>
  <si>
    <t>寺島　青</t>
  </si>
  <si>
    <t>杉原　陸斗</t>
  </si>
  <si>
    <t>斉藤　雄</t>
  </si>
  <si>
    <t>平野　誠一</t>
  </si>
  <si>
    <t>安岡　大生</t>
  </si>
  <si>
    <t>藤井　康平</t>
  </si>
  <si>
    <t>犬飼　佳寛</t>
  </si>
  <si>
    <t>中川　大輔</t>
  </si>
  <si>
    <t>市川　忠樹</t>
  </si>
  <si>
    <t>蔵　浩暉</t>
  </si>
  <si>
    <t>阿部　祥典</t>
  </si>
  <si>
    <t>松井　一隼</t>
  </si>
  <si>
    <t>竹野　侑介</t>
  </si>
  <si>
    <t>吉原　諒</t>
  </si>
  <si>
    <t>齋藤　岳</t>
  </si>
  <si>
    <t>杉田　龍輝</t>
  </si>
  <si>
    <t>伊藤　秀悟</t>
  </si>
  <si>
    <t>岸谷　太志</t>
  </si>
  <si>
    <t>江坂　真凜</t>
  </si>
  <si>
    <t>福島　啓太</t>
  </si>
  <si>
    <t>武藤　正樹</t>
  </si>
  <si>
    <t>桜木　優斗</t>
  </si>
  <si>
    <t>白邦　勇樹</t>
  </si>
  <si>
    <t>田中　滉二</t>
  </si>
  <si>
    <t>戸谷　壮宏</t>
  </si>
  <si>
    <t>福岡　光貴</t>
  </si>
  <si>
    <t>藤田　修平</t>
  </si>
  <si>
    <t>藤谷　里玖</t>
  </si>
  <si>
    <t>山田　陸駆</t>
  </si>
  <si>
    <t>脇田　航輝</t>
  </si>
  <si>
    <t>小渕　彪吾</t>
  </si>
  <si>
    <t>髙橋　昂将</t>
  </si>
  <si>
    <t>宮城　徳博</t>
  </si>
  <si>
    <t>一ノ瀬　結人</t>
  </si>
  <si>
    <t>渋江　恵和</t>
  </si>
  <si>
    <t>松野　颯斗</t>
  </si>
  <si>
    <t>安東　怜音</t>
  </si>
  <si>
    <t>岩島　昇汰</t>
  </si>
  <si>
    <t>上杉　泰伸</t>
  </si>
  <si>
    <t>浦瀬　晃太朗</t>
  </si>
  <si>
    <t>芝辻　晴裕</t>
  </si>
  <si>
    <t>曽越　大成</t>
  </si>
  <si>
    <t>中川　雄斗</t>
  </si>
  <si>
    <t>中村　颯太</t>
  </si>
  <si>
    <t>畠山　大輔</t>
  </si>
  <si>
    <t>濱口　登馬</t>
  </si>
  <si>
    <t>藤川　創</t>
  </si>
  <si>
    <t>毛利　昂太</t>
  </si>
  <si>
    <t>山田　奏楽</t>
  </si>
  <si>
    <t>山田　大翔</t>
  </si>
  <si>
    <t>岩井　響生</t>
  </si>
  <si>
    <t>木村　駿介</t>
  </si>
  <si>
    <t>清水　楓真</t>
  </si>
  <si>
    <t>杉本　知明</t>
  </si>
  <si>
    <t>中島　裕也</t>
  </si>
  <si>
    <t>正重　天</t>
  </si>
  <si>
    <t>松山　昂平</t>
  </si>
  <si>
    <t>大井　飛翔</t>
  </si>
  <si>
    <t>鴨川　将翔</t>
  </si>
  <si>
    <t>神部　大希</t>
  </si>
  <si>
    <t>倉原　成冶</t>
  </si>
  <si>
    <t>田中　靖晃</t>
  </si>
  <si>
    <t>伊藤　愛斗</t>
  </si>
  <si>
    <t>ゴメス　ニコラス</t>
  </si>
  <si>
    <t>出口　航大</t>
  </si>
  <si>
    <t>西川　昇吾</t>
  </si>
  <si>
    <t>山路　空良</t>
  </si>
  <si>
    <t>森下　楓</t>
  </si>
  <si>
    <t>織田　望夢</t>
  </si>
  <si>
    <t>奥田　知宏</t>
  </si>
  <si>
    <t>難波　喬輔</t>
  </si>
  <si>
    <t>榊原　新</t>
  </si>
  <si>
    <t>千田　晃敬</t>
  </si>
  <si>
    <t>高木　陽</t>
  </si>
  <si>
    <t>西村　健志</t>
  </si>
  <si>
    <t>松村　良太</t>
  </si>
  <si>
    <t>名和　将晃</t>
  </si>
  <si>
    <t>田尻　慎之介</t>
  </si>
  <si>
    <t>高柳　柊</t>
  </si>
  <si>
    <t>安永　賢士郎</t>
  </si>
  <si>
    <t>小渕　稜央</t>
  </si>
  <si>
    <t>田中　遼裕</t>
  </si>
  <si>
    <t>北　聖大</t>
  </si>
  <si>
    <t>中津川　拓実</t>
  </si>
  <si>
    <t>吉井　稜真</t>
  </si>
  <si>
    <t>小林　優</t>
  </si>
  <si>
    <t>齊藤　歩</t>
  </si>
  <si>
    <t>山下　侑冴</t>
  </si>
  <si>
    <t>土屋　龍矢</t>
  </si>
  <si>
    <t>栗山　樹希</t>
  </si>
  <si>
    <t>藁科　怜也</t>
  </si>
  <si>
    <t>福井　駿</t>
  </si>
  <si>
    <t>宮本　幸輝</t>
  </si>
  <si>
    <t>猪爪　宏樹</t>
  </si>
  <si>
    <t>宮川　智也</t>
  </si>
  <si>
    <t>竹内　麻城</t>
  </si>
  <si>
    <t>鈴木　脩斗</t>
  </si>
  <si>
    <t>川本　駿斗</t>
  </si>
  <si>
    <t>新宮　大輝</t>
  </si>
  <si>
    <t>近藤　勇人</t>
  </si>
  <si>
    <t>佐藤　和樹</t>
  </si>
  <si>
    <t>中井　裕人</t>
  </si>
  <si>
    <t>川口　玲央</t>
  </si>
  <si>
    <t>大林　湧</t>
  </si>
  <si>
    <t>新谷　友基</t>
  </si>
  <si>
    <t>庭野　夏海</t>
  </si>
  <si>
    <t>杉山　優斗</t>
  </si>
  <si>
    <t>深澤　樹英</t>
  </si>
  <si>
    <t>川越　大輝</t>
  </si>
  <si>
    <t>植松　シゲル</t>
  </si>
  <si>
    <t>板倉　愛翔</t>
  </si>
  <si>
    <t>福本　雅樹</t>
  </si>
  <si>
    <t>渡邊　翼</t>
  </si>
  <si>
    <t>後藤　誉</t>
  </si>
  <si>
    <t>乙部　真吾</t>
  </si>
  <si>
    <t>大野　瞭</t>
  </si>
  <si>
    <t>佐藤　晋太</t>
  </si>
  <si>
    <t>江口　和哉</t>
  </si>
  <si>
    <t>初崎　蓮</t>
  </si>
  <si>
    <t>大山　舜人</t>
  </si>
  <si>
    <t>堀　源斗</t>
  </si>
  <si>
    <t>山内　笙太郎</t>
  </si>
  <si>
    <t>井之口　正輝</t>
  </si>
  <si>
    <t>川口　飛勇</t>
  </si>
  <si>
    <t>松岡　拓真</t>
  </si>
  <si>
    <t>竹下　司</t>
  </si>
  <si>
    <t>濱田　晃成</t>
  </si>
  <si>
    <t>松井　麗王</t>
  </si>
  <si>
    <t>住田　稜馬</t>
  </si>
  <si>
    <t>石原　悠太</t>
  </si>
  <si>
    <t>伊藤　瑠威</t>
  </si>
  <si>
    <t>田原　滉己</t>
  </si>
  <si>
    <t>鈴木　愛矢</t>
  </si>
  <si>
    <t>田中　稜真</t>
  </si>
  <si>
    <t>袴田　岬</t>
  </si>
  <si>
    <t>山崎　優太朗</t>
  </si>
  <si>
    <t>伊藤　聡武</t>
  </si>
  <si>
    <t>深澤　凜</t>
  </si>
  <si>
    <t>古川　睦己</t>
  </si>
  <si>
    <t>細小路　拓斗</t>
  </si>
  <si>
    <t>宮本　敦史</t>
  </si>
  <si>
    <t>上田　快</t>
  </si>
  <si>
    <t>村上　颯</t>
  </si>
  <si>
    <t>佐藤　領</t>
  </si>
  <si>
    <t>成田　悠人</t>
  </si>
  <si>
    <t>高橋　諒</t>
  </si>
  <si>
    <t>齊藤　皇嵐</t>
  </si>
  <si>
    <t>鈴木　海斗</t>
  </si>
  <si>
    <t>西本　尋秋</t>
  </si>
  <si>
    <t>能木　陽来</t>
  </si>
  <si>
    <t>前出　旺佑</t>
  </si>
  <si>
    <t>大脇　康平</t>
  </si>
  <si>
    <t>大橋　拓歩</t>
  </si>
  <si>
    <t>土井　瑞月</t>
  </si>
  <si>
    <t>成戸　大達</t>
  </si>
  <si>
    <t>新海　奎太</t>
  </si>
  <si>
    <t>磯村　開</t>
  </si>
  <si>
    <t>青井　優太</t>
  </si>
  <si>
    <t>山崎　創太</t>
  </si>
  <si>
    <t>長谷部　龍輝</t>
  </si>
  <si>
    <t>長屋　奏佑</t>
  </si>
  <si>
    <t>山田　晴生</t>
  </si>
  <si>
    <t>穐山　拓海</t>
  </si>
  <si>
    <t>辻　創太</t>
  </si>
  <si>
    <t>大軒　孝輔</t>
  </si>
  <si>
    <t>片桐　健成</t>
  </si>
  <si>
    <t>山内　堅心</t>
  </si>
  <si>
    <t>横山　旦和</t>
  </si>
  <si>
    <t>西原　智湧</t>
  </si>
  <si>
    <t>厚木　晴光</t>
  </si>
  <si>
    <t>花井　飛音</t>
  </si>
  <si>
    <t>沓澤　藍</t>
  </si>
  <si>
    <t>上田　敦貴</t>
  </si>
  <si>
    <t>白井　望夢</t>
  </si>
  <si>
    <t>木村　淳平</t>
  </si>
  <si>
    <t>亀山　憲隆</t>
  </si>
  <si>
    <t>土屋　亮太</t>
  </si>
  <si>
    <t>根岸　歩夢</t>
  </si>
  <si>
    <t>伊藤　優真</t>
  </si>
  <si>
    <t>野々部　皓太</t>
  </si>
  <si>
    <t>庄田　一翔</t>
  </si>
  <si>
    <t>山脇　秀基</t>
  </si>
  <si>
    <t>吉野　明道</t>
  </si>
  <si>
    <t>加藤　太一</t>
  </si>
  <si>
    <t>石塚　順裕</t>
  </si>
  <si>
    <t>畔栁　航</t>
  </si>
  <si>
    <t>近藤　榛哉</t>
  </si>
  <si>
    <t>新明　淳</t>
  </si>
  <si>
    <t>近藤　優磨</t>
  </si>
  <si>
    <t>伊藤　拓哉</t>
  </si>
  <si>
    <t>樋口　修宇</t>
  </si>
  <si>
    <t>伊藤　大智</t>
  </si>
  <si>
    <t>北村　一馬</t>
  </si>
  <si>
    <t>沓名　龍希</t>
  </si>
  <si>
    <t>鈴木　暁登</t>
  </si>
  <si>
    <t>田中　大治朗</t>
  </si>
  <si>
    <t>星野　天翔</t>
  </si>
  <si>
    <t>秋本　航</t>
  </si>
  <si>
    <t>山口　晴生</t>
  </si>
  <si>
    <t>セン　ヨウシュウ</t>
  </si>
  <si>
    <t>三辺　匡紀</t>
  </si>
  <si>
    <t>佐藤　渉真</t>
  </si>
  <si>
    <t>伏田　凌</t>
  </si>
  <si>
    <t>今津　武琉</t>
  </si>
  <si>
    <t>安川　瑠晟</t>
  </si>
  <si>
    <t>竹原　朝陽</t>
  </si>
  <si>
    <t>越川　陽向</t>
  </si>
  <si>
    <t>中野　秀太</t>
  </si>
  <si>
    <t>林　凌平</t>
  </si>
  <si>
    <t>町野　虎太郎</t>
  </si>
  <si>
    <t>野原　大希</t>
  </si>
  <si>
    <t>小川　優</t>
  </si>
  <si>
    <t>神谷　拓馬</t>
  </si>
  <si>
    <t>兵藤　聖矢</t>
  </si>
  <si>
    <t>武藤　向平</t>
  </si>
  <si>
    <t>磯貝　一真</t>
  </si>
  <si>
    <t>磯部　佳孝</t>
  </si>
  <si>
    <t>山崎　孝太朗</t>
  </si>
  <si>
    <t>岡田　晴希</t>
  </si>
  <si>
    <t>松浦　幸太郎</t>
  </si>
  <si>
    <t>菅　貫太</t>
  </si>
  <si>
    <t>寺田　燈矢</t>
  </si>
  <si>
    <t>伊藤　聡希</t>
  </si>
  <si>
    <t>熊崎　航</t>
  </si>
  <si>
    <t>髙橋　巧誠</t>
  </si>
  <si>
    <t>田中　大翔</t>
  </si>
  <si>
    <t>西田　翔</t>
  </si>
  <si>
    <t>橋平　知樹</t>
  </si>
  <si>
    <t>深谷　麻陽</t>
  </si>
  <si>
    <t>森垣　浩志</t>
  </si>
  <si>
    <t>古田　凌久</t>
  </si>
  <si>
    <t>藤野　晃志</t>
  </si>
  <si>
    <t>佐藤　大雅</t>
  </si>
  <si>
    <t>浅野　稜太</t>
  </si>
  <si>
    <t>菅沼　孝成</t>
  </si>
  <si>
    <t>大嶋　駿斗</t>
  </si>
  <si>
    <t>長谷川　塔麻</t>
  </si>
  <si>
    <t>塩谷　和真</t>
  </si>
  <si>
    <t>橋本　大季</t>
  </si>
  <si>
    <t>飯田　太陽</t>
  </si>
  <si>
    <t>鈴木　健路</t>
  </si>
  <si>
    <t>井本　浩暉</t>
  </si>
  <si>
    <t>鈴木　祐翔</t>
  </si>
  <si>
    <t>石原　旺亮</t>
  </si>
  <si>
    <t>山口　雅大</t>
  </si>
  <si>
    <t>加藤　貴大</t>
  </si>
  <si>
    <t>古川　諒</t>
  </si>
  <si>
    <t>蟹江　仁輝</t>
  </si>
  <si>
    <t>小平　浩嵩</t>
  </si>
  <si>
    <t>成田　将毅</t>
  </si>
  <si>
    <t>武村　倖平</t>
  </si>
  <si>
    <t>野崎　匠音</t>
  </si>
  <si>
    <t>神谷　共輝</t>
  </si>
  <si>
    <t>割田　夏芽</t>
  </si>
  <si>
    <t>河上　優利</t>
  </si>
  <si>
    <t>佐藤　遥空</t>
  </si>
  <si>
    <t>山崎　依織</t>
  </si>
  <si>
    <t>海津　陽稀</t>
  </si>
  <si>
    <t>原野　俊輝</t>
  </si>
  <si>
    <t>田口　大翔</t>
  </si>
  <si>
    <t>森　快晴</t>
  </si>
  <si>
    <t>村上　文斗</t>
  </si>
  <si>
    <t>纐纈　悠貴</t>
  </si>
  <si>
    <t>坂野　翠</t>
  </si>
  <si>
    <t>棚橋　健太郎</t>
  </si>
  <si>
    <t>石田　将都</t>
  </si>
  <si>
    <t>神島　一馬</t>
  </si>
  <si>
    <t>河合　晶洋</t>
  </si>
  <si>
    <t>寺田　彬浩</t>
  </si>
  <si>
    <t>小島　礼暉</t>
  </si>
  <si>
    <t>新山　博</t>
  </si>
  <si>
    <t>豊吉　優理</t>
  </si>
  <si>
    <t>杉浦　倫護</t>
  </si>
  <si>
    <t>片岡　真也</t>
  </si>
  <si>
    <t>齋藤　優輝</t>
  </si>
  <si>
    <t>鏡味　健太郎</t>
  </si>
  <si>
    <t>亀島　颯太</t>
  </si>
  <si>
    <t>吉田　幹也</t>
  </si>
  <si>
    <t>横田　拓門</t>
  </si>
  <si>
    <t>木山　敬士郎</t>
  </si>
  <si>
    <t>花井　慎平</t>
  </si>
  <si>
    <t>橘　結樹</t>
  </si>
  <si>
    <t>浅野　雄亮</t>
  </si>
  <si>
    <t>寺田　能彬</t>
  </si>
  <si>
    <t>吉田　亘</t>
  </si>
  <si>
    <t>杉野　優月</t>
  </si>
  <si>
    <t>伊藤　圭吾</t>
  </si>
  <si>
    <t>木村　和揮</t>
  </si>
  <si>
    <t>矢田　悠真</t>
  </si>
  <si>
    <t>黒柳　日向</t>
  </si>
  <si>
    <t>近藤　優一</t>
  </si>
  <si>
    <t>吉田　和輝</t>
  </si>
  <si>
    <t>高根　大樹</t>
  </si>
  <si>
    <t>伊藤　凌汰</t>
  </si>
  <si>
    <t>森　翔一朗</t>
  </si>
  <si>
    <t>浦瀬　光生</t>
  </si>
  <si>
    <t>金子　湧一</t>
  </si>
  <si>
    <t>平石　史哉</t>
  </si>
  <si>
    <t>亀井　大和</t>
  </si>
  <si>
    <t>長屋　和樹</t>
  </si>
  <si>
    <t>久米　翔太</t>
  </si>
  <si>
    <t>仲　隼平</t>
  </si>
  <si>
    <t>小野　僚太</t>
  </si>
  <si>
    <t>濱田　悠太</t>
  </si>
  <si>
    <t>江本　剛輝</t>
  </si>
  <si>
    <t>敦賀　智揮</t>
  </si>
  <si>
    <t>岡田　旭史</t>
  </si>
  <si>
    <t>秋月　智仁</t>
  </si>
  <si>
    <t>芳賀　大志</t>
  </si>
  <si>
    <t>田島　拓哉</t>
  </si>
  <si>
    <t>鈴木　叶大</t>
  </si>
  <si>
    <t>渡邉　颯</t>
  </si>
  <si>
    <t>清水　稜太</t>
  </si>
  <si>
    <t>西田　和哉</t>
  </si>
  <si>
    <t>浅野　颯汰</t>
  </si>
  <si>
    <t>中野　将豪</t>
  </si>
  <si>
    <t>鈴木　右京</t>
  </si>
  <si>
    <t>竹下　空良</t>
  </si>
  <si>
    <t xml:space="preserve">Takeshi YAMAMOTO </t>
  </si>
  <si>
    <t>Kanta SASAKI</t>
  </si>
  <si>
    <t>Yuto KITAMURA</t>
  </si>
  <si>
    <t>Ryutaro YATSUYA</t>
  </si>
  <si>
    <t>Ryo NAKAYAMA</t>
  </si>
  <si>
    <t>Yuta MIYATA</t>
  </si>
  <si>
    <t>Shuhei TAKIKAWA</t>
  </si>
  <si>
    <t>Ryo HARABAYASHI</t>
  </si>
  <si>
    <t>Hiroto KATSURAGI</t>
  </si>
  <si>
    <t>Masanari KIMURA</t>
  </si>
  <si>
    <t>Yuhei KOJIMA</t>
  </si>
  <si>
    <t>Kazuki MAEDA</t>
  </si>
  <si>
    <t>Kanta KOBAYASHI</t>
  </si>
  <si>
    <t>Yuma NAGASAKA</t>
  </si>
  <si>
    <t>Kazushi HARA</t>
  </si>
  <si>
    <t>Akira KUNO</t>
  </si>
  <si>
    <t>Shunto DOI</t>
  </si>
  <si>
    <t>Yuta SAITO</t>
  </si>
  <si>
    <t>Hyuga YATO</t>
  </si>
  <si>
    <t>Hiroki ANDO</t>
  </si>
  <si>
    <t>Yusuke WATANABE</t>
  </si>
  <si>
    <t>Toi FUKUYAMA</t>
  </si>
  <si>
    <t>Eiki YASUNAGA</t>
  </si>
  <si>
    <t>Ryoga SHIMIZU</t>
  </si>
  <si>
    <t>Ryosuke AKIYOSHI</t>
  </si>
  <si>
    <t>Yusuke KOJIMA</t>
  </si>
  <si>
    <t>Ryo OKADA</t>
  </si>
  <si>
    <t>Kosuke HAJI</t>
  </si>
  <si>
    <t>Yu KUROYANAGI</t>
  </si>
  <si>
    <t>Takumi TSUZUKI</t>
  </si>
  <si>
    <t>Yuji ONO</t>
  </si>
  <si>
    <t xml:space="preserve">Keito TOKIMORI </t>
  </si>
  <si>
    <t>Kouki ARAKAWA</t>
  </si>
  <si>
    <t>Ryuichi SUGIURA</t>
  </si>
  <si>
    <t>Kota HASEGAWA</t>
  </si>
  <si>
    <t>Haruto FUNAKI</t>
  </si>
  <si>
    <t>Naoto TAKESHITA</t>
  </si>
  <si>
    <t>Sanetomo ITO</t>
  </si>
  <si>
    <t>Ryota BUNNO</t>
  </si>
  <si>
    <t>Ryusei YAMAGUCHI</t>
  </si>
  <si>
    <t>Daiji KOIKE</t>
  </si>
  <si>
    <t>Kouhei KITAJIMA</t>
  </si>
  <si>
    <t>Keita SAITO</t>
  </si>
  <si>
    <t>Shunsuke NAGASE</t>
  </si>
  <si>
    <t>Yunosuke KIMURA</t>
  </si>
  <si>
    <t>Junki TANAKA</t>
  </si>
  <si>
    <t>Kiichi SAKAI</t>
  </si>
  <si>
    <t>Hiroya KURAUCHI</t>
  </si>
  <si>
    <t>Kanata OMORI</t>
  </si>
  <si>
    <t xml:space="preserve">Koki MURASASHI </t>
  </si>
  <si>
    <t>Atsumu OKUMURA</t>
  </si>
  <si>
    <t xml:space="preserve">Kento MIYAZAKI </t>
  </si>
  <si>
    <t>Tsubasa SAKAMURA</t>
  </si>
  <si>
    <t>Takumi USHIDA</t>
  </si>
  <si>
    <t>Atsuki NAKAMURA</t>
  </si>
  <si>
    <t>Shinei ODA</t>
  </si>
  <si>
    <t>Tatsunori KATO</t>
  </si>
  <si>
    <t>Shuntaro OIZUMI</t>
  </si>
  <si>
    <t>Shouta KOIZUMI</t>
  </si>
  <si>
    <t>Shouta ICHIMURA</t>
  </si>
  <si>
    <t>Souhei UCHIDA</t>
  </si>
  <si>
    <t>Tsubasa KIBAYASHI</t>
  </si>
  <si>
    <t>Yuki ANDO</t>
  </si>
  <si>
    <t>Mahiro HASEGAWA</t>
  </si>
  <si>
    <t>Shori NATSUME</t>
  </si>
  <si>
    <t>Yugo MATSUURA</t>
  </si>
  <si>
    <t>Tsubasa ITO</t>
  </si>
  <si>
    <t>Daigo SHIROYAMA</t>
  </si>
  <si>
    <t>Yasutoshi MURATA</t>
  </si>
  <si>
    <t>Taiyo OKUSAKO</t>
  </si>
  <si>
    <t>Koutarou UCHIDA</t>
  </si>
  <si>
    <t>Keishin KITAHARA</t>
  </si>
  <si>
    <t>Hiroki MATSUSHITA</t>
  </si>
  <si>
    <t>Taisei WATANABE</t>
  </si>
  <si>
    <t>Yuuki HIZIKATA</t>
  </si>
  <si>
    <t>Sinnosuke KARIYA</t>
  </si>
  <si>
    <t>Tomoya SAKAKIBARA</t>
  </si>
  <si>
    <t>Yuuya HARATA</t>
  </si>
  <si>
    <t>Zyamubarudoruzi SERUODO</t>
  </si>
  <si>
    <t>Ryouya YOSIDA</t>
  </si>
  <si>
    <t>Towa SASAKI</t>
  </si>
  <si>
    <t>Masaya HANAOKA</t>
  </si>
  <si>
    <t>Mitsumasa HASINO</t>
  </si>
  <si>
    <t>Taichi TAKENAKA</t>
  </si>
  <si>
    <t>Shunta YAMAMOTO</t>
  </si>
  <si>
    <t>Kazuma TATEMATSU</t>
  </si>
  <si>
    <t>Ryo HATTORI</t>
  </si>
  <si>
    <t>Harumori KISIMOTO</t>
  </si>
  <si>
    <t>Ryota KANAO</t>
  </si>
  <si>
    <t>Yuto OOTA</t>
  </si>
  <si>
    <t>Ryota HUKAYA</t>
  </si>
  <si>
    <t>Hiroki MIZUNO</t>
  </si>
  <si>
    <t>Shouya KAMEKAWA</t>
  </si>
  <si>
    <t>Jumpei YAMAZAKI</t>
  </si>
  <si>
    <t>Keisuke HAYAKAWA</t>
  </si>
  <si>
    <t>Takanori IWATA</t>
  </si>
  <si>
    <t>Tatsuya IWAMOTO</t>
  </si>
  <si>
    <t>Koki YAMAMOTO</t>
  </si>
  <si>
    <t>Rikuo WATANABE</t>
  </si>
  <si>
    <t>Yoshinobu NISHIKAWA</t>
  </si>
  <si>
    <t>Jun MAEDA</t>
  </si>
  <si>
    <t>Kein MACHIDA</t>
  </si>
  <si>
    <t>Yuya YAMAMOTO</t>
  </si>
  <si>
    <t>Toshiki FUZIWARA</t>
  </si>
  <si>
    <t>Yunosuke UEDA</t>
  </si>
  <si>
    <t>Ryotaro MATSUMOTO</t>
  </si>
  <si>
    <t>Taisei KANI</t>
  </si>
  <si>
    <t>Takumi UEZONO</t>
  </si>
  <si>
    <t>Koki ONO</t>
  </si>
  <si>
    <t>Ayumu KOBAYASHI</t>
  </si>
  <si>
    <t>Hiroyuki MORI</t>
  </si>
  <si>
    <t>Kenso OKAMOTO</t>
  </si>
  <si>
    <t>Kosei KATAOKA</t>
  </si>
  <si>
    <t>Sota AOYAMA</t>
  </si>
  <si>
    <t>Kohei UMEMURA</t>
  </si>
  <si>
    <t>Homare NAKAMURA</t>
  </si>
  <si>
    <t>Sho ESAKI</t>
  </si>
  <si>
    <t>Taiyo OKADA</t>
  </si>
  <si>
    <t>Koki OKUDA</t>
  </si>
  <si>
    <t>Kosuke OZAKI</t>
  </si>
  <si>
    <t>Takane OZAKI</t>
  </si>
  <si>
    <t>Retsu KATO</t>
  </si>
  <si>
    <t>Yuta KODERA</t>
  </si>
  <si>
    <t>Shuto SASAKI</t>
  </si>
  <si>
    <t>Yuta SATO</t>
  </si>
  <si>
    <t>Tatsuya SUZUKI</t>
  </si>
  <si>
    <t>Yoshiki TSUKIJI</t>
  </si>
  <si>
    <t>Keigo DOTO</t>
  </si>
  <si>
    <t>Shunsaku NAKANO</t>
  </si>
  <si>
    <t>Raiya NOBUTO</t>
  </si>
  <si>
    <t>Ryuto HAYAKAWA</t>
  </si>
  <si>
    <t>Yuji FUJII</t>
  </si>
  <si>
    <t>Yoshiki FUJISAWA</t>
  </si>
  <si>
    <t>Shingo YAMAZAKI</t>
  </si>
  <si>
    <t>Ryuta UWATOKO</t>
  </si>
  <si>
    <t xml:space="preserve">Henrique OGAWA </t>
  </si>
  <si>
    <t>Mitsuki KATSUMA</t>
  </si>
  <si>
    <t>Shoei KAWAMURA</t>
  </si>
  <si>
    <t>Koki KONDO</t>
  </si>
  <si>
    <t>Fumiya SANO</t>
  </si>
  <si>
    <t>Yoshiki SAWADA</t>
  </si>
  <si>
    <t>Yuzuki SANTO</t>
  </si>
  <si>
    <t>Reimu SUZUKI</t>
  </si>
  <si>
    <t>Shogo TAMIYA</t>
  </si>
  <si>
    <t>Sera TSUKAHARA</t>
  </si>
  <si>
    <t>Shigetora TSUTSUI</t>
  </si>
  <si>
    <t>Taiga NAKAGITA</t>
  </si>
  <si>
    <t>Kyohei HAYAKAWA</t>
  </si>
  <si>
    <t>Natsuya HAYASHI</t>
  </si>
  <si>
    <t>Tomokazu FUJITA</t>
  </si>
  <si>
    <t>Syunsuke HOSHII</t>
  </si>
  <si>
    <t>Yuto MATSUMOTO</t>
  </si>
  <si>
    <t>Toshiya YAMAMURA</t>
  </si>
  <si>
    <t>Raita YAMAMOTO</t>
  </si>
  <si>
    <t>Taiyo WATANABE</t>
  </si>
  <si>
    <t>Kakeru ITO</t>
  </si>
  <si>
    <t>Manabu ITO</t>
  </si>
  <si>
    <t>Yuto UCHIYAMA</t>
  </si>
  <si>
    <t>Hayato ENDO</t>
  </si>
  <si>
    <t>Toshiki OKUNO</t>
  </si>
  <si>
    <t>Yuya KATO</t>
  </si>
  <si>
    <t>Dai KAWAHARA</t>
  </si>
  <si>
    <t>Masataka KITAGAWA</t>
  </si>
  <si>
    <t>Kandai KOMATSU</t>
  </si>
  <si>
    <t>Ryuya SHIMOHATA</t>
  </si>
  <si>
    <t>Yusuke SHUNDO</t>
  </si>
  <si>
    <t>Ayuto SHINTANI</t>
  </si>
  <si>
    <t>Shintaro SUGIURA</t>
  </si>
  <si>
    <t>Taichi SUGIYAMA</t>
  </si>
  <si>
    <t>Kanji TAWADA</t>
  </si>
  <si>
    <t>Kaname TOMIYAMA</t>
  </si>
  <si>
    <t>Motoki NAIKI</t>
  </si>
  <si>
    <t>Mitsuki NAGANO</t>
  </si>
  <si>
    <t>Tomoki NISHIMURA</t>
  </si>
  <si>
    <t>Yuki NOMURA</t>
  </si>
  <si>
    <t>Sora HATTORI</t>
  </si>
  <si>
    <t>Kazuya HIRATA</t>
  </si>
  <si>
    <t>Hodaka FUJII</t>
  </si>
  <si>
    <t>Keita FUJIMURA</t>
  </si>
  <si>
    <t>Ryosei MATSUSHITA</t>
  </si>
  <si>
    <t>Seiryo YAMADA</t>
  </si>
  <si>
    <t>Atsushi YAMAMOTO</t>
  </si>
  <si>
    <t>Kotaro IKEDA</t>
  </si>
  <si>
    <t>Kaito INOUE</t>
  </si>
  <si>
    <t>Kanta OISHI</t>
  </si>
  <si>
    <t xml:space="preserve">Hiiro OSUMI </t>
  </si>
  <si>
    <t>Kiyomasa OTSUKA</t>
  </si>
  <si>
    <t>Daisuke OGAWA</t>
  </si>
  <si>
    <t>Kaito KATAGIRI</t>
  </si>
  <si>
    <t>Yuki KATSUBE</t>
  </si>
  <si>
    <t>Ryusei KAWAMURA</t>
  </si>
  <si>
    <t>Shin KITAMURA</t>
  </si>
  <si>
    <t>Ryohei SHIOZAWA</t>
  </si>
  <si>
    <t>Hijiri SUZUKI</t>
  </si>
  <si>
    <t>Fusei SUZUKI</t>
  </si>
  <si>
    <t>Naoki SUCHI</t>
  </si>
  <si>
    <t>Yujin TAKAHASHI</t>
  </si>
  <si>
    <t>Genki TAKENAKA</t>
  </si>
  <si>
    <t>Rinto NAKANO</t>
  </si>
  <si>
    <t>Koki NAKAMURA</t>
  </si>
  <si>
    <t>Shodai NAHA</t>
  </si>
  <si>
    <t>Sota NISHIGAYA</t>
  </si>
  <si>
    <t>Shogo NODA</t>
  </si>
  <si>
    <t>Reimon NOYORI</t>
  </si>
  <si>
    <t>Fusuke HAMAGUCHI</t>
  </si>
  <si>
    <t>Ichika HARA</t>
  </si>
  <si>
    <t>Kotaro HAYASHI</t>
  </si>
  <si>
    <t>Taisei HIGASHIDA</t>
  </si>
  <si>
    <t>Riku FUKUDA</t>
  </si>
  <si>
    <t>Riki FUJIWARA</t>
  </si>
  <si>
    <t>Sakito MASUDA</t>
  </si>
  <si>
    <t>Riki MURAKAWA</t>
  </si>
  <si>
    <t>Ritsu MURAKAWA</t>
  </si>
  <si>
    <t>Yusei  MORITA</t>
  </si>
  <si>
    <t>Akito YOSHIOKA</t>
  </si>
  <si>
    <t>Hikaru ITO</t>
  </si>
  <si>
    <t xml:space="preserve">Ryohei KATO </t>
  </si>
  <si>
    <t>Kaito KIMURA</t>
  </si>
  <si>
    <t>Shota TAKASHIMA</t>
  </si>
  <si>
    <t>Haruki TAKAYA</t>
  </si>
  <si>
    <t>Keiya NAKAO</t>
  </si>
  <si>
    <t>Shunya MURAMATU</t>
  </si>
  <si>
    <t>Aoi IZAWA</t>
  </si>
  <si>
    <t>Ren UKAI</t>
  </si>
  <si>
    <t>Sohei OSAKI</t>
  </si>
  <si>
    <t>Kotaro TAKAHASHI</t>
  </si>
  <si>
    <t>Riku FURUICHI</t>
  </si>
  <si>
    <t>Yuya AMANO</t>
  </si>
  <si>
    <t>Shota KUROKI</t>
  </si>
  <si>
    <t>Amaru KOGIKU</t>
  </si>
  <si>
    <t>Ren SATO</t>
  </si>
  <si>
    <t>Yusuke TAKI</t>
  </si>
  <si>
    <t>Taisei HARA</t>
  </si>
  <si>
    <t>Soma HIRATA</t>
  </si>
  <si>
    <t>Yuki MIYAYAMA</t>
  </si>
  <si>
    <t>Shoya YAMAUCHI</t>
  </si>
  <si>
    <t>Taiki NAGASE</t>
  </si>
  <si>
    <t>Takumi NAKAMURA</t>
  </si>
  <si>
    <t>Io YOKOYAMA</t>
  </si>
  <si>
    <t>Akihiro HATTORI</t>
  </si>
  <si>
    <t>Sota ONO</t>
  </si>
  <si>
    <t>Kodai MAKI</t>
  </si>
  <si>
    <t>Yamato TORII</t>
  </si>
  <si>
    <t>Yuito TAKANO</t>
  </si>
  <si>
    <t>Keitaro TAKAHASHI</t>
  </si>
  <si>
    <t>Kazuki YAGI</t>
  </si>
  <si>
    <t>Ken OBATA</t>
  </si>
  <si>
    <t>Fumihiro MATSUBARA</t>
  </si>
  <si>
    <t>Yuki SOBUE</t>
  </si>
  <si>
    <t>Ryoji YAMAGUCHI</t>
  </si>
  <si>
    <t>Tomoki UENO</t>
  </si>
  <si>
    <t>Yu KAGEYAMA</t>
  </si>
  <si>
    <t>Yoshinori FUKAMATSU</t>
  </si>
  <si>
    <t>Shota SAKAI</t>
  </si>
  <si>
    <t>Ryo KUHARA</t>
  </si>
  <si>
    <t>Kanta INADA</t>
  </si>
  <si>
    <t>Ryunosuke TANIGAWARA</t>
  </si>
  <si>
    <t>Daiki KASAHARA</t>
  </si>
  <si>
    <t>Masaomi OKAMOTO</t>
  </si>
  <si>
    <t>Koya MURAMATSU</t>
  </si>
  <si>
    <t>Shoei OGAWA</t>
  </si>
  <si>
    <t>Yuki TAGUCHI</t>
  </si>
  <si>
    <t>Motoi HONDA</t>
  </si>
  <si>
    <t>Ryuji HASHIBA</t>
  </si>
  <si>
    <t>Kousuke TESAKI</t>
  </si>
  <si>
    <t>Shunsuke NAKAMURA</t>
  </si>
  <si>
    <t>Sousuke NAKAMURA</t>
  </si>
  <si>
    <t>Tomohiro DETO</t>
  </si>
  <si>
    <t>Tomoya WATANABE</t>
  </si>
  <si>
    <t>Ikuto HANASHIMA</t>
  </si>
  <si>
    <t>Masato UNO</t>
  </si>
  <si>
    <t>Kevin IZUHARA</t>
  </si>
  <si>
    <t>Taiki SOUMIYA</t>
  </si>
  <si>
    <t>Masamichi ITO</t>
  </si>
  <si>
    <t>Kohei TOGUCHI</t>
  </si>
  <si>
    <t>Nao TACHIKAWA</t>
  </si>
  <si>
    <t>Hinata IKEGAMI</t>
  </si>
  <si>
    <t>Issei NAGATA</t>
  </si>
  <si>
    <t>Sho ITO</t>
  </si>
  <si>
    <t>Akito NAKASE</t>
  </si>
  <si>
    <t>Taketo KIYOTA</t>
  </si>
  <si>
    <t>Ruito TANIMIZU</t>
  </si>
  <si>
    <t>Riku ITO</t>
  </si>
  <si>
    <t>Yuta AKAHORI</t>
  </si>
  <si>
    <t xml:space="preserve">Takuma SOGA </t>
  </si>
  <si>
    <t>Ran KONDOU</t>
  </si>
  <si>
    <t>Shigetaka ARAKI</t>
  </si>
  <si>
    <t>Manamu YAMADA</t>
  </si>
  <si>
    <t>Kanta TORIYAMA</t>
  </si>
  <si>
    <t>Yuito SOUMA</t>
  </si>
  <si>
    <t>Ryo MATSUOKA</t>
  </si>
  <si>
    <t>Kota MATSUO</t>
  </si>
  <si>
    <t>Koki BAN</t>
  </si>
  <si>
    <t>Kentaro OKAMOTO</t>
  </si>
  <si>
    <t>Koki MAKIHARA</t>
  </si>
  <si>
    <t>Shuhei MATSUI</t>
  </si>
  <si>
    <t>Yuya ITO</t>
  </si>
  <si>
    <t>Masashi MOCHIZUKI</t>
  </si>
  <si>
    <t>Taishi NISHIOKA</t>
  </si>
  <si>
    <t>Ibuki MASUDA</t>
  </si>
  <si>
    <t>Ryoma OGAWA</t>
  </si>
  <si>
    <t>Mashiro MORIYAMA</t>
  </si>
  <si>
    <t>Shuto SATO</t>
  </si>
  <si>
    <t>Ryusei KUMAYABU</t>
  </si>
  <si>
    <t>Kazuki YAMADA</t>
  </si>
  <si>
    <t>Itsuki CHUJO</t>
  </si>
  <si>
    <t>Daiki SAJI</t>
  </si>
  <si>
    <t>Sho ASHIDA</t>
  </si>
  <si>
    <t>Yoshiki HIRAI</t>
  </si>
  <si>
    <t>Daito MASUDA</t>
  </si>
  <si>
    <t>Tomokazu KUSAO</t>
  </si>
  <si>
    <t>Kazuki SAKAKIBARA</t>
  </si>
  <si>
    <t>Soichi TAKEUCHI</t>
  </si>
  <si>
    <t>Toshiki OGNO</t>
  </si>
  <si>
    <t>Kagura DAIKU</t>
  </si>
  <si>
    <t>Masakazu ITO</t>
  </si>
  <si>
    <t>Keito MIZUNO</t>
  </si>
  <si>
    <t>Kota ITO</t>
  </si>
  <si>
    <t>Kimiya OKUMURA</t>
  </si>
  <si>
    <t xml:space="preserve">Haru SUGIURA </t>
  </si>
  <si>
    <t>Haruki INO</t>
  </si>
  <si>
    <t>Tetsuma TANAKA</t>
  </si>
  <si>
    <t>Keisuke KAGEYAMA</t>
  </si>
  <si>
    <t>Hayato YAMAMOTO</t>
  </si>
  <si>
    <t>Takumi OKUBO</t>
  </si>
  <si>
    <t>Seiya ADACHI</t>
  </si>
  <si>
    <t xml:space="preserve">Ryoya OGO </t>
  </si>
  <si>
    <t>Shun TAMURA</t>
  </si>
  <si>
    <t>Koki TAKEUCHI</t>
  </si>
  <si>
    <t>Ken ANDO</t>
  </si>
  <si>
    <t>Haruto KIURODA</t>
  </si>
  <si>
    <t>Yamato ITO</t>
  </si>
  <si>
    <t>Takuto OCHI</t>
  </si>
  <si>
    <t>Ryuta KIKUCHI</t>
  </si>
  <si>
    <t>Ryota OGURA</t>
  </si>
  <si>
    <t>Ryusei YOSHIDA</t>
  </si>
  <si>
    <t>Ryosuke MAKITA</t>
  </si>
  <si>
    <t>Hiroki OZAWA</t>
  </si>
  <si>
    <t>Takuma ASADA</t>
  </si>
  <si>
    <t>Kenya SUZUKI</t>
  </si>
  <si>
    <t>Takumi KOMIYAMA</t>
  </si>
  <si>
    <t>Seiya TAKITA</t>
  </si>
  <si>
    <t>Kazuma ITO</t>
  </si>
  <si>
    <t>Yuto NISHIMOTO</t>
  </si>
  <si>
    <t>Sora YOKOYAMA</t>
  </si>
  <si>
    <t>Shunsuke TSUYAMA</t>
  </si>
  <si>
    <t>Takuto NISHIGAKI</t>
  </si>
  <si>
    <t>Ryodai KOJIMA</t>
  </si>
  <si>
    <t>Taiga YOKOI</t>
  </si>
  <si>
    <t>Sota TAKEMURA</t>
  </si>
  <si>
    <t>Masato KODAIRA</t>
  </si>
  <si>
    <t>Shuto TANIGUCHI</t>
  </si>
  <si>
    <t>Yuma NUNOME</t>
  </si>
  <si>
    <t>Seijiro KIRIYAMA</t>
  </si>
  <si>
    <t>Chikara HANDA</t>
  </si>
  <si>
    <t>Kairi TANAKA</t>
  </si>
  <si>
    <t>Kento KAWAI</t>
  </si>
  <si>
    <t>Shota SUMIHI</t>
  </si>
  <si>
    <t>Kota SATO</t>
  </si>
  <si>
    <t>Rukiya YAMAOKA</t>
  </si>
  <si>
    <t>Yuki KANEFUSA</t>
  </si>
  <si>
    <t>Manato SASAKI</t>
  </si>
  <si>
    <t>Yuya UKAI</t>
  </si>
  <si>
    <t>Kenshiro WATANABE</t>
  </si>
  <si>
    <t>Takumi INUGAI</t>
  </si>
  <si>
    <t>Daisuke ANDO</t>
  </si>
  <si>
    <t>Toshiki AKASHI</t>
  </si>
  <si>
    <t xml:space="preserve">Shunta SATO </t>
  </si>
  <si>
    <t>Shiro MORI</t>
  </si>
  <si>
    <t>Takumi HARA</t>
  </si>
  <si>
    <t>Daichi HASEGAWA</t>
  </si>
  <si>
    <t>Taiyo YOSHII</t>
  </si>
  <si>
    <t>Yuga MURAKAMI</t>
  </si>
  <si>
    <t>Haruki YONETANI</t>
  </si>
  <si>
    <t>Kaoru OKUNO</t>
  </si>
  <si>
    <t>Yuto SUZUKI</t>
  </si>
  <si>
    <t>Rintaro YAMAMOTO</t>
  </si>
  <si>
    <t>Yuki TANAKA</t>
  </si>
  <si>
    <t>Keisuke IWASE</t>
  </si>
  <si>
    <t>Masayuki MAEGAWA</t>
  </si>
  <si>
    <t>Daiki ISHIGE</t>
  </si>
  <si>
    <t>Ryuji NISHIDA</t>
  </si>
  <si>
    <t>Shoma ODA</t>
  </si>
  <si>
    <t>Takaya YOSHIDA</t>
  </si>
  <si>
    <t>Mikiya ITO</t>
  </si>
  <si>
    <t>Aoto OTA</t>
  </si>
  <si>
    <t>Kai SATO</t>
  </si>
  <si>
    <t>Yuki MACHIDA</t>
  </si>
  <si>
    <t>Yuta KOIDE</t>
  </si>
  <si>
    <t>Akinori NAKAJIMA</t>
  </si>
  <si>
    <t>Tatsuya MISONO</t>
  </si>
  <si>
    <t>Mikuto KATSUYA</t>
  </si>
  <si>
    <t>Kaito IGAWA</t>
  </si>
  <si>
    <t>Kentaro SUZUKI</t>
  </si>
  <si>
    <t>Shohei MITSUOKA</t>
  </si>
  <si>
    <t>Taketo MIYAZAKI</t>
  </si>
  <si>
    <t>Souma ITO</t>
  </si>
  <si>
    <t>Koshin YAMAKAWA</t>
  </si>
  <si>
    <t xml:space="preserve">Yushin HATA </t>
  </si>
  <si>
    <t>Koshin HIRAYAMA</t>
  </si>
  <si>
    <t>Ayumu KAMIISHI</t>
  </si>
  <si>
    <t>Yoshiyuki TAKEDA</t>
  </si>
  <si>
    <t>Rintaro UNO</t>
  </si>
  <si>
    <t>Kazuki EMURA</t>
  </si>
  <si>
    <t>Yuto KAJI</t>
  </si>
  <si>
    <t>Syota KOMATSUZAWA</t>
  </si>
  <si>
    <t>Kafu KITAJIMA</t>
  </si>
  <si>
    <t>Hayate INAFUKU</t>
  </si>
  <si>
    <t>Yoshiki FUJII</t>
  </si>
  <si>
    <t>Ryusei ISHIGURO</t>
  </si>
  <si>
    <t>Ryota KUBOTA</t>
  </si>
  <si>
    <t>Kento KATO</t>
  </si>
  <si>
    <t>Taiyo YUNOSAWA</t>
  </si>
  <si>
    <t>Daichi NAKAMIZO</t>
  </si>
  <si>
    <t>Kinari OZAWA</t>
  </si>
  <si>
    <t xml:space="preserve">Shigeaki TADA </t>
  </si>
  <si>
    <t>Tadashi NAKAMATSU</t>
  </si>
  <si>
    <t>Riki HANADA</t>
  </si>
  <si>
    <t>Riku NAKANISHI</t>
  </si>
  <si>
    <t>Kai OHARA</t>
  </si>
  <si>
    <t>Kai OYAMA</t>
  </si>
  <si>
    <t>Fumiya MATSUBA</t>
  </si>
  <si>
    <t>Kai TANIMOTO</t>
  </si>
  <si>
    <t>Shin TATSUMI</t>
  </si>
  <si>
    <t>Shunpei OSAKA</t>
  </si>
  <si>
    <t>Rikuto NAKATA</t>
  </si>
  <si>
    <t>Shunsuke KATHUTA</t>
  </si>
  <si>
    <t>Shuta HONDA</t>
  </si>
  <si>
    <t>Naoto SUZUKI</t>
  </si>
  <si>
    <t>Teruya TSURUTA</t>
  </si>
  <si>
    <t>Sakuya UMEDA</t>
  </si>
  <si>
    <t>Keishin OMAE</t>
  </si>
  <si>
    <t>Toya NISHIYAMA</t>
  </si>
  <si>
    <t>Raiki NAGAE</t>
  </si>
  <si>
    <t>Natsuki ASAI</t>
  </si>
  <si>
    <t>Kohei AOKI</t>
  </si>
  <si>
    <t>Kokyu HIRAMATSU</t>
  </si>
  <si>
    <t>Junpei TUJIMURA</t>
  </si>
  <si>
    <t>Yusuke HATTORI</t>
  </si>
  <si>
    <t>Itsuki WATANABE</t>
  </si>
  <si>
    <t>Kento TAKEUCHI</t>
  </si>
  <si>
    <t>Shogo SHIMIZU</t>
  </si>
  <si>
    <t>Masaya SADAMORI</t>
  </si>
  <si>
    <t>Hibiki NAGANO</t>
  </si>
  <si>
    <t>Rikuto FUKATA</t>
  </si>
  <si>
    <t>Takayoshi TERASAKI</t>
  </si>
  <si>
    <t>Syoma  NAGAI</t>
  </si>
  <si>
    <t>Rin FUKUI</t>
  </si>
  <si>
    <t>Shun TERANISHI</t>
  </si>
  <si>
    <t>Itsuki FURUKAWA</t>
  </si>
  <si>
    <t>Rikuto MANJU</t>
  </si>
  <si>
    <t>Yuzuru NAKAJIMA</t>
  </si>
  <si>
    <t>Masayoshi HATTORI</t>
  </si>
  <si>
    <t>Hiromu MINOHARA</t>
  </si>
  <si>
    <t>Daiki UMETANI</t>
  </si>
  <si>
    <t>Takumi OSHIMA</t>
  </si>
  <si>
    <t>Yuto YAMANO</t>
  </si>
  <si>
    <t>Tsubasa NAKADA</t>
  </si>
  <si>
    <t>Shunya SUETSUGI</t>
  </si>
  <si>
    <t>Yamato TAKEUCHI</t>
  </si>
  <si>
    <t>Shoki IKEDA</t>
  </si>
  <si>
    <t>Kohei SUGIYAMA</t>
  </si>
  <si>
    <t>Toshiki KATO</t>
  </si>
  <si>
    <t>Hiroto TANIGAKI</t>
  </si>
  <si>
    <t>Kirua HUKATSU</t>
  </si>
  <si>
    <t>Kota TAKAMATSU</t>
  </si>
  <si>
    <t>Taiyo SAKAUE</t>
  </si>
  <si>
    <t>Aita MATSUSHIMA</t>
  </si>
  <si>
    <t>Kairi MURAKAMI</t>
  </si>
  <si>
    <t>Taichi ISOBE</t>
  </si>
  <si>
    <t>Ryunosuke ADACHI</t>
  </si>
  <si>
    <t>Takeru SANO</t>
  </si>
  <si>
    <t>Hiromasa KATO</t>
  </si>
  <si>
    <t>Atsuya MURATA</t>
  </si>
  <si>
    <t>Yuga NAGAE</t>
  </si>
  <si>
    <t>Itsuki KUMAMOTO</t>
  </si>
  <si>
    <t>Sota NAKASHIMA</t>
  </si>
  <si>
    <t>Koshi NOMURA</t>
  </si>
  <si>
    <t>Issa NAKANISHI</t>
  </si>
  <si>
    <t>Yuma OZAWA</t>
  </si>
  <si>
    <t>Rintaro KAWAKAMI</t>
  </si>
  <si>
    <t>Kousuke YAMADA</t>
  </si>
  <si>
    <t>Touki FUJIWARA</t>
  </si>
  <si>
    <t>Haruki NISHIMURA</t>
  </si>
  <si>
    <t>Shotaro IIJIMA</t>
  </si>
  <si>
    <t>Kohei KURITA</t>
  </si>
  <si>
    <t>Ryota ISOBE</t>
  </si>
  <si>
    <t>Masanari UMETANI</t>
  </si>
  <si>
    <t>Shoto KAWAMURA</t>
  </si>
  <si>
    <t>Tsubasa KONDO</t>
  </si>
  <si>
    <t>Yura TAKENO</t>
  </si>
  <si>
    <t>Kento TERAI</t>
  </si>
  <si>
    <t>Toshihiko MAKINO</t>
  </si>
  <si>
    <t>Takaya YAMAMOTO</t>
  </si>
  <si>
    <t>Taiga UEHARA</t>
  </si>
  <si>
    <t>Kazuki KIMURA</t>
  </si>
  <si>
    <t>Ryosei SHIBUYA</t>
  </si>
  <si>
    <t>Ryo TATSUMI</t>
  </si>
  <si>
    <t>Ryo TANAKA</t>
  </si>
  <si>
    <t>Naoya NAGASAKA</t>
  </si>
  <si>
    <t>Kousuke MATSUHANA</t>
  </si>
  <si>
    <t>Ryuki SUGIURA</t>
  </si>
  <si>
    <t>Mikiya YOSHIMINE</t>
  </si>
  <si>
    <t>Shura ASAI</t>
  </si>
  <si>
    <t>Yuma UEDA</t>
  </si>
  <si>
    <t>Yuma USAMI</t>
  </si>
  <si>
    <t>Daiki KATO</t>
  </si>
  <si>
    <t>Seiya NAKAGAWA</t>
  </si>
  <si>
    <t>Etsuya NAKASHIMA</t>
  </si>
  <si>
    <t>Ryota HASHIMOTO</t>
  </si>
  <si>
    <t>Sosuke HUJIWARA</t>
  </si>
  <si>
    <t>Rikuya KOYAMA</t>
  </si>
  <si>
    <t>Ryusei SAITO</t>
  </si>
  <si>
    <t>Haruto IKUMA</t>
  </si>
  <si>
    <t>Kei ITO</t>
  </si>
  <si>
    <t>Daiki KISHI</t>
  </si>
  <si>
    <t>Takaya KURACHI</t>
  </si>
  <si>
    <t>Reo GOTO</t>
  </si>
  <si>
    <t>Toshiki KOBAYASHI</t>
  </si>
  <si>
    <t>Takahiro SATO</t>
  </si>
  <si>
    <t>Daisuke SUZUKI</t>
  </si>
  <si>
    <t>Hisashi MATSUEDA</t>
  </si>
  <si>
    <t>Shota YAMAMOTO</t>
  </si>
  <si>
    <t>Sora INADA</t>
  </si>
  <si>
    <t>Naoto KONDO</t>
  </si>
  <si>
    <t>Towa TAKAHATA</t>
  </si>
  <si>
    <t>Yusei HONDO</t>
  </si>
  <si>
    <t>Ousuke HONDA</t>
  </si>
  <si>
    <t>Kanta MIZUNO</t>
  </si>
  <si>
    <t>Daijiro OKUBO</t>
  </si>
  <si>
    <t>Ryota OSADA</t>
  </si>
  <si>
    <t>Ryuki OWARI</t>
  </si>
  <si>
    <t>Kosei KOBAYASHI</t>
  </si>
  <si>
    <t>Tomochika TOMITA</t>
  </si>
  <si>
    <t>Sou HAYAKAWA</t>
  </si>
  <si>
    <t>Miki FUKUSHIMA</t>
  </si>
  <si>
    <t>Ryoga MAKINO</t>
  </si>
  <si>
    <t>Yusaku YASUDA</t>
  </si>
  <si>
    <t>Kaisei KAMIYA</t>
  </si>
  <si>
    <t>Sotaro HORIE</t>
  </si>
  <si>
    <t>Masanori MATSUMOTO</t>
  </si>
  <si>
    <t>Tatsunari ASANO</t>
  </si>
  <si>
    <t>Kohei TERAMICHI</t>
  </si>
  <si>
    <t>Ryuya HIOKI</t>
  </si>
  <si>
    <t>Shunsuke NEMOTO</t>
  </si>
  <si>
    <t>Kento KATAYAMA</t>
  </si>
  <si>
    <t>Kota OBA</t>
  </si>
  <si>
    <t>Taira HASHIMOTO</t>
  </si>
  <si>
    <t>Yuri TOYAMA</t>
  </si>
  <si>
    <t>Tairi TOMITA</t>
  </si>
  <si>
    <t>Kosei SAKAKIMA</t>
  </si>
  <si>
    <t>Kanta YAMAGUCHI</t>
  </si>
  <si>
    <t>Yu HIROSE</t>
  </si>
  <si>
    <t>Soushi IMAMURA</t>
  </si>
  <si>
    <t>Katsuya ARASAKI</t>
  </si>
  <si>
    <t>Ryuya SUZUKI</t>
  </si>
  <si>
    <t>Naoki YASUDA</t>
  </si>
  <si>
    <t>Takumi AOI</t>
  </si>
  <si>
    <t>Shoun ITO</t>
  </si>
  <si>
    <t>Shoki HORIKAWA</t>
  </si>
  <si>
    <t>Shunsuke ITO</t>
  </si>
  <si>
    <t>Megumu SHIMMURA</t>
  </si>
  <si>
    <t>Ryo NAKANISHI</t>
  </si>
  <si>
    <t>Yuta MARUYAMA</t>
  </si>
  <si>
    <t>Taichi HASEGAWA</t>
  </si>
  <si>
    <t>Ayumu HIRAMATSU</t>
  </si>
  <si>
    <t>Ouka AOYA</t>
  </si>
  <si>
    <t>Yoshito ISHIGAKI</t>
  </si>
  <si>
    <t>Kosaku HARUTA</t>
  </si>
  <si>
    <t>Kazuma SEIKE</t>
  </si>
  <si>
    <t>Shintarou HAYASHI</t>
  </si>
  <si>
    <t>Kosei SUEMOTO</t>
  </si>
  <si>
    <t>Kazuki ITO</t>
  </si>
  <si>
    <t>Kaito YAMAZAKI</t>
  </si>
  <si>
    <t>Takeru KAMATA</t>
  </si>
  <si>
    <t>Kotaro NAKANISHI</t>
  </si>
  <si>
    <t>Ryuya SAWAKI</t>
  </si>
  <si>
    <t>Sota ITO</t>
  </si>
  <si>
    <t>Taisei MORITA</t>
  </si>
  <si>
    <t>Tsubasa MATSUOKA</t>
  </si>
  <si>
    <t>Sho AYUKAWA</t>
  </si>
  <si>
    <t>Taira KANEKO</t>
  </si>
  <si>
    <t>Ritsu HAYAKAWA</t>
  </si>
  <si>
    <t>Haruto SUGIURA</t>
  </si>
  <si>
    <t>Hidetoshi KITAMURA</t>
  </si>
  <si>
    <t>Itita ONO</t>
  </si>
  <si>
    <t>Ken WASHIOKA</t>
  </si>
  <si>
    <t>Haruki HONMA</t>
  </si>
  <si>
    <t>Mochihiro SUGIMOTO</t>
  </si>
  <si>
    <t>Ryujin NAITO</t>
  </si>
  <si>
    <t>Daichi KAWAGUCHI</t>
  </si>
  <si>
    <t>Toru TAMURA</t>
  </si>
  <si>
    <t>Yusuke YAMAMOTO</t>
  </si>
  <si>
    <t>Yuki ISHIDA</t>
  </si>
  <si>
    <t>Tatsuya SUGIMOTO</t>
  </si>
  <si>
    <t>Kouken AOKI</t>
  </si>
  <si>
    <t>Hirofumi OMORI</t>
  </si>
  <si>
    <t>Reki ONDA</t>
  </si>
  <si>
    <t>Takehiro NISHIGAKI</t>
  </si>
  <si>
    <t>Taichi SAKAI</t>
  </si>
  <si>
    <t>Futa OZAKI</t>
  </si>
  <si>
    <t>Kentaro MORI</t>
  </si>
  <si>
    <t>Kohei MATSUMURA</t>
  </si>
  <si>
    <t>Kazuma IZUMI</t>
  </si>
  <si>
    <t>Tomohide UCHIDA</t>
  </si>
  <si>
    <t>Yosuke YASUI</t>
  </si>
  <si>
    <t>Keisuke KUROBE</t>
  </si>
  <si>
    <t>Taihei KURONO</t>
  </si>
  <si>
    <t>Yusei SANO</t>
  </si>
  <si>
    <t>Shinya OKUBO</t>
  </si>
  <si>
    <t>Takahiro UMEMOTO</t>
  </si>
  <si>
    <t>Taju HONGO</t>
  </si>
  <si>
    <t>Naru TSUBOI</t>
  </si>
  <si>
    <t>Shodai TAKAMA</t>
  </si>
  <si>
    <t>Wataru KOYAMA</t>
  </si>
  <si>
    <t>Sohei MATSUMOTO</t>
  </si>
  <si>
    <t>Koya MATSUI</t>
  </si>
  <si>
    <t>Noa ENDO</t>
  </si>
  <si>
    <t>Sota UEMURA</t>
  </si>
  <si>
    <t>Kairi OGAWA</t>
  </si>
  <si>
    <t>Ryoji MURASE</t>
  </si>
  <si>
    <t>Tetsufumi KATTA</t>
  </si>
  <si>
    <t>Haruki ISII</t>
  </si>
  <si>
    <t>Yusei YAMAMOTO</t>
  </si>
  <si>
    <t>Shota KOJI</t>
  </si>
  <si>
    <t>Shunsuke OKADA</t>
  </si>
  <si>
    <t>Yugo NOZAWA</t>
  </si>
  <si>
    <t>Yuki IRI</t>
  </si>
  <si>
    <t>Tomoki NISHIKAWARA</t>
  </si>
  <si>
    <t>Ryosuke ADACHI</t>
  </si>
  <si>
    <t>Tetsuaki KAWASAKI</t>
  </si>
  <si>
    <t>Kensuke KAWASAKI</t>
  </si>
  <si>
    <t>Taiga MITSUYA</t>
  </si>
  <si>
    <t>Haru TERASHIMA</t>
  </si>
  <si>
    <t>Riku MATSUSHITA</t>
  </si>
  <si>
    <t>Motoki OHASHI</t>
  </si>
  <si>
    <t>Hiromitsu MORISHITA</t>
  </si>
  <si>
    <t>Tomohiro SUZUKI</t>
  </si>
  <si>
    <t>Rikuto SUGIHARA</t>
  </si>
  <si>
    <t>Yu SAITO</t>
  </si>
  <si>
    <t>Naoki TOMITA</t>
  </si>
  <si>
    <t>Tatsuhiko NAKAMURA</t>
  </si>
  <si>
    <t>Seiichi HIRANO</t>
  </si>
  <si>
    <t>Shintaro WADA</t>
  </si>
  <si>
    <t>Taisei YASUOKA</t>
  </si>
  <si>
    <t>Shohei HARIU</t>
  </si>
  <si>
    <t>Keisuke KIYOHARA</t>
  </si>
  <si>
    <t>Kota NAKASHIMA</t>
  </si>
  <si>
    <t>Shuto TORIYAMA</t>
  </si>
  <si>
    <t>Haruyuki MORIKAWA</t>
  </si>
  <si>
    <t>Kohei FUJII</t>
  </si>
  <si>
    <t>Masaya YAMADA</t>
  </si>
  <si>
    <t>Junya KANEDA</t>
  </si>
  <si>
    <t>Yoshihiro INUKAI</t>
  </si>
  <si>
    <t>Daisuke NAKAGAWA</t>
  </si>
  <si>
    <t>Yuto IMAOKA</t>
  </si>
  <si>
    <t>Yosuke AWATA</t>
  </si>
  <si>
    <t>Kazuki HASEGAWA</t>
  </si>
  <si>
    <t>Naotaka SHIGETA</t>
  </si>
  <si>
    <t>Takashi OE</t>
  </si>
  <si>
    <t>Mikiya MATSUOKA</t>
  </si>
  <si>
    <t>Kei SATO</t>
  </si>
  <si>
    <t>Tadaki ICHIKAWA</t>
  </si>
  <si>
    <t>Hiroki KURA</t>
  </si>
  <si>
    <t>Shosuke ABE</t>
  </si>
  <si>
    <t>Kazutoshi MATSUI</t>
  </si>
  <si>
    <t>Yusuke TAKENO</t>
  </si>
  <si>
    <t>Shunya MASUDA</t>
  </si>
  <si>
    <t>Ryoga OSHIMA</t>
  </si>
  <si>
    <t>Makoto YOSHIHARA</t>
  </si>
  <si>
    <t>Yoshihito FUKATSU</t>
  </si>
  <si>
    <t>Gaku SAITO</t>
  </si>
  <si>
    <t>Seiya TORII</t>
  </si>
  <si>
    <t>Namiki KOJIMA</t>
  </si>
  <si>
    <t>Naoya YAMAUCHI</t>
  </si>
  <si>
    <t>Riki SUGITA</t>
  </si>
  <si>
    <t>Kensuke KATAGIRI</t>
  </si>
  <si>
    <t>Yudai TAKEUCHI</t>
  </si>
  <si>
    <t>Shugo ITO</t>
  </si>
  <si>
    <t>Leo MITSUI</t>
  </si>
  <si>
    <t>Yuto YASUI</t>
  </si>
  <si>
    <t>Ryunosuke NAKADA</t>
  </si>
  <si>
    <t>Kouki HAYASHI</t>
  </si>
  <si>
    <t>Taishi KISHIYA</t>
  </si>
  <si>
    <t>Haruki HIRAI</t>
  </si>
  <si>
    <t>Marin EZAKA</t>
  </si>
  <si>
    <t>Taichi FUKUOKA</t>
  </si>
  <si>
    <t>Keita FUKUSHIMA</t>
  </si>
  <si>
    <t>Masaki MUTO</t>
  </si>
  <si>
    <t>Seiya TAKAHASHI</t>
  </si>
  <si>
    <t>Daisuke MITSUKI</t>
  </si>
  <si>
    <t>Rin ICHIRYU</t>
  </si>
  <si>
    <t>Kentaro ITO</t>
  </si>
  <si>
    <t>Ritsuki ITO</t>
  </si>
  <si>
    <t>Tomoya KONISHI</t>
  </si>
  <si>
    <t>Satoru TAMI</t>
  </si>
  <si>
    <t>Sorachi NAKAGAWA</t>
  </si>
  <si>
    <t>Shunsuke HOSOGI</t>
  </si>
  <si>
    <t>Yuto SAKURAGI</t>
  </si>
  <si>
    <t>Yonsu SHIRAKUNI</t>
  </si>
  <si>
    <t>Koji TANAKA</t>
  </si>
  <si>
    <t>Masahiro TOTANI</t>
  </si>
  <si>
    <t>Koki FUKUOKA</t>
  </si>
  <si>
    <t>Shuhei FUJITA</t>
  </si>
  <si>
    <t>Riku FUJITANI</t>
  </si>
  <si>
    <t>Riku YAMADA</t>
  </si>
  <si>
    <t>Koki WAKITA</t>
  </si>
  <si>
    <t>Hyugo OBUCHI</t>
  </si>
  <si>
    <t>Kosuke TAKAHASHI</t>
  </si>
  <si>
    <t>Norihiro MIYAGI</t>
  </si>
  <si>
    <t>Yuki YANAGISAWA</t>
  </si>
  <si>
    <t>Daisei YAMAUCHI</t>
  </si>
  <si>
    <t>Haruki SASATAKE</t>
  </si>
  <si>
    <t>Ryuichi SHIBATA</t>
  </si>
  <si>
    <t>Shusuke HANAI</t>
  </si>
  <si>
    <t>Koki MIYAMOTO</t>
  </si>
  <si>
    <t>Koyo MURAI</t>
  </si>
  <si>
    <t>Renya MIYANO</t>
  </si>
  <si>
    <t>Yuito ICHINOSE</t>
  </si>
  <si>
    <t>Issa UKAI</t>
  </si>
  <si>
    <t>Takeharu SATO</t>
  </si>
  <si>
    <t>Hikaru SATO</t>
  </si>
  <si>
    <t>Fuma SATO</t>
  </si>
  <si>
    <t>Yoshikazu SHIBUE</t>
  </si>
  <si>
    <t>Kazunao HASHIKAWA</t>
  </si>
  <si>
    <t>Chiaki MATSUDA</t>
  </si>
  <si>
    <t>Hayato MATSUNO</t>
  </si>
  <si>
    <t>Taisei YADA</t>
  </si>
  <si>
    <t>Reon ANDO</t>
  </si>
  <si>
    <t>Syota IWASHIMA</t>
  </si>
  <si>
    <t>Taishin UESUGI</t>
  </si>
  <si>
    <t>Kotaro URASE</t>
  </si>
  <si>
    <t>Mashun KUBO</t>
  </si>
  <si>
    <t>Haruhiro SHIBATSUJI</t>
  </si>
  <si>
    <t>Hisato SUZUKI</t>
  </si>
  <si>
    <t>Taisei SOGOSHI</t>
  </si>
  <si>
    <t>Yuto NAKAGAWA</t>
  </si>
  <si>
    <t>Naoto NAKAMIZO</t>
  </si>
  <si>
    <t>Sota NAKAMURA</t>
  </si>
  <si>
    <t>Yumeki NIIMI</t>
  </si>
  <si>
    <t>Daisuke HATAKEYAMA</t>
  </si>
  <si>
    <t>Toma HAMAGUCHI</t>
  </si>
  <si>
    <t>Hajime FUJIKAWA</t>
  </si>
  <si>
    <t>Rento MIOKI</t>
  </si>
  <si>
    <t>Aiki MURAKAMI</t>
  </si>
  <si>
    <t>Kota MOURI</t>
  </si>
  <si>
    <t>Sora YAMADA</t>
  </si>
  <si>
    <t>Yamato YAMADA</t>
  </si>
  <si>
    <t>Hibiki IWAI</t>
  </si>
  <si>
    <t>Shunsuke KIMURA</t>
  </si>
  <si>
    <t>Fuma SHIMIZU</t>
  </si>
  <si>
    <t>Tomoaki SUGIMOTO</t>
  </si>
  <si>
    <t>Yuya NAKASHIMA</t>
  </si>
  <si>
    <t>Sora MASASHIGE</t>
  </si>
  <si>
    <t>Kohe MATSUYAMA</t>
  </si>
  <si>
    <t>Tsubasa OI</t>
  </si>
  <si>
    <t>Masato KAMOGAWA</t>
  </si>
  <si>
    <t>Daiki KANBE</t>
  </si>
  <si>
    <t>Nariya KUWAHARA</t>
  </si>
  <si>
    <t>Yasuaki TANAKA</t>
  </si>
  <si>
    <t>Naoya KIYOTA</t>
  </si>
  <si>
    <t>Taishu KOMIYAMA</t>
  </si>
  <si>
    <t>Kaisei GOSHIMA</t>
  </si>
  <si>
    <t>Taiga TANIGUCHI</t>
  </si>
  <si>
    <t>Yuya HATTORI</t>
  </si>
  <si>
    <t>Yuse HAMAGUCHI</t>
  </si>
  <si>
    <t>Shuki MATSUZUKI</t>
  </si>
  <si>
    <t>Yo IEZAKI</t>
  </si>
  <si>
    <t>Manato ITO</t>
  </si>
  <si>
    <t>Kohe OKUBO</t>
  </si>
  <si>
    <t>Yuma SAKAMOTO</t>
  </si>
  <si>
    <t>Yasushi SAWAI</t>
  </si>
  <si>
    <t>Kosuke FURUO</t>
  </si>
  <si>
    <t>Keito MURAI</t>
  </si>
  <si>
    <t>Daiki YAMASHITA</t>
  </si>
  <si>
    <t>Kaito YAMAMOTO</t>
  </si>
  <si>
    <t>Nicorasu GOMESU</t>
  </si>
  <si>
    <t>Kodai DEGUCHI</t>
  </si>
  <si>
    <t>Shogo NISHIKAWA</t>
  </si>
  <si>
    <t>Sora YAMAJI</t>
  </si>
  <si>
    <t>Kaede MORISHITA</t>
  </si>
  <si>
    <t>Kenichi HUZISAWA</t>
  </si>
  <si>
    <t>Shuhei HUZIMOTO</t>
  </si>
  <si>
    <t>Nozomu ODA</t>
  </si>
  <si>
    <t>Tomohiro OKUDA</t>
  </si>
  <si>
    <t>Kyosuke NAMBA</t>
  </si>
  <si>
    <t>Arata SAKAKIBARA</t>
  </si>
  <si>
    <t>Akinori SENDA</t>
  </si>
  <si>
    <t>Kentaro YAMUCHI</t>
  </si>
  <si>
    <t>Yo TAKAGI</t>
  </si>
  <si>
    <t>Tappei YOSHIKAWA</t>
  </si>
  <si>
    <t>Takeshi NISHIMURA</t>
  </si>
  <si>
    <t>Tento DEJIMA</t>
  </si>
  <si>
    <t>Ryota MATSUMURA</t>
  </si>
  <si>
    <t xml:space="preserve">Soma TAKEMURA </t>
  </si>
  <si>
    <t>Kotaro MIZUKOSHI</t>
  </si>
  <si>
    <t>Yusuke URANISHI</t>
  </si>
  <si>
    <t>Masaaki NAWA</t>
  </si>
  <si>
    <t>Koki OHASHI</t>
  </si>
  <si>
    <t>Shinnosuke TAJIRI</t>
  </si>
  <si>
    <t>Hiiragi TAKAYANAGI</t>
  </si>
  <si>
    <t>Atsuya SHIBATA</t>
  </si>
  <si>
    <t>Hinata NAKANISHI</t>
  </si>
  <si>
    <t>Kenshiro YASUNAGA</t>
  </si>
  <si>
    <t>Yuma TOGAMI</t>
  </si>
  <si>
    <t>Ryo KOBUCHI</t>
  </si>
  <si>
    <t>Ryosuke TANAKA</t>
  </si>
  <si>
    <t>Shintaro AOYAMA</t>
  </si>
  <si>
    <t>Masahiro KITA</t>
  </si>
  <si>
    <t>Takumi NAKATSUGAWA</t>
  </si>
  <si>
    <t>Ryoma YOSHII</t>
  </si>
  <si>
    <t>Suguru KOBAYASHI</t>
  </si>
  <si>
    <t>Ayumu SAITO</t>
  </si>
  <si>
    <t>Yugo YAMASHITA</t>
  </si>
  <si>
    <t>Ren KAGAMI</t>
  </si>
  <si>
    <t>Yoshiaki KURIKAWA</t>
  </si>
  <si>
    <t>Kento SAKURAI</t>
  </si>
  <si>
    <t>Syota UNNO</t>
  </si>
  <si>
    <t>Tatsuaki SHINGAI</t>
  </si>
  <si>
    <t>Ryuya TSUCHIYA</t>
  </si>
  <si>
    <t>Hiroki SAKANE</t>
  </si>
  <si>
    <t>Itsuki KURIYAMA</t>
  </si>
  <si>
    <t>Reiya WARASHINA</t>
  </si>
  <si>
    <t>Kaito YAMADA</t>
  </si>
  <si>
    <t>Shun FUKUI</t>
  </si>
  <si>
    <t>Kouki MIYAMOTO</t>
  </si>
  <si>
    <t>Hiroki INOTSUME</t>
  </si>
  <si>
    <t>Yuki KUBO</t>
  </si>
  <si>
    <t>Ryuki NISHIMURA</t>
  </si>
  <si>
    <t>Tomoya MIYAGAWA</t>
  </si>
  <si>
    <t>Hiroyuki KATO</t>
  </si>
  <si>
    <t>Atsushi IKEDA</t>
  </si>
  <si>
    <t>Kakeru YAMAZAKI</t>
  </si>
  <si>
    <t>Rio YAMAGUCHI</t>
  </si>
  <si>
    <t>Hiroya NAGASE</t>
  </si>
  <si>
    <t>Rontaro TABATA</t>
  </si>
  <si>
    <t>Takaaki HUTAMI</t>
  </si>
  <si>
    <t>Asagi TAKEUCHI</t>
  </si>
  <si>
    <t>Shuto SUZUKI</t>
  </si>
  <si>
    <t>Hayato KAWAMOTO</t>
  </si>
  <si>
    <t>Yushi MURAMATSU</t>
  </si>
  <si>
    <t>Taiki SHINGU</t>
  </si>
  <si>
    <t>Hayato KONDOU</t>
  </si>
  <si>
    <t>Kazuki SATO</t>
  </si>
  <si>
    <t>Hiroto NAKAI</t>
  </si>
  <si>
    <t>Natsumi ISHIGAMI</t>
  </si>
  <si>
    <t>Ryota OSUMI</t>
  </si>
  <si>
    <t>Yuma TSUJIKAWA</t>
  </si>
  <si>
    <t>Keiya IMORI</t>
  </si>
  <si>
    <t>Tatsuya FUKUI</t>
  </si>
  <si>
    <t>Kazuya HIRANO</t>
  </si>
  <si>
    <t>Toma TSUJINO</t>
  </si>
  <si>
    <t>Kenshin YAGYU</t>
  </si>
  <si>
    <t>Syunsuke SATO</t>
  </si>
  <si>
    <t>Keigo IKEUSHI</t>
  </si>
  <si>
    <t>Reo KAWAGUCHI</t>
  </si>
  <si>
    <t>Naoya MORIMOTO</t>
  </si>
  <si>
    <t>Kento SAWAMURA</t>
  </si>
  <si>
    <t>Waku OBAYASHI</t>
  </si>
  <si>
    <t>Koyo CHATANI</t>
  </si>
  <si>
    <t>Materu SHIMONO</t>
  </si>
  <si>
    <t>Motohiro YAMAKAWA</t>
  </si>
  <si>
    <t>Shohei YAMADA</t>
  </si>
  <si>
    <t>Gota OKADA</t>
  </si>
  <si>
    <t>Keiya KATO</t>
  </si>
  <si>
    <t>Tomoki SHINTANI</t>
  </si>
  <si>
    <t>Natsumi NIWANO</t>
  </si>
  <si>
    <t>Ryuto UNNO</t>
  </si>
  <si>
    <t>Yuto SUGIYAMA</t>
  </si>
  <si>
    <t>Jiei FUKASAWA</t>
  </si>
  <si>
    <t>Daiki KAWAGOE</t>
  </si>
  <si>
    <t>Shigeru UEMATU</t>
  </si>
  <si>
    <t>Kazuki MORISHIMA</t>
  </si>
  <si>
    <t>Manato ITAKURA</t>
  </si>
  <si>
    <t>Masaki FUKUMOTO</t>
  </si>
  <si>
    <t>Tsubasa WATANABE</t>
  </si>
  <si>
    <t>Kairi HASEGAWA</t>
  </si>
  <si>
    <t>Homare GOTO</t>
  </si>
  <si>
    <t>Shingo OTOBE</t>
  </si>
  <si>
    <t>Kazushi HARITA</t>
  </si>
  <si>
    <t>Sorato YOSHIDA</t>
  </si>
  <si>
    <t>Ryo ONO</t>
  </si>
  <si>
    <t>Shinta SATO</t>
  </si>
  <si>
    <t>Yuta KOMORI</t>
  </si>
  <si>
    <t>Akinori OBA</t>
  </si>
  <si>
    <t>Kazuya EGUCHI</t>
  </si>
  <si>
    <t>Ren HATSUZAKI</t>
  </si>
  <si>
    <t>Shunto OYAMA</t>
  </si>
  <si>
    <t>Gento HORI</t>
  </si>
  <si>
    <t>Sotaro YAMAUCHI</t>
  </si>
  <si>
    <t xml:space="preserve">Masaki INOKUCHI </t>
  </si>
  <si>
    <t>Hiyu KAWAGUCHI</t>
  </si>
  <si>
    <t>Koya OGAWA</t>
  </si>
  <si>
    <t>Takuma MATSUOKA</t>
  </si>
  <si>
    <t>Tsukasa TAKESHITA</t>
  </si>
  <si>
    <t>Kosei HAMADA</t>
  </si>
  <si>
    <t>Reo MATSUI</t>
  </si>
  <si>
    <t>Ryoma SUMIDA</t>
  </si>
  <si>
    <t>Yugo MURATA</t>
  </si>
  <si>
    <t>Kuga WAKISAKA</t>
  </si>
  <si>
    <t>Yuta ISHIHARA</t>
  </si>
  <si>
    <t>Ryubi KOBAYASHI</t>
  </si>
  <si>
    <t>Hikaru TAKAMA</t>
  </si>
  <si>
    <t>Rui ITO</t>
  </si>
  <si>
    <t>Yudai KANAMORI</t>
  </si>
  <si>
    <t>Taisei SAWAKI</t>
  </si>
  <si>
    <t>Keita OZAKI</t>
  </si>
  <si>
    <t>Koki TAHARA</t>
  </si>
  <si>
    <t>Riku OKADA</t>
  </si>
  <si>
    <t>Yuya SAITO</t>
  </si>
  <si>
    <t>Taichi SHITARA</t>
  </si>
  <si>
    <t>Takayuki SOGAWA</t>
  </si>
  <si>
    <t>Shotaro NISHINO</t>
  </si>
  <si>
    <t>Shogo ITO</t>
  </si>
  <si>
    <t>Takumi KOYAMA</t>
  </si>
  <si>
    <t>Manaya SUZUKI</t>
  </si>
  <si>
    <t>Ryuuichi SUZUKI</t>
  </si>
  <si>
    <t>Ryoma TANAKA</t>
  </si>
  <si>
    <t>Misaki HAKAMATA</t>
  </si>
  <si>
    <t>Yuya MURAMATSU</t>
  </si>
  <si>
    <t>Yutaro YAMAZAKI</t>
  </si>
  <si>
    <t>Satomu ITO</t>
  </si>
  <si>
    <t>Daisuke KOMATSU</t>
  </si>
  <si>
    <t>Yuga TSUCHIDA</t>
  </si>
  <si>
    <t>Rin HUKAZAWA</t>
  </si>
  <si>
    <t>Mutsuki FURUKAWA</t>
  </si>
  <si>
    <t>Takuto HOSOKOUZI</t>
  </si>
  <si>
    <t>Atsushi MIYAMATO</t>
  </si>
  <si>
    <t>Hiroto YAMAUCHI</t>
  </si>
  <si>
    <t>Kai UEDA</t>
  </si>
  <si>
    <t>So MURAKAMI</t>
  </si>
  <si>
    <t>Ryo SATO</t>
  </si>
  <si>
    <t>Haruto NARITA</t>
  </si>
  <si>
    <t>Aoshi ISHIHARA</t>
  </si>
  <si>
    <t>Ryo TAKAHASHI</t>
  </si>
  <si>
    <t>Orai SAITO</t>
  </si>
  <si>
    <t>Kaito SUZUKI</t>
  </si>
  <si>
    <t>Shuta TANAKA</t>
  </si>
  <si>
    <t>Hiroaki NISHIMOTO</t>
  </si>
  <si>
    <t>Hiraku NOUGI</t>
  </si>
  <si>
    <t>Osuke MAEDE</t>
  </si>
  <si>
    <t>Naoki ISHIMOTO</t>
  </si>
  <si>
    <t>Kohei OWAKI</t>
  </si>
  <si>
    <t>Takuho OHASHI</t>
  </si>
  <si>
    <t>Mizuki DOI</t>
  </si>
  <si>
    <t>Daichi NARUTO</t>
  </si>
  <si>
    <t>Keita SHINKAI</t>
  </si>
  <si>
    <t>Kai ISOMURA</t>
  </si>
  <si>
    <t>Yuta AOI</t>
  </si>
  <si>
    <t>Fumito KOBAYASHI</t>
  </si>
  <si>
    <t>Sota YAMAZAKI</t>
  </si>
  <si>
    <t>Ryuki HASEBE</t>
  </si>
  <si>
    <t>Sosuke NAGAYA</t>
  </si>
  <si>
    <t>Haruki YAMADA</t>
  </si>
  <si>
    <t>Takumi AKIYAMA</t>
  </si>
  <si>
    <t>Akito TAKAGI</t>
  </si>
  <si>
    <t>Sota TUJI</t>
  </si>
  <si>
    <t>Sora YONAGA</t>
  </si>
  <si>
    <t>Kosuke ONOKI</t>
  </si>
  <si>
    <t>Kensei KATAGIRI</t>
  </si>
  <si>
    <t>Kenshin YAMAUCHI</t>
  </si>
  <si>
    <t>Soi OSHIMA</t>
  </si>
  <si>
    <t>Yuki IMAIZUMI</t>
  </si>
  <si>
    <t>Asato YOKOYAMA</t>
  </si>
  <si>
    <t>Sota TAKAOKA</t>
  </si>
  <si>
    <t>Chiyu NISHIHARA</t>
  </si>
  <si>
    <t>Harumitsu ATSUGI</t>
  </si>
  <si>
    <t>Hion HANAI</t>
  </si>
  <si>
    <t>Ai KUTSUZAWA</t>
  </si>
  <si>
    <t>Atsuki UEDA</t>
  </si>
  <si>
    <t>Ken KURATUJI</t>
  </si>
  <si>
    <t>Nozomu SHIRAI</t>
  </si>
  <si>
    <t>Ota AMAIKE</t>
  </si>
  <si>
    <t>Junpei KIMURA</t>
  </si>
  <si>
    <t>Ryoutarou YANAGI</t>
  </si>
  <si>
    <t>Noritaka KAMEYAMA</t>
  </si>
  <si>
    <t>Ryouta TUCHIYA</t>
  </si>
  <si>
    <t>Nao KOUMOTO</t>
  </si>
  <si>
    <t>Sigeo YASUHARA</t>
  </si>
  <si>
    <t>Ayumu NEGISI</t>
  </si>
  <si>
    <t>Yuma ITO</t>
  </si>
  <si>
    <t>Shusei HATASAKO</t>
  </si>
  <si>
    <t>Kota NONOBE</t>
  </si>
  <si>
    <t>Taichi ANDO</t>
  </si>
  <si>
    <t>Kazuto SHODA</t>
  </si>
  <si>
    <t>Shunichiro ITO</t>
  </si>
  <si>
    <t>Hideki YAMAWAKI</t>
  </si>
  <si>
    <t>Akimichi YOSHINO</t>
  </si>
  <si>
    <t>Taichi KATO</t>
  </si>
  <si>
    <t>Kotaro AKAMINE</t>
  </si>
  <si>
    <t>Masahiro ISHIZUKA</t>
  </si>
  <si>
    <t>Wataru KUROYANAGI</t>
  </si>
  <si>
    <t>Haruya KONDO</t>
  </si>
  <si>
    <t>Jun SHINMEI</t>
  </si>
  <si>
    <t>Kosei YAMGUCHI</t>
  </si>
  <si>
    <t>Yuma KONDO</t>
  </si>
  <si>
    <t>Takuya ITO</t>
  </si>
  <si>
    <t xml:space="preserve">Taiga OKAZAKI </t>
  </si>
  <si>
    <t>Shu HIGUCHI</t>
  </si>
  <si>
    <t>Daichi ITO</t>
  </si>
  <si>
    <t>Harunobu IZUMI</t>
  </si>
  <si>
    <t>Kazuma KITAMURA</t>
  </si>
  <si>
    <t>Ryuki KUTSUNA</t>
  </si>
  <si>
    <t>Akito SUZUKI</t>
  </si>
  <si>
    <t>Daijiro TANAKA</t>
  </si>
  <si>
    <t>Gakushin DOI</t>
  </si>
  <si>
    <t xml:space="preserve">Takato HOSHINO </t>
  </si>
  <si>
    <t>Eito OBATA</t>
  </si>
  <si>
    <t>Yusei SUZUKI</t>
  </si>
  <si>
    <t>Riku MORIYAMA</t>
  </si>
  <si>
    <t>Wataru AKIMOTO</t>
  </si>
  <si>
    <t>Ryunosuke TAKEDA</t>
  </si>
  <si>
    <t>Taiga ITO</t>
  </si>
  <si>
    <t>Haruki YAMAGUCHI</t>
  </si>
  <si>
    <t>Yezhou QIAN</t>
  </si>
  <si>
    <t>Fumiya SAKURAGI</t>
  </si>
  <si>
    <t>Masaki MINABE</t>
  </si>
  <si>
    <t>Shoma SATO</t>
  </si>
  <si>
    <t>Ryo FUSHIDA</t>
  </si>
  <si>
    <t>Takeru IMAZU</t>
  </si>
  <si>
    <t>Koki KATSURADA</t>
  </si>
  <si>
    <t>Ryusei YASUKAWA</t>
  </si>
  <si>
    <t>Hiroki KAMIYA</t>
  </si>
  <si>
    <t>Asahi TAKEHARA</t>
  </si>
  <si>
    <t>Hinata KOSHIKAWA</t>
  </si>
  <si>
    <t>Shuta NAKANO</t>
  </si>
  <si>
    <t>Ryohei HAYASHI</t>
  </si>
  <si>
    <t>Kotaro MACHINO</t>
  </si>
  <si>
    <t>Daiki NOHARA</t>
  </si>
  <si>
    <t>Chihiro HOSHIYA</t>
  </si>
  <si>
    <t>Yu OGAWA</t>
  </si>
  <si>
    <t>Tomoya ISHIKAWA</t>
  </si>
  <si>
    <t>Takuma KAMIYA</t>
  </si>
  <si>
    <t>Shunya YAMAMORI</t>
  </si>
  <si>
    <t>Seiya HYODO</t>
  </si>
  <si>
    <t>Kohei MUTO</t>
  </si>
  <si>
    <t>Kazuma ISOGAI</t>
  </si>
  <si>
    <t>Yoshitaka ISOBE</t>
  </si>
  <si>
    <t>Eiki TANIGUCHI</t>
  </si>
  <si>
    <t>Kotaro YAMASAKI</t>
  </si>
  <si>
    <t>Haruki OKADA</t>
  </si>
  <si>
    <t>Kotaro MATSURA</t>
  </si>
  <si>
    <t>Akira OYAIZU</t>
  </si>
  <si>
    <t>Kanta SUGA</t>
  </si>
  <si>
    <t>Takuto HAYAKAWA</t>
  </si>
  <si>
    <t>Tomoya TERADA</t>
  </si>
  <si>
    <t>Satoki ITO</t>
  </si>
  <si>
    <t>Sho OKUDA</t>
  </si>
  <si>
    <t>Ichiro IUCHI</t>
  </si>
  <si>
    <t>Wataru KUMAZAKI</t>
  </si>
  <si>
    <t>Takumi TAKAHASHI</t>
  </si>
  <si>
    <t>Shoki TAIMA</t>
  </si>
  <si>
    <t>Hiroto TANAKA</t>
  </si>
  <si>
    <t>Sho NISHIDA</t>
  </si>
  <si>
    <t>Tomoki HASHIHIRA</t>
  </si>
  <si>
    <t>Asahi FUKAYA</t>
  </si>
  <si>
    <t>Hiroshi MORIGAKI</t>
  </si>
  <si>
    <t>Riku FURUTA</t>
  </si>
  <si>
    <t>Koshi FUJINO</t>
  </si>
  <si>
    <t>Taiga SATO</t>
  </si>
  <si>
    <t>Ryota ASANO</t>
  </si>
  <si>
    <t>Kosei SUGANUMA</t>
  </si>
  <si>
    <t>Shunto OSHIMA</t>
  </si>
  <si>
    <t>Toma HASEGAWA</t>
  </si>
  <si>
    <t>Kazuma SHIOTANI</t>
  </si>
  <si>
    <t>Aoi HAGIWARA</t>
  </si>
  <si>
    <t>Daiki HASHIMOTO</t>
  </si>
  <si>
    <t>Taiyo IIDA</t>
  </si>
  <si>
    <t>Kenro SUZUKI</t>
  </si>
  <si>
    <t>Koki IMOTO</t>
  </si>
  <si>
    <t>Rihito TANAKA</t>
  </si>
  <si>
    <t>Masaki HASHIMOTO</t>
  </si>
  <si>
    <t>Osuke ISHIHARA</t>
  </si>
  <si>
    <t>Masahiro YAMAGUCHI</t>
  </si>
  <si>
    <t>Takumi KOBAYASHI</t>
  </si>
  <si>
    <t>Takahiro KATO</t>
  </si>
  <si>
    <t>Ryo FURUKAWA</t>
  </si>
  <si>
    <t>Takuma KAKIMOTO</t>
  </si>
  <si>
    <t>Tatsuya KOUZEN</t>
  </si>
  <si>
    <t>Hitoki KANIE</t>
  </si>
  <si>
    <t>Ryusei KURODA</t>
  </si>
  <si>
    <t>Hirotaka KODAIRA</t>
  </si>
  <si>
    <t>Koki TAKEMURA</t>
  </si>
  <si>
    <t>Masaki NARITA</t>
  </si>
  <si>
    <t>Kohei TAKEMURA</t>
  </si>
  <si>
    <t>Takuto NOZAKI</t>
  </si>
  <si>
    <t>Tomoki KAMIYA</t>
  </si>
  <si>
    <t>Natsume WARITA</t>
  </si>
  <si>
    <t>Hiroto YASUDA</t>
  </si>
  <si>
    <t>Kaoru DAICHO</t>
  </si>
  <si>
    <t>Taisei MATSUOKA</t>
  </si>
  <si>
    <t>Yuri KAWAKAMI</t>
  </si>
  <si>
    <t>Sora SATO</t>
  </si>
  <si>
    <t>Io YAMAZAKI</t>
  </si>
  <si>
    <t>Haruki KAIZU</t>
  </si>
  <si>
    <t>Toshiki HARANO</t>
  </si>
  <si>
    <t>Yamato TAGUCHI</t>
  </si>
  <si>
    <t>Kaisei MORI</t>
  </si>
  <si>
    <t>Kengo HOSOKAWA</t>
  </si>
  <si>
    <t>Ayato MURAKAMI</t>
  </si>
  <si>
    <t>Yuki KOKETSU</t>
  </si>
  <si>
    <t>Akira BANNO</t>
  </si>
  <si>
    <t>Kentaro TANAHASHI</t>
  </si>
  <si>
    <t>Haruto IKEDA</t>
  </si>
  <si>
    <t>Masato ISHIDA</t>
  </si>
  <si>
    <t>Asahi TSUZIMURA</t>
  </si>
  <si>
    <t>Yuyasu GOTO</t>
  </si>
  <si>
    <t>Kazuma KAMISHIMA</t>
  </si>
  <si>
    <t>Akihiro KAWAI</t>
  </si>
  <si>
    <t>Akihiro TERADA</t>
  </si>
  <si>
    <t>Raiki KOJIMA</t>
  </si>
  <si>
    <t>Hiro NIYAMA</t>
  </si>
  <si>
    <t>Taiga HIRAZAWA</t>
  </si>
  <si>
    <t>Yuto NIHEI</t>
  </si>
  <si>
    <t>Yuri TOYOSHI</t>
  </si>
  <si>
    <t>Ringo SUGIURA</t>
  </si>
  <si>
    <t>Hideaki ITO</t>
  </si>
  <si>
    <t>Masaki UEHARA</t>
  </si>
  <si>
    <t>Maya KATAOKA</t>
  </si>
  <si>
    <t>Yuki SAITO</t>
  </si>
  <si>
    <t>Yuma NEZAKI</t>
  </si>
  <si>
    <t>Kentaro KAGAMI</t>
  </si>
  <si>
    <t>Shunya WADA</t>
  </si>
  <si>
    <t>Sota KAMESHIMA</t>
  </si>
  <si>
    <t>Mikiya YOSHIDA</t>
  </si>
  <si>
    <t>Hiroto YOKOTA</t>
  </si>
  <si>
    <t>Keishiro KIYAMA</t>
  </si>
  <si>
    <t>Shinpei HANAI</t>
  </si>
  <si>
    <t>Yuki TACHIBANA</t>
  </si>
  <si>
    <t>Yusuke ASANO</t>
  </si>
  <si>
    <t>Mitaka SUYAMA</t>
  </si>
  <si>
    <t>Yoshiaki TERADA</t>
  </si>
  <si>
    <t>Wataru YOSHIDA</t>
  </si>
  <si>
    <t>Yuzuki SUGINO</t>
  </si>
  <si>
    <t>Keigo ITO</t>
  </si>
  <si>
    <t>Yuma YADA</t>
  </si>
  <si>
    <t>Hinata KUROYANAGI</t>
  </si>
  <si>
    <t>Yuichi KONDO</t>
  </si>
  <si>
    <t>Kazuki YOSHIDA</t>
  </si>
  <si>
    <t>Daiki TAKANE</t>
  </si>
  <si>
    <t>Ryota ITO</t>
  </si>
  <si>
    <t>Shoichiro MORI</t>
  </si>
  <si>
    <t>Kai SEGUCHI</t>
  </si>
  <si>
    <t>Koki URASE</t>
  </si>
  <si>
    <t>Yuichi KANEKO</t>
  </si>
  <si>
    <t>Hideyuki FUJIWARA</t>
  </si>
  <si>
    <t>Fumiya HIRAISHI</t>
  </si>
  <si>
    <t>Yamato KAMEI</t>
  </si>
  <si>
    <t>Kakeku SAOTOME</t>
  </si>
  <si>
    <t>Souma USUI</t>
  </si>
  <si>
    <t>Takamasa OKANO</t>
  </si>
  <si>
    <t>Kazuki NAGAYA</t>
  </si>
  <si>
    <t>Shota KUME</t>
  </si>
  <si>
    <t>Kazuki TAKAHASHI</t>
  </si>
  <si>
    <t>Jumpei NAKA</t>
  </si>
  <si>
    <t>Kota KITAJIMA</t>
  </si>
  <si>
    <t>Ryota ONO</t>
  </si>
  <si>
    <t>Yuta HAMADA</t>
  </si>
  <si>
    <t>Kouki EMOTO</t>
  </si>
  <si>
    <t>Noritaka KOMURA</t>
  </si>
  <si>
    <t>Tomoki TSURUGA</t>
  </si>
  <si>
    <t>Ryusei KOBAYASHI</t>
  </si>
  <si>
    <t>Aoi ANDO</t>
  </si>
  <si>
    <t>Akifumi OKADA</t>
  </si>
  <si>
    <t>Tomohito AKIDUKI</t>
  </si>
  <si>
    <t>Kazuhiro WATANABE</t>
  </si>
  <si>
    <t>Yuito MORI</t>
  </si>
  <si>
    <t>Taishi HAGA</t>
  </si>
  <si>
    <t>Takuya TAJIMA</t>
  </si>
  <si>
    <t>Kanata SUZUKI</t>
  </si>
  <si>
    <t>Kakeru WATANABE</t>
  </si>
  <si>
    <t>Ryota SHIMIZU</t>
  </si>
  <si>
    <t>Kazuya NISHIDA</t>
  </si>
  <si>
    <t>Ryusei TAKAHASHI</t>
  </si>
  <si>
    <t>Sota ASANO</t>
  </si>
  <si>
    <t>Shogo NAKANO</t>
  </si>
  <si>
    <t>Ukyo SUZUKI</t>
  </si>
  <si>
    <t>Sora TAKESHITA</t>
  </si>
  <si>
    <t>980513</t>
    <phoneticPr fontId="2"/>
  </si>
  <si>
    <t>010404</t>
  </si>
  <si>
    <t>010411</t>
  </si>
  <si>
    <t>010507</t>
  </si>
  <si>
    <t>010528</t>
  </si>
  <si>
    <t>010610</t>
  </si>
  <si>
    <t>010831</t>
  </si>
  <si>
    <t>011207</t>
  </si>
  <si>
    <t>020223</t>
  </si>
  <si>
    <t>020224</t>
  </si>
  <si>
    <t>020307</t>
  </si>
  <si>
    <t>020326</t>
  </si>
  <si>
    <t>020524</t>
  </si>
  <si>
    <t>020601</t>
  </si>
  <si>
    <t>020804</t>
  </si>
  <si>
    <t>020811</t>
  </si>
  <si>
    <t>020820</t>
  </si>
  <si>
    <t>020902</t>
  </si>
  <si>
    <t>020810</t>
  </si>
  <si>
    <t>011223</t>
  </si>
  <si>
    <t>010522</t>
  </si>
  <si>
    <t>010731</t>
  </si>
  <si>
    <t>020222</t>
  </si>
  <si>
    <t>020209</t>
  </si>
  <si>
    <t>010803</t>
  </si>
  <si>
    <t>010620</t>
  </si>
  <si>
    <t>020716</t>
  </si>
  <si>
    <t>020606</t>
  </si>
  <si>
    <t>030224</t>
  </si>
  <si>
    <t>021219</t>
  </si>
  <si>
    <t>020627</t>
  </si>
  <si>
    <t>030507</t>
  </si>
  <si>
    <t>011117</t>
  </si>
  <si>
    <t>020928</t>
  </si>
  <si>
    <t>020129</t>
  </si>
  <si>
    <t>020418</t>
  </si>
  <si>
    <t>010714</t>
  </si>
  <si>
    <t>030111</t>
  </si>
  <si>
    <t>020612</t>
  </si>
  <si>
    <t>020815</t>
  </si>
  <si>
    <t>010916</t>
  </si>
  <si>
    <t>021025</t>
  </si>
  <si>
    <t>020625</t>
  </si>
  <si>
    <t>010806</t>
  </si>
  <si>
    <t>011108</t>
  </si>
  <si>
    <t>010509</t>
  </si>
  <si>
    <t>040310</t>
  </si>
  <si>
    <t>010531</t>
  </si>
  <si>
    <t>010609</t>
  </si>
  <si>
    <t>021218</t>
  </si>
  <si>
    <t>011225</t>
  </si>
  <si>
    <t>030325</t>
  </si>
  <si>
    <t>030202</t>
  </si>
  <si>
    <t>020325</t>
  </si>
  <si>
    <t>010510</t>
  </si>
  <si>
    <t>020628</t>
  </si>
  <si>
    <t>011028</t>
  </si>
  <si>
    <t>040311</t>
  </si>
  <si>
    <t>030710</t>
  </si>
  <si>
    <t>031109</t>
  </si>
  <si>
    <t>010830</t>
  </si>
  <si>
    <t>021130</t>
  </si>
  <si>
    <t>020204</t>
  </si>
  <si>
    <t>010912</t>
  </si>
  <si>
    <t>020103</t>
  </si>
  <si>
    <t>011221</t>
  </si>
  <si>
    <t>020119</t>
  </si>
  <si>
    <t>020311</t>
  </si>
  <si>
    <t>010823</t>
  </si>
  <si>
    <t>011202</t>
  </si>
  <si>
    <t>010420</t>
  </si>
  <si>
    <t>021018</t>
  </si>
  <si>
    <t>021005</t>
  </si>
  <si>
    <t>020610</t>
  </si>
  <si>
    <t>030109</t>
  </si>
  <si>
    <t>020507</t>
  </si>
  <si>
    <t>030120</t>
  </si>
  <si>
    <t>020510</t>
  </si>
  <si>
    <t>020709</t>
  </si>
  <si>
    <t>010814</t>
  </si>
  <si>
    <t>010413</t>
  </si>
  <si>
    <t>010504</t>
  </si>
  <si>
    <t>020101</t>
  </si>
  <si>
    <t>010616</t>
  </si>
  <si>
    <t>010808</t>
  </si>
  <si>
    <t>011218</t>
  </si>
  <si>
    <t>011116</t>
  </si>
  <si>
    <t>020106</t>
  </si>
  <si>
    <t>020202</t>
  </si>
  <si>
    <t>010701</t>
  </si>
  <si>
    <t>010720</t>
  </si>
  <si>
    <t>010927</t>
  </si>
  <si>
    <t>011021</t>
  </si>
  <si>
    <t>010709</t>
  </si>
  <si>
    <t>010923</t>
  </si>
  <si>
    <t>010429</t>
  </si>
  <si>
    <t>030212</t>
  </si>
  <si>
    <t>021120</t>
  </si>
  <si>
    <t>030331</t>
  </si>
  <si>
    <t>021205</t>
  </si>
  <si>
    <t>020926</t>
  </si>
  <si>
    <t>020415</t>
  </si>
  <si>
    <t>020704</t>
  </si>
  <si>
    <t>020717</t>
  </si>
  <si>
    <t>021117</t>
  </si>
  <si>
    <t>021021</t>
  </si>
  <si>
    <t>021129</t>
  </si>
  <si>
    <t>020723</t>
  </si>
  <si>
    <t>021118</t>
  </si>
  <si>
    <t>020406</t>
  </si>
  <si>
    <t>020417</t>
  </si>
  <si>
    <t>020904</t>
  </si>
  <si>
    <t>020525</t>
  </si>
  <si>
    <t>020514</t>
  </si>
  <si>
    <t>030312</t>
  </si>
  <si>
    <t>030209</t>
  </si>
  <si>
    <t>020508</t>
  </si>
  <si>
    <t>020919</t>
  </si>
  <si>
    <t>030222</t>
  </si>
  <si>
    <t>021022</t>
  </si>
  <si>
    <t>031229</t>
  </si>
  <si>
    <t>030717</t>
  </si>
  <si>
    <t>040211</t>
  </si>
  <si>
    <t>040301</t>
  </si>
  <si>
    <t>030414</t>
  </si>
  <si>
    <t>031029</t>
  </si>
  <si>
    <t>030423</t>
  </si>
  <si>
    <t>030515</t>
  </si>
  <si>
    <t>031208</t>
  </si>
  <si>
    <t>030623</t>
  </si>
  <si>
    <t>031225</t>
  </si>
  <si>
    <t>030411</t>
  </si>
  <si>
    <t>031129</t>
  </si>
  <si>
    <t>040218</t>
  </si>
  <si>
    <t>040127</t>
  </si>
  <si>
    <t>031005</t>
  </si>
  <si>
    <t>030826</t>
  </si>
  <si>
    <t>040306</t>
  </si>
  <si>
    <t>030626</t>
  </si>
  <si>
    <t>040201</t>
  </si>
  <si>
    <t>030425</t>
  </si>
  <si>
    <t>030429</t>
  </si>
  <si>
    <t>030801</t>
  </si>
  <si>
    <t>030908</t>
  </si>
  <si>
    <t>031118</t>
  </si>
  <si>
    <t>030412</t>
  </si>
  <si>
    <t>030603</t>
  </si>
  <si>
    <t>040304</t>
  </si>
  <si>
    <t>030525</t>
  </si>
  <si>
    <t>020206</t>
  </si>
  <si>
    <t>010518</t>
  </si>
  <si>
    <t>010605</t>
  </si>
  <si>
    <t>010901</t>
  </si>
  <si>
    <t>020126</t>
  </si>
  <si>
    <t>021030</t>
  </si>
  <si>
    <t>030322</t>
  </si>
  <si>
    <t>030107</t>
  </si>
  <si>
    <t>020710</t>
  </si>
  <si>
    <t>020816</t>
  </si>
  <si>
    <t>020828</t>
  </si>
  <si>
    <t>021116</t>
  </si>
  <si>
    <t>020908</t>
  </si>
  <si>
    <t>030729</t>
  </si>
  <si>
    <t>031024</t>
  </si>
  <si>
    <t>040308</t>
  </si>
  <si>
    <t>020812</t>
  </si>
  <si>
    <t>030329</t>
  </si>
  <si>
    <t>021024</t>
  </si>
  <si>
    <t>020421</t>
  </si>
  <si>
    <t>020619</t>
  </si>
  <si>
    <t>030920</t>
  </si>
  <si>
    <t>040222</t>
  </si>
  <si>
    <t>020428</t>
  </si>
  <si>
    <t>010904</t>
  </si>
  <si>
    <t>010802</t>
  </si>
  <si>
    <t>020822</t>
  </si>
  <si>
    <t>030207</t>
  </si>
  <si>
    <t>010604</t>
  </si>
  <si>
    <t>010426</t>
  </si>
  <si>
    <t>020331</t>
  </si>
  <si>
    <t>010707</t>
  </si>
  <si>
    <t>021112</t>
  </si>
  <si>
    <t>990111</t>
  </si>
  <si>
    <t>021124</t>
  </si>
  <si>
    <t>020519</t>
  </si>
  <si>
    <t>020720</t>
  </si>
  <si>
    <t>030831</t>
  </si>
  <si>
    <t>031108</t>
  </si>
  <si>
    <t>030118</t>
  </si>
  <si>
    <t>020316</t>
  </si>
  <si>
    <t>021028</t>
  </si>
  <si>
    <t>010713</t>
  </si>
  <si>
    <t>020102</t>
  </si>
  <si>
    <t>010403</t>
  </si>
  <si>
    <t>010824</t>
  </si>
  <si>
    <t>030201</t>
  </si>
  <si>
    <t>020603</t>
  </si>
  <si>
    <t>010928</t>
  </si>
  <si>
    <t>020424</t>
  </si>
  <si>
    <t>030303</t>
  </si>
  <si>
    <t>020512</t>
  </si>
  <si>
    <t>020402</t>
  </si>
  <si>
    <t>030211</t>
  </si>
  <si>
    <t>020423</t>
  </si>
  <si>
    <t>030311</t>
  </si>
  <si>
    <t>020803</t>
  </si>
  <si>
    <t>020425</t>
  </si>
  <si>
    <t>020410</t>
  </si>
  <si>
    <t>021223</t>
  </si>
  <si>
    <t>010922</t>
  </si>
  <si>
    <t>020122</t>
  </si>
  <si>
    <t>010430</t>
  </si>
  <si>
    <t>030531</t>
  </si>
  <si>
    <t>030930</t>
  </si>
  <si>
    <t>011017</t>
  </si>
  <si>
    <t>020826</t>
  </si>
  <si>
    <t>011014</t>
  </si>
  <si>
    <t>021106</t>
  </si>
  <si>
    <t>020409</t>
  </si>
  <si>
    <t>021109</t>
  </si>
  <si>
    <t>021002</t>
  </si>
  <si>
    <t>020422</t>
  </si>
  <si>
    <t>011016</t>
  </si>
  <si>
    <t>011228</t>
  </si>
  <si>
    <t>020616</t>
  </si>
  <si>
    <t>020712</t>
  </si>
  <si>
    <t>020502</t>
  </si>
  <si>
    <t>020914</t>
  </si>
  <si>
    <t>030704</t>
  </si>
  <si>
    <t>031111</t>
  </si>
  <si>
    <t>030424</t>
  </si>
  <si>
    <t>030609</t>
  </si>
  <si>
    <t>031027</t>
  </si>
  <si>
    <t>031202</t>
  </si>
  <si>
    <t>030518</t>
  </si>
  <si>
    <t>030614</t>
  </si>
  <si>
    <t>030814</t>
  </si>
  <si>
    <t>020917</t>
  </si>
  <si>
    <t>020426</t>
  </si>
  <si>
    <t>030124</t>
  </si>
  <si>
    <t>020708</t>
  </si>
  <si>
    <t>021017</t>
  </si>
  <si>
    <t>020915</t>
  </si>
  <si>
    <t>020611</t>
  </si>
  <si>
    <t>010513</t>
  </si>
  <si>
    <t>010424</t>
  </si>
  <si>
    <t>011002</t>
  </si>
  <si>
    <t>011119</t>
  </si>
  <si>
    <t>020112</t>
  </si>
  <si>
    <t>020214</t>
  </si>
  <si>
    <t>020324</t>
  </si>
  <si>
    <t>030829</t>
  </si>
  <si>
    <t>031001</t>
  </si>
  <si>
    <t>021111</t>
  </si>
  <si>
    <t>021004</t>
  </si>
  <si>
    <t>030127</t>
  </si>
  <si>
    <t>020407</t>
  </si>
  <si>
    <t>010809</t>
  </si>
  <si>
    <t>030128</t>
  </si>
  <si>
    <t>020118</t>
  </si>
  <si>
    <t>011209</t>
  </si>
  <si>
    <t>020511</t>
  </si>
  <si>
    <t>020925</t>
  </si>
  <si>
    <t>011026</t>
  </si>
  <si>
    <t>011015</t>
  </si>
  <si>
    <t>010508</t>
  </si>
  <si>
    <t>021220</t>
  </si>
  <si>
    <t>021231</t>
  </si>
  <si>
    <t>020714</t>
  </si>
  <si>
    <t>010726</t>
  </si>
  <si>
    <t>010804</t>
  </si>
  <si>
    <t>030218</t>
  </si>
  <si>
    <t>020403</t>
  </si>
  <si>
    <t>010621</t>
  </si>
  <si>
    <t>020615</t>
  </si>
  <si>
    <t>020801</t>
  </si>
  <si>
    <t>031110</t>
  </si>
  <si>
    <t>040318</t>
  </si>
  <si>
    <t>030402</t>
  </si>
  <si>
    <t>030902</t>
  </si>
  <si>
    <t>030914</t>
  </si>
  <si>
    <t>031204</t>
  </si>
  <si>
    <t>030823</t>
  </si>
  <si>
    <t>021016</t>
  </si>
  <si>
    <t>020821</t>
  </si>
  <si>
    <t>020825</t>
  </si>
  <si>
    <t>021225</t>
  </si>
  <si>
    <t>030103</t>
  </si>
  <si>
    <t>010921</t>
  </si>
  <si>
    <t>030123</t>
  </si>
  <si>
    <t>010530</t>
  </si>
  <si>
    <t>021101</t>
  </si>
  <si>
    <t>021029</t>
  </si>
  <si>
    <t>020701</t>
  </si>
  <si>
    <t>020907</t>
  </si>
  <si>
    <t>010810</t>
  </si>
  <si>
    <t>020830</t>
  </si>
  <si>
    <t>020827</t>
  </si>
  <si>
    <t>010711</t>
  </si>
  <si>
    <t>010807</t>
  </si>
  <si>
    <t>020718</t>
  </si>
  <si>
    <t>021213</t>
  </si>
  <si>
    <t>030204</t>
  </si>
  <si>
    <t>011208</t>
  </si>
  <si>
    <t>020515</t>
  </si>
  <si>
    <t>030226</t>
  </si>
  <si>
    <t>030921</t>
  </si>
  <si>
    <t>031010</t>
  </si>
  <si>
    <t>030911</t>
  </si>
  <si>
    <t>031014</t>
  </si>
  <si>
    <t>030803</t>
  </si>
  <si>
    <t>021003</t>
  </si>
  <si>
    <t>991120</t>
  </si>
  <si>
    <t>000918</t>
  </si>
  <si>
    <t>011224</t>
  </si>
  <si>
    <t>010925</t>
  </si>
  <si>
    <t>020301</t>
  </si>
  <si>
    <t>011010</t>
  </si>
  <si>
    <t>010407</t>
  </si>
  <si>
    <t>010409</t>
  </si>
  <si>
    <t>020501</t>
  </si>
  <si>
    <t>020920</t>
  </si>
  <si>
    <t>021010</t>
  </si>
  <si>
    <t>030505</t>
  </si>
  <si>
    <t>040305</t>
  </si>
  <si>
    <t>010414</t>
  </si>
  <si>
    <t>010514</t>
  </si>
  <si>
    <t>020317</t>
  </si>
  <si>
    <t>020622</t>
  </si>
  <si>
    <t>021128</t>
  </si>
  <si>
    <t>021115</t>
  </si>
  <si>
    <t>020408</t>
  </si>
  <si>
    <t>021203</t>
  </si>
  <si>
    <t>021207</t>
  </si>
  <si>
    <t>030501</t>
  </si>
  <si>
    <t>011229</t>
  </si>
  <si>
    <t>020518</t>
  </si>
  <si>
    <t>011009</t>
  </si>
  <si>
    <t>020809</t>
  </si>
  <si>
    <t>020806</t>
  </si>
  <si>
    <t>011204</t>
  </si>
  <si>
    <t>010813</t>
  </si>
  <si>
    <t>020506</t>
  </si>
  <si>
    <t>011125</t>
  </si>
  <si>
    <t>011214</t>
  </si>
  <si>
    <t>030214</t>
  </si>
  <si>
    <t>030215</t>
  </si>
  <si>
    <t>011203</t>
  </si>
  <si>
    <t>021007</t>
  </si>
  <si>
    <t>011006</t>
  </si>
  <si>
    <t>021108</t>
  </si>
  <si>
    <t>020517</t>
  </si>
  <si>
    <t>011101</t>
  </si>
  <si>
    <t>010608</t>
  </si>
  <si>
    <t>040214</t>
  </si>
  <si>
    <t>030427</t>
  </si>
  <si>
    <t>010126</t>
  </si>
  <si>
    <t>030126</t>
  </si>
  <si>
    <t>020114</t>
  </si>
  <si>
    <t>010524</t>
  </si>
  <si>
    <t>020124</t>
  </si>
  <si>
    <t>010722</t>
  </si>
  <si>
    <t>010829</t>
  </si>
  <si>
    <t>011106</t>
  </si>
  <si>
    <t>020221</t>
  </si>
  <si>
    <t>010724</t>
  </si>
  <si>
    <t>010212</t>
  </si>
  <si>
    <t>010607</t>
  </si>
  <si>
    <t>021226</t>
  </si>
  <si>
    <t>020819</t>
  </si>
  <si>
    <t>020922</t>
  </si>
  <si>
    <t>010805</t>
  </si>
  <si>
    <t>010415</t>
  </si>
  <si>
    <t>020227</t>
  </si>
  <si>
    <t>020818</t>
  </si>
  <si>
    <t>011213</t>
  </si>
  <si>
    <t>010410</t>
  </si>
  <si>
    <t>020605</t>
  </si>
  <si>
    <t>010718</t>
  </si>
  <si>
    <t>030117</t>
  </si>
  <si>
    <t>001002</t>
  </si>
  <si>
    <t>021209</t>
  </si>
  <si>
    <t>020724</t>
  </si>
  <si>
    <t>001127</t>
  </si>
  <si>
    <t>020725</t>
  </si>
  <si>
    <t>010523</t>
  </si>
  <si>
    <t>000928</t>
  </si>
  <si>
    <t>010917</t>
  </si>
  <si>
    <t>010423</t>
  </si>
  <si>
    <t>020614</t>
  </si>
  <si>
    <t>020707</t>
  </si>
  <si>
    <t>990627</t>
  </si>
  <si>
    <t>010930</t>
  </si>
  <si>
    <t>010721</t>
  </si>
  <si>
    <t>010827</t>
  </si>
  <si>
    <t>010615</t>
  </si>
  <si>
    <t>010715</t>
  </si>
  <si>
    <t>011025</t>
  </si>
  <si>
    <t>021122</t>
  </si>
  <si>
    <t>000512</t>
  </si>
  <si>
    <t>030320</t>
  </si>
  <si>
    <t>010519</t>
  </si>
  <si>
    <t>011124</t>
  </si>
  <si>
    <t>020319</t>
  </si>
  <si>
    <t>010512</t>
  </si>
  <si>
    <t>020306</t>
  </si>
  <si>
    <t>010602</t>
  </si>
  <si>
    <t>010526</t>
  </si>
  <si>
    <t>021212</t>
  </si>
  <si>
    <t>020903</t>
  </si>
  <si>
    <t>030305</t>
  </si>
  <si>
    <t>030317</t>
  </si>
  <si>
    <t>020523</t>
  </si>
  <si>
    <t>020929</t>
  </si>
  <si>
    <t>020623</t>
  </si>
  <si>
    <t>020516</t>
  </si>
  <si>
    <t>030105</t>
  </si>
  <si>
    <t>020702</t>
  </si>
  <si>
    <t>030220</t>
  </si>
  <si>
    <t>030903</t>
  </si>
  <si>
    <t>030731</t>
  </si>
  <si>
    <t>031021</t>
  </si>
  <si>
    <t>031007</t>
  </si>
  <si>
    <t>030901</t>
  </si>
  <si>
    <t>031218</t>
  </si>
  <si>
    <t>030508</t>
  </si>
  <si>
    <t>030502</t>
  </si>
  <si>
    <t>020218</t>
  </si>
  <si>
    <t>010418</t>
  </si>
  <si>
    <t>010412</t>
  </si>
  <si>
    <t>010712</t>
  </si>
  <si>
    <t>020314</t>
  </si>
  <si>
    <t>011120</t>
  </si>
  <si>
    <t>020918</t>
  </si>
  <si>
    <t>020412</t>
  </si>
  <si>
    <t>020807</t>
  </si>
  <si>
    <t>031123</t>
  </si>
  <si>
    <t>030119</t>
  </si>
  <si>
    <t>030101</t>
  </si>
  <si>
    <t>010425</t>
  </si>
  <si>
    <t>010906</t>
  </si>
  <si>
    <t>011130</t>
  </si>
  <si>
    <t>010812</t>
  </si>
  <si>
    <t>020630</t>
  </si>
  <si>
    <t>040106</t>
  </si>
  <si>
    <t>021208</t>
  </si>
  <si>
    <t>000831</t>
  </si>
  <si>
    <t>040217</t>
  </si>
  <si>
    <t>031213</t>
  </si>
  <si>
    <t>040116</t>
  </si>
  <si>
    <t>030401</t>
  </si>
  <si>
    <t>020927</t>
  </si>
  <si>
    <t>020715</t>
  </si>
  <si>
    <t>021222</t>
  </si>
  <si>
    <t>020427</t>
  </si>
  <si>
    <t>011004</t>
  </si>
  <si>
    <t>010913</t>
  </si>
  <si>
    <t>821111</t>
  </si>
  <si>
    <t>010704</t>
  </si>
  <si>
    <t>010110</t>
  </si>
  <si>
    <t>010727</t>
  </si>
  <si>
    <t>010419</t>
  </si>
  <si>
    <t>030613</t>
  </si>
  <si>
    <t>020420</t>
  </si>
  <si>
    <t>040209</t>
  </si>
  <si>
    <t>040313</t>
  </si>
  <si>
    <t>030413</t>
  </si>
  <si>
    <t>031022</t>
  </si>
  <si>
    <t>031122</t>
  </si>
  <si>
    <t>030905</t>
  </si>
  <si>
    <t>030711</t>
  </si>
  <si>
    <t>031228</t>
  </si>
  <si>
    <t>040203</t>
  </si>
  <si>
    <t>031020</t>
  </si>
  <si>
    <t>030630</t>
  </si>
  <si>
    <t>030825</t>
  </si>
  <si>
    <t>030907</t>
  </si>
  <si>
    <t>030416</t>
  </si>
  <si>
    <t>010601</t>
  </si>
  <si>
    <t>030725</t>
  </si>
  <si>
    <t>031011</t>
  </si>
  <si>
    <t>030504</t>
  </si>
  <si>
    <t>040321</t>
  </si>
  <si>
    <t>031230</t>
  </si>
  <si>
    <t>030314</t>
  </si>
  <si>
    <t>030705</t>
  </si>
  <si>
    <t>030418</t>
  </si>
  <si>
    <t>010502</t>
  </si>
  <si>
    <t>020315</t>
  </si>
  <si>
    <t>020722</t>
  </si>
  <si>
    <t>021008</t>
  </si>
  <si>
    <t>020808</t>
  </si>
  <si>
    <t>030108</t>
  </si>
  <si>
    <t>020513</t>
  </si>
  <si>
    <t>030924</t>
  </si>
  <si>
    <t>030617</t>
  </si>
  <si>
    <t>031017</t>
  </si>
  <si>
    <t>040229</t>
  </si>
  <si>
    <t>021210</t>
  </si>
  <si>
    <t>030906</t>
  </si>
  <si>
    <t>031117</t>
  </si>
  <si>
    <t>030913</t>
  </si>
  <si>
    <t>031018</t>
  </si>
  <si>
    <t>031227</t>
  </si>
  <si>
    <t>040123</t>
  </si>
  <si>
    <t>030522</t>
  </si>
  <si>
    <t>040326</t>
  </si>
  <si>
    <t>040107</t>
  </si>
  <si>
    <t>030721</t>
  </si>
  <si>
    <t>030627</t>
  </si>
  <si>
    <t>030720</t>
  </si>
  <si>
    <t>030410</t>
  </si>
  <si>
    <t>030520</t>
  </si>
  <si>
    <t>031026</t>
  </si>
  <si>
    <t>030509</t>
  </si>
  <si>
    <t>030619</t>
  </si>
  <si>
    <t>030806</t>
  </si>
  <si>
    <t>031113</t>
  </si>
  <si>
    <t>040224</t>
  </si>
  <si>
    <t>030621</t>
  </si>
  <si>
    <t>031224</t>
  </si>
  <si>
    <t>040126</t>
  </si>
  <si>
    <t>020107</t>
  </si>
  <si>
    <t>010517</t>
  </si>
  <si>
    <t>030703</t>
  </si>
  <si>
    <t>040113</t>
  </si>
  <si>
    <t>030728</t>
  </si>
  <si>
    <t>040210</t>
  </si>
  <si>
    <t>030713</t>
  </si>
  <si>
    <t>030802</t>
  </si>
  <si>
    <t>021015</t>
  </si>
  <si>
    <t>031006</t>
  </si>
  <si>
    <t>030822</t>
  </si>
  <si>
    <t>030917</t>
  </si>
  <si>
    <t>030403</t>
  </si>
  <si>
    <t>031115</t>
  </si>
  <si>
    <t>020309</t>
  </si>
  <si>
    <t>040131</t>
  </si>
  <si>
    <t>030807</t>
  </si>
  <si>
    <t>031106</t>
  </si>
  <si>
    <t>010729</t>
  </si>
  <si>
    <t>020705</t>
  </si>
  <si>
    <t>030605</t>
  </si>
  <si>
    <t>040205</t>
  </si>
  <si>
    <t>980710</t>
  </si>
  <si>
    <t>031023</t>
  </si>
  <si>
    <t>031015</t>
  </si>
  <si>
    <t>040323</t>
  </si>
  <si>
    <t>040401</t>
  </si>
  <si>
    <t>030816</t>
  </si>
  <si>
    <t>030629</t>
  </si>
  <si>
    <t>000704</t>
  </si>
  <si>
    <t>031203</t>
  </si>
  <si>
    <t>031116</t>
  </si>
  <si>
    <t>031008</t>
  </si>
  <si>
    <t>030702</t>
  </si>
  <si>
    <t>031214</t>
  </si>
  <si>
    <t>030524</t>
  </si>
  <si>
    <t>030422</t>
  </si>
  <si>
    <t>030122</t>
  </si>
  <si>
    <t>040226</t>
  </si>
  <si>
    <t>030712</t>
  </si>
  <si>
    <t>020729</t>
  </si>
  <si>
    <t>030904</t>
  </si>
  <si>
    <t>040325</t>
  </si>
  <si>
    <t>030929</t>
  </si>
  <si>
    <t>030719</t>
  </si>
  <si>
    <t>030611</t>
  </si>
  <si>
    <t>040104</t>
  </si>
  <si>
    <t>030805</t>
  </si>
  <si>
    <t>030606</t>
  </si>
  <si>
    <t>031120</t>
  </si>
  <si>
    <t>030608</t>
  </si>
  <si>
    <t>020930</t>
  </si>
  <si>
    <t>030918</t>
  </si>
  <si>
    <t>020916</t>
  </si>
  <si>
    <t>010825</t>
  </si>
  <si>
    <t>030714</t>
  </si>
  <si>
    <t>020727</t>
  </si>
  <si>
    <t>030818</t>
  </si>
  <si>
    <t>031105</t>
  </si>
  <si>
    <t>030723</t>
  </si>
  <si>
    <t>030529</t>
  </si>
  <si>
    <t>030809</t>
  </si>
  <si>
    <t>030430</t>
  </si>
  <si>
    <t>030915</t>
  </si>
  <si>
    <t>031128</t>
  </si>
  <si>
    <t>031112</t>
  </si>
  <si>
    <t>020303</t>
  </si>
  <si>
    <t>970314</t>
  </si>
  <si>
    <t>030602</t>
  </si>
  <si>
    <t>030716</t>
  </si>
  <si>
    <t>021011</t>
  </si>
  <si>
    <t>030319</t>
  </si>
  <si>
    <t>031004</t>
  </si>
  <si>
    <t>031130</t>
  </si>
  <si>
    <t>030804</t>
  </si>
  <si>
    <t>031231</t>
  </si>
  <si>
    <t>030408</t>
  </si>
  <si>
    <t>030628</t>
  </si>
  <si>
    <t>030304</t>
  </si>
  <si>
    <t>030909</t>
  </si>
  <si>
    <t>031104</t>
  </si>
  <si>
    <t>030620</t>
  </si>
  <si>
    <t>020321</t>
  </si>
  <si>
    <t>020728</t>
  </si>
  <si>
    <t>030512</t>
  </si>
  <si>
    <t>020913</t>
  </si>
  <si>
    <t>040213</t>
  </si>
  <si>
    <t>040110</t>
  </si>
  <si>
    <t>031201</t>
  </si>
  <si>
    <t>031206</t>
  </si>
  <si>
    <t>031028</t>
  </si>
  <si>
    <t>030808</t>
  </si>
  <si>
    <t>040320</t>
  </si>
  <si>
    <t>030426</t>
  </si>
  <si>
    <t>031220</t>
  </si>
  <si>
    <t>030625</t>
  </si>
  <si>
    <t>020706</t>
  </si>
  <si>
    <t>030404</t>
  </si>
  <si>
    <t>MGL</t>
  </si>
  <si>
    <t>PER</t>
  </si>
  <si>
    <t>KOR</t>
  </si>
  <si>
    <t>CHN</t>
  </si>
  <si>
    <t>永野　朱音</t>
  </si>
  <si>
    <t>河合　瑠未果</t>
  </si>
  <si>
    <t>木村　莉子</t>
  </si>
  <si>
    <t>坂本　彩華</t>
  </si>
  <si>
    <t>澤藤　真華</t>
  </si>
  <si>
    <t>真鍋　綾菜</t>
  </si>
  <si>
    <t>渡邉　深友</t>
  </si>
  <si>
    <t>田中　瑠音</t>
  </si>
  <si>
    <t>浦　愛彩</t>
  </si>
  <si>
    <t>成生　茜</t>
  </si>
  <si>
    <t>渡辺　真衣</t>
  </si>
  <si>
    <t>猪飼　真莉子</t>
  </si>
  <si>
    <t>小方　亜珠</t>
  </si>
  <si>
    <t>沖　有友里</t>
  </si>
  <si>
    <t>北村　瑠美</t>
  </si>
  <si>
    <t>嵯峨　吹雪</t>
  </si>
  <si>
    <t>杉山　文美</t>
  </si>
  <si>
    <t>広瀬　千尋</t>
  </si>
  <si>
    <t>森　美琴</t>
  </si>
  <si>
    <t>青木　香澄</t>
  </si>
  <si>
    <t>江藤　萌</t>
  </si>
  <si>
    <t>重政　朱里</t>
  </si>
  <si>
    <t>松田　愛美</t>
  </si>
  <si>
    <t>宮川　萌花</t>
  </si>
  <si>
    <t>今井　菜月</t>
  </si>
  <si>
    <t>福井　杏</t>
  </si>
  <si>
    <t>宮下　真弥</t>
  </si>
  <si>
    <t>松浦　花純</t>
  </si>
  <si>
    <t>木村　加乃</t>
  </si>
  <si>
    <t>出立　風佳</t>
  </si>
  <si>
    <t>井田　明香梨</t>
  </si>
  <si>
    <t>安藤　優月</t>
  </si>
  <si>
    <t>篠崎　稔里</t>
  </si>
  <si>
    <t>林　杏茄</t>
  </si>
  <si>
    <t>古間　莉緒</t>
  </si>
  <si>
    <t>荻野　未悠</t>
  </si>
  <si>
    <t>大城　莉夢</t>
  </si>
  <si>
    <t>福井　藍</t>
  </si>
  <si>
    <t>村田　桃香</t>
  </si>
  <si>
    <t>泉　好笑</t>
  </si>
  <si>
    <t>村田　千遥</t>
  </si>
  <si>
    <t>須田　みのり</t>
  </si>
  <si>
    <t>萩原　朱里</t>
  </si>
  <si>
    <t>牧野　菜沙</t>
  </si>
  <si>
    <t>安藤　愛未</t>
  </si>
  <si>
    <t>大城　珠莉</t>
  </si>
  <si>
    <t>田中　友梨</t>
  </si>
  <si>
    <t>田中　千尋</t>
  </si>
  <si>
    <t>青井　ひまわり</t>
  </si>
  <si>
    <t>後藤　里奈</t>
  </si>
  <si>
    <t>吉澤　ひまり</t>
  </si>
  <si>
    <t>星川　茉鈴</t>
  </si>
  <si>
    <t>岸本　優花</t>
  </si>
  <si>
    <t>伏見　千香</t>
  </si>
  <si>
    <t>市川　紗衣</t>
  </si>
  <si>
    <t>木村　梨帆</t>
  </si>
  <si>
    <t>原　知世</t>
  </si>
  <si>
    <t>佐藤　綺海</t>
  </si>
  <si>
    <t>岡江　未莉</t>
  </si>
  <si>
    <t>藤原　実央</t>
  </si>
  <si>
    <t>妹尾　沙羅々</t>
  </si>
  <si>
    <t>茶谷　百香</t>
  </si>
  <si>
    <t>小池　香奈</t>
  </si>
  <si>
    <t>嶋田　みのり</t>
  </si>
  <si>
    <t>鈴木　優菜</t>
  </si>
  <si>
    <t>伊藤　芽生</t>
  </si>
  <si>
    <t>稲葉　夢香</t>
  </si>
  <si>
    <t>中安　若菜</t>
  </si>
  <si>
    <t>髙原　さくら</t>
  </si>
  <si>
    <t>具志堅　佑奈</t>
  </si>
  <si>
    <t>阿比留　悠奈</t>
  </si>
  <si>
    <t>金子　藍</t>
  </si>
  <si>
    <t>棚池　叶歩</t>
  </si>
  <si>
    <t>井山　一佳</t>
  </si>
  <si>
    <t>大沼　はるな</t>
  </si>
  <si>
    <t>関口　七夏海</t>
  </si>
  <si>
    <t>丹戸　瑠梨</t>
  </si>
  <si>
    <t>中島　七海</t>
  </si>
  <si>
    <t>中村　柚音</t>
  </si>
  <si>
    <t>花田　佳乃</t>
  </si>
  <si>
    <t>姫野　可楓</t>
  </si>
  <si>
    <t>平野　生歩</t>
  </si>
  <si>
    <t>渡邉　葵</t>
  </si>
  <si>
    <t>山形　智香</t>
  </si>
  <si>
    <t>服部　花菜子</t>
  </si>
  <si>
    <t>櫻木　雪乃</t>
  </si>
  <si>
    <t>高橋　好波</t>
  </si>
  <si>
    <t>松田　凜々子</t>
  </si>
  <si>
    <t>福本　萌菜</t>
  </si>
  <si>
    <t>須崎　心優</t>
  </si>
  <si>
    <t>服部　明日風</t>
  </si>
  <si>
    <t>村上　弓月</t>
  </si>
  <si>
    <t>外園　愛梨</t>
  </si>
  <si>
    <t>小林　幸音</t>
  </si>
  <si>
    <t>稲垣　愛結</t>
  </si>
  <si>
    <t>菊地　真奈佳</t>
  </si>
  <si>
    <t>櫻井　晴菜</t>
  </si>
  <si>
    <t>森　優希</t>
  </si>
  <si>
    <t>太田　真帆</t>
  </si>
  <si>
    <t>前田　友美菜</t>
  </si>
  <si>
    <t>西尾　結愛</t>
  </si>
  <si>
    <t>藤本　遥</t>
  </si>
  <si>
    <t>酒井　利菜</t>
  </si>
  <si>
    <t>小河　遥花</t>
  </si>
  <si>
    <t>白鳥　百花</t>
  </si>
  <si>
    <t>関戸　早希</t>
  </si>
  <si>
    <t>阪井　空</t>
  </si>
  <si>
    <t>中田　茉希</t>
  </si>
  <si>
    <t>水谷　結花</t>
  </si>
  <si>
    <t>石森　杏</t>
  </si>
  <si>
    <t>杉山　真奈</t>
  </si>
  <si>
    <t>南方　美羽</t>
  </si>
  <si>
    <t>山根　碧栞</t>
  </si>
  <si>
    <t>小野　花織</t>
  </si>
  <si>
    <t>鈴木　彩音</t>
  </si>
  <si>
    <t>福田　紅菜</t>
  </si>
  <si>
    <t>森田　桃加</t>
  </si>
  <si>
    <t>大菅　紗矢香</t>
  </si>
  <si>
    <t>吉田　空叶</t>
  </si>
  <si>
    <t>金子　碧華</t>
  </si>
  <si>
    <t>成瀬　夢乃</t>
  </si>
  <si>
    <t>齋藤　維佳</t>
  </si>
  <si>
    <t>久保　亜月</t>
  </si>
  <si>
    <t>田畑　美羽</t>
  </si>
  <si>
    <t>中嶋　日向子</t>
  </si>
  <si>
    <t>堀田　萌</t>
  </si>
  <si>
    <t>岡本　瑠香</t>
  </si>
  <si>
    <t>岩本　乙夏</t>
  </si>
  <si>
    <t>市川　紗羅</t>
  </si>
  <si>
    <t>蟹江　璃彩子</t>
  </si>
  <si>
    <t>森　琴音</t>
  </si>
  <si>
    <t>則武　桃佳</t>
  </si>
  <si>
    <t>浅井　りか</t>
  </si>
  <si>
    <t>山口　奈緒子</t>
  </si>
  <si>
    <t>江見　優佳</t>
  </si>
  <si>
    <t>平林　真紀</t>
  </si>
  <si>
    <t>牧　聖琴</t>
  </si>
  <si>
    <t>神谷　京奈</t>
  </si>
  <si>
    <t>西川　ひより</t>
  </si>
  <si>
    <t>松下　陽菜</t>
  </si>
  <si>
    <t>渡邉　由夏</t>
  </si>
  <si>
    <t>伊藤　凛乃</t>
  </si>
  <si>
    <t>近藤　椎菜</t>
  </si>
  <si>
    <t>永田　彩恵</t>
  </si>
  <si>
    <t>野原　めぐみ</t>
  </si>
  <si>
    <t>松井　結菜</t>
  </si>
  <si>
    <t>村松　七海</t>
  </si>
  <si>
    <t>山田　綾菜</t>
  </si>
  <si>
    <t>竹森　光優</t>
  </si>
  <si>
    <t>後藤　永実奈</t>
  </si>
  <si>
    <t>加藤　梨帆</t>
  </si>
  <si>
    <t>中村　美月</t>
  </si>
  <si>
    <t>西井　せり</t>
  </si>
  <si>
    <t>永谷　千宙</t>
  </si>
  <si>
    <t>桑原　舞</t>
  </si>
  <si>
    <t>純浦　美桜</t>
  </si>
  <si>
    <t>藤井　優羽</t>
  </si>
  <si>
    <t>山田　葵</t>
  </si>
  <si>
    <t>山田　涼雅</t>
  </si>
  <si>
    <t>大橋　舞子</t>
  </si>
  <si>
    <t>祖父江　真子</t>
  </si>
  <si>
    <t>喜古　響</t>
  </si>
  <si>
    <t>中平　安美</t>
  </si>
  <si>
    <t>坂口　なつこ</t>
  </si>
  <si>
    <t>百合草　美優</t>
  </si>
  <si>
    <t>江尻　智香</t>
  </si>
  <si>
    <t>丹羽　優菜</t>
  </si>
  <si>
    <t>野呂　くれあ</t>
  </si>
  <si>
    <t>増渕　祐香</t>
  </si>
  <si>
    <t>五味　叶花</t>
  </si>
  <si>
    <t>谷本　七星</t>
  </si>
  <si>
    <t>戸村　文音</t>
  </si>
  <si>
    <t>畑本　夏萌</t>
  </si>
  <si>
    <t>前川　凪波</t>
  </si>
  <si>
    <t>石松　愛朱加</t>
  </si>
  <si>
    <t>大河原　萌花</t>
  </si>
  <si>
    <t>柳樂　あずみ</t>
  </si>
  <si>
    <t>原田　紗希</t>
  </si>
  <si>
    <t>明貝　菜乃羽</t>
  </si>
  <si>
    <t>米澤　奈々香</t>
  </si>
  <si>
    <t>伊藤　由莉</t>
  </si>
  <si>
    <t>遠藤　なずな</t>
  </si>
  <si>
    <t>畑　まどか</t>
  </si>
  <si>
    <t>濱地　きらら</t>
  </si>
  <si>
    <t>黒田　彩夏</t>
  </si>
  <si>
    <t>瀬々奈　璃乃</t>
  </si>
  <si>
    <t>村木　千織</t>
  </si>
  <si>
    <t>辻　怜樹</t>
  </si>
  <si>
    <t>加藤　瞭奈</t>
  </si>
  <si>
    <t>大畑　晴香</t>
  </si>
  <si>
    <t>矢島　愛実</t>
  </si>
  <si>
    <t>冨田　こまち</t>
  </si>
  <si>
    <t>仲　日菜子</t>
  </si>
  <si>
    <t>楠川　季世</t>
  </si>
  <si>
    <t>鹿嶌　菜々子</t>
  </si>
  <si>
    <t>北嶋　茉智</t>
  </si>
  <si>
    <t>栗田　萌</t>
  </si>
  <si>
    <t>小名　陽日</t>
  </si>
  <si>
    <t>鈴木　万結</t>
  </si>
  <si>
    <t>峰田　愛子</t>
  </si>
  <si>
    <t>細谷　奈津子</t>
  </si>
  <si>
    <t>伊藤　さやか</t>
  </si>
  <si>
    <t>伊藤　紫花</t>
  </si>
  <si>
    <t>山田　珠実</t>
  </si>
  <si>
    <t>北嶋　真千</t>
  </si>
  <si>
    <t>兒玉　栞</t>
  </si>
  <si>
    <t>林　萌海</t>
  </si>
  <si>
    <t>宇佐見　佳音</t>
  </si>
  <si>
    <t>村岡　紗千</t>
  </si>
  <si>
    <t>山岸　芽生</t>
  </si>
  <si>
    <t>三浦　萌々子</t>
  </si>
  <si>
    <t>柴田　あず美</t>
  </si>
  <si>
    <t>村上　華穂</t>
  </si>
  <si>
    <t>袴田　更紗</t>
  </si>
  <si>
    <t>荒木　綸</t>
  </si>
  <si>
    <t>大橋　茶和</t>
  </si>
  <si>
    <t>佐原　早耶香</t>
  </si>
  <si>
    <t>杉谷　奏</t>
  </si>
  <si>
    <t>今井　乃々佳</t>
  </si>
  <si>
    <t>北山　美咲</t>
  </si>
  <si>
    <t>長島　千紘</t>
  </si>
  <si>
    <t>井内　結叶</t>
  </si>
  <si>
    <t>後藤　真衣</t>
  </si>
  <si>
    <t>丹下　佑莉</t>
  </si>
  <si>
    <t>酒井　梨奈</t>
  </si>
  <si>
    <t>岩田　華侑</t>
  </si>
  <si>
    <t>大田　瑞穂</t>
  </si>
  <si>
    <t>上野　寧々</t>
  </si>
  <si>
    <t>松本　小毬</t>
  </si>
  <si>
    <t>小林　千芹</t>
  </si>
  <si>
    <t>井森　優月</t>
  </si>
  <si>
    <t>松本　渚</t>
  </si>
  <si>
    <t>鈴木　楓</t>
  </si>
  <si>
    <t>小堀　智佳子</t>
  </si>
  <si>
    <t>小林　悠</t>
  </si>
  <si>
    <t>河村　夏希</t>
  </si>
  <si>
    <t>川　ひま里</t>
  </si>
  <si>
    <t>河合　風南</t>
  </si>
  <si>
    <t>後藤　詩歩</t>
  </si>
  <si>
    <t>愛敬　百花</t>
  </si>
  <si>
    <t>柴田　藍子</t>
  </si>
  <si>
    <t>山本　采和</t>
  </si>
  <si>
    <t>佐藤　綾畝</t>
  </si>
  <si>
    <t>水野　真緒</t>
  </si>
  <si>
    <t>猪熊　みのり</t>
  </si>
  <si>
    <t>野村　理湖</t>
  </si>
  <si>
    <t>山下　華歩</t>
  </si>
  <si>
    <t>平井　友理</t>
  </si>
  <si>
    <t>木谷　明日香</t>
  </si>
  <si>
    <t>矢野　歩帆</t>
  </si>
  <si>
    <t>水谷　梨乃</t>
  </si>
  <si>
    <t>竹中　陽菜子</t>
  </si>
  <si>
    <t>近藤　真綾</t>
  </si>
  <si>
    <t>内藤　佳代子</t>
  </si>
  <si>
    <t>小村　有里</t>
  </si>
  <si>
    <t>芹澤　小夏</t>
  </si>
  <si>
    <t>蝦名　花菜</t>
  </si>
  <si>
    <t>小谷　さくら</t>
  </si>
  <si>
    <t>梶　まりあ</t>
  </si>
  <si>
    <t>兼子　心寧</t>
  </si>
  <si>
    <t>川江　彩未</t>
  </si>
  <si>
    <t>一ノ瀬　穂南</t>
  </si>
  <si>
    <t>権藤　千咲</t>
  </si>
  <si>
    <t>小椋　きらり</t>
  </si>
  <si>
    <t>古俣　衣梨</t>
  </si>
  <si>
    <t>岩田　彩美</t>
  </si>
  <si>
    <t>久野　香奈</t>
  </si>
  <si>
    <t>堀　真弥子</t>
  </si>
  <si>
    <t>西山　佳歩</t>
  </si>
  <si>
    <t>Mika TANAHASHI</t>
  </si>
  <si>
    <t>Akari ANDO</t>
  </si>
  <si>
    <t>Mayu KATO</t>
  </si>
  <si>
    <t>Kaoru SUGIYAMA</t>
  </si>
  <si>
    <t>Mana KOIZUMI</t>
  </si>
  <si>
    <t>Sakiho SHIMIZU</t>
  </si>
  <si>
    <t>Kanako ONISHI</t>
  </si>
  <si>
    <t>Akane NAGANO</t>
  </si>
  <si>
    <t>Rumika KAWAI</t>
  </si>
  <si>
    <t>Haruka KANEHARA</t>
  </si>
  <si>
    <t>Riko KIMURA</t>
  </si>
  <si>
    <t>Ayaka SAKAMOTO</t>
  </si>
  <si>
    <t>Masaka SAWAFUJI</t>
  </si>
  <si>
    <t>Ayana MANABE</t>
  </si>
  <si>
    <t>Miyu WATANABE</t>
  </si>
  <si>
    <t>Rune TANAKA</t>
  </si>
  <si>
    <t xml:space="preserve"> Aisa URA</t>
  </si>
  <si>
    <t>Yuri YAMAMOTO</t>
  </si>
  <si>
    <t>Mayuka UNO</t>
  </si>
  <si>
    <t>Satsuki HIRANO</t>
  </si>
  <si>
    <t>Akane NARIU</t>
  </si>
  <si>
    <t>Ayumi IWAMOTO</t>
  </si>
  <si>
    <t>Kaho NAKANO</t>
  </si>
  <si>
    <t>Suzuka YAMADA</t>
  </si>
  <si>
    <t>Kaede INADA</t>
  </si>
  <si>
    <t>Mai WATANABE</t>
  </si>
  <si>
    <t>Yuka MURATA</t>
  </si>
  <si>
    <t>Mariko IKAI</t>
  </si>
  <si>
    <t>Natsuko SUGIYAMA</t>
  </si>
  <si>
    <t>Misuzu USUI</t>
  </si>
  <si>
    <t>Haruka OKUBO</t>
  </si>
  <si>
    <t>Asuka MIWA</t>
  </si>
  <si>
    <t>Miyu SOGA</t>
  </si>
  <si>
    <t>Azu OGATA</t>
  </si>
  <si>
    <t>Ayuri OKI</t>
  </si>
  <si>
    <t>Rumi KITAMURA</t>
  </si>
  <si>
    <t>Fubuki SAGA</t>
  </si>
  <si>
    <t>Ayami SUGIYAMA</t>
  </si>
  <si>
    <t>Chihiro HIROSE</t>
  </si>
  <si>
    <t>Mikoto MORI</t>
  </si>
  <si>
    <t>Rina YAMAMOTO</t>
  </si>
  <si>
    <t>Kasumi AOKI</t>
  </si>
  <si>
    <t>Moe ETO</t>
  </si>
  <si>
    <t>Akari SHIGEMASA</t>
  </si>
  <si>
    <t>Aimi MATSUDA</t>
  </si>
  <si>
    <t>Moeka MIYAGAWA</t>
  </si>
  <si>
    <t>Sakina HADA</t>
  </si>
  <si>
    <t>Naaya IMAMURA</t>
  </si>
  <si>
    <t>Asuna MATSUURA</t>
  </si>
  <si>
    <t>Mizuha AOYAMA</t>
  </si>
  <si>
    <t>Natsuki IMAI</t>
  </si>
  <si>
    <t>Ayaka FUWA</t>
  </si>
  <si>
    <t>Anzu FUKUI</t>
  </si>
  <si>
    <t>Maya MIYASHITA</t>
  </si>
  <si>
    <t>Shihoko NAKAZAKO</t>
  </si>
  <si>
    <t>Kasumi MATSUURA</t>
  </si>
  <si>
    <t>Riho TAZOE</t>
  </si>
  <si>
    <t>Mayuka OHMORI</t>
  </si>
  <si>
    <t>Kano KIMURA</t>
  </si>
  <si>
    <t>Fuka DEDACHI</t>
  </si>
  <si>
    <t>Akari IDA</t>
  </si>
  <si>
    <t>Nanami KONDOU</t>
  </si>
  <si>
    <t>Aoi SHIBATA</t>
  </si>
  <si>
    <t>Nanami MISUGI</t>
  </si>
  <si>
    <t>Yuzuki ANDO</t>
  </si>
  <si>
    <t>Minori SHINOZAKI</t>
  </si>
  <si>
    <t>Anna HAYASHI</t>
  </si>
  <si>
    <t>Miku SAITO</t>
  </si>
  <si>
    <t>Rio FURUMA</t>
  </si>
  <si>
    <t>Miyu OGINO</t>
  </si>
  <si>
    <t>Rimu OSHIRO</t>
  </si>
  <si>
    <t>Fuka NAKANISHI</t>
  </si>
  <si>
    <t>Mai IIDA</t>
  </si>
  <si>
    <t>Ai FUKUI</t>
  </si>
  <si>
    <t>Natsuki TOYAMA</t>
  </si>
  <si>
    <t>Airi SUGIURA</t>
  </si>
  <si>
    <t>Rika ISHIHARA</t>
  </si>
  <si>
    <t>Momoka MURATA</t>
  </si>
  <si>
    <t>Konomi IZUMI</t>
  </si>
  <si>
    <t>Riko SAKAKIBARA</t>
  </si>
  <si>
    <t>Chiharu MURATA</t>
  </si>
  <si>
    <t>Chiaki TERAZAWA</t>
  </si>
  <si>
    <t>Minori SUDA</t>
  </si>
  <si>
    <t>Noe MATSUDA</t>
  </si>
  <si>
    <t>Akari HAGIWARA</t>
  </si>
  <si>
    <t>Nana CHIKAZAWA</t>
  </si>
  <si>
    <t>Nazuna MAKINO</t>
  </si>
  <si>
    <t>Rin OKUBAYASHI</t>
  </si>
  <si>
    <t>Ami ANDO</t>
  </si>
  <si>
    <t>Juri OSHIRO</t>
  </si>
  <si>
    <t>Yuri TANAKA</t>
  </si>
  <si>
    <t>Chihiro TANAKA</t>
  </si>
  <si>
    <t>Junna SASAGE</t>
  </si>
  <si>
    <t>Himawari AOI</t>
  </si>
  <si>
    <t>Rina GOTO</t>
  </si>
  <si>
    <t>Himari YOSHIZAWA</t>
  </si>
  <si>
    <t>Marin HOSHIKAWA</t>
  </si>
  <si>
    <t>Yuka KISHIMOTO</t>
  </si>
  <si>
    <t>Rika OSAKI</t>
  </si>
  <si>
    <t>Chika FUSHIMI</t>
  </si>
  <si>
    <t>Sae ICHIKAWA</t>
  </si>
  <si>
    <t>Haruka KOMAKI</t>
  </si>
  <si>
    <t>Riho KIMURA</t>
  </si>
  <si>
    <t>Tomoyo HARA</t>
  </si>
  <si>
    <t>Ayami SATO</t>
  </si>
  <si>
    <t>Miri OKAE</t>
  </si>
  <si>
    <t>Yuzuka KASAI</t>
  </si>
  <si>
    <t>Mion TSUZUKI</t>
  </si>
  <si>
    <t>Ayane SAKAMOTO</t>
  </si>
  <si>
    <t>Miio FUJIWARA</t>
  </si>
  <si>
    <t>Mayu SHIBAYAMA</t>
  </si>
  <si>
    <t>Mizuki NAKAI</t>
  </si>
  <si>
    <t>Sakura KAMIYA</t>
  </si>
  <si>
    <t>Hanano SHIRAI</t>
  </si>
  <si>
    <t>Sarara SENOO</t>
  </si>
  <si>
    <t>Momoka CHAYA</t>
  </si>
  <si>
    <t>Kana KOIKE</t>
  </si>
  <si>
    <t>Minori SHIMADA</t>
  </si>
  <si>
    <t>Yuna SUZUKI</t>
  </si>
  <si>
    <t>Mei ITO</t>
  </si>
  <si>
    <t>Nanami MATSUMOTO</t>
  </si>
  <si>
    <t>Kyoka OSAMI</t>
  </si>
  <si>
    <t>Yumeka INABA</t>
  </si>
  <si>
    <t>Wakana NAKAYASU</t>
  </si>
  <si>
    <t>Sakura TAKAHARA</t>
  </si>
  <si>
    <t>Minami ANDO</t>
  </si>
  <si>
    <t>Mai NAGAHAMA</t>
  </si>
  <si>
    <t>Yuna GUSHIKEN</t>
  </si>
  <si>
    <t>Rumi NODA</t>
  </si>
  <si>
    <t>Yuna ABIRU</t>
  </si>
  <si>
    <t>Ai KANEKO</t>
  </si>
  <si>
    <t>Kanaho TANAIKE</t>
  </si>
  <si>
    <t>Ichika IYAMA</t>
  </si>
  <si>
    <t>Haruna ONUMA</t>
  </si>
  <si>
    <t>Nanami SEKIGUCHI</t>
  </si>
  <si>
    <t>Ruri TANDO</t>
  </si>
  <si>
    <t>Nanami NAKASHIMA</t>
  </si>
  <si>
    <t>Yuzune NAKAMURA</t>
  </si>
  <si>
    <t>Yoshino HANADA</t>
  </si>
  <si>
    <t>Kafu HIMENO</t>
  </si>
  <si>
    <t>Ikuho HIRANO</t>
  </si>
  <si>
    <t>Aoi WATANABE</t>
  </si>
  <si>
    <t>Sakura SUZUKI</t>
  </si>
  <si>
    <t>Tomoka YAMAGATA</t>
  </si>
  <si>
    <t>Kanako HATTORI</t>
  </si>
  <si>
    <t>Yukino SAKURAGI</t>
  </si>
  <si>
    <t>Kayo KURODA</t>
  </si>
  <si>
    <t>Konoha TAKAHASHI</t>
  </si>
  <si>
    <t>Ririko MATSUDA</t>
  </si>
  <si>
    <t>Mona FUKUMOTO</t>
  </si>
  <si>
    <t>Miu SUZAKI</t>
  </si>
  <si>
    <t>Asuka HATTORI</t>
  </si>
  <si>
    <t>Hikaru AKEBOSHI</t>
  </si>
  <si>
    <t>Yui ITO</t>
  </si>
  <si>
    <t>Mizuki SHIRASAKA</t>
  </si>
  <si>
    <t>Kanako IKEDA</t>
  </si>
  <si>
    <t>Naho ASAOKA</t>
  </si>
  <si>
    <t>Naoko] IKUTA</t>
  </si>
  <si>
    <t>Shizuka KANETSUKI</t>
  </si>
  <si>
    <t>Kaho MIZUTANI</t>
  </si>
  <si>
    <t>Yuzuki MURAKAMI</t>
  </si>
  <si>
    <t>Airi HOKAZONO</t>
  </si>
  <si>
    <t>Hanami KARASAWA</t>
  </si>
  <si>
    <t>Yukine KOBAYASHI</t>
  </si>
  <si>
    <t>Ayu INAGAKI</t>
  </si>
  <si>
    <t>Manaka KIKUTI</t>
  </si>
  <si>
    <t>Haruna SAKURAI</t>
  </si>
  <si>
    <t>Yuki MORI</t>
  </si>
  <si>
    <t>Maho OTA</t>
  </si>
  <si>
    <t>Yumina MAEDA</t>
  </si>
  <si>
    <t>Yuma NISHIO</t>
  </si>
  <si>
    <t>Haruka FUJIMOTO</t>
  </si>
  <si>
    <t>Rina SAKAI</t>
  </si>
  <si>
    <t>Haruka OGAWA</t>
  </si>
  <si>
    <t>Momoka SHIRATORI</t>
  </si>
  <si>
    <t>Miyuni SAITO</t>
  </si>
  <si>
    <t>Saki SEKIDO</t>
  </si>
  <si>
    <t>Sora SAKAI</t>
  </si>
  <si>
    <t>Mami NAKATA</t>
  </si>
  <si>
    <t>Yuka MIZUTANI</t>
  </si>
  <si>
    <t>An ISHIMORI</t>
  </si>
  <si>
    <t>Emika KANAZAWA</t>
  </si>
  <si>
    <t>Mana SUGIYAMA</t>
  </si>
  <si>
    <t>Miu MINAKATA</t>
  </si>
  <si>
    <t>Aoi YAMANE</t>
  </si>
  <si>
    <t>Kaoru ONO</t>
  </si>
  <si>
    <t>Ayane SUZUKI</t>
  </si>
  <si>
    <t>Kurena FUKUDA</t>
  </si>
  <si>
    <t>Hina TSUZUKI</t>
  </si>
  <si>
    <t>Miyu NAKAYAMA</t>
  </si>
  <si>
    <t>Juri NAMBU</t>
  </si>
  <si>
    <t>Momoka MORITA</t>
  </si>
  <si>
    <t>Sae NAKASHIMA</t>
  </si>
  <si>
    <t>Nanami AIBA</t>
  </si>
  <si>
    <t>Sayaka OSUGA</t>
  </si>
  <si>
    <t>Soraka YOSHIDA</t>
  </si>
  <si>
    <t>Aoha KANEKO</t>
  </si>
  <si>
    <t>Yumeno NARUSE</t>
  </si>
  <si>
    <t>Yuika SAITO</t>
  </si>
  <si>
    <t>Atsuki KUBO</t>
  </si>
  <si>
    <t>Tsubaki INAYOSHI</t>
  </si>
  <si>
    <t>Sora SUGIYAMA</t>
  </si>
  <si>
    <t>Huuka NAGAI</t>
  </si>
  <si>
    <t>Miu TABATA</t>
  </si>
  <si>
    <t>Hinako NAKASHIMA</t>
  </si>
  <si>
    <t>Moe HORITA</t>
  </si>
  <si>
    <t>Ruka OKAMOTO</t>
  </si>
  <si>
    <t>Kayo KAMMORI</t>
  </si>
  <si>
    <t>Otoka IWAMOTO</t>
  </si>
  <si>
    <t>Hayane OCHIAI</t>
  </si>
  <si>
    <t>Ayaka ISHIGAKI</t>
  </si>
  <si>
    <t>Miko KURAMOTO</t>
  </si>
  <si>
    <t>Sara ICHIKAWA</t>
  </si>
  <si>
    <t>Risako KANIE</t>
  </si>
  <si>
    <t>Kotone MORI</t>
  </si>
  <si>
    <t>Nana TAKAHASHI</t>
  </si>
  <si>
    <t>Mami KURIMOTO</t>
  </si>
  <si>
    <t>Momoka NORITAKE</t>
  </si>
  <si>
    <t>Saya OMORI</t>
  </si>
  <si>
    <t>Saki ADACHI</t>
  </si>
  <si>
    <t>Rino NAKAMURA</t>
  </si>
  <si>
    <t>Rika ASAI</t>
  </si>
  <si>
    <t>Naoko YAMAGUCHI</t>
  </si>
  <si>
    <t>Yuka EMI</t>
  </si>
  <si>
    <t>Maki HIRABAYASHI</t>
  </si>
  <si>
    <t>Mikoto MAKI</t>
  </si>
  <si>
    <t>Maho OKUGAWA</t>
  </si>
  <si>
    <t>Narumi KATSU</t>
  </si>
  <si>
    <t>Mai KIKUCHI</t>
  </si>
  <si>
    <t>Yukina KUROYANAGI</t>
  </si>
  <si>
    <t>Moeka KOBAYASHI</t>
  </si>
  <si>
    <t>Nanoha KOYAMA</t>
  </si>
  <si>
    <t>Yumeka NAGAHAKA</t>
  </si>
  <si>
    <t>Reina HAYASHI</t>
  </si>
  <si>
    <t>Ayuka MORIYAMA</t>
  </si>
  <si>
    <t>Kyona KAMIYA</t>
  </si>
  <si>
    <t>Hiyori NISHIKAWA</t>
  </si>
  <si>
    <t>Hinata MATSUSHITA</t>
  </si>
  <si>
    <t>Yuka WATANABE</t>
  </si>
  <si>
    <t>Rinno ITO</t>
  </si>
  <si>
    <t>Shina KONDOU</t>
  </si>
  <si>
    <t>Sae NAGATA</t>
  </si>
  <si>
    <t>Megumi NOHARA</t>
  </si>
  <si>
    <t>Yuina MATSUI</t>
  </si>
  <si>
    <t>Misaki MIZOGUTI</t>
  </si>
  <si>
    <t>Nanami MURAMATSU</t>
  </si>
  <si>
    <t>Ayana YAMADA</t>
  </si>
  <si>
    <t>Miyuu TAKEMORI</t>
  </si>
  <si>
    <t>Emina GOTO</t>
  </si>
  <si>
    <t>Riho KATO</t>
  </si>
  <si>
    <t>Moeka UENO</t>
  </si>
  <si>
    <t>Mitsuki NAKAMURA</t>
  </si>
  <si>
    <t>Seri NISHII</t>
  </si>
  <si>
    <t>Chihiro NAGAYA</t>
  </si>
  <si>
    <t>Mai KUWABARA</t>
  </si>
  <si>
    <t>Mayu KASAI</t>
  </si>
  <si>
    <t>Mio SUMIURA</t>
  </si>
  <si>
    <t>Akari HO</t>
  </si>
  <si>
    <t>Ririka NAGAHARA</t>
  </si>
  <si>
    <t>Yuu FUJII</t>
  </si>
  <si>
    <t>Yuri CHAI</t>
  </si>
  <si>
    <t>Kino YASUE</t>
  </si>
  <si>
    <t>Aoi YAMADA</t>
  </si>
  <si>
    <t>Sachika KOUNO</t>
  </si>
  <si>
    <t>Ayako MIZUSHINA</t>
  </si>
  <si>
    <t>Shiho WATANABE</t>
  </si>
  <si>
    <t>Nanoko OBA</t>
  </si>
  <si>
    <t>Maiko OHASHI</t>
  </si>
  <si>
    <t>Amane SATOU</t>
  </si>
  <si>
    <t>Narumi OTA</t>
  </si>
  <si>
    <t>Chisumi KOBAYASHI</t>
  </si>
  <si>
    <t>Yui KANDA</t>
  </si>
  <si>
    <t>Riho KOIKE</t>
  </si>
  <si>
    <t>Tomomi KAMATA</t>
  </si>
  <si>
    <t>Mako SOFUE</t>
  </si>
  <si>
    <t>Hibiki KIKO</t>
  </si>
  <si>
    <t>Ami NAKAHIRA</t>
  </si>
  <si>
    <t>Yuka NAKAMURA</t>
  </si>
  <si>
    <t>Nozomi KAWABE</t>
  </si>
  <si>
    <t>Natsuko SAKAGUCHI</t>
  </si>
  <si>
    <t>Hazuki KOBAYASHI</t>
  </si>
  <si>
    <t>Miyu YURIKUSA</t>
  </si>
  <si>
    <t>Asuka MIZUTANI</t>
  </si>
  <si>
    <t>Chiho KANAI</t>
  </si>
  <si>
    <t>Tomoka EJIRI</t>
  </si>
  <si>
    <t>Yuna NIWA</t>
  </si>
  <si>
    <t>Misato MAKI</t>
  </si>
  <si>
    <t>Yuna ARAI</t>
  </si>
  <si>
    <t xml:space="preserve">Narumi KOBAYASHI </t>
  </si>
  <si>
    <t>Yuma YAMAMOTO</t>
  </si>
  <si>
    <t>Kurea NORO</t>
  </si>
  <si>
    <t>Yuka MASUBUCHI</t>
  </si>
  <si>
    <t>Akari KAWANO</t>
  </si>
  <si>
    <t>Kyoka GOMI</t>
  </si>
  <si>
    <t>Nanase TANIMOTO</t>
  </si>
  <si>
    <t>Ayane TOMURA</t>
  </si>
  <si>
    <t>Kaho HATAMOTO</t>
  </si>
  <si>
    <t>Nanami MAEKAWA</t>
  </si>
  <si>
    <t>Asuka ISHIMATSU</t>
  </si>
  <si>
    <t>Moeka OKAWARA</t>
  </si>
  <si>
    <t>Azumi NAGIRA</t>
  </si>
  <si>
    <t>Saki HARADA</t>
  </si>
  <si>
    <t>Nanoha MYOKAI</t>
  </si>
  <si>
    <t>Nanaka YONEZAWA</t>
  </si>
  <si>
    <t>Riko SHIRAI</t>
  </si>
  <si>
    <t>Yuri ITO</t>
  </si>
  <si>
    <t>Kana KURANO</t>
  </si>
  <si>
    <t>Nazuna ENDO</t>
  </si>
  <si>
    <t>Madoka HATA</t>
  </si>
  <si>
    <t>Nanako NAKANISHI</t>
  </si>
  <si>
    <t>Ayaka YAMANO</t>
  </si>
  <si>
    <t>Nana TATSUMI</t>
  </si>
  <si>
    <t>Kirara HAMAJI</t>
  </si>
  <si>
    <t>Runa NAKAYAMA</t>
  </si>
  <si>
    <t>Ayaka KURODA</t>
  </si>
  <si>
    <t>Rina SESENA</t>
  </si>
  <si>
    <t>Chiori MURAKI</t>
  </si>
  <si>
    <t>Reiju TSUJI</t>
  </si>
  <si>
    <t>Hana OKADA</t>
  </si>
  <si>
    <t>Yuma YASUNAGA</t>
  </si>
  <si>
    <t>Akina KATO</t>
  </si>
  <si>
    <t>Haruka OHATA</t>
  </si>
  <si>
    <t>Momoka HITOMI</t>
  </si>
  <si>
    <t>Aimi YAJIMA</t>
  </si>
  <si>
    <t>Kana TSUMAGARI</t>
  </si>
  <si>
    <t>Komachi TOMITA</t>
  </si>
  <si>
    <t>Hinako NAKA</t>
  </si>
  <si>
    <t>Kiyo KUSUKAWA</t>
  </si>
  <si>
    <t>Aya SUGIMOTO</t>
  </si>
  <si>
    <t>Nanako KASHIMA</t>
  </si>
  <si>
    <t>Machi KITAJIMA</t>
  </si>
  <si>
    <t>Miu NOMURA</t>
  </si>
  <si>
    <t>Yurina KAWAI</t>
  </si>
  <si>
    <t>Moe KURITA</t>
  </si>
  <si>
    <t>Hinata KONA</t>
  </si>
  <si>
    <t>Mayui SUZUKI</t>
  </si>
  <si>
    <t>Aiko MINETA</t>
  </si>
  <si>
    <t>Natsuko HOSOYA</t>
  </si>
  <si>
    <t>Sayaka ITO</t>
  </si>
  <si>
    <t>Yumi KANEFUSA</t>
  </si>
  <si>
    <t>Nagiho NAKAHARA</t>
  </si>
  <si>
    <t>Ami KANEKO</t>
  </si>
  <si>
    <t>Sumire ITO</t>
  </si>
  <si>
    <t>Tamami YAMADA</t>
  </si>
  <si>
    <t>Yu ITO</t>
  </si>
  <si>
    <t>Yuki SHIKANO</t>
  </si>
  <si>
    <t>Shiori KODAMA</t>
  </si>
  <si>
    <t>Moka HAYASHI</t>
  </si>
  <si>
    <t>Kanon USAMI</t>
  </si>
  <si>
    <t>Hono OZEKI</t>
  </si>
  <si>
    <t>Sachi MURAOKA</t>
  </si>
  <si>
    <t>Mei YAMAGISHI</t>
  </si>
  <si>
    <t>Momoko MIURA</t>
  </si>
  <si>
    <t>Azumi SHIBATA</t>
  </si>
  <si>
    <t>Kaho MURAKAMI</t>
  </si>
  <si>
    <t>Sarasa HAKAMATA</t>
  </si>
  <si>
    <t>Rin ARAKI</t>
  </si>
  <si>
    <t>Sawa OHASHI</t>
  </si>
  <si>
    <t>Sayaka SAHARA</t>
  </si>
  <si>
    <t>Kanade SUGITANI</t>
  </si>
  <si>
    <t>Nonoka IMAI</t>
  </si>
  <si>
    <t>Misaki KITAYAMA</t>
  </si>
  <si>
    <t>Chihiro NAGASHIMA</t>
  </si>
  <si>
    <t>Sora ASANO</t>
  </si>
  <si>
    <t>Miyu TOMIDA</t>
  </si>
  <si>
    <t>Yukana IUCHI</t>
  </si>
  <si>
    <t>Hana MIKUNI</t>
  </si>
  <si>
    <t>Mai GOTO</t>
  </si>
  <si>
    <t>Yuri TANGE</t>
  </si>
  <si>
    <t>Sae KATUMURA</t>
  </si>
  <si>
    <t>Hanayu IWATA</t>
  </si>
  <si>
    <t>Mizuho OTA</t>
  </si>
  <si>
    <t>Nene UENO</t>
  </si>
  <si>
    <t>Kazuna KATAYAMA</t>
  </si>
  <si>
    <t>Mayu SAIDA</t>
  </si>
  <si>
    <t>Haruka KATO</t>
  </si>
  <si>
    <t>Mery MUNENE</t>
  </si>
  <si>
    <t>Komari MATSUMOTO</t>
  </si>
  <si>
    <t>Aoi KAJI</t>
  </si>
  <si>
    <t>Chiseri KOBAYASHI</t>
  </si>
  <si>
    <t>Yuzuki IMORI</t>
  </si>
  <si>
    <t>Nagisa MATSUMOTO</t>
  </si>
  <si>
    <t>Kaede SUZUKI</t>
  </si>
  <si>
    <t>Chikako KOBORI</t>
  </si>
  <si>
    <t>Hina SHIBA</t>
  </si>
  <si>
    <t>Haruka KOBAYASHI</t>
  </si>
  <si>
    <t>Yui NODA</t>
  </si>
  <si>
    <t>Natuki KAWAMURA</t>
  </si>
  <si>
    <t>Himari KAWA</t>
  </si>
  <si>
    <t>Funa KAWAI</t>
  </si>
  <si>
    <t>Hinata OKURA</t>
  </si>
  <si>
    <t>Shiho GOTO</t>
  </si>
  <si>
    <t>Momoka AIKYO</t>
  </si>
  <si>
    <t>Aiko SHIBATA</t>
  </si>
  <si>
    <t xml:space="preserve">Honoka UMAKOSHI </t>
  </si>
  <si>
    <t>Miki SATO</t>
  </si>
  <si>
    <t>Kotona YAMAMOTO</t>
  </si>
  <si>
    <t>Ayase SATO</t>
  </si>
  <si>
    <t>Mao MIZUNO</t>
  </si>
  <si>
    <t>Minori INOKUMA</t>
  </si>
  <si>
    <t>Riko NOMURA</t>
  </si>
  <si>
    <t>Kaho YAMASHITA</t>
  </si>
  <si>
    <t>Saki YAMADA</t>
  </si>
  <si>
    <t>Yuri HIRAI</t>
  </si>
  <si>
    <t>Asuka KITANI</t>
  </si>
  <si>
    <t>Ayuho YANO</t>
  </si>
  <si>
    <t>Rino MIZUTANI</t>
  </si>
  <si>
    <t>Hinako TAKENAKA</t>
  </si>
  <si>
    <t>Sayaka EIYAMA</t>
  </si>
  <si>
    <t>Seina FUNAHASHI</t>
  </si>
  <si>
    <t>Maya KONDO</t>
  </si>
  <si>
    <t>Kayoko NAITO</t>
  </si>
  <si>
    <t>Mariko FUJIMOTO</t>
  </si>
  <si>
    <t>Yuri OMURA</t>
  </si>
  <si>
    <t>Konatsu SERIZAWA</t>
  </si>
  <si>
    <t xml:space="preserve">Kana EBINA </t>
  </si>
  <si>
    <t>Riko MIYAMOTO</t>
  </si>
  <si>
    <t>Arisa YOSHIDA</t>
  </si>
  <si>
    <t>Sakura AKIMOTO</t>
  </si>
  <si>
    <t>Tsukushi SUZUKI</t>
  </si>
  <si>
    <t>Naoko MATSUO</t>
  </si>
  <si>
    <t>Sakura KOTANI</t>
  </si>
  <si>
    <t>Maria KAJI</t>
  </si>
  <si>
    <t>Kokone KANEKO</t>
  </si>
  <si>
    <t>Ami KAWAE</t>
  </si>
  <si>
    <t>Honami ICHINOSE</t>
  </si>
  <si>
    <t>Chisaki GONDO</t>
  </si>
  <si>
    <t>Ichika SAEDA</t>
  </si>
  <si>
    <t>Nana KONDO</t>
  </si>
  <si>
    <t>Kirari OGURA</t>
  </si>
  <si>
    <t>Eri KOMATA</t>
  </si>
  <si>
    <t>Ayami IWATA</t>
  </si>
  <si>
    <t>Kana KUNO</t>
  </si>
  <si>
    <t>Mayako HORI</t>
  </si>
  <si>
    <t>Sanae MIYAZAKI</t>
  </si>
  <si>
    <t>Kaho NISHIYAMA</t>
  </si>
  <si>
    <t>010627</t>
  </si>
  <si>
    <t>021014</t>
  </si>
  <si>
    <t>021204</t>
  </si>
  <si>
    <t>010924</t>
  </si>
  <si>
    <t>011206</t>
  </si>
  <si>
    <t>010918</t>
  </si>
  <si>
    <t>020824</t>
  </si>
  <si>
    <t>011226</t>
  </si>
  <si>
    <t>040227</t>
  </si>
  <si>
    <t>030926</t>
  </si>
  <si>
    <t>030405</t>
  </si>
  <si>
    <t>030323</t>
  </si>
  <si>
    <t>011102</t>
  </si>
  <si>
    <t>020713</t>
  </si>
  <si>
    <t>021216</t>
  </si>
  <si>
    <t>010910</t>
  </si>
  <si>
    <t>030513</t>
  </si>
  <si>
    <t>030812</t>
  </si>
  <si>
    <t>030624</t>
  </si>
  <si>
    <t>020116</t>
  </si>
  <si>
    <t>011113</t>
  </si>
  <si>
    <t>021125</t>
  </si>
  <si>
    <t>011115</t>
  </si>
  <si>
    <t>031002</t>
  </si>
  <si>
    <t>020624</t>
  </si>
  <si>
    <t>020805</t>
  </si>
  <si>
    <t>021013</t>
  </si>
  <si>
    <t>010705</t>
  </si>
  <si>
    <t>030407</t>
  </si>
  <si>
    <t>040115</t>
  </si>
  <si>
    <t>030707</t>
  </si>
  <si>
    <t>031114</t>
  </si>
  <si>
    <t>011231</t>
  </si>
  <si>
    <t>040128</t>
  </si>
  <si>
    <t>031125</t>
  </si>
  <si>
    <t>011219</t>
  </si>
  <si>
    <t>010527</t>
  </si>
  <si>
    <t>011001</t>
  </si>
  <si>
    <t>021026</t>
  </si>
  <si>
    <t>020912</t>
  </si>
  <si>
    <t>020529</t>
  </si>
  <si>
    <t>021224</t>
  </si>
  <si>
    <t>020629</t>
  </si>
  <si>
    <t>040225</t>
  </si>
  <si>
    <t>030318</t>
  </si>
  <si>
    <t>020527</t>
  </si>
  <si>
    <t>020909</t>
  </si>
  <si>
    <t>020405</t>
  </si>
  <si>
    <t>031205</t>
  </si>
  <si>
    <t>020120</t>
  </si>
  <si>
    <t>010702</t>
  </si>
  <si>
    <t>011031</t>
  </si>
  <si>
    <t>010911</t>
  </si>
  <si>
    <t>021215</t>
  </si>
  <si>
    <t>030327</t>
  </si>
  <si>
    <t>030113</t>
  </si>
  <si>
    <t>020327</t>
  </si>
  <si>
    <t>021119</t>
  </si>
  <si>
    <t>020505</t>
  </si>
  <si>
    <t>021227</t>
  </si>
  <si>
    <t>020814</t>
  </si>
  <si>
    <t>011020</t>
  </si>
  <si>
    <t>030210</t>
  </si>
  <si>
    <t>010611</t>
  </si>
  <si>
    <t>010618</t>
  </si>
  <si>
    <t>020621</t>
  </si>
  <si>
    <t>021113</t>
  </si>
  <si>
    <t>021019</t>
  </si>
  <si>
    <t>030216</t>
  </si>
  <si>
    <t>020602</t>
  </si>
  <si>
    <t>021104</t>
  </si>
  <si>
    <t>031223</t>
  </si>
  <si>
    <t>030523</t>
  </si>
  <si>
    <t>030811</t>
  </si>
  <si>
    <t>031121</t>
  </si>
  <si>
    <t>020802</t>
  </si>
  <si>
    <t>021006</t>
  </si>
  <si>
    <t>040215</t>
  </si>
  <si>
    <t>020322</t>
  </si>
  <si>
    <t>020310</t>
  </si>
  <si>
    <t>030519</t>
  </si>
  <si>
    <t>010719</t>
  </si>
  <si>
    <t>020414</t>
  </si>
  <si>
    <t>030104</t>
  </si>
  <si>
    <t>021103</t>
  </si>
  <si>
    <t>021211</t>
  </si>
  <si>
    <t>030313</t>
  </si>
  <si>
    <t>030503</t>
  </si>
  <si>
    <t>011227</t>
  </si>
  <si>
    <t>020328</t>
  </si>
  <si>
    <t>030221</t>
  </si>
  <si>
    <t>040121</t>
  </si>
  <si>
    <t>030420</t>
  </si>
  <si>
    <t>031119</t>
  </si>
  <si>
    <t>030409</t>
  </si>
  <si>
    <t>030428</t>
  </si>
  <si>
    <t>040102</t>
  </si>
  <si>
    <t>040317</t>
  </si>
  <si>
    <t>030622</t>
  </si>
  <si>
    <t>020730</t>
  </si>
  <si>
    <t>030618</t>
  </si>
  <si>
    <t>030129</t>
  </si>
  <si>
    <t>040101</t>
  </si>
  <si>
    <t>031019</t>
  </si>
  <si>
    <t>040315</t>
  </si>
  <si>
    <t>031012</t>
  </si>
  <si>
    <t>KEN</t>
  </si>
  <si>
    <t>￥</t>
    <phoneticPr fontId="1"/>
  </si>
  <si>
    <t>氏名</t>
    <rPh sb="0" eb="2">
      <t>シメイ</t>
    </rPh>
    <phoneticPr fontId="22"/>
  </si>
  <si>
    <t>アルファベット</t>
    <phoneticPr fontId="2"/>
  </si>
  <si>
    <t>TL</t>
    <phoneticPr fontId="1"/>
  </si>
  <si>
    <t>WT</t>
    <phoneticPr fontId="1"/>
  </si>
  <si>
    <t>資格記録</t>
    <rPh sb="0" eb="4">
      <t>シカクキロク</t>
    </rPh>
    <phoneticPr fontId="1"/>
  </si>
  <si>
    <t>TM</t>
  </si>
  <si>
    <t>KM</t>
  </si>
  <si>
    <t>LN</t>
  </si>
  <si>
    <t>S3</t>
  </si>
  <si>
    <t>S4</t>
  </si>
  <si>
    <t>S5</t>
  </si>
  <si>
    <t>S6</t>
  </si>
  <si>
    <t>S7</t>
  </si>
  <si>
    <t>S8</t>
  </si>
  <si>
    <t>100mH</t>
    <phoneticPr fontId="1"/>
  </si>
  <si>
    <t>エラーチェック：</t>
    <phoneticPr fontId="1"/>
  </si>
  <si>
    <t>アルファベット表記（生年）</t>
    <rPh sb="7" eb="9">
      <t>ヒョウキ</t>
    </rPh>
    <rPh sb="10" eb="12">
      <t>セイネン</t>
    </rPh>
    <phoneticPr fontId="1"/>
  </si>
  <si>
    <t>登録番号が入力されていません。</t>
    <rPh sb="0" eb="2">
      <t>トウロク</t>
    </rPh>
    <rPh sb="2" eb="4">
      <t>バンゴウ</t>
    </rPh>
    <rPh sb="5" eb="7">
      <t>ニュウリョク</t>
    </rPh>
    <phoneticPr fontId="1"/>
  </si>
  <si>
    <t>登録番号を入力してください。</t>
    <rPh sb="0" eb="2">
      <t>トウロク</t>
    </rPh>
    <rPh sb="2" eb="4">
      <t>バンゴウ</t>
    </rPh>
    <rPh sb="5" eb="7">
      <t>ニュウリョク</t>
    </rPh>
    <phoneticPr fontId="1"/>
  </si>
  <si>
    <t>登録番号が入力されていません。</t>
    <phoneticPr fontId="1"/>
  </si>
  <si>
    <t>登録番号が入力されていません。</t>
    <rPh sb="0" eb="4">
      <t>トウロクバンゴウ</t>
    </rPh>
    <rPh sb="5" eb="7">
      <t>ニュウリョク</t>
    </rPh>
    <phoneticPr fontId="1"/>
  </si>
  <si>
    <t>アルファベット表記（生年）</t>
    <rPh sb="7" eb="9">
      <t>ヒョウキ</t>
    </rPh>
    <rPh sb="10" eb="12">
      <t>セイネン</t>
    </rPh>
    <phoneticPr fontId="2"/>
  </si>
  <si>
    <t>坂田　瞬也</t>
  </si>
  <si>
    <t>西川　柚希</t>
  </si>
  <si>
    <t>小崎　真優斗</t>
  </si>
  <si>
    <t>00</t>
  </si>
  <si>
    <t>01</t>
  </si>
  <si>
    <t>03</t>
  </si>
  <si>
    <t>96</t>
  </si>
  <si>
    <t>02</t>
  </si>
  <si>
    <t>010308</t>
  </si>
  <si>
    <t>960510</t>
  </si>
  <si>
    <t>030821</t>
  </si>
  <si>
    <t xml:space="preserve">Yuito INOUE </t>
    <phoneticPr fontId="1"/>
  </si>
  <si>
    <t xml:space="preserve">Taichi NAKAYA </t>
    <phoneticPr fontId="1"/>
  </si>
  <si>
    <t xml:space="preserve">Shunya SAKATA </t>
    <phoneticPr fontId="1"/>
  </si>
  <si>
    <t xml:space="preserve">Kohei SAKURAI </t>
    <phoneticPr fontId="1"/>
  </si>
  <si>
    <t xml:space="preserve">Keisuke OSANAI </t>
    <phoneticPr fontId="1"/>
  </si>
  <si>
    <t xml:space="preserve">Yuki NISHIKAWA </t>
    <phoneticPr fontId="1"/>
  </si>
  <si>
    <t xml:space="preserve">Mayuto KOZAKI </t>
    <phoneticPr fontId="1"/>
  </si>
  <si>
    <t>MEN</t>
    <phoneticPr fontId="108"/>
  </si>
  <si>
    <t>WOMEN</t>
    <phoneticPr fontId="108"/>
  </si>
  <si>
    <r>
      <t>＜入力に関する注意事項＞
・選手のデータを入力してください。データの貼り付けをする場合は、</t>
    </r>
    <r>
      <rPr>
        <b/>
        <u/>
        <sz val="12"/>
        <rFont val="メイリオ"/>
        <family val="3"/>
        <charset val="128"/>
      </rPr>
      <t>値の貼付</t>
    </r>
    <r>
      <rPr>
        <b/>
        <sz val="10"/>
        <rFont val="メイリオ"/>
        <family val="3"/>
        <charset val="128"/>
      </rPr>
      <t>をし</t>
    </r>
    <r>
      <rPr>
        <b/>
        <sz val="10"/>
        <color theme="1"/>
        <rFont val="メイリオ"/>
        <family val="3"/>
        <charset val="128"/>
      </rPr>
      <t>てください。
・ゼッケンに書かれている「5-○○」の「5-」、</t>
    </r>
    <r>
      <rPr>
        <b/>
        <u/>
        <sz val="12"/>
        <rFont val="メイリオ"/>
        <family val="3"/>
        <charset val="128"/>
      </rPr>
      <t>記録なしの選手の記録、未登録の選手の登録番号</t>
    </r>
    <r>
      <rPr>
        <b/>
        <u/>
        <sz val="10"/>
        <rFont val="メイリオ"/>
        <family val="3"/>
        <charset val="128"/>
      </rPr>
      <t>は</t>
    </r>
    <r>
      <rPr>
        <b/>
        <u/>
        <sz val="12"/>
        <rFont val="メイリオ"/>
        <family val="3"/>
        <charset val="128"/>
      </rPr>
      <t>入力しない</t>
    </r>
    <r>
      <rPr>
        <b/>
        <sz val="10"/>
        <rFont val="メイリオ"/>
        <family val="3"/>
        <charset val="128"/>
      </rPr>
      <t>でください。</t>
    </r>
    <r>
      <rPr>
        <b/>
        <sz val="10"/>
        <color theme="1"/>
        <rFont val="メイリオ"/>
        <family val="3"/>
        <charset val="128"/>
      </rPr>
      <t xml:space="preserve">
・記録を入力する場合は小数点以下２桁まで、</t>
    </r>
    <r>
      <rPr>
        <b/>
        <u/>
        <sz val="12"/>
        <rFont val="メイリオ"/>
        <family val="3"/>
        <charset val="128"/>
      </rPr>
      <t>数字のみ</t>
    </r>
    <r>
      <rPr>
        <b/>
        <sz val="12"/>
        <rFont val="メイリオ"/>
        <family val="3"/>
        <charset val="128"/>
      </rPr>
      <t>を用いて</t>
    </r>
    <r>
      <rPr>
        <b/>
        <sz val="10"/>
        <rFont val="メイリオ"/>
        <family val="3"/>
        <charset val="128"/>
      </rPr>
      <t>入力してください。</t>
    </r>
    <r>
      <rPr>
        <b/>
        <u/>
        <sz val="12"/>
        <rFont val="メイリオ"/>
        <family val="3"/>
        <charset val="128"/>
      </rPr>
      <t>ピリオドやｍは不要</t>
    </r>
    <r>
      <rPr>
        <b/>
        <sz val="10"/>
        <rFont val="メイリオ"/>
        <family val="3"/>
        <charset val="128"/>
      </rPr>
      <t>です。</t>
    </r>
    <r>
      <rPr>
        <b/>
        <sz val="12"/>
        <rFont val="メイリオ"/>
        <family val="3"/>
        <charset val="128"/>
      </rPr>
      <t>末尾が０の場合の入力は必要</t>
    </r>
    <r>
      <rPr>
        <b/>
        <sz val="10"/>
        <rFont val="メイリオ"/>
        <family val="3"/>
        <charset val="128"/>
      </rPr>
      <t>です。</t>
    </r>
    <r>
      <rPr>
        <b/>
        <sz val="10"/>
        <color theme="1"/>
        <rFont val="メイリオ"/>
        <family val="3"/>
        <charset val="128"/>
      </rPr>
      <t xml:space="preserve">
・必ず、</t>
    </r>
    <r>
      <rPr>
        <b/>
        <u/>
        <sz val="12"/>
        <rFont val="メイリオ"/>
        <family val="3"/>
        <charset val="128"/>
      </rPr>
      <t>エラーチェックを解消した状態</t>
    </r>
    <r>
      <rPr>
        <b/>
        <u/>
        <sz val="10"/>
        <rFont val="メイリオ"/>
        <family val="3"/>
        <charset val="128"/>
      </rPr>
      <t>で</t>
    </r>
    <r>
      <rPr>
        <b/>
        <sz val="10"/>
        <rFont val="メイリオ"/>
        <family val="3"/>
        <charset val="128"/>
      </rPr>
      <t>エントリーを完了するようにして下さい。不備のある選手・種目のエントリーは認めません。</t>
    </r>
    <r>
      <rPr>
        <b/>
        <u/>
        <sz val="12"/>
        <rFont val="メイリオ"/>
        <family val="3"/>
        <charset val="128"/>
      </rPr>
      <t>種目数と個人種目料金の合計が正しいこと</t>
    </r>
    <r>
      <rPr>
        <b/>
        <sz val="10"/>
        <rFont val="メイリオ"/>
        <family val="3"/>
        <charset val="128"/>
      </rPr>
      <t>も確認してください。</t>
    </r>
    <r>
      <rPr>
        <b/>
        <sz val="10"/>
        <color theme="1"/>
        <rFont val="メイリオ"/>
        <family val="3"/>
        <charset val="128"/>
      </rPr>
      <t xml:space="preserve">
・リレーに出場する選手はこのシートに加えて</t>
    </r>
    <r>
      <rPr>
        <b/>
        <sz val="12"/>
        <color rgb="FF00B050"/>
        <rFont val="メイリオ"/>
        <family val="3"/>
        <charset val="128"/>
      </rPr>
      <t>リレー確認表に必要事項を入力</t>
    </r>
    <r>
      <rPr>
        <b/>
        <sz val="10"/>
        <color theme="1"/>
        <rFont val="メイリオ"/>
        <family val="3"/>
        <charset val="128"/>
      </rPr>
      <t>してください。</t>
    </r>
    <phoneticPr fontId="1"/>
  </si>
  <si>
    <t>1日の種目数を超えています。</t>
    <rPh sb="1" eb="2">
      <t>ニチ</t>
    </rPh>
    <rPh sb="3" eb="5">
      <t>シュモク</t>
    </rPh>
    <rPh sb="5" eb="6">
      <t>スウ</t>
    </rPh>
    <rPh sb="7" eb="8">
      <t>コ</t>
    </rPh>
    <phoneticPr fontId="1"/>
  </si>
  <si>
    <t>日付判定</t>
    <rPh sb="0" eb="2">
      <t>ヒヅケ</t>
    </rPh>
    <rPh sb="2" eb="4">
      <t>ハンテイ</t>
    </rPh>
    <phoneticPr fontId="1"/>
  </si>
  <si>
    <t>1500m</t>
    <phoneticPr fontId="108"/>
  </si>
  <si>
    <t>3000mSC</t>
    <phoneticPr fontId="1"/>
  </si>
  <si>
    <t>棒高跳</t>
    <rPh sb="0" eb="1">
      <t>ボウ</t>
    </rPh>
    <rPh sb="1" eb="2">
      <t>タカ</t>
    </rPh>
    <phoneticPr fontId="2"/>
  </si>
  <si>
    <t>走幅跳</t>
    <phoneticPr fontId="1"/>
  </si>
  <si>
    <t>800m</t>
    <phoneticPr fontId="1"/>
  </si>
  <si>
    <t>走高跳</t>
    <phoneticPr fontId="1"/>
  </si>
  <si>
    <t>三段跳</t>
    <phoneticPr fontId="1"/>
  </si>
  <si>
    <t>円盤投</t>
    <phoneticPr fontId="1"/>
  </si>
  <si>
    <t>ハンマー投</t>
    <phoneticPr fontId="108"/>
  </si>
  <si>
    <t>400mH</t>
    <phoneticPr fontId="1"/>
  </si>
  <si>
    <t>砲丸投</t>
    <phoneticPr fontId="1"/>
  </si>
  <si>
    <t>やり投</t>
    <phoneticPr fontId="1"/>
  </si>
  <si>
    <t>団体名</t>
    <rPh sb="0" eb="3">
      <t>ダンタイメイ</t>
    </rPh>
    <phoneticPr fontId="1"/>
  </si>
  <si>
    <t>他大学の選手が登録されているか、もしくは基本情報シートで学校名が選択されていません。</t>
    <rPh sb="0" eb="3">
      <t>タダイガク</t>
    </rPh>
    <rPh sb="4" eb="6">
      <t>センシュ</t>
    </rPh>
    <rPh sb="7" eb="9">
      <t>トウロク</t>
    </rPh>
    <rPh sb="20" eb="22">
      <t>キホン</t>
    </rPh>
    <rPh sb="22" eb="24">
      <t>ジョウホウ</t>
    </rPh>
    <rPh sb="28" eb="30">
      <t>ガッコウ</t>
    </rPh>
    <rPh sb="30" eb="31">
      <t>メイ</t>
    </rPh>
    <rPh sb="32" eb="34">
      <t>センタク</t>
    </rPh>
    <phoneticPr fontId="1"/>
  </si>
  <si>
    <t>大学/選手一致確認</t>
    <rPh sb="0" eb="2">
      <t>ダイガク</t>
    </rPh>
    <rPh sb="3" eb="5">
      <t>センシュ</t>
    </rPh>
    <rPh sb="5" eb="7">
      <t>イッチ</t>
    </rPh>
    <rPh sb="7" eb="9">
      <t>カクニン</t>
    </rPh>
    <phoneticPr fontId="1"/>
  </si>
  <si>
    <t>同一の選手情報が複数行にわたって入力されています。</t>
    <phoneticPr fontId="2"/>
  </si>
  <si>
    <t>複数行</t>
    <rPh sb="0" eb="3">
      <t>フクスウギョウ</t>
    </rPh>
    <phoneticPr fontId="2"/>
  </si>
  <si>
    <t xml:space="preserve">→2023/11/1(水) </t>
    <rPh sb="11" eb="12">
      <t>スイ</t>
    </rPh>
    <phoneticPr fontId="1"/>
  </si>
  <si>
    <t>岐阜協立大</t>
    <phoneticPr fontId="1"/>
  </si>
  <si>
    <t>岐阜高専</t>
    <phoneticPr fontId="1"/>
  </si>
  <si>
    <t>SASAKI Kanta(00)</t>
  </si>
  <si>
    <t>KITAMURA Yuto(00)</t>
  </si>
  <si>
    <t>NAKAYAMA Ryo(00)</t>
  </si>
  <si>
    <t>HARABAYASHI Ryo(00)</t>
  </si>
  <si>
    <t>NAGASAKA Yuma(01)</t>
  </si>
  <si>
    <t>HARA Kazushi(01)</t>
  </si>
  <si>
    <t>KUNO Akira(01)</t>
  </si>
  <si>
    <t>DOI Shunto(01)</t>
  </si>
  <si>
    <t>SAITO Yuta(01)</t>
  </si>
  <si>
    <t>YATO Hyuga(01)</t>
  </si>
  <si>
    <t>ANDO Hiroki(01)</t>
  </si>
  <si>
    <t>WATANABE Yusuke(01)</t>
  </si>
  <si>
    <t>FUKUYAMA Toi(02)</t>
  </si>
  <si>
    <t>YASUNAGA Eiki(02)</t>
  </si>
  <si>
    <t>SHIMIZU Ryoga(02)</t>
  </si>
  <si>
    <t>AKIYOSHI Ryosuke(02)</t>
  </si>
  <si>
    <t>KOJIMA Yusuke(02)</t>
  </si>
  <si>
    <t>OKADA Ryo(02)</t>
  </si>
  <si>
    <t>HAJI Kosuke(02)</t>
  </si>
  <si>
    <t>TSUZUKI Takumi(02)</t>
  </si>
  <si>
    <t>ONO Yuji(02)</t>
  </si>
  <si>
    <t>KITO Kentaro(02)</t>
  </si>
  <si>
    <t>TAKEMURA Kohei(03)</t>
  </si>
  <si>
    <t>FUSHIDA Ryo(03)</t>
  </si>
  <si>
    <t>NARUTO Daichi(03)</t>
  </si>
  <si>
    <t>IMAZU Takeru(03)</t>
  </si>
  <si>
    <t>SHINKAI Keita(03)</t>
  </si>
  <si>
    <t>ISOMURA Kai(04)</t>
  </si>
  <si>
    <t>ADACHI Ryosuke(02)</t>
  </si>
  <si>
    <t>SUGIHARA Rikuto(00)</t>
  </si>
  <si>
    <t>MITSUYA Taiga(02)</t>
  </si>
  <si>
    <t>MASUDA Shunya(02)</t>
  </si>
  <si>
    <t>UEMURA Sota(02)</t>
  </si>
  <si>
    <t>SANO Yusei(00)</t>
  </si>
  <si>
    <t>NISHIKAWARA Tomoki(02)</t>
  </si>
  <si>
    <t>MORIKAWA Haruyuki(99)</t>
  </si>
  <si>
    <t>NAKASHIMA Kota(00)</t>
  </si>
  <si>
    <t>OKADA Shunsuke(01)</t>
  </si>
  <si>
    <t>SUGANUMA Kosei(03)</t>
  </si>
  <si>
    <t>FUJII Kohei(01)</t>
  </si>
  <si>
    <t>KURA Hiroki(00)</t>
  </si>
  <si>
    <t>TAKAMA Shodai(01)</t>
  </si>
  <si>
    <t>MORI Yuito(03)</t>
  </si>
  <si>
    <t>ABE Shosuke(02)</t>
  </si>
  <si>
    <t>HARIU Shohei(00)</t>
  </si>
  <si>
    <t>YOSHONO Akimichi(02)</t>
  </si>
  <si>
    <t>HIRANO Seiichi(00)</t>
  </si>
  <si>
    <t>ISHII Haruki(00)</t>
  </si>
  <si>
    <t>MATSUI Koya(02)</t>
  </si>
  <si>
    <t>YAMAWAKI Hideki(03)</t>
  </si>
  <si>
    <t>KAWASAKI Tetsuaki(02)</t>
  </si>
  <si>
    <t>KURONO Taihei(02)</t>
  </si>
  <si>
    <t>NAKAGAWA Daisuke(03)</t>
  </si>
  <si>
    <t>HASHIHIRA Tomoki(02)</t>
  </si>
  <si>
    <t>TAJIRI Shinnosuke(02)</t>
  </si>
  <si>
    <t>YASUOKA Taisei(00)</t>
  </si>
  <si>
    <t>KATO Taichi(03)</t>
  </si>
  <si>
    <t>MORIGAKI Hiroshi(03)</t>
  </si>
  <si>
    <t>OKUBO Shinya(01)</t>
  </si>
  <si>
    <t>IRI Yuki(02)</t>
  </si>
  <si>
    <t>KUROBE Keisuke(01)</t>
  </si>
  <si>
    <t>SAITO Yu(01)</t>
  </si>
  <si>
    <t>FUKAYA Asahi(04)</t>
  </si>
  <si>
    <t>ONO Ryota(02)</t>
  </si>
  <si>
    <t>SAITO Gaku(01)</t>
  </si>
  <si>
    <t>YADA Yuma(02)</t>
  </si>
  <si>
    <t>MATSUMURA Kohei(01)</t>
  </si>
  <si>
    <t>ICHIKAWA Tadaki(01)</t>
  </si>
  <si>
    <t>MURASE Ryoji(01)</t>
  </si>
  <si>
    <t>ASANO Ryota(03)</t>
  </si>
  <si>
    <t>TERASHIMA Haru(01)</t>
  </si>
  <si>
    <t>NISHIDA Sho(03)</t>
  </si>
  <si>
    <t>IMAOKA Yuto(99)</t>
  </si>
  <si>
    <t>KOJI Shota(01)</t>
  </si>
  <si>
    <t>YAMAMOTO Yusei(00)</t>
  </si>
  <si>
    <t>KAWASAKI Kensuke(01)</t>
  </si>
  <si>
    <t>SUZUKI Tomohiro(99)</t>
  </si>
  <si>
    <t>SATO Taiga(03)</t>
  </si>
  <si>
    <t>FUJINO Koushi(04)</t>
  </si>
  <si>
    <t>KIMURA Kazuki(03)</t>
  </si>
  <si>
    <t>OGAWA Kairi(02)</t>
  </si>
  <si>
    <t>INUKAI Yoshihiro(01)</t>
  </si>
  <si>
    <t>FURUTA Riku(03)</t>
  </si>
  <si>
    <t>TAKENO Yusuke(02)</t>
  </si>
  <si>
    <t>MATSUMOTO Sohei(01)</t>
  </si>
  <si>
    <t>YOSHIHARA Makoto(02)</t>
  </si>
  <si>
    <t>IMORI Keiya(00)</t>
  </si>
  <si>
    <t>NAGASE Hiroya(99)</t>
  </si>
  <si>
    <t>FUKUI Tatsuya(99)</t>
  </si>
  <si>
    <t>TSUJIKAWA Yuma(99)</t>
  </si>
  <si>
    <t>MOCHIZUKI Koyo(99)</t>
  </si>
  <si>
    <t>YAMAGUCHI Rio(00)</t>
  </si>
  <si>
    <t>MIYAMOTO Koki(01)</t>
  </si>
  <si>
    <t>MIYAGAWA Tomoya(01)</t>
  </si>
  <si>
    <t>INOTSUME Hiroki(01)</t>
  </si>
  <si>
    <t>SATOU Kazuki(02)</t>
  </si>
  <si>
    <t>NAKAI Hiroto(01)</t>
  </si>
  <si>
    <t>KONDOU Hayato(01)</t>
  </si>
  <si>
    <t>WARASINA Reiya(02)</t>
  </si>
  <si>
    <t>TSUCHIYA Ryuya(02)</t>
  </si>
  <si>
    <t>KAWAMOTO Hayato(01)</t>
  </si>
  <si>
    <t>SUZUKI Syuto(02)</t>
  </si>
  <si>
    <t>KURIYAMA Itsuki(02)</t>
  </si>
  <si>
    <t>FUKUI Syun(02)</t>
  </si>
  <si>
    <t>SHINGU Daiki(02)</t>
  </si>
  <si>
    <t>TAKEUCHI Asagi(01)</t>
  </si>
  <si>
    <t>KUROGI Ryohei(02)</t>
  </si>
  <si>
    <t>KAWAKAMI Yuri(03)</t>
  </si>
  <si>
    <t>MATSUOKA Taisei(03)</t>
  </si>
  <si>
    <t>MORI Kaisei(03)</t>
  </si>
  <si>
    <t>SUZUKI Kaito(03)</t>
  </si>
  <si>
    <t>YAMAZAKI Io(03)</t>
  </si>
  <si>
    <t>TAGUCHI Yamato(03)</t>
  </si>
  <si>
    <t>SATOU Sora(03)</t>
  </si>
  <si>
    <t>MURAKAMI Ayato(03)</t>
  </si>
  <si>
    <t>KAIZU Haruki(03)</t>
  </si>
  <si>
    <t>HARANO Toshiki(04)</t>
  </si>
  <si>
    <t>ISHIGAKI Yoshito(92)</t>
  </si>
  <si>
    <t>AYUKAWA Sho(01)</t>
  </si>
  <si>
    <t>KANEKO Taira(02)</t>
  </si>
  <si>
    <t>HAYAKAWA Ritsu(01)</t>
  </si>
  <si>
    <t>HARUTA Kosaku(01)</t>
  </si>
  <si>
    <t>MORITA Taisei(01)</t>
  </si>
  <si>
    <t>ITO Kazuki(02)</t>
  </si>
  <si>
    <t>SAWAKI Ryuya(02)</t>
  </si>
  <si>
    <t>HASEGAWA Taichi(03)</t>
  </si>
  <si>
    <t>HAYASHI Shintorou(02)</t>
  </si>
  <si>
    <t>ONO Itita(04)</t>
  </si>
  <si>
    <t>OKADA Akifumi(03)</t>
  </si>
  <si>
    <t>KITAMURA Hidetoshi(03)</t>
  </si>
  <si>
    <t>SHODA Kazuto(03)</t>
  </si>
  <si>
    <t>SUGIURA Haruto(04)</t>
  </si>
  <si>
    <t>TAKAHASHI Takumi(03)</t>
  </si>
  <si>
    <t>NONOBE Kota(03)</t>
  </si>
  <si>
    <t>HONMA Haruki(03)</t>
  </si>
  <si>
    <t>WASHIOKA Ken(03)</t>
  </si>
  <si>
    <t>GOTO Haruki(04)</t>
  </si>
  <si>
    <t>SUGIURA Yumeki(04)</t>
  </si>
  <si>
    <t>TAJIMA Rintaro(04)</t>
  </si>
  <si>
    <t>HADA Kouei(04)</t>
  </si>
  <si>
    <t>MATUMOTO Koutarou(04)</t>
  </si>
  <si>
    <t>MIYASHITA Yuuki(04)</t>
  </si>
  <si>
    <t>YAMADA Taro(04)</t>
  </si>
  <si>
    <t>YAMAMOTO Shoya(04)</t>
  </si>
  <si>
    <t>YAMAMOTO Yuto(04)</t>
  </si>
  <si>
    <t>WASHINO Akinori(04)</t>
  </si>
  <si>
    <t>KONDO Tsubasa(00)</t>
  </si>
  <si>
    <t>NAKAGAWA Seiya(02)</t>
  </si>
  <si>
    <t>UEHARA Taiga(01)</t>
  </si>
  <si>
    <t>NAGASAKA Naoya(01)</t>
  </si>
  <si>
    <t>YOSHIMINE Mikiya(01)</t>
  </si>
  <si>
    <t>ISOBE Ryota(99)</t>
  </si>
  <si>
    <t>ASAI Shura(02)</t>
  </si>
  <si>
    <t>TATSUMI Ryo(01)</t>
  </si>
  <si>
    <t>TANAKA Ryo(01)</t>
  </si>
  <si>
    <t>HASHIMOTO Ryota(02)</t>
  </si>
  <si>
    <t>MATSUHANA Kosuke(01)</t>
  </si>
  <si>
    <t>NAKASHIMA Etsuya(02)</t>
  </si>
  <si>
    <t>KIMURA Kazuki(01)</t>
  </si>
  <si>
    <t>KATO Daiki(02)</t>
  </si>
  <si>
    <t>TERAI Kento(00)</t>
  </si>
  <si>
    <t>SUGIURA Ryuki(98)</t>
  </si>
  <si>
    <t>BANNO Akira(03)</t>
  </si>
  <si>
    <t>UEDA Yuma(02)</t>
  </si>
  <si>
    <t>TANAHASHI Kentaro(03)</t>
  </si>
  <si>
    <t>KOKETSU Yuki(03)</t>
  </si>
  <si>
    <t>SHIBUTANI Ryosei(02)</t>
  </si>
  <si>
    <t>HAMADA Yuta(04)</t>
  </si>
  <si>
    <t>SHIRAI Nozomu(01)</t>
  </si>
  <si>
    <t>FUJIWARA Sosuke(03)</t>
  </si>
  <si>
    <t>ISHIDA Masato(03)</t>
  </si>
  <si>
    <t>KAMIYA Takuma(03)</t>
  </si>
  <si>
    <t>UEMURA Kota(02)</t>
  </si>
  <si>
    <t>UMEMURA Ryoga(04)</t>
  </si>
  <si>
    <t>TANI Reiya(05)</t>
  </si>
  <si>
    <t>HORIE Sotaro(01)</t>
  </si>
  <si>
    <t>TOMITA Tairi(01)</t>
  </si>
  <si>
    <t>ASANO Tatsunari(01)</t>
  </si>
  <si>
    <t>HASHIMOTO Taira(01)</t>
  </si>
  <si>
    <t>SUZUKI Ryuya(01)</t>
  </si>
  <si>
    <t>YASUDA Naoki(01)</t>
  </si>
  <si>
    <t>AOI Takumi(01)</t>
  </si>
  <si>
    <t>ITO Shoun(01)</t>
  </si>
  <si>
    <t>OBA Kota(02)</t>
  </si>
  <si>
    <t>YAMAGUCHI Kanta(02)</t>
  </si>
  <si>
    <t>HIROSE Yu(02)</t>
  </si>
  <si>
    <t>ARASAKI Katsuya(02)</t>
  </si>
  <si>
    <t>HORIKAWA Shoki(02)</t>
  </si>
  <si>
    <t>SHINMURA Megumu(03)</t>
  </si>
  <si>
    <t>ASANO Sota(02)</t>
  </si>
  <si>
    <t>MATSUMOTO Masanori(02)</t>
  </si>
  <si>
    <t>MUTO Kohei(03)</t>
  </si>
  <si>
    <t>ISOGAI Kazuma(03)</t>
  </si>
  <si>
    <t>ISOBE Yoshitaka(03)</t>
  </si>
  <si>
    <t>TANIGUCHI Eiki(03)</t>
  </si>
  <si>
    <t>YAMASAKI Kotaro(03)</t>
  </si>
  <si>
    <t>MATSUURA Kotaro(03)</t>
  </si>
  <si>
    <t>OYAIZU Akira(03)</t>
  </si>
  <si>
    <t>SUGA Kanta(03)</t>
  </si>
  <si>
    <t>OKADA Haruki(03)</t>
  </si>
  <si>
    <t>NISHIKAWA Yuki(03)</t>
  </si>
  <si>
    <t>TERADA Tomoya(03)</t>
  </si>
  <si>
    <t>ITO Satoki(03)</t>
  </si>
  <si>
    <t>TOYOSHI Yuri(04)</t>
  </si>
  <si>
    <t>SUGIURA Ringo(03)</t>
  </si>
  <si>
    <t>ITO Yuma(04)</t>
  </si>
  <si>
    <t>KUMAZAKI Wataru(04)</t>
  </si>
  <si>
    <t>NAKANO Shogo(03)</t>
  </si>
  <si>
    <t>SUZUKI Ukyo(03)</t>
  </si>
  <si>
    <t>USHIDA Takumi(02)</t>
  </si>
  <si>
    <t>ODA Shinei(01)</t>
  </si>
  <si>
    <t>MATSUURA Yugo(01)</t>
  </si>
  <si>
    <t>NAKAMURA Atsuki(02)</t>
  </si>
  <si>
    <t>MIYAZAKI Kento(02)</t>
  </si>
  <si>
    <t>UCHIDA Sohei(02)</t>
  </si>
  <si>
    <t>NATSUME Shori(02)</t>
  </si>
  <si>
    <t>KOIZUMI Shota(03)</t>
  </si>
  <si>
    <t>ICHIMURA Shota(02)</t>
  </si>
  <si>
    <t>HASEGAWA Mahiro(02)</t>
  </si>
  <si>
    <t>OKUSAKO Taiyo(03)</t>
  </si>
  <si>
    <t>DOI Mizuki(03)</t>
  </si>
  <si>
    <t>OHASHI Takuho(03)</t>
  </si>
  <si>
    <t>MORI Shoichiro(03)</t>
  </si>
  <si>
    <t>NANAMI Taiki(03)</t>
  </si>
  <si>
    <t>YOSHIDA Kazuki(03)</t>
  </si>
  <si>
    <t>TAKANE Daiki(03)</t>
  </si>
  <si>
    <t>ITO Ryota(04)</t>
  </si>
  <si>
    <t>YAMAZOE Tomoya(03)</t>
  </si>
  <si>
    <t>SHIROYAMA Daigo(02)</t>
  </si>
  <si>
    <t>OWAKI Kohei(02)</t>
  </si>
  <si>
    <t>KARIYA Shinnosuke(01)</t>
  </si>
  <si>
    <t>HASHINO Mitsumasa(02)</t>
  </si>
  <si>
    <t>HATTORI Ryo(01)</t>
  </si>
  <si>
    <t>YAMAMOTO Shunta(01)</t>
  </si>
  <si>
    <t>SASAKI Towa(02)</t>
  </si>
  <si>
    <t>SERUODO Zyamubarudoruzi(02)</t>
  </si>
  <si>
    <t>TATEMATSU Kazuma(02)</t>
  </si>
  <si>
    <t>HANAOAKA Masaya(03)</t>
  </si>
  <si>
    <t>HIJIKATA Yuuki(02)</t>
  </si>
  <si>
    <t>YOSHIDA Ryouya(03)</t>
  </si>
  <si>
    <t>OOTA Yuto(03)</t>
  </si>
  <si>
    <t>KANAO Ryota(03)</t>
  </si>
  <si>
    <t>KISHIMOTO Harumori(04)</t>
  </si>
  <si>
    <t>IWATA Genya(04)</t>
  </si>
  <si>
    <t>UCHIYAMA Shun(04)</t>
  </si>
  <si>
    <t>OSAKO Taiki(05)</t>
  </si>
  <si>
    <t>KATO Shin(04)</t>
  </si>
  <si>
    <t>KONDOU Yusuke(05)</t>
  </si>
  <si>
    <t>SAWAI Kouki (04)</t>
  </si>
  <si>
    <t>HONDA Soya(04)</t>
  </si>
  <si>
    <t>KANI Taisei(01)</t>
  </si>
  <si>
    <t>MATSUMOTO Ryotaro(01)</t>
  </si>
  <si>
    <t>UEDA Yunosuke(01)</t>
  </si>
  <si>
    <t>MAEDA Jun(02)</t>
  </si>
  <si>
    <t>YAMAMOTO Yuya(02)</t>
  </si>
  <si>
    <t>MACHIDA Kein(01)</t>
  </si>
  <si>
    <t>WATANABE Rikuo(01)</t>
  </si>
  <si>
    <t>MIZUTANI Takuya(01)</t>
  </si>
  <si>
    <t>UEZONO Takumi(02)</t>
  </si>
  <si>
    <t>NAKAMURA Homare(02)</t>
  </si>
  <si>
    <t>AOYAMA Sota(03)</t>
  </si>
  <si>
    <t>ONO Koki(02)</t>
  </si>
  <si>
    <t>KATAOKA Kosei(02)</t>
  </si>
  <si>
    <t>OKAMOTO Kenso(02)</t>
  </si>
  <si>
    <t>AOI Yuta(03)</t>
  </si>
  <si>
    <t>KAMEI Yamato(04)</t>
  </si>
  <si>
    <t>KANEKO Yuichi(03)</t>
  </si>
  <si>
    <t>HIRAISHI Humiya(03)</t>
  </si>
  <si>
    <t>URASE Koki(03)</t>
  </si>
  <si>
    <t>SAKATA Shunya(03)</t>
  </si>
  <si>
    <t>YAMAMOTO Ikki(04)</t>
  </si>
  <si>
    <t>UWATOKO Ryuta(01)</t>
  </si>
  <si>
    <t>OGAWA Henrique(01)</t>
  </si>
  <si>
    <t>KAWAMURA Shoei(02)</t>
  </si>
  <si>
    <t>KONDO Koki(01)</t>
  </si>
  <si>
    <t>SANO Fumiya(01)</t>
  </si>
  <si>
    <t>SUZUKI Reimu(01)</t>
  </si>
  <si>
    <t>TAMIYA Shogo(02)</t>
  </si>
  <si>
    <t>TSUKAHARA Sera(02)</t>
  </si>
  <si>
    <t>TSUTSUI Shigetora(01)</t>
  </si>
  <si>
    <t>NAKAGITA Taiga(01)</t>
  </si>
  <si>
    <t>HAYAKAWA Kyohei(02)</t>
  </si>
  <si>
    <t>HAYASHI Natsuya(01)</t>
  </si>
  <si>
    <t>FUJITA Tomokazu(01)</t>
  </si>
  <si>
    <t>HOSHII Syunsuke(00)</t>
  </si>
  <si>
    <t>MATSUMOTO Yuto(01)</t>
  </si>
  <si>
    <t>YAMAMURA Toshiya(01)</t>
  </si>
  <si>
    <t>YAMAMOTO Raita(01)</t>
  </si>
  <si>
    <t>WATANABE Taiyo(01)</t>
  </si>
  <si>
    <t>ITO Kakeru(03)</t>
  </si>
  <si>
    <t>UCHIYAMA Yuto(03)</t>
  </si>
  <si>
    <t>ENDO Hayato(02)</t>
  </si>
  <si>
    <t>OKUNO Toshiki(02)</t>
  </si>
  <si>
    <t>KAWAHARA Dai(02)</t>
  </si>
  <si>
    <t>KITAGAWA Masataka(02)</t>
  </si>
  <si>
    <t>KOMATSU Kandai(02)</t>
  </si>
  <si>
    <t>SHIMOHATA Ryuya(02)</t>
  </si>
  <si>
    <t>SHUNDO Yusuke(02)</t>
  </si>
  <si>
    <t>SHINTANI Ayuto(02)</t>
  </si>
  <si>
    <t>SUGIYAMA Taichi(02)</t>
  </si>
  <si>
    <t xml:space="preserve"> TAWADA Kanji(02)</t>
  </si>
  <si>
    <t>TOMIYAMA Kaname(02)</t>
  </si>
  <si>
    <t>NAIKI Motoki(02)</t>
  </si>
  <si>
    <t>NAGANO Mitsuki(02)</t>
  </si>
  <si>
    <t>NISHIMURA Tomoki(02)</t>
  </si>
  <si>
    <t>NOMURA Yuki(02)</t>
  </si>
  <si>
    <t>HATTORI Sora(03)</t>
  </si>
  <si>
    <t>HIRATA Kazuya(03)</t>
  </si>
  <si>
    <t>FUJII Hodaka(02)</t>
  </si>
  <si>
    <t>FUJIMURA Keita(02)</t>
  </si>
  <si>
    <t>MATSUSHITA Ryosei(02)</t>
  </si>
  <si>
    <t>YAMADA Seiryo(03)</t>
  </si>
  <si>
    <t>YAMAMOTO Atsushi(02)</t>
  </si>
  <si>
    <t>IKEDA Kotaro(03)</t>
  </si>
  <si>
    <t>INOUE Kaito(03)</t>
  </si>
  <si>
    <t>OISHI Kanta(03)</t>
  </si>
  <si>
    <t>OTSUKA Kiyomasa(04)</t>
  </si>
  <si>
    <t>OGAWA Daisuke(03)</t>
  </si>
  <si>
    <t>KATAGIRI Kaito(03)</t>
  </si>
  <si>
    <t>KAWAMURA Ryusei(03)</t>
  </si>
  <si>
    <t>KITAMURA Shin(03)</t>
  </si>
  <si>
    <t>SUZUKI Hijiri(03)</t>
  </si>
  <si>
    <t>SUZUKI Fusei(03)</t>
  </si>
  <si>
    <t>SUCHI Naoki(03)</t>
  </si>
  <si>
    <t>TAKAHASHI Yujin(04)</t>
  </si>
  <si>
    <t>TAKENAKA Genki(04)</t>
  </si>
  <si>
    <t>NAKANO Rinto(03)</t>
  </si>
  <si>
    <t>NAKAMURA Koki(03)</t>
  </si>
  <si>
    <t>NAHA Shodai(04)</t>
  </si>
  <si>
    <t>NISIGAYA Sota(03)</t>
  </si>
  <si>
    <t>NODA Shogo(04)</t>
  </si>
  <si>
    <t>NOYORI Reimon(03)</t>
  </si>
  <si>
    <t>HAMAGUCHI Fusuke(03)</t>
  </si>
  <si>
    <t>HARA Ichika(03)</t>
  </si>
  <si>
    <t>HIGASHIDA Taisei(03)</t>
  </si>
  <si>
    <t>FUKUDA Riku(03)</t>
  </si>
  <si>
    <t>HIGUCHI Shu (04)</t>
  </si>
  <si>
    <t>FUJIWARA Riki(03)</t>
  </si>
  <si>
    <t>MURAKAWA Riki(03)</t>
  </si>
  <si>
    <t>MURAKAWA Ritsu(03)</t>
  </si>
  <si>
    <t>MORITA Yusei(04)</t>
  </si>
  <si>
    <t>YOSHIOKA Akito(03)</t>
  </si>
  <si>
    <t>AMAIKE Kosei(04)</t>
  </si>
  <si>
    <t>IKUTA Yukinaga(04)</t>
  </si>
  <si>
    <t>UENO Koichi(04)</t>
  </si>
  <si>
    <t>UCHIYA Shota(04)</t>
  </si>
  <si>
    <t>OKAMOTO Yuya(04)</t>
  </si>
  <si>
    <t>OKUNO Futo(05)</t>
  </si>
  <si>
    <t>OGURA Daiki(04)</t>
  </si>
  <si>
    <t>KATO Sotaro(04)</t>
  </si>
  <si>
    <t>KAMEI Takao(04)</t>
  </si>
  <si>
    <t>KAWAHARA Yuto (04)</t>
  </si>
  <si>
    <t>KANBE Ryosuke (04)</t>
  </si>
  <si>
    <t>KINJO Keito(04)</t>
  </si>
  <si>
    <t>KURIU Sakuto(05)</t>
  </si>
  <si>
    <t>SAKAI Mitsuki(05)</t>
  </si>
  <si>
    <t>SUGIMOTO Keishi (04)</t>
  </si>
  <si>
    <t>SUGIMORI Kaito (05)</t>
  </si>
  <si>
    <t>SUNADA Daiki(04)</t>
  </si>
  <si>
    <t>TAJI Ayuki(04)</t>
  </si>
  <si>
    <t>TAJIKA Motomu(04)</t>
  </si>
  <si>
    <t>TSUGE Yamato(04)</t>
  </si>
  <si>
    <t>NISHIYAMA Zen(04)</t>
  </si>
  <si>
    <t>HATANAKA Reon(04)</t>
  </si>
  <si>
    <t>HIROHATA Kyogo(04)</t>
  </si>
  <si>
    <t>FUKUTA Kodai(04)</t>
  </si>
  <si>
    <t>MAEHATA Ota(04)</t>
  </si>
  <si>
    <t>MATSUTANI Syusei(05)</t>
  </si>
  <si>
    <t>MORAESU Kaiki(04)</t>
  </si>
  <si>
    <t>MORISHITA Taiga(04)</t>
  </si>
  <si>
    <t>YAMASHITA Yuta(04)</t>
  </si>
  <si>
    <t>WATANABE Daisuke(04)</t>
  </si>
  <si>
    <t>IZAWA Aoi(02)</t>
  </si>
  <si>
    <t>OSAKIS ohei(01)</t>
  </si>
  <si>
    <t>TAKAHASHI Kotaro(01)</t>
  </si>
  <si>
    <t>AMANO Yuya(03)</t>
  </si>
  <si>
    <t>KUROKI Shota(02)</t>
  </si>
  <si>
    <t>KOGIKU Amaru(03)</t>
  </si>
  <si>
    <t>SATO Ren(03)</t>
  </si>
  <si>
    <t>TAKI  Yusuke(02)</t>
  </si>
  <si>
    <t>HARA Taisei(02)</t>
  </si>
  <si>
    <t>HIRATA Soma(02)</t>
  </si>
  <si>
    <t>MIYAYAMA YUKI(02)</t>
  </si>
  <si>
    <t xml:space="preserve"> YAMAUCHI  Shoya(02)</t>
  </si>
  <si>
    <t>NAKAMURA Takumi(03)</t>
  </si>
  <si>
    <t>NAGASE Taiki(03)</t>
  </si>
  <si>
    <t>YOKOYAMA Io (04)</t>
  </si>
  <si>
    <t>IKEDA Yuta(04)</t>
  </si>
  <si>
    <t>ICHIKAWA Taimu(04)</t>
  </si>
  <si>
    <t>SHIBATA Tubasa(04)</t>
  </si>
  <si>
    <t>TOMOMATU Haruto(04)</t>
  </si>
  <si>
    <t>NAKASHIMA Nozomu(04)</t>
  </si>
  <si>
    <t>NAGATA Taishi(05)</t>
  </si>
  <si>
    <t>HAYAKAWA Kento(05)</t>
  </si>
  <si>
    <t>HIBI Kento(04)</t>
  </si>
  <si>
    <t>MAEJIMA Shion(04)</t>
  </si>
  <si>
    <t>MICHISHITA Rikiya(04)</t>
  </si>
  <si>
    <t>OOBAYASHI Waku(01)</t>
  </si>
  <si>
    <t>YASUKAWA Ryusei(03)</t>
  </si>
  <si>
    <t>TAKEHARA Asahi(04)</t>
  </si>
  <si>
    <t>NOZAKI Takuto(03)</t>
  </si>
  <si>
    <t>KOBUCHI Ryo(02)</t>
  </si>
  <si>
    <t>YAMAGUCHI Ryoji(01)</t>
  </si>
  <si>
    <t>TAGUCHI Yuki(01)</t>
  </si>
  <si>
    <t>HASHIBA Ryuji(01)</t>
  </si>
  <si>
    <t>HONDA Motoi(02)</t>
  </si>
  <si>
    <t>HANASHIMA Ikuto(01)</t>
  </si>
  <si>
    <t>KITA Masahiro(00)</t>
  </si>
  <si>
    <t>SOBUE Yuki(02)</t>
  </si>
  <si>
    <t>KUHARA Ryo(01)</t>
  </si>
  <si>
    <t>INADA Kanta(02)</t>
  </si>
  <si>
    <t>OKAMOTO Masaomi(03)</t>
  </si>
  <si>
    <t>OGAWA Shoei(01)</t>
  </si>
  <si>
    <t>NAKAMURA Sousuke(02)</t>
  </si>
  <si>
    <t>TOGUCHI Kohei(01)</t>
  </si>
  <si>
    <t>TANAKA Ryosuke(02)</t>
  </si>
  <si>
    <t>YAMAZAKI Sota(04)</t>
  </si>
  <si>
    <t>HASEBE Ryuki(04)</t>
  </si>
  <si>
    <t>NAGAYA Sousuke(03)</t>
  </si>
  <si>
    <t>YAMADA Haruki(03)</t>
  </si>
  <si>
    <t>NISHIDA Kazuya(03)</t>
  </si>
  <si>
    <t>SAKAI Shota(99)</t>
  </si>
  <si>
    <t>MURAMASTU Koya(99)</t>
  </si>
  <si>
    <t>NAKAMURA Shunsuke(00)</t>
  </si>
  <si>
    <t>DETO Tomohiro(00)</t>
  </si>
  <si>
    <t>KOBAYASHI Fumito(98)</t>
  </si>
  <si>
    <t>UNO Masato(98)</t>
  </si>
  <si>
    <t>TACHIKAWA Nao(98)</t>
  </si>
  <si>
    <t>ITO Masamichi(98)</t>
  </si>
  <si>
    <t>KUME Shota(02)</t>
  </si>
  <si>
    <t>TAKAHASHI Kazuki(03)</t>
  </si>
  <si>
    <t>NAGAYA Kazuki(03)</t>
  </si>
  <si>
    <t>KIYOTA Taketo(03)</t>
  </si>
  <si>
    <t>TANIMIZU Ruito(03)</t>
  </si>
  <si>
    <t>NAKASE Akito(03)</t>
  </si>
  <si>
    <t>UEDA Noeru(04)</t>
  </si>
  <si>
    <t>TAKENO Michiya(04)</t>
  </si>
  <si>
    <t>NAGATA Reiji(04)</t>
  </si>
  <si>
    <t>HIURA Kazushi(04)</t>
  </si>
  <si>
    <t>HIROKAWA Kouki(04)</t>
  </si>
  <si>
    <t>ICHINOSE Yuito(01)</t>
  </si>
  <si>
    <t>SUGIMOTO Tomoaki(03)</t>
  </si>
  <si>
    <t>NONOYAMA Kai(00)</t>
  </si>
  <si>
    <t>SHINTANI Tomoki(01)</t>
  </si>
  <si>
    <t>SOGA Takuma(02)</t>
  </si>
  <si>
    <t>ANDO Ken(02)</t>
  </si>
  <si>
    <t>SAKAKIBARA Kazuki(01)</t>
  </si>
  <si>
    <t>MIZUNO Keito(01)</t>
  </si>
  <si>
    <t>OGURA Ryota(02)</t>
  </si>
  <si>
    <t>YOSHIDA Ryusei(01)</t>
  </si>
  <si>
    <t>MAEDE Ousuke(03)</t>
  </si>
  <si>
    <t>OKUBO Takumi(01)</t>
  </si>
  <si>
    <t>INO Haruki(00)</t>
  </si>
  <si>
    <t>KAGEYAMA Keisuke(03)</t>
  </si>
  <si>
    <t>SAITO Ohrai(03)</t>
  </si>
  <si>
    <t>KOBAYASI Suguru(03)</t>
  </si>
  <si>
    <t>OGAWA Ryoma(02)</t>
  </si>
  <si>
    <t>SATO Shuto(03)</t>
  </si>
  <si>
    <t>MATSUO Kota(01)</t>
  </si>
  <si>
    <t>ITO Masakazu(02)</t>
  </si>
  <si>
    <t>TAKAHASHI Ryo(02)</t>
  </si>
  <si>
    <t>DAIKU Kagura(01)</t>
  </si>
  <si>
    <t>NOUGI Hiraku(03)</t>
  </si>
  <si>
    <t>KONDO Ran(02)</t>
  </si>
  <si>
    <t>NAKATSUGAWA Takumi(04)</t>
  </si>
  <si>
    <t>SAITO Ayumu(04)</t>
  </si>
  <si>
    <t>YOSHII Ryoma(03)</t>
  </si>
  <si>
    <t>YAMAMOTO Hayato(03)</t>
  </si>
  <si>
    <t>ITO Yuya(01)</t>
  </si>
  <si>
    <t>TERADA Koki(04)</t>
  </si>
  <si>
    <t>NISHIOKA Daishi(01)</t>
  </si>
  <si>
    <t>MAKIHARA Koki(01)</t>
  </si>
  <si>
    <t>YAMADA Kazuki(02)</t>
  </si>
  <si>
    <t>MATSUOKA Ryo(02)</t>
  </si>
  <si>
    <t>SOUMA Yuito(02)</t>
  </si>
  <si>
    <t>MATSUI Shuhei(03)</t>
  </si>
  <si>
    <t>NOHARA Daiki(03)</t>
  </si>
  <si>
    <t>SUGIURA Haru(02)</t>
  </si>
  <si>
    <t>KUMAYABU Ryusei(02)</t>
  </si>
  <si>
    <t>HIRAI Yoshiki(02)</t>
  </si>
  <si>
    <t>KUSAO Tomokazu(02)</t>
  </si>
  <si>
    <t>NIWANO Natsumi(03)</t>
  </si>
  <si>
    <t>BAN Koki(01)</t>
  </si>
  <si>
    <t>TANAKA Tetsuma(03)</t>
  </si>
  <si>
    <t>NISHIMOTO Hiroaki(03)</t>
  </si>
  <si>
    <t>AKAHORI Yuta(03)</t>
  </si>
  <si>
    <t>YAMASHITA Yugo(03)</t>
  </si>
  <si>
    <t>WATANABE Rinto(04)</t>
  </si>
  <si>
    <t>TORII Taito(04)</t>
  </si>
  <si>
    <t>ITO Yamato(04)</t>
  </si>
  <si>
    <t>MASUTA Sodai(04)</t>
  </si>
  <si>
    <t>HUKUI Atsuki(04)</t>
  </si>
  <si>
    <t>TANAKA Masato(05)</t>
  </si>
  <si>
    <t>MIZUI Harutaka(04)</t>
  </si>
  <si>
    <t>YOGO Masaaki(04)</t>
  </si>
  <si>
    <t>IIDA Haruto(04)</t>
  </si>
  <si>
    <t>MURAKAMI Soutarou(05)</t>
  </si>
  <si>
    <t>TOHYAMA Kazuki(04)</t>
  </si>
  <si>
    <t>ODA Yuito(04)</t>
  </si>
  <si>
    <t>SAKAKIMA Takaaki(99)</t>
  </si>
  <si>
    <t>KIKUCHI Ryuta(02)</t>
  </si>
  <si>
    <t>OCHI Takuto(02)</t>
  </si>
  <si>
    <t>IKEDA Shuma(02)</t>
  </si>
  <si>
    <t>ONO Shun(02)</t>
  </si>
  <si>
    <t>SAKURAI Kento(03)</t>
  </si>
  <si>
    <t>DAICHO Kaoru(99)</t>
  </si>
  <si>
    <t>MAKITA Ryosuke(01)</t>
  </si>
  <si>
    <t>OZAWA Hiroki(00)</t>
  </si>
  <si>
    <t>ASADA Takuma(02)</t>
  </si>
  <si>
    <t>SUZUKI Kenya(02)</t>
  </si>
  <si>
    <t>KOMIYAMA Takumi(02)</t>
  </si>
  <si>
    <t>AKIMOTO Wataru(03)</t>
  </si>
  <si>
    <t>MATSUOKA Takuma(01)</t>
  </si>
  <si>
    <t>WATANABE Rei(01)</t>
  </si>
  <si>
    <t>IIJIMA Shotaro(02)</t>
  </si>
  <si>
    <t>KURITA Kohei(02)</t>
  </si>
  <si>
    <t>OGAWA Yuu(02)</t>
  </si>
  <si>
    <t>TAKESHITA Tsukasa(03)</t>
  </si>
  <si>
    <t>IWATA Taiyo(04)</t>
  </si>
  <si>
    <t>KOYAMA Rikuya(03)</t>
  </si>
  <si>
    <t>SAITOU Ryusei(04)</t>
  </si>
  <si>
    <t>INADA Sora(01)</t>
  </si>
  <si>
    <t>KONDO Naoto(01)</t>
  </si>
  <si>
    <t>TAKAHATA Towa(01)</t>
  </si>
  <si>
    <t>HONDO Yusei(01)</t>
  </si>
  <si>
    <t>HONDA Ousuke(02)</t>
  </si>
  <si>
    <t>MIZUNO Kanta(01)</t>
  </si>
  <si>
    <t>OKUBO Daijiro(02)</t>
  </si>
  <si>
    <t>OSADA Ryota(02)</t>
  </si>
  <si>
    <t>OWARI Ryuki(02)</t>
  </si>
  <si>
    <t>KOBAYASHI Kosei(03)</t>
  </si>
  <si>
    <t>TOMITA Tomochika(02)</t>
  </si>
  <si>
    <t>HAYAKAWA Sou(02)</t>
  </si>
  <si>
    <t>FUKUSHIMA Miki(02)</t>
  </si>
  <si>
    <t>MAKINO Ryoga(02)</t>
  </si>
  <si>
    <t>YASUDA Yusaku(02)</t>
  </si>
  <si>
    <t>ITO Daichi(03)</t>
  </si>
  <si>
    <t>KAMIYA Kaisei(03)</t>
  </si>
  <si>
    <t>KITAMURA Kazuma(03)</t>
  </si>
  <si>
    <t>KUTSUNA Ryuki(03)</t>
  </si>
  <si>
    <t>SUZUKI Akito(03)</t>
  </si>
  <si>
    <t>TANAKA Daijiro(03)</t>
  </si>
  <si>
    <t>DOI Gakushin(03)</t>
  </si>
  <si>
    <t>HAMADA Kosei(03)</t>
  </si>
  <si>
    <t>HYODO Seiya(03)</t>
  </si>
  <si>
    <t>HOSHINO Takato(03)</t>
  </si>
  <si>
    <t>MATSUI Reo(03)</t>
  </si>
  <si>
    <t>SHIBATA Shogo(04)</t>
  </si>
  <si>
    <t>NINOKATA Kota(04)</t>
  </si>
  <si>
    <t>HAYASHI Seiya(04)</t>
  </si>
  <si>
    <t>MORI Kotaro(04)</t>
  </si>
  <si>
    <t>TAKANO Maiki(03)</t>
  </si>
  <si>
    <t>KIMURA Junpei(02)</t>
  </si>
  <si>
    <t>NEGISHI Ayumu(03)</t>
  </si>
  <si>
    <t>FURUYA Taiyo(04)</t>
  </si>
  <si>
    <t>KAMEYAMA Kenryu(01)</t>
  </si>
  <si>
    <t>HISANO Daiki(02)</t>
  </si>
  <si>
    <t>YASUHARA　Shigeo(02)</t>
  </si>
  <si>
    <t>YAMAUCHI Yuki(03)</t>
  </si>
  <si>
    <t>TUCHIＹA　Ryota(02)</t>
  </si>
  <si>
    <t>EMOTO Kouki(04)</t>
  </si>
  <si>
    <t>TURUGA TomkI(03)</t>
  </si>
  <si>
    <t>NAITO Ryujin(00)</t>
  </si>
  <si>
    <t>SUGIMOTO Tatsuya(01)</t>
  </si>
  <si>
    <t>AOKI Kouken(03)</t>
  </si>
  <si>
    <t>SAITO　Yuki(03)</t>
  </si>
  <si>
    <t>SAITO Keita(01)</t>
  </si>
  <si>
    <t>BUNNO Ryota(01)</t>
  </si>
  <si>
    <t>ARAKAWA Koki(01)</t>
  </si>
  <si>
    <t>HUNAKI Haruto(01)</t>
  </si>
  <si>
    <t>ITO Sanemoto(02)</t>
  </si>
  <si>
    <t>TOKIMORI Keito(02)</t>
  </si>
  <si>
    <t>NAGASE Syunnsuke(02)</t>
  </si>
  <si>
    <t>SAKAI Kiichi(02)</t>
  </si>
  <si>
    <t>KURAUTI Hiroya(02)</t>
  </si>
  <si>
    <t>OOMORI Kanata(03)</t>
  </si>
  <si>
    <t>SATO Syoma(03)</t>
  </si>
  <si>
    <t>MURAKAMI  So(03)</t>
  </si>
  <si>
    <t>KONDO Yuichi(03)</t>
  </si>
  <si>
    <t>NARITA Haruto(03)</t>
  </si>
  <si>
    <t>SHIMIZU Ryota(03)</t>
  </si>
  <si>
    <t>SATO Ryo(03)</t>
  </si>
  <si>
    <t>IIDA Taiyo(03)</t>
  </si>
  <si>
    <t>EZAKA Marin(01)</t>
  </si>
  <si>
    <t>YAMAUCHI  Naoya(00)</t>
  </si>
  <si>
    <t>MITSUI Leo(98)</t>
  </si>
  <si>
    <t>TAKEUCHI Yudai(01)</t>
  </si>
  <si>
    <t>HASEGAWA Toma(03)</t>
  </si>
  <si>
    <t>MUTO Masaki(02)</t>
  </si>
  <si>
    <t>USAMI Teruhisa(02)</t>
  </si>
  <si>
    <t>HASHIMOTO Daiki(03)</t>
  </si>
  <si>
    <t>KATAGIRI Kensuke(99)</t>
  </si>
  <si>
    <t>ITO Shugo(02)</t>
  </si>
  <si>
    <t>ISHIHARA Osuke(02)</t>
  </si>
  <si>
    <t>FUJII Shinryu(04)</t>
  </si>
  <si>
    <t>IMOTO Koki(03)</t>
  </si>
  <si>
    <t>KISHIYA Taishi(02)</t>
  </si>
  <si>
    <t>SUZUKI Kenro(03)</t>
  </si>
  <si>
    <t>TOYA Yu(03)</t>
  </si>
  <si>
    <t>NAKADA Ryunosuke(00)</t>
  </si>
  <si>
    <t>KOZAKI Mayuto(02)</t>
  </si>
  <si>
    <t>SHIOTANI Kazuma(04)</t>
  </si>
  <si>
    <t>YASUI Yuto(99)</t>
  </si>
  <si>
    <t>OSHIMA Shunto(03)</t>
  </si>
  <si>
    <t>FUKUSHIMA Keita(01)</t>
  </si>
  <si>
    <t>FUKUOKA Koki(02)</t>
  </si>
  <si>
    <t>TOTANI Masahiro(01)</t>
  </si>
  <si>
    <t>HUJITANI Riku(01)</t>
  </si>
  <si>
    <t>SAKURAGI Yuto(01)</t>
  </si>
  <si>
    <t>SHIRAKUNI Yonsu(01)</t>
  </si>
  <si>
    <t>HUJITA Shuhei(01)</t>
  </si>
  <si>
    <t>TANAKA Koji(01)</t>
  </si>
  <si>
    <t>OBUCHI Hyug(02)</t>
  </si>
  <si>
    <t>TAKAHASI Kosuke(02)</t>
  </si>
  <si>
    <t>MIYAGI Norihiro(00)</t>
  </si>
  <si>
    <t>ISHIZUKA Masahiro(03)</t>
  </si>
  <si>
    <t>SINMEI Jun(03)</t>
  </si>
  <si>
    <t>KUROYANAGI Hinata(03)</t>
  </si>
  <si>
    <t>TAKESHITA Sora(03)</t>
  </si>
  <si>
    <t>KONDO Haruya(03)</t>
  </si>
  <si>
    <t>YAMADA Riku(01)</t>
  </si>
  <si>
    <t>KURPOYANAGI Wataru(03)</t>
  </si>
  <si>
    <t>KAMESHIMA Sota(03)</t>
  </si>
  <si>
    <t>YAMAGUTCHI Masahiro(03)</t>
  </si>
  <si>
    <t>ISHIHARA Yuta(03)</t>
  </si>
  <si>
    <t>WAKITA Koki(01)</t>
  </si>
  <si>
    <t>HUJIMURA Yuta(03)</t>
  </si>
  <si>
    <t>YOSHIDA Mikiya(03)</t>
  </si>
  <si>
    <t>ODA Nozomu(00)</t>
  </si>
  <si>
    <t>OKUDA Tomohiro(00)</t>
  </si>
  <si>
    <t>SAKAKIBARA Arata(03)</t>
  </si>
  <si>
    <t>NAMBA Kyosuke(01)</t>
  </si>
  <si>
    <t>KANIE Hitoki(02)</t>
  </si>
  <si>
    <t>KODAIRA Hirotaka(99)</t>
  </si>
  <si>
    <t>NARITA Masaki(01)</t>
  </si>
  <si>
    <t>MAEGAWA Masayuki(99)</t>
  </si>
  <si>
    <t>YAMAKAWA Koshin(01)</t>
  </si>
  <si>
    <t>EMURA Kazuki(01)</t>
  </si>
  <si>
    <t>KOMATSUZAWA Syota(01)</t>
  </si>
  <si>
    <t>OYAMA Kai(01)</t>
  </si>
  <si>
    <t>HARA Takumi(01)</t>
  </si>
  <si>
    <t>NAGAI Syoma(01)</t>
  </si>
  <si>
    <t>OHARA Kai(01)</t>
  </si>
  <si>
    <t>SUETSUGI Shunya(01)</t>
  </si>
  <si>
    <t>YUNOSAWA Taiyo(01)</t>
  </si>
  <si>
    <t>KITAJIMA Kafu(01)</t>
  </si>
  <si>
    <t>NAKAMIZO Daichi(01)</t>
  </si>
  <si>
    <t>TAKEUCHI Yamato(01)</t>
  </si>
  <si>
    <t>KOIDE Yuta(01)</t>
  </si>
  <si>
    <t>UMETANI Daiki(01)</t>
  </si>
  <si>
    <t>SHIMIZU Shogo(01)</t>
  </si>
  <si>
    <t>SATO Shunta(01)</t>
  </si>
  <si>
    <t>KAJI Yuto(01)</t>
  </si>
  <si>
    <t>UNO Rintaro(01)</t>
  </si>
  <si>
    <t>NOMURA Koshi(01)</t>
  </si>
  <si>
    <t>MORI Shiro(01)</t>
  </si>
  <si>
    <t>SAKAUE Taiyo(01)</t>
  </si>
  <si>
    <t>HIRAYAMA Koshin(01)</t>
  </si>
  <si>
    <t>HASEGAWA Daichi(02)</t>
  </si>
  <si>
    <t>ITO Soma(02)</t>
  </si>
  <si>
    <t>TAKAMATSU Kota(02)</t>
  </si>
  <si>
    <t>TERASAKI Takayoshi(02)</t>
  </si>
  <si>
    <t>YOSHII Taiyo(02)</t>
  </si>
  <si>
    <t>MINOHARA Hiromu(02)</t>
  </si>
  <si>
    <t>TADA Shigeaki(02)</t>
  </si>
  <si>
    <t>NAGAE Raiki(02)</t>
  </si>
  <si>
    <t>MACHIDA Yuki(02)</t>
  </si>
  <si>
    <t>OSHIMA Takumi(02)</t>
  </si>
  <si>
    <t>SUMIHI Shota(02)</t>
  </si>
  <si>
    <t>SANO Takeru(02)</t>
  </si>
  <si>
    <t>NAKAMATSU Tadashi(02)</t>
  </si>
  <si>
    <t>WATANABE Kenshiro(02)</t>
  </si>
  <si>
    <t>MATSUSHIMA Aita(02)</t>
  </si>
  <si>
    <t>ADACHI Ryunosuke(02)</t>
  </si>
  <si>
    <t>NISHIMOTO Yuto(03)</t>
  </si>
  <si>
    <t>INUGAI Takumi(02)</t>
  </si>
  <si>
    <t>MATSUBA Fumiya(02)</t>
  </si>
  <si>
    <t>FURUKAWA Itsuki(02)</t>
  </si>
  <si>
    <t>YAMAOKA Rukiya(02)</t>
  </si>
  <si>
    <t>FUKUI Rin(02)</t>
  </si>
  <si>
    <t>SUGIYAMA Kohei(02)</t>
  </si>
  <si>
    <t>TANIMOTO Kai(02)</t>
  </si>
  <si>
    <t>FUKATA Rikuto(02)</t>
  </si>
  <si>
    <t>TANAKA Kairi(02)</t>
  </si>
  <si>
    <t>KATO Hiromasa(02)</t>
  </si>
  <si>
    <t>ASAI Natsuki(02)</t>
  </si>
  <si>
    <t>TUJIMURA Junpei(02)</t>
  </si>
  <si>
    <t>NAKADA Tsubasa(02)</t>
  </si>
  <si>
    <t>YAMANO Yuto(02)</t>
  </si>
  <si>
    <t>MANJU Rikuto(02)</t>
  </si>
  <si>
    <t>HANADA Riki(02)</t>
  </si>
  <si>
    <t>TAKITA Seiya(02)</t>
  </si>
  <si>
    <t>UKAI Yuya(02)</t>
  </si>
  <si>
    <t>KAWAI Kento(02)</t>
  </si>
  <si>
    <t>TAKEDA Yoshiyuki(02)</t>
  </si>
  <si>
    <t>OTA Aoto(02)</t>
  </si>
  <si>
    <t>OMAE Keishin(02)</t>
  </si>
  <si>
    <t>SASAKI Manato(02)</t>
  </si>
  <si>
    <t>NISHIYAMA Toya(02)</t>
  </si>
  <si>
    <t>TERANISHI Shun(02)</t>
  </si>
  <si>
    <t>ITO Mikiya(02)</t>
  </si>
  <si>
    <t>KANEFUSA Yuki(02)</t>
  </si>
  <si>
    <t>YOSHIDA Takaya(02)</t>
  </si>
  <si>
    <t>TANIGAKI Hiroto(02)</t>
  </si>
  <si>
    <t>ISHIGURO Ryusei(02)</t>
  </si>
  <si>
    <t>KUBOTA Ryota(02)</t>
  </si>
  <si>
    <t>NAGANO Hibiki(03)</t>
  </si>
  <si>
    <t>SATO Kota(03)</t>
  </si>
  <si>
    <t>SATO Kai(03)</t>
  </si>
  <si>
    <t>TAKEUCHI Kento(03)</t>
  </si>
  <si>
    <t>HUKATSU Kirua(03)</t>
  </si>
  <si>
    <t>OZAWA Kinari(03)</t>
  </si>
  <si>
    <t>MURATA Atsuya(03)</t>
  </si>
  <si>
    <t>YOKOYAMA Sora(04)</t>
  </si>
  <si>
    <t>TSUYAMA Shunsuke(03)</t>
  </si>
  <si>
    <t>NISHIGAKI Takuto(03)</t>
  </si>
  <si>
    <t>KOJIMA Ryodai(03)</t>
  </si>
  <si>
    <t>YOKOI Taiga(03)</t>
  </si>
  <si>
    <t>INOUE Daiki(03)</t>
  </si>
  <si>
    <t>TAKEMURA Sota(03)</t>
  </si>
  <si>
    <t>KODAIRA Masato(03)</t>
  </si>
  <si>
    <t>TANIGUCHI Shuto(03)</t>
  </si>
  <si>
    <t>NUNOME Yuma(03)</t>
  </si>
  <si>
    <t>KIRIYAMA Seijiro(03)</t>
  </si>
  <si>
    <t>HANDA Chikara(03)</t>
  </si>
  <si>
    <t>NISHIDA Ryuji(03)</t>
  </si>
  <si>
    <t>ODA Shoma(03)</t>
  </si>
  <si>
    <t>NAKANISHI Riku(03)</t>
  </si>
  <si>
    <t>TATSUMI Shin(03)</t>
  </si>
  <si>
    <t>OSAKA Shunpei(04)</t>
  </si>
  <si>
    <t>NAKATA Rikuto(03)</t>
  </si>
  <si>
    <t>KATSUTA Shunsuke(03)</t>
  </si>
  <si>
    <t>HONDA Shuta(03)</t>
  </si>
  <si>
    <t>SUZUKI Naoto(03)</t>
  </si>
  <si>
    <t>TSURUTA Teruya(03)</t>
  </si>
  <si>
    <t>KATO Toshiki(03)</t>
  </si>
  <si>
    <t>KUMAMOTO Itsuki(03)</t>
  </si>
  <si>
    <t>NAKASHIMA Sota(03)</t>
  </si>
  <si>
    <t>NAKANISHI Issa(03)</t>
  </si>
  <si>
    <t>OZAWA Yuma(03)</t>
  </si>
  <si>
    <t>KAWAKAMI Rintaro(03)</t>
  </si>
  <si>
    <t>YAMADA Kousuke(03)</t>
  </si>
  <si>
    <t>FUJIWARA Touki(03)</t>
  </si>
  <si>
    <t>ITAKURA Manato(03)</t>
  </si>
  <si>
    <t>FUKUMOTO Masaki(04)</t>
  </si>
  <si>
    <t>WATANABE Tsubasa(03)</t>
  </si>
  <si>
    <t>GOTO Homare(03)</t>
  </si>
  <si>
    <t>OTOBE Shingo(03)</t>
  </si>
  <si>
    <t>HARITA Kazushi(03)</t>
  </si>
  <si>
    <t>SATO Shinta(03)</t>
  </si>
  <si>
    <t>EGUCHI Kazuya(03)</t>
  </si>
  <si>
    <t>HATSUZAKI Ren(03)</t>
  </si>
  <si>
    <t>OYAMA Shunto(03)</t>
  </si>
  <si>
    <t>HORI Gento(03)</t>
  </si>
  <si>
    <t>YAMAUCHI Sotaro(03)</t>
  </si>
  <si>
    <t>INOKUCHI Masaki(03)</t>
  </si>
  <si>
    <t>KAWAGUCHI Hiyu(03)</t>
  </si>
  <si>
    <t>ONOKI Kousuke(03)</t>
  </si>
  <si>
    <t>KATAGIRI Kensei(03)</t>
  </si>
  <si>
    <t>YOKOYAMA Asato(04)</t>
  </si>
  <si>
    <t>TAKAOKA Sota(04)</t>
  </si>
  <si>
    <t>YAMAUCHI Kenshin(03)</t>
  </si>
  <si>
    <t>NISHIHARA Chiyu(03)</t>
  </si>
  <si>
    <t>ATSUGI Harumitsu(03)</t>
  </si>
  <si>
    <t>HANAI Hion(03)</t>
  </si>
  <si>
    <t>KUTSUZAWA Ai(03)</t>
  </si>
  <si>
    <t>UEDA Atsuki(03)</t>
  </si>
  <si>
    <t>YAMAGUCHI Haruki(03)</t>
  </si>
  <si>
    <t>QIAN Yezhou(98)</t>
  </si>
  <si>
    <t>MINABE Masaki(03)</t>
  </si>
  <si>
    <t>KIYAMA Keishiro(03)</t>
  </si>
  <si>
    <t>HANAI Shinpei(03)</t>
  </si>
  <si>
    <t>YOKOTA Hiroto(03)</t>
  </si>
  <si>
    <t>MORI Daisuke(03)</t>
  </si>
  <si>
    <t>MATSUBARA Daiki(04)</t>
  </si>
  <si>
    <t>MIZUKAMI Sota(04)</t>
  </si>
  <si>
    <t>YAGI Kensuke(04)</t>
  </si>
  <si>
    <t>KOITABASHI Yuya(04)</t>
  </si>
  <si>
    <t>NAKAMURA Kanato(04)</t>
  </si>
  <si>
    <t>ISHIKAWA Yuji(04)</t>
  </si>
  <si>
    <t>KOYASHIKI Hayato(04)</t>
  </si>
  <si>
    <t>OUCHI Reoto(04)</t>
  </si>
  <si>
    <t>NAKABAYASHI Tomohiro(04)</t>
  </si>
  <si>
    <t>KONDO Takato (04)</t>
  </si>
  <si>
    <t>NAMIGATA Ryushin(04)</t>
  </si>
  <si>
    <t>NAKATA Ryuto(04)</t>
  </si>
  <si>
    <t>SHIRAKI Haruya (04)</t>
  </si>
  <si>
    <t>TAKEUCHI Shikou(04)</t>
  </si>
  <si>
    <t>MAEDA Koki(04)</t>
  </si>
  <si>
    <t>SHIMONO Shion(04)</t>
  </si>
  <si>
    <t>IMANISHI Taira (03)</t>
  </si>
  <si>
    <t>YAMADA Shion(04)</t>
  </si>
  <si>
    <t>NIBUCHI Sota(04)</t>
  </si>
  <si>
    <t>TAWARA Sogo(04)</t>
  </si>
  <si>
    <t>OTANI Ryoya(04)</t>
  </si>
  <si>
    <t>ADACHI Renjyu(04)</t>
  </si>
  <si>
    <t>YOSHIKAWA Shinobu(04)</t>
  </si>
  <si>
    <t>IKEDA Shundai(04)</t>
  </si>
  <si>
    <t>KOJIMA Sota(04)</t>
  </si>
  <si>
    <t>KOSAKA Riki(04)</t>
  </si>
  <si>
    <t>SHIBATA Nozomi(04)</t>
  </si>
  <si>
    <t>FUJIWARA Kouga(05)</t>
  </si>
  <si>
    <t>YAMADA Mizuki(04)</t>
  </si>
  <si>
    <t>ONDA　Reki(01)</t>
  </si>
  <si>
    <t>OMORI　Hirofumi(02)</t>
  </si>
  <si>
    <t>TANAKA　Hiroto(03)</t>
  </si>
  <si>
    <t>SAKAI　Taichi(01)</t>
  </si>
  <si>
    <t>KAGAMI   Kentaro(03)</t>
  </si>
  <si>
    <t>MIZUNO Hiroki(01)</t>
  </si>
  <si>
    <t>YAMAZAKI Junpei(02)</t>
  </si>
  <si>
    <t>FURUKAWA Ryo(03)</t>
  </si>
  <si>
    <t>NAKAGAWA Daito(03)</t>
  </si>
  <si>
    <t>KAMEKAWA Syouya(02)</t>
  </si>
  <si>
    <t>ONO Ryo(03)</t>
  </si>
  <si>
    <t>INOUE Reon(04)</t>
  </si>
  <si>
    <t>TSUDA Shotaro(04)</t>
  </si>
  <si>
    <t>GOTO Masato(04)</t>
  </si>
  <si>
    <t>KATO　Yuto(05)</t>
  </si>
  <si>
    <t>KIMURA Koki(04)</t>
  </si>
  <si>
    <t>NAKATSURU Haruto(04)</t>
  </si>
  <si>
    <t>TOMASHINO Shouta(04)</t>
  </si>
  <si>
    <t>ABE Yasunori(04)</t>
  </si>
  <si>
    <t>HANADA Naru(05)</t>
  </si>
  <si>
    <t>MAKIMURA Yuya (04)</t>
  </si>
  <si>
    <t>KAZIKAWA Arata (04)</t>
  </si>
  <si>
    <t>NAKANO Shota(04)</t>
  </si>
  <si>
    <t>MORIMOTO Chisei(04)</t>
  </si>
  <si>
    <t>KAZUHARA Yudai(04)</t>
  </si>
  <si>
    <t>FUKATA Takumi(04)</t>
  </si>
  <si>
    <t>WATANABE Keito(04)</t>
  </si>
  <si>
    <t>KUROKI Takahumi(05)</t>
  </si>
  <si>
    <t>KANATANI Hiroki(04)</t>
  </si>
  <si>
    <t>TANIZAKI Hikaru(04)</t>
  </si>
  <si>
    <t>MATSUBARA Fumihiro(04)</t>
  </si>
  <si>
    <t>OBATA Ken(03)</t>
  </si>
  <si>
    <t>KASAHARA Maaya(99)</t>
  </si>
  <si>
    <t>IEZAKI Yo(02)</t>
  </si>
  <si>
    <t>ITO Manato(01)</t>
  </si>
  <si>
    <t>GOMES Nicolas(02)</t>
  </si>
  <si>
    <t>DEGUCHI Koudai(02)</t>
  </si>
  <si>
    <t>NAKA Junpei(02)</t>
  </si>
  <si>
    <t>NISHIKAWA Shogo(02)</t>
  </si>
  <si>
    <t>YAMAJI Sora(02)</t>
  </si>
  <si>
    <t>OZAKI Keita(03)</t>
  </si>
  <si>
    <t>KOSHIKAWA　Hinata(04)</t>
  </si>
  <si>
    <t>NAKANO Syuta(04)</t>
  </si>
  <si>
    <t>HAYASHI Ryohei(03)</t>
  </si>
  <si>
    <t>MACHINO Kotaro(03)</t>
  </si>
  <si>
    <t>NAKAGAWA Youshi(04)</t>
  </si>
  <si>
    <t>NISHIYAMA Rimu(04)</t>
  </si>
  <si>
    <t>YAMASHITA Kazuki(04)</t>
  </si>
  <si>
    <t>YAMAMOTO Yudai(04)</t>
  </si>
  <si>
    <t>MATSUNO Hayato(01)</t>
  </si>
  <si>
    <t>SHIBUE Yoshikazu(01)</t>
  </si>
  <si>
    <t>ANDO Reon(02)</t>
  </si>
  <si>
    <t>IWASHIMA Shota(02)</t>
  </si>
  <si>
    <t>UESUGI Taishin(02)</t>
  </si>
  <si>
    <t>URASE Kotaro(02)</t>
  </si>
  <si>
    <t>SHIBATSUJI Haruhiro(03)</t>
  </si>
  <si>
    <t>SOGOSHI Taisei(02)</t>
  </si>
  <si>
    <t>NAKAGAWA Yuto(02)</t>
  </si>
  <si>
    <t>NAKAMURA Sota(02)</t>
  </si>
  <si>
    <t>HATAKEYAMA Daisuke(02)</t>
  </si>
  <si>
    <t>HAMAGUCHI Toma(03)</t>
  </si>
  <si>
    <t>FUJIKAWA Hajime(02)</t>
  </si>
  <si>
    <t>MOURI Kota(02)</t>
  </si>
  <si>
    <t>YAMADA Sora(02)</t>
  </si>
  <si>
    <t>YAMADA Yamato(03)</t>
  </si>
  <si>
    <t>IWAI Hibiki(03)</t>
  </si>
  <si>
    <t>OI Tsubasa(03)</t>
  </si>
  <si>
    <t>KAMOGAWA Masato(03)</t>
  </si>
  <si>
    <t>KANNBE Daiki(03)</t>
  </si>
  <si>
    <t>KIMURA Syunsuke(03)</t>
  </si>
  <si>
    <t>KURAHARA Nariya(03)</t>
  </si>
  <si>
    <t>SHIMIZU Fuma(03)</t>
  </si>
  <si>
    <t>TANAKA Yasuaki(03)</t>
  </si>
  <si>
    <t>NAKASHIMA Yuya(03)</t>
  </si>
  <si>
    <t>MASASHIGE Sora(03)</t>
  </si>
  <si>
    <t>MATSUYAMA Kouhei(03)</t>
  </si>
  <si>
    <t>MORISHITA Kaede(03)</t>
  </si>
  <si>
    <t>IKEDA Yudai(04)</t>
  </si>
  <si>
    <t>OOSHIMA Takahiro(05)</t>
  </si>
  <si>
    <t>OWADA Junpei(05)</t>
  </si>
  <si>
    <t>OKUNO Shunsuke(04)</t>
  </si>
  <si>
    <t>KITARA Kenshiro(04)</t>
  </si>
  <si>
    <t>KONDOU Munetaka(04)</t>
  </si>
  <si>
    <t>SHIMANOUCHI Shoya(04)</t>
  </si>
  <si>
    <t>SHINMA Kei(04)</t>
  </si>
  <si>
    <t>NISHIMURA Muneharu(04)</t>
  </si>
  <si>
    <t>TANAKA Mizuki(04)</t>
  </si>
  <si>
    <t>NAKAGAKI Riku(05)</t>
  </si>
  <si>
    <t>HASHIZUME Masanari(04)</t>
  </si>
  <si>
    <t>MAEDA Naoto(05)</t>
  </si>
  <si>
    <t>MAENO Kohshi(04)</t>
  </si>
  <si>
    <t>YAMASHITA Mitsuki(04)</t>
  </si>
  <si>
    <t>SUGINO Yuzuki(03)</t>
  </si>
  <si>
    <t>KATO Takahiro(04)</t>
  </si>
  <si>
    <t>NAWA Masaaki(01)</t>
  </si>
  <si>
    <t>NISHI Kyouhei(01)</t>
  </si>
  <si>
    <t>MATSUMURA Ryota(01)</t>
  </si>
  <si>
    <t>YOSHIDA Wataru(03)</t>
  </si>
  <si>
    <t>NISHIMURA Takeshi(01)</t>
  </si>
  <si>
    <t>ITOU Keigo(03)</t>
  </si>
  <si>
    <t>TERADA Yoshiaki(02)</t>
  </si>
  <si>
    <t>TAKAGI You(01)</t>
  </si>
  <si>
    <t>KONDOU Yuuma(04)</t>
  </si>
  <si>
    <t>TAHARA Kouki(01)</t>
  </si>
  <si>
    <t>ITOU Takuya(03)</t>
  </si>
  <si>
    <t>ASANO Yuusuke(03)</t>
  </si>
  <si>
    <t>TACHIBANA Yuki(03)</t>
  </si>
  <si>
    <t>TANAKA Ryoma(02)</t>
  </si>
  <si>
    <t>SUZUKI Manaya(02)</t>
  </si>
  <si>
    <t>HAKAMATA Misaki(01)</t>
  </si>
  <si>
    <t>YAMAZAKI Yutaro(02)</t>
  </si>
  <si>
    <t>FUKAZAWA Rin(02)</t>
  </si>
  <si>
    <t>TSUCHIDA Yuga(02)</t>
  </si>
  <si>
    <t>FURUKAWA Mutsuki(02)</t>
  </si>
  <si>
    <t>MIYAMOTO Atsushi(03)</t>
  </si>
  <si>
    <t>ITO Satomu(02)</t>
  </si>
  <si>
    <t>HOSOKOJI Takuto(02)</t>
  </si>
  <si>
    <t>AKIYAMA Takumi(03)</t>
  </si>
  <si>
    <t>TUJI Souta(03)</t>
  </si>
  <si>
    <t>UEDA Kai(03)</t>
  </si>
  <si>
    <t>SUMIDA Ryoma(03)</t>
  </si>
  <si>
    <t>KATOU Syo(04)</t>
  </si>
  <si>
    <t>TAKAYANAGI Hiiragi(04)</t>
  </si>
  <si>
    <t>TAMURA Naoto(05)</t>
  </si>
  <si>
    <t>IZUMI Kazuma(98)</t>
  </si>
  <si>
    <t>SHIGETA Naotaka(00)</t>
  </si>
  <si>
    <t>MATSUOKA Mikiya(99)</t>
  </si>
  <si>
    <t>MATSUI Kazutoshi(02)</t>
  </si>
  <si>
    <t>ITO Rui(04)</t>
  </si>
  <si>
    <t>NARUKAWA Sho(04)</t>
  </si>
  <si>
    <t>WADA Shota(04)</t>
  </si>
  <si>
    <t>UEMATU Sigeru(01)</t>
  </si>
  <si>
    <t>SUGIYAMA Yuto(01)</t>
  </si>
  <si>
    <t>HUKASAWA Jiei(02)</t>
  </si>
  <si>
    <t>KAWAGOE Daiki(02)</t>
  </si>
  <si>
    <t>SUZUKI Kanata(04)</t>
  </si>
  <si>
    <t>TAJIMA Takuya(03)</t>
  </si>
  <si>
    <t>HAGA Taishi(03)</t>
  </si>
  <si>
    <t>WATANABE Kakeru(03)</t>
  </si>
  <si>
    <t>FUKUTANI Kenshin(04)</t>
  </si>
  <si>
    <t>SHICHI Taisei(04)</t>
  </si>
  <si>
    <t>MORISHITA Harumitsu(05)</t>
  </si>
  <si>
    <t>SAWADA Kensuke(04)</t>
  </si>
  <si>
    <t>SUGITA Riki(00)</t>
  </si>
  <si>
    <t>OHIRA Kazuma(05)</t>
  </si>
  <si>
    <t>TERAI Kiichi(04)</t>
  </si>
  <si>
    <t>DENDA Yutaka(04)</t>
  </si>
  <si>
    <t>MOTOMURA Taiga(04)</t>
  </si>
  <si>
    <t>YAMADA Masaki(03)</t>
  </si>
  <si>
    <t>KUNIEDA Jumpei(04)</t>
  </si>
  <si>
    <t>UMEMURA Haruto(04)</t>
  </si>
  <si>
    <t>YOSHIZAWA Kohaku(04)</t>
  </si>
  <si>
    <t>NAKANO Hiroyuki(88)</t>
  </si>
  <si>
    <t>UTSUGI Shuta(00)</t>
  </si>
  <si>
    <t>TAKAKUWA Kohei(04)</t>
  </si>
  <si>
    <t>TABAGUA Naoki(04)</t>
  </si>
  <si>
    <t>MANZEN Mizuki(04)</t>
  </si>
  <si>
    <t>ONUMA Ryuto(04)</t>
  </si>
  <si>
    <t>KANEKO Riu(04)</t>
  </si>
  <si>
    <t>SUZUKI Ryo(04)</t>
  </si>
  <si>
    <t>SAKURAI Ryoya(04)</t>
  </si>
  <si>
    <t>MAKINO Syoei(04)</t>
  </si>
  <si>
    <t>MOTEGI Takaya(04)</t>
  </si>
  <si>
    <t>ASAI Reo(05)</t>
  </si>
  <si>
    <t>MORIYAMA Sota(05)</t>
  </si>
  <si>
    <t>SUGIURA Keisuke(04)</t>
  </si>
  <si>
    <t>SUGITO Kenta(04)</t>
  </si>
  <si>
    <t>YANO Shimon(04)</t>
  </si>
  <si>
    <t>MIYAZAKI Kengo(04)</t>
  </si>
  <si>
    <t>YASUNAGA Kenshiro(01)</t>
  </si>
  <si>
    <t>MAKIHARA Yuga(02)</t>
  </si>
  <si>
    <t>UJIHARA Hiroi(04)</t>
  </si>
  <si>
    <t>MATSUMOTO Mutsuki(01)</t>
  </si>
  <si>
    <t>ISIHARA Atsuki(05)</t>
  </si>
  <si>
    <t>OTA Shunsuke(04)</t>
  </si>
  <si>
    <t>HASEGAWA Go(04)</t>
  </si>
  <si>
    <t>HIROSE Yosei(03)</t>
  </si>
  <si>
    <t>HIROSE Tomoya(02)</t>
  </si>
  <si>
    <t>SUZUKI Gentaro(02)</t>
  </si>
  <si>
    <t>SUGIMOTO Hikaru(04)</t>
  </si>
  <si>
    <t>NAKAISI Kosei(05)</t>
  </si>
  <si>
    <t>KAWAGUCHI Reo(02)</t>
  </si>
  <si>
    <t>URANISHI Yuusuke(00)</t>
  </si>
  <si>
    <t>TORII Takumi(04)</t>
  </si>
  <si>
    <t>MADOKORO Kaima(04)</t>
  </si>
  <si>
    <t>ITO Soichiro(04)</t>
  </si>
  <si>
    <t>SUSAKI Yusuke(04)</t>
  </si>
  <si>
    <t>YOSHIDA Tsuyoshi(04)</t>
  </si>
  <si>
    <t>UMEDA Ryosuke(04)</t>
  </si>
  <si>
    <t>IZUMI Masaya(05)</t>
  </si>
  <si>
    <t>MORIYA Naritaka(04)</t>
  </si>
  <si>
    <t>IWAO Sotaro(04)</t>
  </si>
  <si>
    <t>MURO Tatsuya(05)</t>
  </si>
  <si>
    <t>NAKAYAMA Tatsuki(05)</t>
  </si>
  <si>
    <t>KUNII Kanta(04)</t>
  </si>
  <si>
    <t>KAWAMURA Kouki(04)</t>
  </si>
  <si>
    <t>SUZUKI Sana(04)</t>
  </si>
  <si>
    <t>KAMIISHI Ayumu(02)</t>
  </si>
  <si>
    <t>WAKIMOTO Kaduki(04)</t>
  </si>
  <si>
    <t>NAGAO Reon(04)</t>
  </si>
  <si>
    <t>TSUTSUMI Yuto(04)</t>
  </si>
  <si>
    <t>TSUDUKI Shigemoto(05)</t>
  </si>
  <si>
    <t>YAMAMURO Hayata(05)</t>
  </si>
  <si>
    <t>NAGATO Reishin(04)</t>
  </si>
  <si>
    <t>OKAMATSU Daina(04)</t>
  </si>
  <si>
    <t>SHIMOJO Yoshiki(04)</t>
  </si>
  <si>
    <t>OHMORI Kazuki(04)</t>
  </si>
  <si>
    <t>KUNO Tetsuaki(04)</t>
  </si>
  <si>
    <t>OHASHI Motoki(00)</t>
  </si>
  <si>
    <t>YASUI Yosuke(00)</t>
  </si>
  <si>
    <t>SHIMIZU Kakeru(04)</t>
  </si>
  <si>
    <t>HAYAMIZU Yuichiro(04)</t>
  </si>
  <si>
    <t>NAKAMURA Nozomi(04)</t>
  </si>
  <si>
    <t>TATSUNO Shu(04)</t>
  </si>
  <si>
    <t>TAKAHASHI Kaito(01)</t>
  </si>
  <si>
    <t>TAKEHANA Kousuke(04)</t>
  </si>
  <si>
    <t>NISHIMORI Hiroto(04)</t>
  </si>
  <si>
    <t>SATOU Makoto(04)</t>
  </si>
  <si>
    <t>ARIGA Keigo(04)</t>
  </si>
  <si>
    <t>KAWASHITA Shusaku(05)</t>
  </si>
  <si>
    <t>KIWADA Ayumu(04)</t>
  </si>
  <si>
    <t>TAKAYAMA Jinta(04)</t>
  </si>
  <si>
    <t>MATSUKAWA Genta(04)</t>
  </si>
  <si>
    <t>SUZUKI Yuto(03)</t>
  </si>
  <si>
    <t>YOSHIDA Koki(04)</t>
  </si>
  <si>
    <t>ISOBE Yuma(05)</t>
  </si>
  <si>
    <t>SHAMOTO Shunitirou(04)</t>
  </si>
  <si>
    <t>IMAIZUMI Ryusei(04)</t>
  </si>
  <si>
    <t>TADA Yushi(04)</t>
  </si>
  <si>
    <t>INAGAWA Ryoto(04)</t>
  </si>
  <si>
    <t>ITO Yamato(02)</t>
  </si>
  <si>
    <t>KAWAMURA Otaro(04)</t>
  </si>
  <si>
    <t>INUKAI Hisato(05)</t>
  </si>
  <si>
    <t>NAKAGAWA Haruki(05)</t>
  </si>
  <si>
    <t>HAYASHI Kaito(04)</t>
  </si>
  <si>
    <t>FUKATANI Kaito(03)</t>
  </si>
  <si>
    <t>KAMIOTA Tsurugi(04)</t>
  </si>
  <si>
    <t>YOKOTA Toi(05)</t>
  </si>
  <si>
    <t>IMAMURA Yuta(05)</t>
  </si>
  <si>
    <t>SATO Kei(00)</t>
  </si>
  <si>
    <t>MORI Yosuke(04)</t>
  </si>
  <si>
    <t>IGASAKI Kazuya(97)</t>
  </si>
  <si>
    <t>SHIMIZU Naoya(04)</t>
  </si>
  <si>
    <t>NAGASAWA Haoto(04)</t>
  </si>
  <si>
    <t>KUBOTA Jiyo(04)</t>
  </si>
  <si>
    <t>HAYASHI Ryotaro(03)</t>
  </si>
  <si>
    <t>MATSUDA Masato(04)</t>
  </si>
  <si>
    <t>KAWAI Shuta(04)</t>
  </si>
  <si>
    <t>YAMADA Haruto(03)</t>
  </si>
  <si>
    <t>TAKADA Mitsuki(04)</t>
  </si>
  <si>
    <t>ASHIZAWA Kaito(04)</t>
  </si>
  <si>
    <t>ASAKURA Takumi(04)</t>
  </si>
  <si>
    <t>YAMADA Kotaro(04)</t>
  </si>
  <si>
    <t>SUZUKI Ryota(03)</t>
  </si>
  <si>
    <t>FUKUHARA Kanta(05)</t>
  </si>
  <si>
    <t>0(03)</t>
  </si>
  <si>
    <t>KATSUDA Reo(01)</t>
  </si>
  <si>
    <t>KAWATO Arata(03)</t>
  </si>
  <si>
    <t>Katsuda Shoto(04)</t>
  </si>
  <si>
    <t>Sakurai Itito(04)</t>
  </si>
  <si>
    <t>Miyazaki Yutaro(04)</t>
  </si>
  <si>
    <t>Kuribayashi Sota(04)</t>
  </si>
  <si>
    <t>Miyazawa Hiroki(04)</t>
  </si>
  <si>
    <t>WAKI Eita(04)</t>
  </si>
  <si>
    <t>KUWAYAMA Koushi(04)</t>
  </si>
  <si>
    <t>NISHIMURA Kouki(04)</t>
  </si>
  <si>
    <t>FUKUDA Kouta(04)</t>
  </si>
  <si>
    <t>KAWABE Kirito(04)</t>
  </si>
  <si>
    <t>OKAWA Yoshiya(04)</t>
  </si>
  <si>
    <t>HAYASHI Hideyoshi(04)</t>
  </si>
  <si>
    <t>HETA Ryoichiro(04)</t>
  </si>
  <si>
    <t>IMAIZUMI Takato(04)</t>
  </si>
  <si>
    <t>kakimoto takuma(99)</t>
  </si>
  <si>
    <t>fujimoto syuuhei(97)</t>
  </si>
  <si>
    <t>senda akinori(03)</t>
  </si>
  <si>
    <t>kuroda ryuusei(02)</t>
  </si>
  <si>
    <t>nakamura yuduki(03)</t>
  </si>
  <si>
    <t>NAGAI Hiroshi(05)</t>
  </si>
  <si>
    <t>IMAMURA Naoki(04)</t>
  </si>
  <si>
    <t>AKIDUKI Tomohito(00)</t>
  </si>
  <si>
    <t>KATAOKA Maya(03)</t>
  </si>
  <si>
    <t>MIYAKAWA Seia(03)</t>
  </si>
  <si>
    <t>INAOKA Takumi(03)</t>
  </si>
  <si>
    <t>OKAWARA Keita(03)</t>
  </si>
  <si>
    <t>AOYAMA Kota(04)</t>
  </si>
  <si>
    <t>SUZUKI Tomohiro(04)</t>
  </si>
  <si>
    <t>UMAKOSHI Masanobu(05)</t>
  </si>
  <si>
    <t>NAGAHAMA　Shota(04)</t>
  </si>
  <si>
    <t>TAGAE REN(04)</t>
  </si>
  <si>
    <t>KAJITA Ryusei(04)</t>
  </si>
  <si>
    <t>YAMADA Yusuke(04)</t>
  </si>
  <si>
    <t>YONEZU Kaito(05)</t>
  </si>
  <si>
    <t>HARADA Rintaro(04)</t>
  </si>
  <si>
    <t>TAMAOKI　Junya(05)</t>
  </si>
  <si>
    <t>ITO Shunsuke(03)</t>
  </si>
  <si>
    <t>OKA　Kenmei(04)</t>
  </si>
  <si>
    <t>TAKAHASHI Kaichi(04)</t>
  </si>
  <si>
    <t>NAGASE Haruto(04)</t>
  </si>
  <si>
    <t>WAKAI Yuma(03)</t>
  </si>
  <si>
    <t>NAGATA Soutaro(05)</t>
  </si>
  <si>
    <t>YUASA　Kosuke(03)</t>
  </si>
  <si>
    <t>KOBAYASHI　Seiya(03)</t>
  </si>
  <si>
    <t>KATO　Hayato(04)</t>
  </si>
  <si>
    <t>YAMAMOTO Ryota(04)</t>
  </si>
  <si>
    <t>TANAKA Ryonosuke(02)</t>
  </si>
  <si>
    <t>ISHIKAWA　Atsuya(04)</t>
  </si>
  <si>
    <t>GOTO　Daisuke(03)</t>
  </si>
  <si>
    <t>BAN　Takumi(04)</t>
  </si>
  <si>
    <t>NISHIKAWA　Sosuke(04)</t>
  </si>
  <si>
    <t>YOSHIZAWA　Kosuke(04)</t>
  </si>
  <si>
    <t>KAMIYA Tomoki(02)</t>
  </si>
  <si>
    <t>WARITA Natsume(03)</t>
  </si>
  <si>
    <t>KOSONO Ryosuke(04)</t>
  </si>
  <si>
    <t>OKAMOTO Kouki(04)</t>
  </si>
  <si>
    <t>YASUDA Hiroto(98)</t>
  </si>
  <si>
    <t>NODA Kyosuke(04)</t>
  </si>
  <si>
    <t>OTA Reiki(04)</t>
  </si>
  <si>
    <t>KITAHARA Keishin(01)</t>
  </si>
  <si>
    <t>KONDO Taishin(03)</t>
  </si>
  <si>
    <t>ENDO Yuto(04)</t>
  </si>
  <si>
    <t>YOKOTA Hinato(04)</t>
  </si>
  <si>
    <t>KUBOTA Ayaha(05)</t>
  </si>
  <si>
    <t>YAMAZAKI Haruto(04)</t>
  </si>
  <si>
    <t>SAKAMOTO Sora(00)</t>
  </si>
  <si>
    <t>MORI Kousei(04)</t>
  </si>
  <si>
    <t>SUZUKI Daichi(05)</t>
  </si>
  <si>
    <t>EGAMI Takanori(04)</t>
  </si>
  <si>
    <t>YAMAWAKI Tomoharu(04)</t>
  </si>
  <si>
    <t>YAOI Koki(04)</t>
  </si>
  <si>
    <t>OTA Rentaro(04)</t>
  </si>
  <si>
    <t>TERADA Akihiro(97)</t>
  </si>
  <si>
    <t>NIYAMA Hiro(97)</t>
  </si>
  <si>
    <t>KOJIMA Raiki(01)</t>
  </si>
  <si>
    <t>KAMISHIMA Kazuma(02)</t>
  </si>
  <si>
    <t>ASAKURA Mao(90)</t>
  </si>
  <si>
    <t>TAKAI Kanta(01)</t>
  </si>
  <si>
    <t>HIRASHIMA Ryouki(01)</t>
  </si>
  <si>
    <t>ITO Ryoei(99)</t>
  </si>
  <si>
    <t>TUKAMOTO Syunya(91)</t>
  </si>
  <si>
    <t>KAWAMURA Kouki(01)</t>
  </si>
  <si>
    <t>SUZUKI Takafumi(01)</t>
  </si>
  <si>
    <t>KIBO Daisuke(00)</t>
  </si>
  <si>
    <t>KAWAI Akihiro(97)</t>
  </si>
  <si>
    <t>NAKAMURA Kou(04)</t>
  </si>
  <si>
    <t>YOSHIDA Toshiki(03)</t>
  </si>
  <si>
    <t>MATHUSITA Ryoya(04)</t>
  </si>
  <si>
    <t>KOYAMA Wataru(98)</t>
  </si>
  <si>
    <t>IWAO Hinata(04)</t>
  </si>
  <si>
    <t>SHIOYA Tomohiro(03)</t>
  </si>
  <si>
    <t>GAJA Keita(04)</t>
  </si>
  <si>
    <t>TSUCHIYA Takumi(05)</t>
  </si>
  <si>
    <t>TOYOTA Entaro(05)</t>
  </si>
  <si>
    <t>SHIMOMURA Koutarou(04)</t>
  </si>
  <si>
    <t>KISHIDA Takuma(04)</t>
  </si>
  <si>
    <t>ITO Shunichiro(96)</t>
  </si>
  <si>
    <t>SHINOHARA Ryosuke(02)</t>
  </si>
  <si>
    <t>YONEMITSU Haruto(04)</t>
  </si>
  <si>
    <t>YAMASHITA Yamato(04)</t>
  </si>
  <si>
    <t>NAKAHIRA Takanari(02)</t>
  </si>
  <si>
    <t>NISHIGAKI Takehiro(02)</t>
  </si>
  <si>
    <t>安藤　啓貴　</t>
  </si>
  <si>
    <t>鬼頭　謙太朗</t>
  </si>
  <si>
    <t>益田　隼冶</t>
  </si>
  <si>
    <t>森　結都</t>
  </si>
  <si>
    <t>望月　滉洋</t>
  </si>
  <si>
    <t>黒木　涼平</t>
  </si>
  <si>
    <t>松岡　大誠　</t>
  </si>
  <si>
    <t>後藤　晴輝</t>
  </si>
  <si>
    <t>杉浦　夢紀</t>
  </si>
  <si>
    <t>田島　凜汰朗</t>
  </si>
  <si>
    <t>羽田　皓栄</t>
  </si>
  <si>
    <t>松本　康太郎</t>
  </si>
  <si>
    <t>宮下　結希</t>
  </si>
  <si>
    <t>山田　太朗</t>
  </si>
  <si>
    <t>山本　翔矢</t>
  </si>
  <si>
    <t>山本　裕斗</t>
  </si>
  <si>
    <t>鷲野　文紀</t>
  </si>
  <si>
    <t>上村　洸太</t>
  </si>
  <si>
    <t>梅村　涼雅</t>
  </si>
  <si>
    <t>谷　伶弥</t>
  </si>
  <si>
    <t>谷口　栄暉</t>
  </si>
  <si>
    <t>尾柳津　曉</t>
  </si>
  <si>
    <t>宮﨑　健斗</t>
  </si>
  <si>
    <t>市村　祥大</t>
  </si>
  <si>
    <t>奥迫　大陽</t>
  </si>
  <si>
    <t>名波　大輝</t>
  </si>
  <si>
    <t>山添　智也</t>
  </si>
  <si>
    <t>岩田　玄弥</t>
  </si>
  <si>
    <t>内山　駿</t>
  </si>
  <si>
    <t>大迫　汰希</t>
  </si>
  <si>
    <t>加藤　晨</t>
  </si>
  <si>
    <t>近藤　佑亮</t>
  </si>
  <si>
    <t>澤井　昴希</t>
  </si>
  <si>
    <t>本田　奏弥</t>
  </si>
  <si>
    <t>水谷　拓也</t>
  </si>
  <si>
    <t>山本　一樹　</t>
  </si>
  <si>
    <t>春藤 　優介</t>
  </si>
  <si>
    <t>天池　功成</t>
  </si>
  <si>
    <t>生田　幸長</t>
  </si>
  <si>
    <t>上野　倖一</t>
  </si>
  <si>
    <t>内屋　翔太</t>
  </si>
  <si>
    <t>岡本　悠弥</t>
  </si>
  <si>
    <t>奥野　楓斗</t>
  </si>
  <si>
    <t>小倉　大輝</t>
  </si>
  <si>
    <t>加藤　爽太郎</t>
  </si>
  <si>
    <t>亀井　貴生</t>
  </si>
  <si>
    <t>河原　悠斗</t>
  </si>
  <si>
    <t>神戸　良介</t>
  </si>
  <si>
    <t>金城　奎紀</t>
  </si>
  <si>
    <t>栗生　朔門</t>
  </si>
  <si>
    <t>酒井　美都樹</t>
  </si>
  <si>
    <t>杉本　慶士</t>
  </si>
  <si>
    <t>杉森　海斗</t>
  </si>
  <si>
    <t>砂田　大輝</t>
  </si>
  <si>
    <t>田路　歩暉</t>
  </si>
  <si>
    <t>田近　資武</t>
  </si>
  <si>
    <t>柘植　大和</t>
  </si>
  <si>
    <t>西山　漸</t>
  </si>
  <si>
    <t>畠中　蓮王</t>
  </si>
  <si>
    <t>弘畑　杏悟</t>
  </si>
  <si>
    <t>福田　航大</t>
  </si>
  <si>
    <t>前畑　桜大</t>
  </si>
  <si>
    <t>松谷　柊星</t>
  </si>
  <si>
    <t>モラエス　カイキ</t>
  </si>
  <si>
    <t>森下　大雅</t>
  </si>
  <si>
    <t>山下　悠太</t>
  </si>
  <si>
    <t>渡邊　太翼</t>
  </si>
  <si>
    <t>中村　巧巳</t>
  </si>
  <si>
    <t>池田　悠大</t>
  </si>
  <si>
    <t>市川　大夢</t>
  </si>
  <si>
    <t>芝田　翼</t>
  </si>
  <si>
    <t>友松　悠人</t>
  </si>
  <si>
    <t>中嶋　希</t>
  </si>
  <si>
    <t>永田　大志</t>
  </si>
  <si>
    <t>早川　健斗</t>
  </si>
  <si>
    <t>日比　健仁</t>
  </si>
  <si>
    <t>前島　志音</t>
  </si>
  <si>
    <t>道下　力也</t>
  </si>
  <si>
    <t>高橋　一輝</t>
  </si>
  <si>
    <t>上田　望笑</t>
  </si>
  <si>
    <t>岳野　迪也</t>
  </si>
  <si>
    <t>長田　怜士</t>
  </si>
  <si>
    <t>日裏　和志</t>
  </si>
  <si>
    <t>廣川　滉生</t>
  </si>
  <si>
    <t>野々山　開</t>
  </si>
  <si>
    <t>寺田　光貴</t>
  </si>
  <si>
    <t>熊籔　隆生</t>
  </si>
  <si>
    <t>渡辺　凛斗</t>
  </si>
  <si>
    <t>鳥居　大隼</t>
  </si>
  <si>
    <t>伊藤　大翔</t>
  </si>
  <si>
    <t>益田　蒼大</t>
  </si>
  <si>
    <t>福井　篤輝</t>
  </si>
  <si>
    <t>田中　雅人</t>
  </si>
  <si>
    <t>水井　晴隆</t>
  </si>
  <si>
    <t>余吾　昌祥</t>
  </si>
  <si>
    <t>飯田　遥斗</t>
  </si>
  <si>
    <t>村上　颯汰朗</t>
  </si>
  <si>
    <t>遠山　和輝</t>
  </si>
  <si>
    <t>小田　唯斗</t>
  </si>
  <si>
    <t>榊間　隆晃</t>
  </si>
  <si>
    <t>池田　周優</t>
  </si>
  <si>
    <t>小野　瞬</t>
  </si>
  <si>
    <t>櫻井　健人</t>
  </si>
  <si>
    <t>渡邉　澪</t>
  </si>
  <si>
    <t>岩田　大永</t>
  </si>
  <si>
    <t>土井　楽心</t>
  </si>
  <si>
    <t>柴田　将伍</t>
  </si>
  <si>
    <t>二ノ方　洸太</t>
  </si>
  <si>
    <t>林　成弥</t>
  </si>
  <si>
    <t>盛　耕太朗</t>
  </si>
  <si>
    <t>高野　真生</t>
  </si>
  <si>
    <t>古屋　陽向</t>
  </si>
  <si>
    <t>久野　太暉</t>
  </si>
  <si>
    <t>安原　茂夫</t>
  </si>
  <si>
    <t>山内　友稀</t>
  </si>
  <si>
    <t>齋藤　恵太</t>
  </si>
  <si>
    <t>宇佐美　瑛久</t>
  </si>
  <si>
    <t>藤井　伸龍</t>
  </si>
  <si>
    <t>遠矢　悠</t>
  </si>
  <si>
    <t>藤村　優太</t>
  </si>
  <si>
    <t>坂上　太陽　</t>
  </si>
  <si>
    <t>高松　航太</t>
  </si>
  <si>
    <t>町田　裕樹</t>
  </si>
  <si>
    <t>西本　裕翔</t>
  </si>
  <si>
    <t>井上　大輝</t>
  </si>
  <si>
    <t>川上　凛太朗</t>
  </si>
  <si>
    <t>播田　和志</t>
  </si>
  <si>
    <t>高岡　颯太</t>
  </si>
  <si>
    <t>森　大輔</t>
  </si>
  <si>
    <t>松原　大樹</t>
  </si>
  <si>
    <t>水上　創太</t>
  </si>
  <si>
    <t>八木　健輔</t>
  </si>
  <si>
    <t>小板橋　優哉</t>
  </si>
  <si>
    <t>中村　哉翔</t>
  </si>
  <si>
    <t>石川　雄士</t>
  </si>
  <si>
    <t>小屋敷　隼斗</t>
  </si>
  <si>
    <t>大内　伶央斗</t>
  </si>
  <si>
    <t>中林　朋大</t>
  </si>
  <si>
    <t>近藤　天斗</t>
  </si>
  <si>
    <t>波潟　琉心</t>
  </si>
  <si>
    <t>中田　竜翔</t>
  </si>
  <si>
    <t>白木　晴也</t>
  </si>
  <si>
    <t>竹内　獅覚</t>
  </si>
  <si>
    <t>前田　幸樹</t>
  </si>
  <si>
    <t>下野　心音</t>
  </si>
  <si>
    <t>今西　泰楽</t>
  </si>
  <si>
    <t>山田　幸音</t>
  </si>
  <si>
    <t>新淵　蒼太</t>
  </si>
  <si>
    <t>俵　颯悟</t>
  </si>
  <si>
    <t>大谷　亮陽</t>
  </si>
  <si>
    <t>足立　蓮珠</t>
  </si>
  <si>
    <t>吉川　忍</t>
  </si>
  <si>
    <t>池田　駿大</t>
  </si>
  <si>
    <t>小島　颯太</t>
  </si>
  <si>
    <t>小坂　力生</t>
  </si>
  <si>
    <t>柴田　望海</t>
  </si>
  <si>
    <t>藤原　煌牙</t>
  </si>
  <si>
    <t>山田　海月</t>
  </si>
  <si>
    <t>中川　大翔</t>
  </si>
  <si>
    <t>井上　烈王</t>
  </si>
  <si>
    <t>津田　翔太郎</t>
  </si>
  <si>
    <t>後藤　真聖</t>
  </si>
  <si>
    <t>加藤　佑都</t>
  </si>
  <si>
    <t>木村　光輝</t>
  </si>
  <si>
    <t>中津留　遼人</t>
  </si>
  <si>
    <t>笘篠　尚太</t>
  </si>
  <si>
    <t>阿部　泰典</t>
  </si>
  <si>
    <t>花田　成琉</t>
  </si>
  <si>
    <t>牧村　悠矢</t>
  </si>
  <si>
    <t>梶川　新</t>
  </si>
  <si>
    <t>中野　翔太</t>
  </si>
  <si>
    <t>森本　智星</t>
  </si>
  <si>
    <t>数原　由大</t>
  </si>
  <si>
    <t>深田　拓臣</t>
  </si>
  <si>
    <t>渡部　佳澄</t>
  </si>
  <si>
    <t>黒木　孝史</t>
  </si>
  <si>
    <t>金谷　拓紀</t>
  </si>
  <si>
    <t>谷崎　光</t>
  </si>
  <si>
    <t>笠原　真綾</t>
  </si>
  <si>
    <t>家﨑　陽</t>
  </si>
  <si>
    <t>尾﨑　惠太</t>
  </si>
  <si>
    <t>中川　陽司</t>
  </si>
  <si>
    <t>西山　琉夢</t>
  </si>
  <si>
    <t>山下　和輝</t>
  </si>
  <si>
    <t>山本　雄大</t>
  </si>
  <si>
    <t>池田　祐大</t>
  </si>
  <si>
    <t>大嶋　隆寛</t>
  </si>
  <si>
    <t>大和田　純平</t>
  </si>
  <si>
    <t>奥野　隼佑</t>
  </si>
  <si>
    <t>北羅　拳士郎</t>
  </si>
  <si>
    <t>近藤　心隆</t>
  </si>
  <si>
    <t>島内　翔也</t>
  </si>
  <si>
    <t>新間　圭</t>
  </si>
  <si>
    <t>西村　宗治</t>
  </si>
  <si>
    <t>田中　瑞輝</t>
  </si>
  <si>
    <t>中垣　陸</t>
  </si>
  <si>
    <t>橋爪　政宜</t>
  </si>
  <si>
    <t>前田　尚音</t>
  </si>
  <si>
    <t>前野　皓士</t>
  </si>
  <si>
    <t>山下　晃槻</t>
  </si>
  <si>
    <t>西　恭平</t>
  </si>
  <si>
    <t>土田　悠雅</t>
  </si>
  <si>
    <t>加藤　翔</t>
  </si>
  <si>
    <t>田村　直人</t>
  </si>
  <si>
    <t>生川　将</t>
  </si>
  <si>
    <t>和田　翔太</t>
  </si>
  <si>
    <t>福谷　謙真</t>
  </si>
  <si>
    <t>志知　汰星</t>
  </si>
  <si>
    <t>森下　春満</t>
  </si>
  <si>
    <t>澤田　憲佑</t>
  </si>
  <si>
    <t>大平　千真</t>
  </si>
  <si>
    <t>寺井　貴一</t>
  </si>
  <si>
    <t>傳田　優</t>
  </si>
  <si>
    <t>本村　大河</t>
  </si>
  <si>
    <t>山田　将生</t>
  </si>
  <si>
    <t>国枝　純平</t>
  </si>
  <si>
    <t>梅村　陽斗</t>
  </si>
  <si>
    <t>吉澤　虎伯</t>
  </si>
  <si>
    <t>中野　弘幸</t>
  </si>
  <si>
    <t>宇都木　秀太</t>
  </si>
  <si>
    <t>高桑　康平</t>
  </si>
  <si>
    <t>田場小　ナオキ</t>
  </si>
  <si>
    <t>万前　瑞葵</t>
  </si>
  <si>
    <t>小沼　竜都</t>
  </si>
  <si>
    <t>金子　吏佑</t>
  </si>
  <si>
    <t>鈴木　伶旺</t>
  </si>
  <si>
    <t>櫻井　稜也</t>
  </si>
  <si>
    <t>牧野　祥英</t>
  </si>
  <si>
    <t>茂木　貴哉</t>
  </si>
  <si>
    <t>浅井　伶勇</t>
  </si>
  <si>
    <t>森山　颯太</t>
  </si>
  <si>
    <t>杉浦　圭亮</t>
  </si>
  <si>
    <t>杉戸　健太</t>
  </si>
  <si>
    <t>矢野　詩紋</t>
  </si>
  <si>
    <t>宮崎　拳吾</t>
  </si>
  <si>
    <t>牧原　幸雅</t>
  </si>
  <si>
    <t>氏原　宏惟</t>
  </si>
  <si>
    <t>松本　睦貴</t>
  </si>
  <si>
    <t>石原　暖己</t>
  </si>
  <si>
    <t>太田　俊介</t>
  </si>
  <si>
    <t>長谷川　豪</t>
  </si>
  <si>
    <t>廣瀬　陽成</t>
  </si>
  <si>
    <t>廣瀬　友哉</t>
  </si>
  <si>
    <t>鈴木　絃太郎</t>
  </si>
  <si>
    <t>杉本　光琉</t>
  </si>
  <si>
    <t>中石　航誠</t>
  </si>
  <si>
    <t>鳥居　拓実</t>
  </si>
  <si>
    <t>間所　海摩</t>
  </si>
  <si>
    <t>伊藤　颯一郎</t>
  </si>
  <si>
    <t>洲崎　友祐</t>
  </si>
  <si>
    <t>吉田　剛</t>
  </si>
  <si>
    <t>梅田　凌介</t>
  </si>
  <si>
    <t>泉　雅也</t>
  </si>
  <si>
    <t>守谷　成陽</t>
  </si>
  <si>
    <t>岩尾　颯太郎</t>
  </si>
  <si>
    <t>室　達哉</t>
  </si>
  <si>
    <t>中山　達貴</t>
  </si>
  <si>
    <t>國居　寛大</t>
  </si>
  <si>
    <t>川村　晃貴</t>
  </si>
  <si>
    <t>鈴木　紗那</t>
  </si>
  <si>
    <t>脇本　夏月</t>
  </si>
  <si>
    <t>長尾　伶音</t>
  </si>
  <si>
    <t>堤　郁斗</t>
  </si>
  <si>
    <t>都築　成元</t>
  </si>
  <si>
    <t>山室　迅汰</t>
  </si>
  <si>
    <t>長戸　礼心</t>
  </si>
  <si>
    <t>岡松　大那</t>
  </si>
  <si>
    <t>下條　喜輝</t>
  </si>
  <si>
    <t>鈴木　凌</t>
  </si>
  <si>
    <t>大森　一輝</t>
  </si>
  <si>
    <t>久野　鉄晃</t>
  </si>
  <si>
    <t>清水　翔</t>
  </si>
  <si>
    <t>速水　雄一朗</t>
  </si>
  <si>
    <t>中村　望海</t>
  </si>
  <si>
    <t>立野　秀</t>
  </si>
  <si>
    <t>高橋　佳篤</t>
  </si>
  <si>
    <t>竹花　耕亮</t>
  </si>
  <si>
    <t>西森　天飛</t>
  </si>
  <si>
    <t>佐藤　誠</t>
  </si>
  <si>
    <t>有賀　圭吾</t>
  </si>
  <si>
    <t>川下　柊咲</t>
  </si>
  <si>
    <t>木和田　歩</t>
  </si>
  <si>
    <t>髙山　人楽</t>
  </si>
  <si>
    <t>松川　玄汰</t>
  </si>
  <si>
    <t>𠮷田　光希</t>
  </si>
  <si>
    <t>磯部　釉稀</t>
  </si>
  <si>
    <t>社本　峻一郎</t>
  </si>
  <si>
    <t>今泉　瑠正</t>
  </si>
  <si>
    <t>多田　有志</t>
  </si>
  <si>
    <t>稲川　稜人</t>
  </si>
  <si>
    <t>川村　旺太郎</t>
  </si>
  <si>
    <t>犬飼　一紗人</t>
  </si>
  <si>
    <t>中川　陽喜</t>
  </si>
  <si>
    <t>林　海翔</t>
  </si>
  <si>
    <t>深谷　海斗</t>
  </si>
  <si>
    <t>上尾田　剣</t>
  </si>
  <si>
    <t>横田　透唯</t>
  </si>
  <si>
    <t>今村　優汰</t>
  </si>
  <si>
    <t>森　洋輔</t>
  </si>
  <si>
    <t>伊ヶ崎　一哉</t>
  </si>
  <si>
    <t>清水　直弥</t>
  </si>
  <si>
    <t>長澤　葉音</t>
  </si>
  <si>
    <t>窪田　慈陽</t>
  </si>
  <si>
    <t>林　嶺太郎</t>
  </si>
  <si>
    <t>松田　将東</t>
  </si>
  <si>
    <t>川井　秀太</t>
  </si>
  <si>
    <t>高田　光希</t>
  </si>
  <si>
    <t>芦澤　海音</t>
  </si>
  <si>
    <t>朝倉　拓己</t>
  </si>
  <si>
    <t>山田　湖太郎</t>
  </si>
  <si>
    <t>鈴木　亮太</t>
  </si>
  <si>
    <t>福原　幹太</t>
  </si>
  <si>
    <t>KYOJO Hayate</t>
  </si>
  <si>
    <t>勝田　玲央</t>
  </si>
  <si>
    <t>河登　新太</t>
  </si>
  <si>
    <t>勝田　翔斗</t>
  </si>
  <si>
    <t>櫻井　一翔</t>
  </si>
  <si>
    <t>宮崎　優太郎</t>
  </si>
  <si>
    <t>栗林　颯汰</t>
  </si>
  <si>
    <t>宮澤　拓希</t>
  </si>
  <si>
    <t>脇　英汰</t>
  </si>
  <si>
    <t>桑山　航志</t>
  </si>
  <si>
    <t>西村　亘葵</t>
  </si>
  <si>
    <t>福田　昂太</t>
  </si>
  <si>
    <t>河邊　希里斗</t>
  </si>
  <si>
    <t>大川　慶也</t>
  </si>
  <si>
    <t>林　秀吉</t>
  </si>
  <si>
    <t>部田　崚一郎</t>
  </si>
  <si>
    <t>今泉　天翔</t>
  </si>
  <si>
    <t>黒田　琉生</t>
  </si>
  <si>
    <t>中村　雄月</t>
  </si>
  <si>
    <t>永井　泰</t>
  </si>
  <si>
    <t>今村　直輝</t>
  </si>
  <si>
    <t>宮川　星空</t>
  </si>
  <si>
    <t>稲岡　拓実</t>
  </si>
  <si>
    <t>大河原　啓太</t>
  </si>
  <si>
    <t>青山　紘大</t>
  </si>
  <si>
    <t>鈴木　智宏</t>
  </si>
  <si>
    <t>馬越　優伸</t>
  </si>
  <si>
    <t>長濵　尚汰</t>
  </si>
  <si>
    <t>田替　漣</t>
  </si>
  <si>
    <t>梶田　竜成</t>
  </si>
  <si>
    <t>山田　悠介</t>
  </si>
  <si>
    <t>米津　海斗</t>
  </si>
  <si>
    <t>原田　倫太朗</t>
  </si>
  <si>
    <t>玉置　淳也</t>
  </si>
  <si>
    <t>岡　賢明</t>
  </si>
  <si>
    <t>高橋　海地</t>
  </si>
  <si>
    <t>長瀬　温人</t>
  </si>
  <si>
    <t>若井　悠真</t>
  </si>
  <si>
    <t>永田　宗太郎</t>
  </si>
  <si>
    <t>湯浅　幸介</t>
  </si>
  <si>
    <t>小林　星也</t>
  </si>
  <si>
    <t>加藤　早翔</t>
  </si>
  <si>
    <t>山本　凌大</t>
  </si>
  <si>
    <t>田中　亮之介</t>
  </si>
  <si>
    <t>石川　敦也</t>
  </si>
  <si>
    <t>後藤　大亮</t>
  </si>
  <si>
    <t>伴 拓実</t>
  </si>
  <si>
    <t>西川　綜介</t>
  </si>
  <si>
    <t>吉澤　孝介</t>
  </si>
  <si>
    <t>小園　涼介</t>
  </si>
  <si>
    <t>岡本　皐玖</t>
  </si>
  <si>
    <t>野田　恭助</t>
  </si>
  <si>
    <t>太田　伶毅</t>
  </si>
  <si>
    <t>近藤　泰心</t>
  </si>
  <si>
    <t>遠藤　優人</t>
  </si>
  <si>
    <t>横田　陽翔</t>
  </si>
  <si>
    <t>久保田　彩巴</t>
  </si>
  <si>
    <t>山崎　晴大</t>
  </si>
  <si>
    <t>坂本　空</t>
  </si>
  <si>
    <t>森　光世</t>
  </si>
  <si>
    <t>鈴木　大智</t>
  </si>
  <si>
    <t>江上　貴紀</t>
  </si>
  <si>
    <t>山脇　知治</t>
  </si>
  <si>
    <t>矢追　光希</t>
  </si>
  <si>
    <t>太田　怜汰郎</t>
  </si>
  <si>
    <t>朝倉　真生</t>
  </si>
  <si>
    <t>髙井　貫太</t>
  </si>
  <si>
    <t>平島　稜己</t>
  </si>
  <si>
    <t>伊藤　僚英</t>
  </si>
  <si>
    <t>塚本　舜也</t>
  </si>
  <si>
    <t>川村　昂生</t>
  </si>
  <si>
    <t>鈴木　隆文</t>
  </si>
  <si>
    <t>木保　太佑</t>
  </si>
  <si>
    <t>中村　航</t>
  </si>
  <si>
    <t>吉田　理貴</t>
  </si>
  <si>
    <t>松下　凌也</t>
  </si>
  <si>
    <t>岩尾　陽向</t>
  </si>
  <si>
    <t>塩屋　智寛</t>
  </si>
  <si>
    <t>我謝　慧汰</t>
  </si>
  <si>
    <t>土屋　拓海</t>
  </si>
  <si>
    <t>豊田　円太郎</t>
  </si>
  <si>
    <t>下村 晃太朗</t>
  </si>
  <si>
    <t>岸田　拓真</t>
  </si>
  <si>
    <t>篠原　諒介</t>
  </si>
  <si>
    <t>米満　陽人</t>
  </si>
  <si>
    <t>山下　大和</t>
  </si>
  <si>
    <t>中平　昂成</t>
  </si>
  <si>
    <t>松田　周</t>
    <rPh sb="0" eb="2">
      <t>マツダ</t>
    </rPh>
    <rPh sb="3" eb="4">
      <t>シュウ</t>
    </rPh>
    <phoneticPr fontId="43"/>
  </si>
  <si>
    <t>一ノ瀬　桜月</t>
    <rPh sb="0" eb="1">
      <t>イチ</t>
    </rPh>
    <rPh sb="2" eb="3">
      <t>セ</t>
    </rPh>
    <rPh sb="4" eb="5">
      <t>サクラ</t>
    </rPh>
    <rPh sb="5" eb="6">
      <t>ツキ</t>
    </rPh>
    <phoneticPr fontId="43"/>
  </si>
  <si>
    <t>大石　楓</t>
    <rPh sb="0" eb="2">
      <t>オオイシ</t>
    </rPh>
    <rPh sb="3" eb="4">
      <t>カエデ</t>
    </rPh>
    <phoneticPr fontId="43"/>
  </si>
  <si>
    <t>小林　竜希</t>
  </si>
  <si>
    <t>佐藤　翼</t>
    <rPh sb="0" eb="2">
      <t>サトウ</t>
    </rPh>
    <rPh sb="3" eb="4">
      <t>ツバサ</t>
    </rPh>
    <phoneticPr fontId="43"/>
  </si>
  <si>
    <t>馬渕　輝</t>
    <rPh sb="0" eb="2">
      <t>マブチ</t>
    </rPh>
    <rPh sb="3" eb="4">
      <t>カガヤ</t>
    </rPh>
    <phoneticPr fontId="43"/>
  </si>
  <si>
    <t>久保　勇稀</t>
    <rPh sb="0" eb="2">
      <t xml:space="preserve">クボ </t>
    </rPh>
    <rPh sb="3" eb="4">
      <t>ユウキ</t>
    </rPh>
    <rPh sb="4" eb="5">
      <t xml:space="preserve">マレ </t>
    </rPh>
    <phoneticPr fontId="43"/>
  </si>
  <si>
    <t>竹本　響玖</t>
    <rPh sb="0" eb="2">
      <t>タケモト</t>
    </rPh>
    <rPh sb="3" eb="4">
      <t>ヒビ</t>
    </rPh>
    <rPh sb="4" eb="5">
      <t>ク</t>
    </rPh>
    <phoneticPr fontId="43"/>
  </si>
  <si>
    <t>土山　直輝</t>
    <rPh sb="0" eb="2">
      <t>ドヤマ</t>
    </rPh>
    <rPh sb="3" eb="5">
      <t>ナオキ</t>
    </rPh>
    <phoneticPr fontId="43"/>
  </si>
  <si>
    <t>水野　陽翔</t>
    <rPh sb="0" eb="2">
      <t>ミズノ</t>
    </rPh>
    <rPh sb="3" eb="5">
      <t>ハルト</t>
    </rPh>
    <phoneticPr fontId="43"/>
  </si>
  <si>
    <t>戸田　伶音</t>
    <rPh sb="0" eb="2">
      <t>トダ</t>
    </rPh>
    <rPh sb="3" eb="4">
      <t>レイ</t>
    </rPh>
    <rPh sb="4" eb="5">
      <t>オト</t>
    </rPh>
    <phoneticPr fontId="43"/>
  </si>
  <si>
    <t>清水　蒼太</t>
    <rPh sb="0" eb="2">
      <t>シミズ</t>
    </rPh>
    <rPh sb="3" eb="4">
      <t>アオ</t>
    </rPh>
    <rPh sb="4" eb="5">
      <t>ブト</t>
    </rPh>
    <phoneticPr fontId="43"/>
  </si>
  <si>
    <t>近藤　裕生</t>
    <rPh sb="0" eb="2">
      <t>コンドウ</t>
    </rPh>
    <rPh sb="3" eb="5">
      <t>ユウセイ</t>
    </rPh>
    <phoneticPr fontId="43"/>
  </si>
  <si>
    <t>尾崎　楓太</t>
    <rPh sb="0" eb="2">
      <t>オザキ</t>
    </rPh>
    <rPh sb="3" eb="5">
      <t>ソウタ</t>
    </rPh>
    <phoneticPr fontId="43"/>
  </si>
  <si>
    <t>田中　達也</t>
    <rPh sb="0" eb="2">
      <t>タナカ</t>
    </rPh>
    <rPh sb="3" eb="5">
      <t>タツヤ</t>
    </rPh>
    <phoneticPr fontId="43"/>
  </si>
  <si>
    <t>柏木　龍太</t>
    <rPh sb="0" eb="2">
      <t>カシワギ</t>
    </rPh>
    <rPh sb="3" eb="5">
      <t>リュウタ</t>
    </rPh>
    <phoneticPr fontId="43"/>
  </si>
  <si>
    <t>久米　珠蓮</t>
    <rPh sb="0" eb="2">
      <t>クメ</t>
    </rPh>
    <rPh sb="3" eb="4">
      <t>ジュ</t>
    </rPh>
    <rPh sb="4" eb="5">
      <t>レン</t>
    </rPh>
    <phoneticPr fontId="43"/>
  </si>
  <si>
    <t>古沢　直</t>
    <rPh sb="0" eb="2">
      <t>フルサワ</t>
    </rPh>
    <rPh sb="3" eb="4">
      <t>ナオ</t>
    </rPh>
    <phoneticPr fontId="43"/>
  </si>
  <si>
    <t>加藤　周</t>
    <rPh sb="0" eb="2">
      <t>カトウ</t>
    </rPh>
    <rPh sb="3" eb="4">
      <t>アマネ</t>
    </rPh>
    <phoneticPr fontId="43"/>
  </si>
  <si>
    <t>浅野　佑輔</t>
    <rPh sb="0" eb="2">
      <t>アサノ</t>
    </rPh>
    <rPh sb="3" eb="5">
      <t>ユウスケ</t>
    </rPh>
    <phoneticPr fontId="43"/>
  </si>
  <si>
    <t>野々山　龍也</t>
    <rPh sb="0" eb="3">
      <t>ノノヤマ</t>
    </rPh>
    <rPh sb="4" eb="5">
      <t>タツ</t>
    </rPh>
    <rPh sb="5" eb="6">
      <t>ヤ</t>
    </rPh>
    <phoneticPr fontId="43"/>
  </si>
  <si>
    <t>伊藤　優希</t>
    <rPh sb="0" eb="2">
      <t>イトウ</t>
    </rPh>
    <rPh sb="3" eb="5">
      <t>ユウキ</t>
    </rPh>
    <phoneticPr fontId="43"/>
  </si>
  <si>
    <t>山本　武</t>
    <phoneticPr fontId="1"/>
  </si>
  <si>
    <t>YAMAMOTO Takeshi(98)</t>
    <phoneticPr fontId="1"/>
  </si>
  <si>
    <t>京條　颯</t>
  </si>
  <si>
    <t>三重大学</t>
    <rPh sb="0" eb="4">
      <t>ミエダイガク</t>
    </rPh>
    <phoneticPr fontId="43"/>
  </si>
  <si>
    <t>静岡産業大学</t>
    <rPh sb="0" eb="2">
      <t>シズオカ</t>
    </rPh>
    <rPh sb="2" eb="4">
      <t>サンギョウ</t>
    </rPh>
    <rPh sb="4" eb="6">
      <t>ダイガク</t>
    </rPh>
    <phoneticPr fontId="43"/>
  </si>
  <si>
    <t>静岡大学</t>
    <rPh sb="0" eb="4">
      <t>シズオカ</t>
    </rPh>
    <phoneticPr fontId="43"/>
  </si>
  <si>
    <t>中部大学</t>
    <rPh sb="0" eb="4">
      <t>チュウブダイガク</t>
    </rPh>
    <phoneticPr fontId="43"/>
  </si>
  <si>
    <t>岐阜大学</t>
    <rPh sb="0" eb="4">
      <t>ギフダイガク</t>
    </rPh>
    <phoneticPr fontId="43"/>
  </si>
  <si>
    <t>名古屋市立大学</t>
    <rPh sb="0" eb="5">
      <t>ナゴヤシリツ</t>
    </rPh>
    <rPh sb="5" eb="7">
      <t>ダイガク</t>
    </rPh>
    <phoneticPr fontId="43"/>
  </si>
  <si>
    <t>放送大学東海</t>
    <rPh sb="0" eb="6">
      <t>ホウソウダイガクトウカイ</t>
    </rPh>
    <phoneticPr fontId="43"/>
  </si>
  <si>
    <t>名古屋学院大学</t>
    <rPh sb="0" eb="7">
      <t>ナゴヤガクインダイガク</t>
    </rPh>
    <phoneticPr fontId="43"/>
  </si>
  <si>
    <t>愛知学院大学</t>
    <rPh sb="0" eb="6">
      <t>アイチガクインダイガク</t>
    </rPh>
    <phoneticPr fontId="43"/>
  </si>
  <si>
    <t>愛知教育大学</t>
    <rPh sb="0" eb="6">
      <t>アイチキョウイクダイガク</t>
    </rPh>
    <phoneticPr fontId="43"/>
  </si>
  <si>
    <t>至学館大学</t>
    <rPh sb="0" eb="5">
      <t>シガッカンダイガク</t>
    </rPh>
    <phoneticPr fontId="43"/>
  </si>
  <si>
    <t>中部大学</t>
    <rPh sb="0" eb="2">
      <t>チュウブ</t>
    </rPh>
    <rPh sb="2" eb="4">
      <t>ダイガク</t>
    </rPh>
    <phoneticPr fontId="43"/>
  </si>
  <si>
    <t>D2</t>
  </si>
  <si>
    <t>3</t>
    <phoneticPr fontId="1"/>
  </si>
  <si>
    <t>室町　百杏</t>
  </si>
  <si>
    <t>鈴木　菜美</t>
  </si>
  <si>
    <t>高村　陽奈</t>
  </si>
  <si>
    <t>山田　莉子</t>
  </si>
  <si>
    <t>三國　花　</t>
  </si>
  <si>
    <t>井上　香里</t>
  </si>
  <si>
    <t>馬越　螢乃歌</t>
  </si>
  <si>
    <t>金城　野風</t>
  </si>
  <si>
    <t>丹村　和咲</t>
  </si>
  <si>
    <t>濱口　愛奈</t>
  </si>
  <si>
    <t>林　愛望</t>
  </si>
  <si>
    <t>モリソン　ティア</t>
  </si>
  <si>
    <t>センタム　詩音</t>
  </si>
  <si>
    <t>椙山奈津子</t>
  </si>
  <si>
    <t>小原　恵</t>
  </si>
  <si>
    <t>土井　なつみ</t>
  </si>
  <si>
    <t>富田　実佑</t>
  </si>
  <si>
    <t>本田　あゆみ</t>
  </si>
  <si>
    <t>大﨑　里花</t>
  </si>
  <si>
    <t>松田　乃映</t>
  </si>
  <si>
    <t>奥林　凛</t>
  </si>
  <si>
    <t>齋藤　未来</t>
  </si>
  <si>
    <t>小島　優</t>
  </si>
  <si>
    <t>猿渡　佳蓮</t>
  </si>
  <si>
    <t>横井　綾</t>
  </si>
  <si>
    <t>前川　優奈</t>
  </si>
  <si>
    <t>後藤　美咲</t>
  </si>
  <si>
    <t>白井　澪奈</t>
  </si>
  <si>
    <t>平井　羽菜</t>
  </si>
  <si>
    <t>服部　りら</t>
  </si>
  <si>
    <t>北楯　香奈</t>
  </si>
  <si>
    <t>小野沢　彩音</t>
  </si>
  <si>
    <t>小野沢　涼音</t>
  </si>
  <si>
    <t>稲垣　心菜</t>
  </si>
  <si>
    <t>伊波　澪</t>
  </si>
  <si>
    <t>三田　結菜</t>
  </si>
  <si>
    <t>杉浦　さくら</t>
  </si>
  <si>
    <t>松本　実咲</t>
  </si>
  <si>
    <t>武藤　由依</t>
  </si>
  <si>
    <t>西村　優紀</t>
  </si>
  <si>
    <t>大原　理恵子</t>
  </si>
  <si>
    <t>近藤　かえ</t>
  </si>
  <si>
    <t>溝口 岬希</t>
  </si>
  <si>
    <t>石川　紗衣</t>
  </si>
  <si>
    <t>伊藤　風香</t>
  </si>
  <si>
    <t>矢頭　幸鈴</t>
  </si>
  <si>
    <t>上田　愛依</t>
  </si>
  <si>
    <t>甲斐　星波</t>
  </si>
  <si>
    <t>妹尾　晴華</t>
  </si>
  <si>
    <t>宇野　雅裕香</t>
  </si>
  <si>
    <t>石黒　碧海</t>
  </si>
  <si>
    <t>瀬木　彩花</t>
  </si>
  <si>
    <t>田中　咲蘭</t>
  </si>
  <si>
    <t>平田　優月</t>
  </si>
  <si>
    <t>村岡　美玖</t>
  </si>
  <si>
    <t>薮谷　奈瑠</t>
  </si>
  <si>
    <t>山田　未唯</t>
  </si>
  <si>
    <t>力丸　楓</t>
  </si>
  <si>
    <t>新美　香実</t>
  </si>
  <si>
    <t>唐沢　花実</t>
  </si>
  <si>
    <t>齋藤　みゆに</t>
  </si>
  <si>
    <t>倉本　実子</t>
  </si>
  <si>
    <t>猪熊　紗伎</t>
  </si>
  <si>
    <t>中島　明香</t>
  </si>
  <si>
    <t>加藤　愛結</t>
  </si>
  <si>
    <t>淺野　愛菜</t>
  </si>
  <si>
    <t>髙野　夕楽里</t>
  </si>
  <si>
    <t>森田　琉水</t>
  </si>
  <si>
    <t>鈴木　優光</t>
  </si>
  <si>
    <t>北村　はる</t>
  </si>
  <si>
    <t>成田　真綾</t>
  </si>
  <si>
    <t>世古　綾葉</t>
  </si>
  <si>
    <t>前田　紗希</t>
  </si>
  <si>
    <t>山田　佳花</t>
  </si>
  <si>
    <t>福榮　美紅</t>
  </si>
  <si>
    <t>森下　愛梨</t>
  </si>
  <si>
    <t>福田　蒼依</t>
  </si>
  <si>
    <t>和佐田　真広</t>
  </si>
  <si>
    <t>福本　智帆</t>
  </si>
  <si>
    <t>吉留　美桜</t>
  </si>
  <si>
    <t>増澤　美優</t>
  </si>
  <si>
    <t>片野坂　唯月</t>
  </si>
  <si>
    <t>畑田　知里</t>
  </si>
  <si>
    <t>石井　冴佳</t>
  </si>
  <si>
    <t>藤井　結菜</t>
  </si>
  <si>
    <t>吉澤　花音</t>
  </si>
  <si>
    <t>小林　玲那</t>
  </si>
  <si>
    <t>清水　寧々</t>
  </si>
  <si>
    <t>牧井　砂樹</t>
  </si>
  <si>
    <t>渡邉　心音</t>
  </si>
  <si>
    <t>淵　遥馨</t>
  </si>
  <si>
    <t>澤田　琉花</t>
  </si>
  <si>
    <t>田中　萌菜実</t>
  </si>
  <si>
    <t>久田　朱里</t>
  </si>
  <si>
    <t>横内　郁美</t>
  </si>
  <si>
    <t>渡辺　彩奈</t>
  </si>
  <si>
    <t>宮本　純伶</t>
  </si>
  <si>
    <t>榊原　詠美</t>
  </si>
  <si>
    <t>籐山　実央</t>
  </si>
  <si>
    <t>稲田　小春</t>
  </si>
  <si>
    <t>林　美幸</t>
  </si>
  <si>
    <t>加藤　万葉</t>
  </si>
  <si>
    <t>田澤　菫</t>
  </si>
  <si>
    <t>西川　詠水</t>
  </si>
  <si>
    <t>寺田　真依</t>
  </si>
  <si>
    <t>三國　花琳</t>
  </si>
  <si>
    <t>谷　青夏</t>
  </si>
  <si>
    <t>片野坂　瑞希</t>
  </si>
  <si>
    <t>中野　知咲</t>
  </si>
  <si>
    <t>都　百花</t>
  </si>
  <si>
    <t>小林　華歩</t>
  </si>
  <si>
    <t>小林　莉歩</t>
  </si>
  <si>
    <t>代田　那奈</t>
  </si>
  <si>
    <t>宗長　舞</t>
  </si>
  <si>
    <t>中島　綾香</t>
  </si>
  <si>
    <t>石村　玲乃</t>
  </si>
  <si>
    <t>山川　紗季</t>
  </si>
  <si>
    <t>山田　莉帆</t>
  </si>
  <si>
    <t>谷口　晴菜</t>
  </si>
  <si>
    <t>前田　紅葉</t>
  </si>
  <si>
    <t>白野　彩子</t>
  </si>
  <si>
    <t>原田　あゆ</t>
  </si>
  <si>
    <t>佐々木　優羽</t>
  </si>
  <si>
    <t>久保田　桃花</t>
  </si>
  <si>
    <t>水野　希美</t>
  </si>
  <si>
    <t>世古　幸葉</t>
  </si>
  <si>
    <t>木村　実加</t>
  </si>
  <si>
    <t>平田　茉祐</t>
  </si>
  <si>
    <t>山村　里奈</t>
  </si>
  <si>
    <t>土井　純奈</t>
  </si>
  <si>
    <t>長坂　夏実</t>
  </si>
  <si>
    <t>山崎　愛寧</t>
  </si>
  <si>
    <t>加藤　佳怜</t>
  </si>
  <si>
    <t>松枝　舞桜</t>
  </si>
  <si>
    <t>鳥居　芽衣</t>
  </si>
  <si>
    <t>常山　莉奈</t>
  </si>
  <si>
    <t>粂　美帆</t>
  </si>
  <si>
    <t>大門ゴーフ　アビゲイル</t>
  </si>
  <si>
    <t>飯塚　美紅</t>
  </si>
  <si>
    <t>渡邊　遥南</t>
  </si>
  <si>
    <t>菱田　あい</t>
  </si>
  <si>
    <t>鹿谷　美海</t>
  </si>
  <si>
    <t>金子　朋世</t>
  </si>
  <si>
    <t>加藤　涼音</t>
  </si>
  <si>
    <t>坂井　寿々</t>
  </si>
  <si>
    <t>北村　優奈</t>
  </si>
  <si>
    <t>西井　和香</t>
  </si>
  <si>
    <t>能田　真衣</t>
  </si>
  <si>
    <t>森　千鶴</t>
  </si>
  <si>
    <t>城　ひかる</t>
  </si>
  <si>
    <t>内山　由菜</t>
  </si>
  <si>
    <t>大井　七菜子</t>
    <rPh sb="0" eb="2">
      <t>オオイ</t>
    </rPh>
    <rPh sb="3" eb="4">
      <t>ナナ</t>
    </rPh>
    <rPh sb="4" eb="5">
      <t>ナ</t>
    </rPh>
    <rPh sb="5" eb="6">
      <t>コ</t>
    </rPh>
    <phoneticPr fontId="43"/>
  </si>
  <si>
    <t>木野　愛那</t>
    <rPh sb="0" eb="2">
      <t>キノ</t>
    </rPh>
    <rPh sb="3" eb="4">
      <t>アイ</t>
    </rPh>
    <rPh sb="4" eb="5">
      <t>ナ</t>
    </rPh>
    <phoneticPr fontId="43"/>
  </si>
  <si>
    <t>水野　百合子</t>
    <rPh sb="0" eb="2">
      <t>ミズノ</t>
    </rPh>
    <rPh sb="3" eb="6">
      <t>ユリコ</t>
    </rPh>
    <phoneticPr fontId="43"/>
  </si>
  <si>
    <t>宮上　舞衣</t>
    <rPh sb="0" eb="2">
      <t>ミヤカミ</t>
    </rPh>
    <rPh sb="3" eb="4">
      <t>マイ</t>
    </rPh>
    <rPh sb="4" eb="5">
      <t>ギヌ</t>
    </rPh>
    <phoneticPr fontId="43"/>
  </si>
  <si>
    <t>川井　唯吏奈</t>
    <rPh sb="0" eb="2">
      <t>KAWAI</t>
    </rPh>
    <rPh sb="4" eb="5">
      <t xml:space="preserve">リ </t>
    </rPh>
    <rPh sb="5" eb="6">
      <t xml:space="preserve">ナ </t>
    </rPh>
    <phoneticPr fontId="43"/>
  </si>
  <si>
    <t>宮下　莉瑚</t>
    <rPh sb="0" eb="2">
      <t>ミヤシタ</t>
    </rPh>
    <rPh sb="3" eb="4">
      <t>マリ</t>
    </rPh>
    <rPh sb="4" eb="5">
      <t>コ</t>
    </rPh>
    <phoneticPr fontId="43"/>
  </si>
  <si>
    <t>小山　明華</t>
    <rPh sb="0" eb="2">
      <t>コヤマ</t>
    </rPh>
    <rPh sb="3" eb="5">
      <t>アキラハナ</t>
    </rPh>
    <phoneticPr fontId="43"/>
  </si>
  <si>
    <t>樋口　瞳子</t>
    <rPh sb="0" eb="2">
      <t>ヒグチ</t>
    </rPh>
    <rPh sb="3" eb="4">
      <t>ヒトミ</t>
    </rPh>
    <rPh sb="4" eb="5">
      <t>コ</t>
    </rPh>
    <phoneticPr fontId="43"/>
  </si>
  <si>
    <t>木曽　早紀</t>
    <rPh sb="0" eb="2">
      <t>キソ</t>
    </rPh>
    <rPh sb="3" eb="5">
      <t>サキ</t>
    </rPh>
    <phoneticPr fontId="43"/>
  </si>
  <si>
    <t>桑原　彩名</t>
    <rPh sb="0" eb="2">
      <t>クワバラ</t>
    </rPh>
    <rPh sb="3" eb="5">
      <t>アヤナ</t>
    </rPh>
    <phoneticPr fontId="43"/>
  </si>
  <si>
    <t>ララフィ　亜美奈</t>
    <rPh sb="5" eb="7">
      <t>アミ</t>
    </rPh>
    <rPh sb="7" eb="8">
      <t>ナ</t>
    </rPh>
    <phoneticPr fontId="43"/>
  </si>
  <si>
    <t>辻　朱里</t>
    <rPh sb="0" eb="1">
      <t>ツジ</t>
    </rPh>
    <rPh sb="2" eb="4">
      <t>アカリ</t>
    </rPh>
    <phoneticPr fontId="43"/>
  </si>
  <si>
    <t>安永　友麻</t>
    <rPh sb="0" eb="2">
      <t>ヤスナガ</t>
    </rPh>
    <rPh sb="3" eb="5">
      <t>ユマ</t>
    </rPh>
    <phoneticPr fontId="43"/>
  </si>
  <si>
    <t>捧　純奈</t>
    <rPh sb="0" eb="1">
      <t>ササ</t>
    </rPh>
    <rPh sb="2" eb="3">
      <t>ジュン</t>
    </rPh>
    <rPh sb="3" eb="4">
      <t>ナ</t>
    </rPh>
    <phoneticPr fontId="43"/>
  </si>
  <si>
    <t>杉本　彩</t>
    <rPh sb="0" eb="2">
      <t>スギモト</t>
    </rPh>
    <rPh sb="3" eb="4">
      <t>アヤ</t>
    </rPh>
    <phoneticPr fontId="43"/>
  </si>
  <si>
    <t>静岡県立大学</t>
    <rPh sb="0" eb="6">
      <t>シズオカケンリツダイガク</t>
    </rPh>
    <phoneticPr fontId="1"/>
  </si>
  <si>
    <t>静岡大学</t>
    <rPh sb="0" eb="4">
      <t>シズオカ</t>
    </rPh>
    <phoneticPr fontId="1"/>
  </si>
  <si>
    <t>中部大学</t>
    <rPh sb="0" eb="4">
      <t>チュウブダイガク</t>
    </rPh>
    <phoneticPr fontId="1"/>
  </si>
  <si>
    <t>岐阜大学</t>
    <rPh sb="0" eb="4">
      <t>ギフダイガク</t>
    </rPh>
    <phoneticPr fontId="1"/>
  </si>
  <si>
    <t>三重大学</t>
    <rPh sb="0" eb="2">
      <t>ミエ</t>
    </rPh>
    <rPh sb="2" eb="4">
      <t>ダイガク</t>
    </rPh>
    <phoneticPr fontId="43"/>
  </si>
  <si>
    <t>常葉大学</t>
    <rPh sb="0" eb="2">
      <t>トコハ</t>
    </rPh>
    <rPh sb="2" eb="4">
      <t>ダイガク</t>
    </rPh>
    <phoneticPr fontId="43"/>
  </si>
  <si>
    <t>TANAHASHI Mika(99)</t>
  </si>
  <si>
    <t>NAGANO Akane(01)</t>
  </si>
  <si>
    <t>KAWAI Rumika(01)</t>
  </si>
  <si>
    <t>KIMURA Riko(01)</t>
  </si>
  <si>
    <t>SAKAMOTO Ayaka(01)</t>
  </si>
  <si>
    <t>SAWAFUJI Masaka(01)</t>
  </si>
  <si>
    <t>MANABE Ayana(01)</t>
  </si>
  <si>
    <t>WATANABE Miyu(02)</t>
  </si>
  <si>
    <t>TANAKA Rune(02)</t>
  </si>
  <si>
    <t>URA Aisa(03)</t>
  </si>
  <si>
    <t>SUGITANI Kanade(03)</t>
  </si>
  <si>
    <t>IMAI Nonoka(03)</t>
  </si>
  <si>
    <t>KITAYAMA Misaki(03)</t>
  </si>
  <si>
    <t>KOBAYASHI Haruka(03)</t>
  </si>
  <si>
    <t>NAGASHIMA Chihiro(03)</t>
  </si>
  <si>
    <t>MUROMACHI Momo(04)</t>
  </si>
  <si>
    <t>SUZUKI Nami(04)</t>
  </si>
  <si>
    <t>TAKAMURA Hina(04)</t>
  </si>
  <si>
    <t>YAMADA Riko(03)</t>
  </si>
  <si>
    <t>SOFUE Mako(02)</t>
  </si>
  <si>
    <t>YURIKUSA Miyu(01)</t>
  </si>
  <si>
    <t>SATO Ayase(03)</t>
  </si>
  <si>
    <t>SAKAGUCHI Natsuko(02)</t>
  </si>
  <si>
    <t>KAWABE Nozomi(98)</t>
  </si>
  <si>
    <t>EJIRI Tomoka(01)</t>
  </si>
  <si>
    <t>GONDO Chisaki(03)</t>
  </si>
  <si>
    <t>NIWA Yuna(02)</t>
  </si>
  <si>
    <t>NAKAHIRA Ami(01)</t>
  </si>
  <si>
    <t>KOMATA Eri(03)</t>
  </si>
  <si>
    <t>IWATA Hanayu(02)</t>
  </si>
  <si>
    <t>OGURA Kirari(03)</t>
  </si>
  <si>
    <t>KIKO Hibiki(01)</t>
  </si>
  <si>
    <t>NAKAHARA Nagiho(00)</t>
  </si>
  <si>
    <t>KITAZIMA Machi(02)</t>
  </si>
  <si>
    <t>HOSOYA Natsuko(02)</t>
  </si>
  <si>
    <t>KONA Hinata(02)</t>
  </si>
  <si>
    <t>SUZUKI Mayui(01)</t>
  </si>
  <si>
    <t>ITOU Sayaka(02)</t>
  </si>
  <si>
    <t>MIKUNI Hana(01)</t>
  </si>
  <si>
    <t>KURITA Moe(02)</t>
  </si>
  <si>
    <t>MINETA Aiko(03)</t>
  </si>
  <si>
    <t>GOTOU Mai(03)</t>
  </si>
  <si>
    <t>EBINA Kana(03)</t>
  </si>
  <si>
    <t>SERIZAWA Konatsu(03)</t>
  </si>
  <si>
    <t>INOUE Kaori(01)</t>
  </si>
  <si>
    <t>NAKAMURA Mitsuki(02)</t>
  </si>
  <si>
    <t>KUWABARA Mai(02)</t>
  </si>
  <si>
    <t>SUMIURA Mio(02)</t>
  </si>
  <si>
    <t>NAGAYA Chihiro(02)</t>
  </si>
  <si>
    <t>NISHII Seri(02)</t>
  </si>
  <si>
    <t>FUJII Yuu(02)</t>
  </si>
  <si>
    <t>YAMADA Aoi(03)</t>
  </si>
  <si>
    <t>UMAKOSHI Honoka(03)</t>
  </si>
  <si>
    <t>YAMADA Suzuka(03)</t>
  </si>
  <si>
    <t>KINJO Noe(04)</t>
  </si>
  <si>
    <t>NIMURA Kazusa(04)</t>
  </si>
  <si>
    <t>HAMAGUCHI Mana(04)</t>
  </si>
  <si>
    <t>HAYASHI Manami(04)</t>
  </si>
  <si>
    <t>MORRISON Tia(04)</t>
  </si>
  <si>
    <t>EMI Yuka(02)</t>
  </si>
  <si>
    <t>HIRABAYASHI Maki(02)</t>
  </si>
  <si>
    <t>ASAI Rika(01)</t>
  </si>
  <si>
    <t>MAKI Mikoto(02)</t>
  </si>
  <si>
    <t>NAKAMURA Rino(00)</t>
  </si>
  <si>
    <t>YAMAGUCHI Naoko(01)</t>
  </si>
  <si>
    <t>GOTO Emina(01)</t>
  </si>
  <si>
    <t>KATO Riho(02)</t>
  </si>
  <si>
    <t>SHIBATA Aiko(04)</t>
  </si>
  <si>
    <t>AIKYO Momoka(04)</t>
  </si>
  <si>
    <t>GOTO Shiho(03)</t>
  </si>
  <si>
    <t>NARIU Akane(01)</t>
  </si>
  <si>
    <t xml:space="preserve"> WATANABE Mai(02)</t>
  </si>
  <si>
    <t>SENTAMU Shion(02)</t>
  </si>
  <si>
    <t>IKAI Mariko(02)</t>
  </si>
  <si>
    <t>NOMURA Riko(03)</t>
  </si>
  <si>
    <t>SUGIYAMA Natsuko (02)</t>
  </si>
  <si>
    <t>OGATA Azu (01)</t>
  </si>
  <si>
    <t>OKI Ayuri (01)</t>
  </si>
  <si>
    <t>KITAMURA Rumi(01)</t>
  </si>
  <si>
    <t>SAGA Fubuki(02)</t>
  </si>
  <si>
    <t>SUGIYAMA Ayami(01)</t>
  </si>
  <si>
    <t>HIROSE Chihiro(02)</t>
  </si>
  <si>
    <t>MORI Mikoto(02)</t>
  </si>
  <si>
    <t>AOKI Kasumi(03)</t>
  </si>
  <si>
    <t>ETO Moe (04)</t>
  </si>
  <si>
    <t>SHIGEMASA Akari (03)</t>
  </si>
  <si>
    <t>MATSUDA Aimi(03)</t>
  </si>
  <si>
    <t>MIYAGAWA Moeka(03)</t>
  </si>
  <si>
    <t>OBARA Megumi(04)</t>
  </si>
  <si>
    <t>DOI Natsumi(04)</t>
  </si>
  <si>
    <t>KAWAMURA Natuki(03)</t>
  </si>
  <si>
    <t>MIYASHITA Maya(02)</t>
  </si>
  <si>
    <t>FUKUI Anzu(02)</t>
  </si>
  <si>
    <t>IMAI Natsuki(02)</t>
  </si>
  <si>
    <t>KITAJIMA Machi(03)</t>
  </si>
  <si>
    <t>TOMIDA Miyu(04)</t>
  </si>
  <si>
    <t>IUCHI Yukana(03)</t>
  </si>
  <si>
    <t>TAKENAKA Hinako(03)</t>
  </si>
  <si>
    <t>TAZOE Riho(98)</t>
  </si>
  <si>
    <t>HONDA Ayumi(00)</t>
  </si>
  <si>
    <t>MATSUURA Kasumi(02)</t>
  </si>
  <si>
    <t>HORI Mayako(04)</t>
  </si>
  <si>
    <t>KUSUKAWA Kiyo(01)</t>
  </si>
  <si>
    <t>NAKA Hinako(02)</t>
  </si>
  <si>
    <t>IWATA Ayami(03)</t>
  </si>
  <si>
    <t>KUNO Kana(03)</t>
  </si>
  <si>
    <t>KIMURA Riho(02)</t>
  </si>
  <si>
    <t>IZUMI Konomi(01)</t>
  </si>
  <si>
    <t>SUDA Minori(03)</t>
  </si>
  <si>
    <t>SAHARA Sayaka(04)</t>
  </si>
  <si>
    <t>HUKUI Ai(02)</t>
  </si>
  <si>
    <t>TANAKA Chihiro(01)</t>
  </si>
  <si>
    <t>ICHIKAWA Sae(01)</t>
  </si>
  <si>
    <t>HAYASHI Anna(03)</t>
  </si>
  <si>
    <t>KAWAI Funa(03)</t>
  </si>
  <si>
    <t>KODAMA Shiori(03)</t>
  </si>
  <si>
    <t>HOSHIKAWA Marin(02)</t>
  </si>
  <si>
    <t>ARAKI Rin(03)</t>
  </si>
  <si>
    <t>KIMURA Kano(01)</t>
  </si>
  <si>
    <t>HAGIWARA Akari(03)</t>
  </si>
  <si>
    <t>ANDO Yuzuki(01)</t>
  </si>
  <si>
    <t>AOI　Himawari(02)</t>
  </si>
  <si>
    <t>OKAE Miri(03)</t>
  </si>
  <si>
    <t>FUJIWARA Mio(02)</t>
  </si>
  <si>
    <t>MURATA Momoka(01)</t>
  </si>
  <si>
    <t>OGINO Miyu(03)</t>
  </si>
  <si>
    <t>TANAKA　Yuri(01)</t>
  </si>
  <si>
    <t>YOSHIZAWA Himari(02)</t>
  </si>
  <si>
    <t>OSAKI Rika(02)</t>
  </si>
  <si>
    <t>MATSUDA Noe(04)</t>
  </si>
  <si>
    <t>KONDO Nanami(99)</t>
  </si>
  <si>
    <t>OKUBAYASHI Rin(01)</t>
  </si>
  <si>
    <t>ANDO Ami(01)</t>
  </si>
  <si>
    <t>KISHIMOTO Yuka(02)</t>
  </si>
  <si>
    <t>IDA Akari(02)</t>
  </si>
  <si>
    <t>SATO Ayami(02)</t>
  </si>
  <si>
    <t>DEDACHI Fuka(02)</t>
  </si>
  <si>
    <t>SHINOZAKI Minori(02)</t>
  </si>
  <si>
    <t>SAITO Miku(03)</t>
  </si>
  <si>
    <t>SHIBATA Aoi(00)</t>
  </si>
  <si>
    <t>FURUMA Rio(03)</t>
  </si>
  <si>
    <t>OSHIRO Juri(01)</t>
  </si>
  <si>
    <t>FUSHIMI Chika(02)</t>
  </si>
  <si>
    <t>HARA Tomoyo(02)</t>
  </si>
  <si>
    <t>OSHIRO Rimu(03)</t>
  </si>
  <si>
    <t>HAYASHI Moka(04)</t>
  </si>
  <si>
    <t>OHASHI Sawa(04)</t>
  </si>
  <si>
    <t>KOJIMA Yu(05)</t>
  </si>
  <si>
    <t>SARUWATARI Karen(04)</t>
  </si>
  <si>
    <t>YOKOI Aya(05)</t>
  </si>
  <si>
    <t>MAEGAWA Yuuna(05)</t>
  </si>
  <si>
    <t>GOTO Misaki(04)</t>
  </si>
  <si>
    <t>SHIRAI Miona(05)</t>
  </si>
  <si>
    <t>HIRAI Hana(05)</t>
  </si>
  <si>
    <t>HATTORI Rira(04)</t>
  </si>
  <si>
    <t>KITADATE Kana(03)</t>
  </si>
  <si>
    <t>ITO Mei(03)</t>
  </si>
  <si>
    <t>KOIKE Kana(01)</t>
  </si>
  <si>
    <t>SUZUKI Yuna(01)</t>
  </si>
  <si>
    <t>ONOZAWA Ayane(03)</t>
  </si>
  <si>
    <t>ONOZAWA  Suzune(03)</t>
  </si>
  <si>
    <t>KOBORI Chikako(03)</t>
  </si>
  <si>
    <t>SUSZUKI Kaede(03)</t>
  </si>
  <si>
    <t>SHIMADA Minori(02)</t>
  </si>
  <si>
    <t>INABA Yumeka(01)</t>
  </si>
  <si>
    <t>NAKAYASU Wakana(01)</t>
  </si>
  <si>
    <t>TAKAHARA Sakura(02)</t>
  </si>
  <si>
    <t>GUSHIKEN Yuna(02)</t>
  </si>
  <si>
    <t>ABIRU Yuna(99)</t>
  </si>
  <si>
    <t>KANEKO Ai(02)</t>
  </si>
  <si>
    <t>TANAIKE Kanaho(02)</t>
  </si>
  <si>
    <t>IYAMA Ichika(03)</t>
  </si>
  <si>
    <t>ONUMA Haruna(03)</t>
  </si>
  <si>
    <t>SEKIGUCHI Nanami(04)</t>
  </si>
  <si>
    <t>TANDO Ruri(03)</t>
  </si>
  <si>
    <t>NAKASHIMA Nanami(03)</t>
  </si>
  <si>
    <t>NAKAMURA Yuzune(03)</t>
  </si>
  <si>
    <t>HANADA Yoshino(03)</t>
  </si>
  <si>
    <t>HIMENO Kafu(03)</t>
  </si>
  <si>
    <t>HIRANO Ikuho(03)</t>
  </si>
  <si>
    <t>WATANABE Aoi(03)</t>
  </si>
  <si>
    <t>INAGAKI Kokona(05)</t>
  </si>
  <si>
    <t>IHA Mio(05)</t>
  </si>
  <si>
    <t>SANDA Yuna(04)</t>
  </si>
  <si>
    <t>SUGIURA Sakura(05)</t>
  </si>
  <si>
    <t>MATSUMOTO Misaki(04)</t>
  </si>
  <si>
    <t>MUTO Yui(04)</t>
  </si>
  <si>
    <t>NORITAKE Momoka(02)</t>
  </si>
  <si>
    <t>NISHIMURA Yuki(02)</t>
  </si>
  <si>
    <t>SHIBATA Azumi(03)</t>
  </si>
  <si>
    <t>OHARA Rieko(05)</t>
  </si>
  <si>
    <t>KONDO Kae(04)</t>
  </si>
  <si>
    <t>KAMIYA Kyona(01)</t>
  </si>
  <si>
    <t>NISHIKAWA Hiyori(01)</t>
  </si>
  <si>
    <t>MATSUSHITA Hinata(01)</t>
  </si>
  <si>
    <t>WATANABE Yuka(01)</t>
  </si>
  <si>
    <t>ITO Rinno(02)</t>
  </si>
  <si>
    <t>KONDOU Shina(03)</t>
  </si>
  <si>
    <t>TAKEMORI Miyuu(02)</t>
  </si>
  <si>
    <t>NAGATA Sae(02)</t>
  </si>
  <si>
    <t>NOHARA Megumi(02)</t>
  </si>
  <si>
    <t>MATSUI Yuina(03)</t>
  </si>
  <si>
    <t>MIZOGUTI Misaki(03)</t>
  </si>
  <si>
    <t>MURAMATSU Nanami(03)</t>
  </si>
  <si>
    <t>YAMADA Ayana(02)</t>
  </si>
  <si>
    <t>ITO Sumire(03)</t>
  </si>
  <si>
    <t>ISHIKAWA Sae(05)</t>
  </si>
  <si>
    <t>ITO Fuka(04)</t>
  </si>
  <si>
    <t>YATO Yurara(04)</t>
  </si>
  <si>
    <t>UEDA Mei(04)</t>
  </si>
  <si>
    <t>KAI Seina(02)</t>
  </si>
  <si>
    <t>SENOO Haruka(04)</t>
  </si>
  <si>
    <t>KOUNO　Sachika(00)</t>
  </si>
  <si>
    <t>OHASHI　Maiko(02)</t>
  </si>
  <si>
    <t>KAJI　Maria(03)</t>
  </si>
  <si>
    <t>KANEKO　Kokone(04)</t>
  </si>
  <si>
    <t>UNO Mayuka(01)</t>
  </si>
  <si>
    <t>NORO Kurea(01)</t>
  </si>
  <si>
    <t>MASUBUCHI Yuka(01)</t>
  </si>
  <si>
    <t>GOMI Kyoka(03)</t>
  </si>
  <si>
    <t>TANIMOTO Nanase(02)</t>
  </si>
  <si>
    <t>TOMURA Ayane(02)</t>
  </si>
  <si>
    <t>HATAMOTO Kaho(02)</t>
  </si>
  <si>
    <t>MAEKAWA Nanami(02)</t>
  </si>
  <si>
    <t>ISHIMATU Asuka(03)</t>
  </si>
  <si>
    <t>UENO Nene(03)</t>
  </si>
  <si>
    <t>OKAWARA Moeka(03)</t>
  </si>
  <si>
    <t>NAGIRA Azumi(03)</t>
  </si>
  <si>
    <t>HARADA Saki(03)</t>
  </si>
  <si>
    <t>MYOKAI Nanoha(03)</t>
  </si>
  <si>
    <t>YONEZAWA Nanaka(04)</t>
  </si>
  <si>
    <t>ISHIGURO Aomi(05)</t>
  </si>
  <si>
    <t>SEGI Ayaka(04)</t>
  </si>
  <si>
    <t>TANAKA Sakura(05)</t>
  </si>
  <si>
    <t>HIRATA Yuduki(04)</t>
  </si>
  <si>
    <t>MURAOKA Miku(04)</t>
  </si>
  <si>
    <t>YABUTANI Naru(04)</t>
  </si>
  <si>
    <t>YAMADA Miyu(05)</t>
  </si>
  <si>
    <t>RIKIMARU Kaede(04)</t>
  </si>
  <si>
    <t>OTA Mizuho(03)</t>
  </si>
  <si>
    <t>MIZUNO Mao(03)</t>
  </si>
  <si>
    <t>NIIMI Kasane(02)</t>
  </si>
  <si>
    <t>KASHIMA Nanako(01)</t>
  </si>
  <si>
    <t>SENOO Sarara(01)</t>
  </si>
  <si>
    <t>CHAYA Momoka(02)</t>
  </si>
  <si>
    <t>AKEBOSHI Hikaru(98)</t>
  </si>
  <si>
    <t>AIBA Nanami(00)</t>
  </si>
  <si>
    <t>MIZUTANI Kaho(00)</t>
  </si>
  <si>
    <t>YAMAGATA Tomoka(01)</t>
  </si>
  <si>
    <t>HATTORI Kanako(02)</t>
  </si>
  <si>
    <t>SAKURAGI Yukino(01)</t>
  </si>
  <si>
    <t>MURAKAMI Yuzuki(02)</t>
  </si>
  <si>
    <t>HOKAZONO Airi(01)</t>
  </si>
  <si>
    <t>KARASAWA Hanami(01)</t>
  </si>
  <si>
    <t>KOBAYASHI Yukine(01)</t>
  </si>
  <si>
    <t>INAGAKI Ayu(01)</t>
  </si>
  <si>
    <t>KIKUTI Manaka(01)</t>
  </si>
  <si>
    <t>SAKURAI Haruna(01)</t>
  </si>
  <si>
    <t>ONO　Kaoru(01)</t>
  </si>
  <si>
    <t>SUZUKI Ayane(02)</t>
  </si>
  <si>
    <t>FUKUDA Kurena(01)</t>
  </si>
  <si>
    <t>MORITA Momoka(01)</t>
  </si>
  <si>
    <t>OKAMOTO Ruka(01)</t>
  </si>
  <si>
    <t>MORI Yuki(02)</t>
  </si>
  <si>
    <t>MAEDA Yumina(03)</t>
  </si>
  <si>
    <t>NISHIO Yuma(02)</t>
  </si>
  <si>
    <t>FUJIMOTO Haruka(02)</t>
  </si>
  <si>
    <t>SAKAI Rina(02)</t>
  </si>
  <si>
    <t>OGAWA Haruka(02)</t>
  </si>
  <si>
    <t>SHIRATORI Momoka(02)</t>
  </si>
  <si>
    <t>SAITOU Miyuni(02)</t>
  </si>
  <si>
    <t>SEKIDO Saki(02)</t>
  </si>
  <si>
    <t>MINAKATA Miu(02)</t>
  </si>
  <si>
    <t>YAMANE Aoi(03)</t>
  </si>
  <si>
    <t>SUGIYAMA Mana(02)</t>
  </si>
  <si>
    <t>OSUGA Sayaka(02)</t>
  </si>
  <si>
    <t>ISHIMORI An(02)</t>
  </si>
  <si>
    <t>TAKAHASHI Konoha(03)</t>
  </si>
  <si>
    <t>KUBO Atsuki(03)</t>
  </si>
  <si>
    <t>TABATA Miu(02)</t>
  </si>
  <si>
    <t>NAKASHIMA Hinako(02)</t>
  </si>
  <si>
    <t>HORITA Moe(02)</t>
  </si>
  <si>
    <t>IWAMOTO Otoka(02)</t>
  </si>
  <si>
    <t>MATSUDA Ririko(04)</t>
  </si>
  <si>
    <t>FUKUMOTO Mona(03)</t>
  </si>
  <si>
    <t>SUZAKI Miu(03)</t>
  </si>
  <si>
    <t>HATTORI Asuka(03)</t>
  </si>
  <si>
    <t>SAKAI Sora(03)</t>
  </si>
  <si>
    <t>NAKATA　Mami(03)</t>
  </si>
  <si>
    <t>MIZUTANI Yuka(04)</t>
  </si>
  <si>
    <t>YOSHIDA Soraka(03)</t>
  </si>
  <si>
    <t>KANEKO Aoha(03)</t>
  </si>
  <si>
    <t>NARUSE Yumeno(03)</t>
  </si>
  <si>
    <t>SAITO Yuika(03)</t>
  </si>
  <si>
    <t>KURAMOTO Miko(03)</t>
  </si>
  <si>
    <t>ICHIKAWA Sara(04)</t>
  </si>
  <si>
    <t>KANIE Risako(03)</t>
  </si>
  <si>
    <t>MORI Kotone(03)</t>
  </si>
  <si>
    <t>MURAOKA  Sachi(03)</t>
  </si>
  <si>
    <t>YAMAGISHI Mei(03)</t>
  </si>
  <si>
    <t>MIURA Momoko(03)</t>
  </si>
  <si>
    <t>TANGE Yuri(03)</t>
  </si>
  <si>
    <t>SAKAI Rina(03)</t>
  </si>
  <si>
    <t>OTA Maho(02)</t>
  </si>
  <si>
    <t>INOKUMA Saki(03)</t>
  </si>
  <si>
    <t>NISHIYAMA Kaho(03)</t>
  </si>
  <si>
    <t>NAKASHIMA Sayaka(04)</t>
  </si>
  <si>
    <t>KATO Ayu(05)</t>
  </si>
  <si>
    <t>ASANO Aina(04)</t>
  </si>
  <si>
    <t>TAKANO Yurari(04)</t>
  </si>
  <si>
    <t>MORITA Rumina(04)</t>
  </si>
  <si>
    <t>SUZUKI Yukari(05)</t>
  </si>
  <si>
    <t>KITAMURA Haru(05)</t>
  </si>
  <si>
    <t>NARITA Maya(04)</t>
  </si>
  <si>
    <t>SEKO Ayaha(04)</t>
  </si>
  <si>
    <t>MAEDA Saki(04)</t>
  </si>
  <si>
    <t>YAMADA Yoshika(04)</t>
  </si>
  <si>
    <t>FUKUE Miku(04)</t>
  </si>
  <si>
    <t>MORISHITA Airi(05)</t>
  </si>
  <si>
    <t>FUKUDA Aoi(04)</t>
  </si>
  <si>
    <t>WASADA Mahiro(04)</t>
  </si>
  <si>
    <t>FUKUMOTO Chiho(04)</t>
  </si>
  <si>
    <t>YAMAMOTO  Kotona(03)</t>
  </si>
  <si>
    <t>KAWAE  Ami(03)</t>
  </si>
  <si>
    <t>YOSHITOME Mio(04)</t>
  </si>
  <si>
    <t>MASUZAWA Miyu(05)</t>
  </si>
  <si>
    <t>KATANOSAKA Yuzuki(04)</t>
  </si>
  <si>
    <t>HATADA Chisato(04)</t>
  </si>
  <si>
    <t>YAMASHITA Kaho(02)</t>
  </si>
  <si>
    <t>ISHII Saeka(01)</t>
  </si>
  <si>
    <t>USAMI Kanon(02)</t>
  </si>
  <si>
    <t>INOKUMA Minori(03)</t>
  </si>
  <si>
    <t>FUJII Yuina(04)</t>
  </si>
  <si>
    <t>YOSHIZAWA Kanon(04)</t>
  </si>
  <si>
    <t>HAMAJI Kirara(01)</t>
  </si>
  <si>
    <t>KURODA Ayaka(02)</t>
  </si>
  <si>
    <t>SESENA Rino(02)</t>
  </si>
  <si>
    <t>MURAKI Chiori(02)</t>
  </si>
  <si>
    <t>KAWA Himari(03)</t>
  </si>
  <si>
    <t>TSUJI Reiju(04)</t>
  </si>
  <si>
    <t>MURAKAMI Kaho(03)</t>
  </si>
  <si>
    <t>KOBAYASHI Rena(04)</t>
  </si>
  <si>
    <t>SHIMIZU Nene(04)</t>
  </si>
  <si>
    <t>MAKII Saki(04)</t>
  </si>
  <si>
    <t>ITO Yuri(02)</t>
  </si>
  <si>
    <t>ENDO Nazuna(03)</t>
  </si>
  <si>
    <t>HATA Madoka(03)</t>
  </si>
  <si>
    <t>WATANABE Kokone(05)</t>
  </si>
  <si>
    <t>YAJIMA Aimi(02)</t>
  </si>
  <si>
    <t>KATO Akina(03)</t>
  </si>
  <si>
    <t>MATSUMOTO Nagisa(03)</t>
  </si>
  <si>
    <t>YAMADA Tamami(02)</t>
  </si>
  <si>
    <t>IMORI Yuzuki(03)</t>
  </si>
  <si>
    <t>KOBAYASHI Chiseri(04)</t>
  </si>
  <si>
    <t>OOHATA Haruka(02)</t>
  </si>
  <si>
    <t>MURATA Chiharu(02)</t>
  </si>
  <si>
    <t>MAKINO Nazuna(02)</t>
  </si>
  <si>
    <t>GOTO Rina(03)</t>
  </si>
  <si>
    <t>HAKAMATA Sarasa(03)</t>
  </si>
  <si>
    <t>FUCHI　Haruka(02)</t>
  </si>
  <si>
    <t>SAWADA Ruka(05)</t>
  </si>
  <si>
    <t>TOMITA Komachi(03)</t>
  </si>
  <si>
    <t>KANDA Yui(00)</t>
  </si>
  <si>
    <t>ICHINOSE Honami(03)</t>
  </si>
  <si>
    <t>KAMATA Tomomi(98)</t>
  </si>
  <si>
    <t>TANAKA Monami(04)</t>
  </si>
  <si>
    <t>HISADA Akari(04)</t>
  </si>
  <si>
    <t>MATSUMOTO Komari(01)</t>
  </si>
  <si>
    <t>YOKOCHI Ikumi(04)</t>
  </si>
  <si>
    <t>WATANABE Ayana(00)</t>
  </si>
  <si>
    <t>MIYAMOTO Sumire(04)</t>
  </si>
  <si>
    <t>SAKAKIBARA Eimi(04)</t>
  </si>
  <si>
    <t>FUJIYAMA Mio(04)</t>
  </si>
  <si>
    <t>INADA Koharu(04)</t>
  </si>
  <si>
    <t>HAYASI Miyuki(04)</t>
  </si>
  <si>
    <t>KATO Kazuha(05)</t>
  </si>
  <si>
    <t>TAZAWA Sumire(04)</t>
  </si>
  <si>
    <t>NISHIKAWA Emi(04)</t>
  </si>
  <si>
    <t>TERADA Mai(04)</t>
  </si>
  <si>
    <t>MIKUNI Karin(04)</t>
  </si>
  <si>
    <t>TANI Aona(04)</t>
  </si>
  <si>
    <t>KATANOSAKA Mizuki(04)</t>
  </si>
  <si>
    <t>NAKANO Chisaki(04)</t>
  </si>
  <si>
    <t>MIYAKO Momoka(04)</t>
  </si>
  <si>
    <t>KOBAYASHI Kaho(05)</t>
  </si>
  <si>
    <t>KOBAYASHI Riho(05)</t>
  </si>
  <si>
    <t>SHIROTA Nana(04)</t>
  </si>
  <si>
    <t>MUNENAGA Mai(04)</t>
  </si>
  <si>
    <t>NAKASHIMA Ayaka(04)</t>
  </si>
  <si>
    <t>ISHIMURA Reno(05)</t>
  </si>
  <si>
    <t>YAMAKAWA Saki(04)</t>
  </si>
  <si>
    <t>YAMADA Riho(04)</t>
  </si>
  <si>
    <t>TANIGUCHI Haruna(04)</t>
  </si>
  <si>
    <t>MAEDA Momiji(04)</t>
  </si>
  <si>
    <t>SHIRANO Ayako(03)</t>
  </si>
  <si>
    <t>HARADA Ayu(05)</t>
  </si>
  <si>
    <t>SASAKI Yu(03)</t>
  </si>
  <si>
    <t>KUBODERA　Momoka(01)</t>
  </si>
  <si>
    <t>Mizuno Nozomi(04)</t>
  </si>
  <si>
    <t>SEKO Yukiha(04)</t>
  </si>
  <si>
    <t>KIMURA Mika(04)</t>
  </si>
  <si>
    <t>HIRATA Mahiro(04)</t>
  </si>
  <si>
    <t>okada hana(99)</t>
  </si>
  <si>
    <t>yamada saki(98)</t>
  </si>
  <si>
    <t>hirai yuri(01)</t>
  </si>
  <si>
    <t>kitani asuka(01)</t>
  </si>
  <si>
    <t xml:space="preserve"> yano ayuho(02)</t>
  </si>
  <si>
    <t>yamamura rina(04)</t>
  </si>
  <si>
    <t>DOI Junna(04)</t>
  </si>
  <si>
    <t>NAGASAKA Natsumi(04)</t>
  </si>
  <si>
    <t>YAMAZAKI Aine(04)</t>
  </si>
  <si>
    <t>KATO Karen(04)</t>
  </si>
  <si>
    <t>MIZUSHINA Ayako(01)</t>
  </si>
  <si>
    <t>MATSUEDA Mao(03)</t>
  </si>
  <si>
    <t>TORII Mei(04)</t>
  </si>
  <si>
    <t>TSUNEYAMA Rina(04)</t>
  </si>
  <si>
    <t>KUME Miho(04)</t>
  </si>
  <si>
    <t>OKADOGOHU A Abigail(04)</t>
  </si>
  <si>
    <t>MIZUTANI Rino(03)</t>
  </si>
  <si>
    <t>IZUKA　Miku(03)</t>
  </si>
  <si>
    <t>WATANABE Haruna(04)</t>
  </si>
  <si>
    <t>HISHIDA Ai(00)</t>
  </si>
  <si>
    <t>SHIKATANI Miu(04)</t>
  </si>
  <si>
    <t>KONDO Maya(03)</t>
  </si>
  <si>
    <t>OMURA Yuri(04)</t>
  </si>
  <si>
    <t>NAITO Kayoko(02)</t>
  </si>
  <si>
    <t>KANEKO Tomoyo(04)</t>
  </si>
  <si>
    <t>KATOU Suzune(05)</t>
  </si>
  <si>
    <t>SAKAI Suzu(04)</t>
  </si>
  <si>
    <t>KITAMURA Yuna(04)</t>
  </si>
  <si>
    <t>NISHII Waka(04)</t>
  </si>
  <si>
    <t>NOUDA Mai(04)</t>
  </si>
  <si>
    <t>MORI Chizuru(02)</t>
  </si>
  <si>
    <t>KOTANI Sakura(02)</t>
  </si>
  <si>
    <t>JO Hikaru(03)</t>
  </si>
  <si>
    <t>学連</t>
    <rPh sb="0" eb="2">
      <t>ガクレン</t>
    </rPh>
    <phoneticPr fontId="1"/>
  </si>
  <si>
    <t>UCHIYAMA Yuna(05)</t>
    <phoneticPr fontId="1"/>
  </si>
  <si>
    <t>KINO Mana(05)</t>
  </si>
  <si>
    <t>MIZUNO Yuriko(05)</t>
  </si>
  <si>
    <t>MIYAKAMI Mai(03)</t>
  </si>
  <si>
    <t>KAWAI Yurina(03)</t>
  </si>
  <si>
    <t>MIYASHITA Riko(04)</t>
  </si>
  <si>
    <t>KOYAMA Meika(04)</t>
  </si>
  <si>
    <t>HIGUCHI Toko(03)</t>
  </si>
  <si>
    <t>KISO Saki(04)</t>
  </si>
  <si>
    <t>KUWABARA Ayana(04)</t>
  </si>
  <si>
    <t>LARHRAFI Amina(01)</t>
  </si>
  <si>
    <t>TUJI Akari(02)</t>
  </si>
  <si>
    <t>YASUNAGA Yuma(02)</t>
  </si>
  <si>
    <t>SASAGE Junna(01)</t>
  </si>
  <si>
    <t>SUGIMOTO Aya(02)</t>
  </si>
  <si>
    <t>OI Nanako(04)</t>
    <phoneticPr fontId="1"/>
  </si>
  <si>
    <t>MATSUDA Shu(04)</t>
  </si>
  <si>
    <t>ICHINOSE Satsuki(05)</t>
  </si>
  <si>
    <t>OISI Kaede(04)</t>
  </si>
  <si>
    <t>KOBYASI Ryuki(04)</t>
  </si>
  <si>
    <t>SATOU Tsubasa(05)</t>
  </si>
  <si>
    <t>MABUCHI Hikaru(05)</t>
  </si>
  <si>
    <t>KUBO Yuki(01)</t>
  </si>
  <si>
    <t>TAKEMOTO Hibiki(04)</t>
  </si>
  <si>
    <t>DOYAMA Naoki(04)</t>
  </si>
  <si>
    <t>MIZUNO Haruto(04)</t>
  </si>
  <si>
    <t>TODA Reon(04)</t>
  </si>
  <si>
    <t>SHIMIZU Sota(05)</t>
  </si>
  <si>
    <t>KONDO Yusei(05)</t>
  </si>
  <si>
    <t>OZAKI Futa(01)</t>
  </si>
  <si>
    <t xml:space="preserve"> ()</t>
  </si>
  <si>
    <t>TANAKA Tatsuya(90)</t>
  </si>
  <si>
    <t>KASHIWAGI Ryuta(99)</t>
  </si>
  <si>
    <t>KUME Juren(03)</t>
  </si>
  <si>
    <t>FURUSAWA Nao(04)</t>
  </si>
  <si>
    <t>KATO Amane(04)</t>
  </si>
  <si>
    <t>ASANO Yusuke(89)</t>
  </si>
  <si>
    <t>NONOYAMA Tatsuya(03)</t>
  </si>
  <si>
    <t>ITO Yuki(05)</t>
  </si>
  <si>
    <t>放送大学東海</t>
    <rPh sb="0" eb="4">
      <t>ホウソウダイガク</t>
    </rPh>
    <rPh sb="4" eb="6">
      <t>トウカイ</t>
    </rPh>
    <phoneticPr fontId="1"/>
  </si>
  <si>
    <t>放送大東海</t>
    <rPh sb="0" eb="3">
      <t>ホウソウダイ</t>
    </rPh>
    <rPh sb="3" eb="5">
      <t>トウカイ</t>
    </rPh>
    <phoneticPr fontId="1"/>
  </si>
  <si>
    <t>ﾎｳｿｳﾀﾞｲｶﾞｸﾄｳｶｲ</t>
    <phoneticPr fontId="1"/>
  </si>
  <si>
    <t>男</t>
    <rPh sb="0" eb="1">
      <t>オトコ</t>
    </rPh>
    <phoneticPr fontId="2"/>
  </si>
  <si>
    <t>ﾏﾙﾊﾞﾂ ｼｶｸ</t>
    <phoneticPr fontId="2"/>
  </si>
  <si>
    <t>○×　□</t>
    <phoneticPr fontId="2"/>
  </si>
  <si>
    <t>女</t>
    <rPh sb="0" eb="1">
      <t>オンナ</t>
    </rPh>
    <phoneticPr fontId="2"/>
  </si>
  <si>
    <t>ｻﾝｶｸ ｼｶｼｶ</t>
    <phoneticPr fontId="2"/>
  </si>
  <si>
    <t>△　××</t>
    <phoneticPr fontId="2"/>
  </si>
  <si>
    <t>ﾊﾞﾂｼｶｸ ｻﾝｶｸ</t>
    <phoneticPr fontId="2"/>
  </si>
  <si>
    <t>×□　△</t>
    <phoneticPr fontId="2"/>
  </si>
  <si>
    <t>ｼｶｸ ﾏﾙﾏﾙ</t>
    <phoneticPr fontId="2"/>
  </si>
  <si>
    <t>□　○○</t>
    <phoneticPr fontId="2"/>
  </si>
  <si>
    <t>ﾊﾞﾂﾊﾞﾂ ﾏﾙ</t>
    <phoneticPr fontId="2"/>
  </si>
  <si>
    <t>××　○</t>
    <phoneticPr fontId="2"/>
  </si>
  <si>
    <t>ﾏﾙﾏﾙ ﾊﾞﾂ</t>
    <phoneticPr fontId="2"/>
  </si>
  <si>
    <t>○○　×</t>
    <phoneticPr fontId="2"/>
  </si>
  <si>
    <t>ｼｶｼｶ ｼｶｼｶ</t>
    <phoneticPr fontId="2"/>
  </si>
  <si>
    <t>□□　□□</t>
    <phoneticPr fontId="1"/>
  </si>
  <si>
    <t>ｻﾝｻﾝ ｻﾝｻﾝ</t>
    <phoneticPr fontId="2"/>
  </si>
  <si>
    <t>1(主)</t>
    <rPh sb="2" eb="3">
      <t>シュ</t>
    </rPh>
    <phoneticPr fontId="2"/>
  </si>
  <si>
    <t>男</t>
    <rPh sb="0" eb="1">
      <t>オトコ</t>
    </rPh>
    <phoneticPr fontId="1"/>
  </si>
  <si>
    <t>ﾀﾅｶ ﾀﾛｳ</t>
    <phoneticPr fontId="1"/>
  </si>
  <si>
    <t>田中　太郎</t>
    <rPh sb="0" eb="2">
      <t>タナカ</t>
    </rPh>
    <rPh sb="3" eb="5">
      <t>タロウ</t>
    </rPh>
    <phoneticPr fontId="1"/>
  </si>
  <si>
    <t>例</t>
    <rPh sb="0" eb="1">
      <t>レイ</t>
    </rPh>
    <phoneticPr fontId="1"/>
  </si>
  <si>
    <t>備考</t>
    <rPh sb="0" eb="2">
      <t>ビコウ</t>
    </rPh>
    <phoneticPr fontId="2"/>
  </si>
  <si>
    <t>性別</t>
    <rPh sb="0" eb="2">
      <t>セイベツ</t>
    </rPh>
    <phoneticPr fontId="2"/>
  </si>
  <si>
    <t>ﾌﾘｶﾞﾅ</t>
    <phoneticPr fontId="2"/>
  </si>
  <si>
    <t>NO.</t>
    <phoneticPr fontId="2"/>
  </si>
  <si>
    <t>トレーナー活動・救護活動を行う学生トレーナー名簿</t>
    <rPh sb="5" eb="7">
      <t>カツドウ</t>
    </rPh>
    <rPh sb="8" eb="10">
      <t>キュウゴ</t>
    </rPh>
    <rPh sb="10" eb="12">
      <t>カツドウ</t>
    </rPh>
    <rPh sb="13" eb="14">
      <t>オコナ</t>
    </rPh>
    <rPh sb="15" eb="17">
      <t>ガクセイ</t>
    </rPh>
    <rPh sb="22" eb="24">
      <t>メイボ</t>
    </rPh>
    <phoneticPr fontId="2"/>
  </si>
  <si>
    <t>救護活動</t>
    <rPh sb="0" eb="2">
      <t>キュウゴ</t>
    </rPh>
    <rPh sb="2" eb="4">
      <t>カツドウ</t>
    </rPh>
    <phoneticPr fontId="2"/>
  </si>
  <si>
    <t>トレーナー活動</t>
    <rPh sb="5" eb="7">
      <t>カツドウ</t>
    </rPh>
    <phoneticPr fontId="2"/>
  </si>
  <si>
    <t>トレーナー活動・救護活動を行う人数（活動日毎）</t>
    <rPh sb="5" eb="7">
      <t>カツドウ</t>
    </rPh>
    <rPh sb="8" eb="10">
      <t>キュウゴ</t>
    </rPh>
    <rPh sb="10" eb="12">
      <t>カツドウ</t>
    </rPh>
    <rPh sb="13" eb="14">
      <t>オコナ</t>
    </rPh>
    <rPh sb="15" eb="17">
      <t>ニンズウ</t>
    </rPh>
    <rPh sb="18" eb="20">
      <t>カツドウ</t>
    </rPh>
    <rPh sb="20" eb="21">
      <t>ビ</t>
    </rPh>
    <rPh sb="21" eb="22">
      <t>ゴト</t>
    </rPh>
    <phoneticPr fontId="2"/>
  </si>
  <si>
    <t>連絡先　（住所）</t>
    <rPh sb="0" eb="3">
      <t>レンラクサキ</t>
    </rPh>
    <rPh sb="5" eb="7">
      <t>ジュウショ</t>
    </rPh>
    <phoneticPr fontId="2"/>
  </si>
  <si>
    <t>連絡先　（〒）</t>
    <rPh sb="0" eb="3">
      <t>レンラクサキ</t>
    </rPh>
    <phoneticPr fontId="2"/>
  </si>
  <si>
    <t>E-Mail　（ＰＣ）</t>
    <phoneticPr fontId="2"/>
  </si>
  <si>
    <t>000-1111-2222</t>
    <phoneticPr fontId="2"/>
  </si>
  <si>
    <t>連絡先（携帯）</t>
    <rPh sb="0" eb="3">
      <t>レンラクサキ</t>
    </rPh>
    <rPh sb="4" eb="6">
      <t>ケイタイ</t>
    </rPh>
    <phoneticPr fontId="2"/>
  </si>
  <si>
    <t>△△　△△</t>
    <phoneticPr fontId="2"/>
  </si>
  <si>
    <t>学生
トレーナー
主任</t>
    <rPh sb="0" eb="2">
      <t>ガクセイ</t>
    </rPh>
    <rPh sb="9" eb="11">
      <t>シュニン</t>
    </rPh>
    <phoneticPr fontId="2"/>
  </si>
  <si>
    <t>○○　○○</t>
    <phoneticPr fontId="2"/>
  </si>
  <si>
    <t>監督氏名</t>
    <rPh sb="0" eb="2">
      <t>カントク</t>
    </rPh>
    <rPh sb="2" eb="4">
      <t>シメイ</t>
    </rPh>
    <phoneticPr fontId="2"/>
  </si>
  <si>
    <t>東海学連大学</t>
    <rPh sb="0" eb="2">
      <t>トウカイ</t>
    </rPh>
    <rPh sb="2" eb="3">
      <t>ガク</t>
    </rPh>
    <rPh sb="3" eb="4">
      <t>レン</t>
    </rPh>
    <rPh sb="4" eb="6">
      <t>ダイガク</t>
    </rPh>
    <phoneticPr fontId="2"/>
  </si>
  <si>
    <t>大学名</t>
    <rPh sb="0" eb="3">
      <t>ダイガクメイ</t>
    </rPh>
    <phoneticPr fontId="2"/>
  </si>
  <si>
    <t>トレーナー活動申込書</t>
    <rPh sb="5" eb="7">
      <t>カツドウ</t>
    </rPh>
    <rPh sb="7" eb="10">
      <t>モウシコミショ</t>
    </rPh>
    <phoneticPr fontId="2"/>
  </si>
  <si>
    <t>トレーナー活動申込書</t>
  </si>
  <si>
    <t>2023秋</t>
    <rPh sb="4" eb="5">
      <t>アキ</t>
    </rPh>
    <phoneticPr fontId="1"/>
  </si>
  <si>
    <t>5000m</t>
    <phoneticPr fontId="1"/>
  </si>
  <si>
    <t>10000m</t>
    <phoneticPr fontId="1"/>
  </si>
  <si>
    <t>学連</t>
    <rPh sb="0" eb="2">
      <t>ガクレン</t>
    </rPh>
    <phoneticPr fontId="1"/>
  </si>
  <si>
    <t>第50回東海学生陸上競技秋季選手権大会</t>
    <rPh sb="0" eb="1">
      <t>ダイ</t>
    </rPh>
    <rPh sb="3" eb="4">
      <t>カイ</t>
    </rPh>
    <phoneticPr fontId="1"/>
  </si>
  <si>
    <t>三菱UFJ銀行　八事支店　普通口座3551198</t>
    <rPh sb="0" eb="2">
      <t>ミツビシ</t>
    </rPh>
    <rPh sb="5" eb="7">
      <t>ギンコウ</t>
    </rPh>
    <rPh sb="8" eb="9">
      <t>ハチ</t>
    </rPh>
    <rPh sb="9" eb="10">
      <t>コト</t>
    </rPh>
    <rPh sb="10" eb="12">
      <t>シテン</t>
    </rPh>
    <rPh sb="13" eb="15">
      <t>フツウ</t>
    </rPh>
    <rPh sb="15" eb="17">
      <t>コウザ</t>
    </rPh>
    <phoneticPr fontId="1"/>
  </si>
  <si>
    <t>左から登録番号→出場種目→記録欄→リレーの順に入力・選択し、入力を終えたら下の欄へ（3種目目以降も下の欄へ）</t>
    <rPh sb="0" eb="1">
      <t>ヒダリ</t>
    </rPh>
    <rPh sb="3" eb="5">
      <t>トウロク</t>
    </rPh>
    <rPh sb="5" eb="7">
      <t>バンゴウ</t>
    </rPh>
    <rPh sb="8" eb="10">
      <t>シュツジョウ</t>
    </rPh>
    <rPh sb="10" eb="12">
      <t>シュモク</t>
    </rPh>
    <rPh sb="13" eb="15">
      <t>キロク</t>
    </rPh>
    <rPh sb="15" eb="16">
      <t>ラン</t>
    </rPh>
    <rPh sb="21" eb="22">
      <t>ジュン</t>
    </rPh>
    <rPh sb="23" eb="25">
      <t>ニュウリョク</t>
    </rPh>
    <rPh sb="26" eb="28">
      <t>センタク</t>
    </rPh>
    <rPh sb="30" eb="32">
      <t>ニュウリョク</t>
    </rPh>
    <rPh sb="33" eb="34">
      <t>オ</t>
    </rPh>
    <rPh sb="37" eb="38">
      <t>シタ</t>
    </rPh>
    <rPh sb="39" eb="40">
      <t>ラン</t>
    </rPh>
    <rPh sb="43" eb="45">
      <t>シュモク</t>
    </rPh>
    <rPh sb="45" eb="46">
      <t>メ</t>
    </rPh>
    <rPh sb="46" eb="48">
      <t>イコウ</t>
    </rPh>
    <rPh sb="49" eb="50">
      <t>シタ</t>
    </rPh>
    <rPh sb="51" eb="52">
      <t>ラン</t>
    </rPh>
    <phoneticPr fontId="1"/>
  </si>
  <si>
    <t>01200</t>
    <phoneticPr fontId="1"/>
  </si>
  <si>
    <t>→2023/10/7(木) 18：00</t>
    <rPh sb="11" eb="12">
      <t>モク</t>
    </rPh>
    <phoneticPr fontId="1"/>
  </si>
  <si>
    <t>04400</t>
    <phoneticPr fontId="1"/>
  </si>
  <si>
    <t>04600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</si>
</sst>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42" formatCode="_ &quot;¥&quot;* #,##0_ ;_ &quot;¥&quot;* \-#,##0_ ;_ &quot;¥&quot;* &quot;-&quot;_ ;_ @_ "/>
    <numFmt numFmtId="176" formatCode="0&quot;人&quot;"/>
    <numFmt numFmtId="177" formatCode="0&quot;チーム&quot;"/>
    <numFmt numFmtId="178" formatCode="&quot;¥&quot;#,##0_);[Red]\(&quot;¥&quot;#,##0\)"/>
    <numFmt numFmtId="179" formatCode="#,###"/>
    <numFmt numFmtId="180" formatCode="0_);[Red]\(0\)"/>
    <numFmt numFmtId="181" formatCode="####"/>
    <numFmt numFmtId="182" formatCode="000\-0000\-0000"/>
    <numFmt numFmtId="183" formatCode="#"/>
    <numFmt numFmtId="184" formatCode="0&quot;名&quot;"/>
  </numFmts>
  <fonts count="118">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明朝"/>
      <family val="1"/>
      <charset val="128"/>
    </font>
    <font>
      <sz val="11"/>
      <color theme="1"/>
      <name val="ＭＳ ゴシック"/>
      <family val="3"/>
      <charset val="128"/>
    </font>
    <font>
      <sz val="11"/>
      <color theme="1"/>
      <name val="メイリオ"/>
      <family val="3"/>
      <charset val="128"/>
    </font>
    <font>
      <sz val="14"/>
      <color theme="1"/>
      <name val="メイリオ"/>
      <family val="3"/>
      <charset val="128"/>
    </font>
    <font>
      <sz val="10"/>
      <color theme="1"/>
      <name val="メイリオ"/>
      <family val="3"/>
      <charset val="128"/>
    </font>
    <font>
      <b/>
      <sz val="10"/>
      <color theme="1"/>
      <name val="メイリオ"/>
      <family val="3"/>
      <charset val="128"/>
    </font>
    <font>
      <sz val="10"/>
      <color theme="1"/>
      <name val="ＭＳ ゴシック"/>
      <family val="3"/>
      <charset val="128"/>
    </font>
    <font>
      <sz val="11"/>
      <name val="ＭＳ Ｐゴシック"/>
      <family val="3"/>
      <charset val="128"/>
    </font>
    <font>
      <sz val="22"/>
      <color theme="1"/>
      <name val="メイリオ"/>
      <family val="3"/>
      <charset val="128"/>
    </font>
    <font>
      <b/>
      <sz val="16"/>
      <color theme="0"/>
      <name val="メイリオ"/>
      <family val="3"/>
      <charset val="128"/>
    </font>
    <font>
      <sz val="11"/>
      <name val="ＭＳ Ｐゴシック"/>
      <family val="2"/>
      <charset val="128"/>
      <scheme val="minor"/>
    </font>
    <font>
      <sz val="11"/>
      <name val="ＭＳ ゴシック"/>
      <family val="3"/>
      <charset val="128"/>
    </font>
    <font>
      <b/>
      <i/>
      <sz val="11"/>
      <color theme="1"/>
      <name val="メイリオ"/>
      <family val="3"/>
      <charset val="128"/>
    </font>
    <font>
      <b/>
      <sz val="11"/>
      <color theme="1"/>
      <name val="メイリオ"/>
      <family val="3"/>
      <charset val="128"/>
    </font>
    <font>
      <b/>
      <sz val="16"/>
      <color theme="1"/>
      <name val="メイリオ"/>
      <family val="3"/>
      <charset val="128"/>
    </font>
    <font>
      <sz val="26"/>
      <color theme="1"/>
      <name val="メイリオ"/>
      <family val="3"/>
      <charset val="128"/>
    </font>
    <font>
      <sz val="11"/>
      <color theme="1"/>
      <name val="ＭＳ Ｐゴシック"/>
      <family val="2"/>
      <charset val="128"/>
      <scheme val="minor"/>
    </font>
    <font>
      <sz val="10"/>
      <color rgb="FFFF0000"/>
      <name val="メイリオ"/>
      <family val="3"/>
      <charset val="128"/>
    </font>
    <font>
      <sz val="11"/>
      <color theme="1"/>
      <name val="ＭＳ Ｐゴシック"/>
      <family val="3"/>
      <charset val="128"/>
      <scheme val="minor"/>
    </font>
    <font>
      <sz val="18"/>
      <color theme="1"/>
      <name val="ＭＳ ゴシック"/>
      <family val="3"/>
      <charset val="128"/>
    </font>
    <font>
      <sz val="16"/>
      <color theme="1"/>
      <name val="ＭＳ Ｐゴシック"/>
      <family val="3"/>
      <charset val="128"/>
      <scheme val="minor"/>
    </font>
    <font>
      <sz val="13.5"/>
      <color theme="1"/>
      <name val="ＭＳ Ｐゴシック"/>
      <family val="3"/>
      <charset val="128"/>
      <scheme val="minor"/>
    </font>
    <font>
      <sz val="8"/>
      <color indexed="8"/>
      <name val="ＭＳ Ｐゴシック"/>
      <family val="3"/>
      <charset val="128"/>
    </font>
    <font>
      <sz val="10"/>
      <color theme="1"/>
      <name val="ＭＳ Ｐゴシック"/>
      <family val="3"/>
      <charset val="128"/>
      <scheme val="minor"/>
    </font>
    <font>
      <sz val="10.5"/>
      <color theme="1"/>
      <name val="ＭＳ Ｐゴシック"/>
      <family val="3"/>
      <charset val="128"/>
      <scheme val="minor"/>
    </font>
    <font>
      <sz val="13"/>
      <color theme="1"/>
      <name val="ＭＳ Ｐゴシック"/>
      <family val="3"/>
      <charset val="128"/>
      <scheme val="minor"/>
    </font>
    <font>
      <b/>
      <sz val="11"/>
      <color indexed="81"/>
      <name val="ＭＳ Ｐゴシック"/>
      <family val="3"/>
      <charset val="128"/>
    </font>
    <font>
      <sz val="11"/>
      <color indexed="81"/>
      <name val="ＭＳ Ｐゴシック"/>
      <family val="3"/>
      <charset val="128"/>
    </font>
    <font>
      <b/>
      <u/>
      <sz val="11"/>
      <color indexed="81"/>
      <name val="ＭＳ Ｐゴシック"/>
      <family val="3"/>
      <charset val="128"/>
    </font>
    <font>
      <sz val="14"/>
      <color theme="1"/>
      <name val="ＭＳ ゴシック"/>
      <family val="3"/>
      <charset val="128"/>
    </font>
    <font>
      <sz val="12"/>
      <color theme="1"/>
      <name val="ＭＳ ゴシック"/>
      <family val="3"/>
      <charset val="128"/>
    </font>
    <font>
      <u/>
      <sz val="11"/>
      <color theme="10"/>
      <name val="ＭＳ Ｐゴシック"/>
      <family val="2"/>
      <charset val="128"/>
      <scheme val="minor"/>
    </font>
    <font>
      <b/>
      <sz val="9"/>
      <color indexed="81"/>
      <name val="MS P ゴシック"/>
      <family val="3"/>
      <charset val="128"/>
    </font>
    <font>
      <sz val="12"/>
      <color indexed="81"/>
      <name val="MS P ゴシック"/>
      <family val="3"/>
      <charset val="128"/>
    </font>
    <font>
      <sz val="10"/>
      <name val="ＭＳ ゴシック"/>
      <family val="3"/>
      <charset val="128"/>
    </font>
    <font>
      <sz val="16"/>
      <color theme="1"/>
      <name val="メイリオ"/>
      <family val="3"/>
      <charset val="128"/>
    </font>
    <font>
      <b/>
      <sz val="9"/>
      <color indexed="81"/>
      <name val="ＭＳ Ｐゴシック"/>
      <family val="3"/>
      <charset val="128"/>
    </font>
    <font>
      <vertAlign val="superscript"/>
      <sz val="9"/>
      <color theme="1"/>
      <name val="ＭＳ Ｐゴシック"/>
      <family val="3"/>
      <charset val="128"/>
      <scheme val="minor"/>
    </font>
    <font>
      <b/>
      <sz val="12"/>
      <color theme="1"/>
      <name val="メイリオ"/>
      <family val="3"/>
      <charset val="128"/>
    </font>
    <font>
      <sz val="12"/>
      <name val="ＭＳ 明朝"/>
      <family val="1"/>
      <charset val="128"/>
    </font>
    <font>
      <sz val="11"/>
      <color indexed="8"/>
      <name val="ＭＳ Ｐゴシック"/>
      <family val="3"/>
      <charset val="128"/>
    </font>
    <font>
      <u/>
      <sz val="11"/>
      <color theme="10"/>
      <name val="ＭＳ Ｐゴシック"/>
      <family val="3"/>
      <charset val="128"/>
    </font>
    <font>
      <sz val="14"/>
      <color theme="1"/>
      <name val="ＭＳ Ｐゴシック"/>
      <family val="3"/>
      <charset val="128"/>
      <scheme val="minor"/>
    </font>
    <font>
      <sz val="11"/>
      <color rgb="FFFF0000"/>
      <name val="ＭＳ Ｐゴシック"/>
      <family val="2"/>
      <charset val="128"/>
      <scheme val="minor"/>
    </font>
    <font>
      <b/>
      <sz val="10"/>
      <color theme="0"/>
      <name val="メイリオ"/>
      <family val="3"/>
      <charset val="128"/>
    </font>
    <font>
      <b/>
      <sz val="12"/>
      <name val="メイリオ"/>
      <family val="3"/>
      <charset val="128"/>
    </font>
    <font>
      <b/>
      <sz val="10"/>
      <name val="メイリオ"/>
      <family val="3"/>
      <charset val="128"/>
    </font>
    <font>
      <b/>
      <sz val="12"/>
      <name val="ＭＳ Ｐゴシック"/>
      <family val="2"/>
      <charset val="128"/>
      <scheme val="minor"/>
    </font>
    <font>
      <sz val="11"/>
      <color theme="1"/>
      <name val="ＭＳ Ｐゴシック"/>
      <family val="2"/>
      <charset val="128"/>
    </font>
    <font>
      <sz val="11"/>
      <color indexed="8"/>
      <name val="ＭＳ ゴシック"/>
      <family val="3"/>
      <charset val="128"/>
    </font>
    <font>
      <sz val="12"/>
      <color indexed="8"/>
      <name val="ＭＳ ゴシック"/>
      <family val="3"/>
      <charset val="128"/>
    </font>
    <font>
      <sz val="10"/>
      <name val="メイリオ"/>
      <family val="3"/>
      <charset val="128"/>
    </font>
    <font>
      <sz val="11"/>
      <color rgb="FF000000"/>
      <name val="メイリオ"/>
      <family val="3"/>
      <charset val="128"/>
    </font>
    <font>
      <b/>
      <sz val="12"/>
      <color rgb="FFFF0000"/>
      <name val="ＭＳ Ｐゴシック"/>
      <family val="3"/>
      <charset val="128"/>
      <scheme val="minor"/>
    </font>
    <font>
      <sz val="14"/>
      <name val="メイリオ"/>
      <family val="3"/>
      <charset val="128"/>
    </font>
    <font>
      <sz val="11"/>
      <name val="メイリオ"/>
      <family val="3"/>
      <charset val="128"/>
    </font>
    <font>
      <sz val="12"/>
      <name val="メイリオ"/>
      <family val="3"/>
      <charset val="128"/>
    </font>
    <font>
      <sz val="12"/>
      <color theme="1"/>
      <name val="メイリオ"/>
      <family val="3"/>
      <charset val="128"/>
    </font>
    <font>
      <sz val="12"/>
      <name val="HGｺﾞｼｯｸM"/>
      <family val="3"/>
      <charset val="128"/>
    </font>
    <font>
      <b/>
      <sz val="14"/>
      <name val="メイリオ"/>
      <family val="3"/>
      <charset val="128"/>
    </font>
    <font>
      <sz val="12"/>
      <color rgb="FFFF0000"/>
      <name val="メイリオ"/>
      <family val="3"/>
      <charset val="128"/>
    </font>
    <font>
      <sz val="12"/>
      <name val="ＭＳ Ｐゴシック"/>
      <family val="3"/>
      <charset val="128"/>
    </font>
    <font>
      <b/>
      <sz val="12"/>
      <name val="ＭＳ Ｐゴシック"/>
      <family val="3"/>
      <charset val="128"/>
    </font>
    <font>
      <b/>
      <sz val="14"/>
      <name val="ＭＳ Ｐゴシック"/>
      <family val="3"/>
      <charset val="128"/>
    </font>
    <font>
      <sz val="14"/>
      <name val="ＭＳ Ｐゴシック"/>
      <family val="3"/>
      <charset val="128"/>
    </font>
    <font>
      <b/>
      <sz val="12"/>
      <color theme="1"/>
      <name val="ＭＳ ゴシック"/>
      <family val="3"/>
      <charset val="128"/>
    </font>
    <font>
      <sz val="14"/>
      <color theme="1"/>
      <name val="ＭＳ Ｐゴシック"/>
      <family val="2"/>
      <charset val="128"/>
      <scheme val="minor"/>
    </font>
    <font>
      <b/>
      <sz val="11"/>
      <name val="メイリオ"/>
      <family val="3"/>
      <charset val="128"/>
    </font>
    <font>
      <b/>
      <sz val="26"/>
      <color theme="1"/>
      <name val="メイリオ"/>
      <family val="3"/>
      <charset val="128"/>
    </font>
    <font>
      <sz val="8"/>
      <color theme="0"/>
      <name val="ＭＳ ゴシック"/>
      <family val="3"/>
      <charset val="128"/>
    </font>
    <font>
      <b/>
      <sz val="11"/>
      <color theme="1"/>
      <name val="ＭＳ Ｐゴシック"/>
      <family val="3"/>
      <charset val="128"/>
      <scheme val="minor"/>
    </font>
    <font>
      <sz val="14"/>
      <name val="ＭＳ Ｐゴシック"/>
      <family val="3"/>
      <charset val="128"/>
      <scheme val="minor"/>
    </font>
    <font>
      <sz val="8"/>
      <color theme="1"/>
      <name val="ＭＳ ゴシック"/>
      <family val="3"/>
      <charset val="128"/>
    </font>
    <font>
      <sz val="9"/>
      <color theme="1"/>
      <name val="ＭＳ ゴシック"/>
      <family val="3"/>
      <charset val="128"/>
    </font>
    <font>
      <sz val="22"/>
      <name val="メイリオ"/>
      <family val="3"/>
      <charset val="128"/>
    </font>
    <font>
      <sz val="12"/>
      <color theme="1"/>
      <name val="ＭＳ Ｐゴシック"/>
      <family val="2"/>
      <charset val="128"/>
      <scheme val="minor"/>
    </font>
    <font>
      <b/>
      <sz val="12"/>
      <color theme="0"/>
      <name val="メイリオ"/>
      <family val="3"/>
      <charset val="128"/>
    </font>
    <font>
      <sz val="8"/>
      <color theme="1"/>
      <name val="ＭＳ Ｐゴシック"/>
      <family val="2"/>
      <charset val="128"/>
      <scheme val="minor"/>
    </font>
    <font>
      <sz val="8"/>
      <name val="ＭＳ Ｐゴシック"/>
      <family val="2"/>
      <charset val="128"/>
      <scheme val="minor"/>
    </font>
    <font>
      <u/>
      <sz val="8"/>
      <color theme="10"/>
      <name val="ＭＳ Ｐゴシック"/>
      <family val="2"/>
      <charset val="128"/>
      <scheme val="minor"/>
    </font>
    <font>
      <sz val="8"/>
      <color rgb="FFFF0000"/>
      <name val="ＭＳ Ｐゴシック"/>
      <family val="2"/>
      <charset val="128"/>
      <scheme val="minor"/>
    </font>
    <font>
      <sz val="10"/>
      <color theme="0"/>
      <name val="メイリオ"/>
      <family val="3"/>
      <charset val="128"/>
    </font>
    <font>
      <u/>
      <sz val="8"/>
      <color theme="10"/>
      <name val="ＭＳ Ｐゴシック"/>
      <family val="3"/>
      <charset val="128"/>
      <scheme val="minor"/>
    </font>
    <font>
      <sz val="8"/>
      <color theme="1"/>
      <name val="ＭＳ Ｐゴシック"/>
      <family val="3"/>
      <charset val="128"/>
      <scheme val="minor"/>
    </font>
    <font>
      <sz val="9"/>
      <color rgb="FFFF0000"/>
      <name val="ＭＳ ゴシック"/>
      <family val="3"/>
      <charset val="128"/>
    </font>
    <font>
      <b/>
      <sz val="12"/>
      <color rgb="FFFF0000"/>
      <name val="メイリオ"/>
      <family val="3"/>
      <charset val="128"/>
    </font>
    <font>
      <b/>
      <sz val="14"/>
      <color indexed="81"/>
      <name val="MS P ゴシック"/>
      <family val="3"/>
      <charset val="128"/>
    </font>
    <font>
      <sz val="11"/>
      <color theme="0"/>
      <name val="ＭＳ Ｐゴシック"/>
      <family val="2"/>
      <charset val="128"/>
      <scheme val="minor"/>
    </font>
    <font>
      <b/>
      <sz val="11"/>
      <color rgb="FFFF0000"/>
      <name val="ＭＳ Ｐゴシック"/>
      <family val="3"/>
      <charset val="128"/>
      <scheme val="minor"/>
    </font>
    <font>
      <sz val="6"/>
      <color theme="1"/>
      <name val="メイリオ"/>
      <family val="3"/>
      <charset val="128"/>
    </font>
    <font>
      <b/>
      <sz val="10"/>
      <name val="ＭＳ Ｐゴシック"/>
      <family val="3"/>
      <charset val="128"/>
      <scheme val="major"/>
    </font>
    <font>
      <b/>
      <sz val="11"/>
      <color theme="0"/>
      <name val="ＭＳ Ｐゴシック"/>
      <family val="3"/>
      <charset val="128"/>
      <scheme val="minor"/>
    </font>
    <font>
      <b/>
      <sz val="9"/>
      <color rgb="FF000000"/>
      <name val="ＭＳ Ｐゴシック"/>
      <family val="2"/>
      <charset val="128"/>
    </font>
    <font>
      <b/>
      <sz val="9"/>
      <color rgb="FF000000"/>
      <name val="MS P ゴシック"/>
      <charset val="128"/>
    </font>
    <font>
      <sz val="12"/>
      <color rgb="FF000000"/>
      <name val="MS P ゴシック"/>
      <charset val="128"/>
    </font>
    <font>
      <sz val="12"/>
      <name val="ＭＳ ゴシック"/>
      <family val="2"/>
      <charset val="128"/>
    </font>
    <font>
      <sz val="12"/>
      <color rgb="FF000000"/>
      <name val="ＭＳ ゴシック"/>
      <family val="2"/>
      <charset val="128"/>
    </font>
    <font>
      <b/>
      <sz val="11"/>
      <color rgb="FF000000"/>
      <name val="ＭＳ Ｐゴシック"/>
      <family val="2"/>
      <charset val="128"/>
    </font>
    <font>
      <b/>
      <sz val="12"/>
      <color rgb="FF000000"/>
      <name val="MS P ゴシック"/>
      <charset val="128"/>
    </font>
    <font>
      <b/>
      <u/>
      <sz val="12"/>
      <color rgb="FF000000"/>
      <name val="MS P ゴシック"/>
      <charset val="128"/>
    </font>
    <font>
      <b/>
      <sz val="14"/>
      <color rgb="FF000000"/>
      <name val="MS P ゴシック"/>
      <charset val="128"/>
    </font>
    <font>
      <b/>
      <sz val="11"/>
      <color rgb="FFFF0000"/>
      <name val="ＭＳ Ｐゴシック"/>
      <family val="3"/>
      <charset val="128"/>
      <scheme val="major"/>
    </font>
    <font>
      <b/>
      <u/>
      <sz val="12"/>
      <name val="メイリオ"/>
      <family val="3"/>
      <charset val="128"/>
    </font>
    <font>
      <b/>
      <u/>
      <sz val="10"/>
      <name val="メイリオ"/>
      <family val="3"/>
      <charset val="128"/>
    </font>
    <font>
      <b/>
      <sz val="12"/>
      <color rgb="FF00B050"/>
      <name val="メイリオ"/>
      <family val="3"/>
      <charset val="128"/>
    </font>
    <font>
      <sz val="6"/>
      <name val="ＭＳ Ｐゴシック"/>
      <family val="3"/>
      <charset val="128"/>
      <scheme val="minor"/>
    </font>
    <font>
      <sz val="28"/>
      <color theme="1"/>
      <name val="メイリオ"/>
      <family val="3"/>
      <charset val="128"/>
    </font>
    <font>
      <sz val="12"/>
      <color rgb="FF000000"/>
      <name val="ＭＳ ゴシック"/>
      <family val="3"/>
      <charset val="128"/>
    </font>
    <font>
      <sz val="11"/>
      <name val="ＭＳ ゴシック"/>
      <family val="2"/>
      <charset val="128"/>
    </font>
    <font>
      <sz val="11"/>
      <color theme="1"/>
      <name val="ＭＳ ゴシック"/>
      <family val="2"/>
      <charset val="128"/>
    </font>
    <font>
      <sz val="16"/>
      <color indexed="8"/>
      <name val="ＭＳ Ｐゴシック"/>
      <family val="3"/>
      <charset val="128"/>
    </font>
    <font>
      <sz val="36"/>
      <color indexed="8"/>
      <name val="ＭＳ Ｐゴシック"/>
      <family val="3"/>
      <charset val="128"/>
    </font>
    <font>
      <sz val="24"/>
      <color indexed="8"/>
      <name val="ＭＳ Ｐゴシック"/>
      <family val="3"/>
      <charset val="128"/>
    </font>
    <font>
      <sz val="24"/>
      <color theme="1"/>
      <name val="ＭＳ Ｐゴシック"/>
      <family val="2"/>
      <charset val="128"/>
      <scheme val="minor"/>
    </font>
    <font>
      <sz val="22"/>
      <color indexed="8"/>
      <name val="ＭＳ Ｐゴシック"/>
      <family val="3"/>
      <charset val="128"/>
    </font>
  </fonts>
  <fills count="24">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FF33CC"/>
        <bgColor indexed="64"/>
      </patternFill>
    </fill>
    <fill>
      <patternFill patternType="solid">
        <fgColor rgb="FFFFFF00"/>
        <bgColor indexed="64"/>
      </patternFill>
    </fill>
    <fill>
      <patternFill patternType="solid">
        <fgColor rgb="FFFFC000"/>
        <bgColor indexed="64"/>
      </patternFill>
    </fill>
    <fill>
      <patternFill patternType="solid">
        <fgColor theme="3"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FF0000"/>
        <bgColor indexed="64"/>
      </patternFill>
    </fill>
    <fill>
      <patternFill patternType="solid">
        <fgColor rgb="FFFF6699"/>
        <bgColor indexed="64"/>
      </patternFill>
    </fill>
    <fill>
      <patternFill patternType="solid">
        <fgColor rgb="FFCCFFFF"/>
        <bgColor indexed="64"/>
      </patternFill>
    </fill>
    <fill>
      <patternFill patternType="solid">
        <fgColor theme="0" tint="-4.9989318521683403E-2"/>
        <bgColor indexed="64"/>
      </patternFill>
    </fill>
    <fill>
      <patternFill patternType="solid">
        <fgColor rgb="FFCCFF00"/>
        <bgColor indexed="64"/>
      </patternFill>
    </fill>
    <fill>
      <patternFill patternType="solid">
        <fgColor rgb="FF84D1FF"/>
        <bgColor indexed="64"/>
      </patternFill>
    </fill>
    <fill>
      <patternFill patternType="solid">
        <fgColor theme="1" tint="0.499984740745262"/>
        <bgColor indexed="64"/>
      </patternFill>
    </fill>
    <fill>
      <patternFill patternType="solid">
        <fgColor indexed="55"/>
        <bgColor indexed="64"/>
      </patternFill>
    </fill>
    <fill>
      <patternFill patternType="solid">
        <fgColor rgb="FFFF0099"/>
        <bgColor indexed="64"/>
      </patternFill>
    </fill>
    <fill>
      <patternFill patternType="solid">
        <fgColor rgb="FF92D050"/>
        <bgColor indexed="64"/>
      </patternFill>
    </fill>
    <fill>
      <patternFill patternType="solid">
        <fgColor rgb="FFFF999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0" tint="-0.14999847407452621"/>
        <bgColor theme="0" tint="-0.14999847407452621"/>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style="double">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style="thin">
        <color indexed="64"/>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diagonal/>
    </border>
    <border>
      <left/>
      <right style="thin">
        <color indexed="64"/>
      </right>
      <top/>
      <bottom/>
      <diagonal/>
    </border>
    <border>
      <left/>
      <right/>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double">
        <color indexed="64"/>
      </top>
      <bottom/>
      <diagonal/>
    </border>
    <border>
      <left style="thin">
        <color indexed="64"/>
      </left>
      <right/>
      <top style="double">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double">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indexed="64"/>
      </left>
      <right style="thin">
        <color indexed="64"/>
      </right>
      <top style="double">
        <color indexed="64"/>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double">
        <color indexed="64"/>
      </left>
      <right style="thin">
        <color indexed="64"/>
      </right>
      <top style="double">
        <color indexed="64"/>
      </top>
      <bottom/>
      <diagonal/>
    </border>
    <border>
      <left/>
      <right/>
      <top style="double">
        <color indexed="64"/>
      </top>
      <bottom/>
      <diagonal/>
    </border>
    <border>
      <left style="double">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s>
  <cellStyleXfs count="20">
    <xf numFmtId="0" fontId="0" fillId="0" borderId="0">
      <alignment vertical="center"/>
    </xf>
    <xf numFmtId="6" fontId="19" fillId="0" borderId="0" applyFont="0" applyFill="0" applyBorder="0" applyAlignment="0" applyProtection="0">
      <alignment vertical="center"/>
    </xf>
    <xf numFmtId="0" fontId="21" fillId="0" borderId="0">
      <alignment vertical="center"/>
    </xf>
    <xf numFmtId="0" fontId="34" fillId="0" borderId="0" applyNumberFormat="0" applyFill="0" applyBorder="0" applyAlignment="0" applyProtection="0">
      <alignment vertical="center"/>
    </xf>
    <xf numFmtId="0" fontId="10" fillId="0" borderId="0"/>
    <xf numFmtId="0" fontId="42" fillId="0" borderId="0"/>
    <xf numFmtId="0" fontId="44" fillId="0" borderId="0" applyNumberFormat="0" applyFill="0" applyBorder="0" applyAlignment="0" applyProtection="0">
      <alignment vertical="top"/>
      <protection locked="0"/>
    </xf>
    <xf numFmtId="38" fontId="43" fillId="0" borderId="0" applyFont="0" applyFill="0" applyBorder="0" applyAlignment="0" applyProtection="0">
      <alignment vertical="center"/>
    </xf>
    <xf numFmtId="38" fontId="43" fillId="0" borderId="0" applyFont="0" applyFill="0" applyBorder="0" applyAlignment="0" applyProtection="0">
      <alignment vertical="center"/>
    </xf>
    <xf numFmtId="0" fontId="42" fillId="0" borderId="0"/>
    <xf numFmtId="0" fontId="42" fillId="0" borderId="0"/>
    <xf numFmtId="0" fontId="42" fillId="0" borderId="0"/>
    <xf numFmtId="0" fontId="42" fillId="0" borderId="0"/>
    <xf numFmtId="0" fontId="21" fillId="0" borderId="0">
      <alignment vertical="center"/>
    </xf>
    <xf numFmtId="0" fontId="21" fillId="0" borderId="0">
      <alignment vertical="center"/>
    </xf>
    <xf numFmtId="9" fontId="19" fillId="0" borderId="0" applyFont="0" applyFill="0" applyBorder="0" applyAlignment="0" applyProtection="0">
      <alignment vertical="center"/>
    </xf>
    <xf numFmtId="38" fontId="10" fillId="0" borderId="0" applyFont="0" applyFill="0" applyBorder="0" applyAlignment="0" applyProtection="0"/>
    <xf numFmtId="38" fontId="21" fillId="0" borderId="0" applyFont="0" applyFill="0" applyBorder="0" applyAlignment="0" applyProtection="0">
      <alignment vertical="center"/>
    </xf>
    <xf numFmtId="0" fontId="19" fillId="0" borderId="0">
      <alignment vertical="center"/>
    </xf>
    <xf numFmtId="0" fontId="34" fillId="0" borderId="0" applyNumberFormat="0" applyFill="0" applyBorder="0" applyAlignment="0" applyProtection="0">
      <alignment vertical="center"/>
    </xf>
  </cellStyleXfs>
  <cellXfs count="840">
    <xf numFmtId="0" fontId="0" fillId="0" borderId="0" xfId="0">
      <alignment vertical="center"/>
    </xf>
    <xf numFmtId="0" fontId="0" fillId="3" borderId="0" xfId="0" applyFill="1">
      <alignment vertical="center"/>
    </xf>
    <xf numFmtId="0" fontId="4" fillId="3" borderId="0" xfId="0" applyFont="1" applyFill="1">
      <alignment vertical="center"/>
    </xf>
    <xf numFmtId="0" fontId="5" fillId="3" borderId="0" xfId="0" applyFont="1" applyFill="1" applyAlignment="1">
      <alignment horizontal="center" vertical="center"/>
    </xf>
    <xf numFmtId="0" fontId="5" fillId="3" borderId="0" xfId="0" applyFont="1" applyFill="1">
      <alignment vertical="center"/>
    </xf>
    <xf numFmtId="0" fontId="7" fillId="3" borderId="9" xfId="0" applyFont="1" applyFill="1" applyBorder="1">
      <alignment vertical="center"/>
    </xf>
    <xf numFmtId="0" fontId="4" fillId="0" borderId="0" xfId="0" applyFont="1">
      <alignment vertical="center"/>
    </xf>
    <xf numFmtId="49" fontId="4" fillId="0" borderId="0" xfId="0" applyNumberFormat="1" applyFont="1">
      <alignment vertical="center"/>
    </xf>
    <xf numFmtId="49" fontId="4" fillId="0" borderId="0" xfId="0" applyNumberFormat="1" applyFont="1" applyAlignment="1">
      <alignment horizontal="left"/>
    </xf>
    <xf numFmtId="0" fontId="9" fillId="0" borderId="0" xfId="0" applyFont="1">
      <alignment vertical="center"/>
    </xf>
    <xf numFmtId="0" fontId="4" fillId="0" borderId="0" xfId="0" applyFont="1" applyAlignment="1"/>
    <xf numFmtId="0" fontId="4" fillId="5" borderId="14"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3" xfId="0" applyFont="1" applyFill="1" applyBorder="1" applyAlignment="1">
      <alignment horizontal="center" vertical="center"/>
    </xf>
    <xf numFmtId="0" fontId="4" fillId="0" borderId="68" xfId="0" applyFont="1" applyBorder="1" applyAlignment="1">
      <alignment horizontal="center" vertical="center"/>
    </xf>
    <xf numFmtId="0" fontId="4" fillId="0" borderId="9" xfId="0" applyFont="1" applyBorder="1" applyAlignment="1">
      <alignment horizontal="center" vertical="center"/>
    </xf>
    <xf numFmtId="0" fontId="4" fillId="0" borderId="69" xfId="0" applyFont="1" applyBorder="1" applyAlignment="1">
      <alignment horizontal="center" vertical="center"/>
    </xf>
    <xf numFmtId="49" fontId="10" fillId="0" borderId="0" xfId="0" applyNumberFormat="1" applyFont="1" applyAlignment="1">
      <alignment horizontal="left"/>
    </xf>
    <xf numFmtId="49" fontId="13" fillId="0" borderId="0" xfId="0" applyNumberFormat="1" applyFont="1" applyAlignment="1">
      <alignment horizontal="left"/>
    </xf>
    <xf numFmtId="0" fontId="13" fillId="0" borderId="0" xfId="0" applyFont="1">
      <alignment vertical="center"/>
    </xf>
    <xf numFmtId="0" fontId="14" fillId="0" borderId="0" xfId="0" applyFont="1">
      <alignment vertical="center"/>
    </xf>
    <xf numFmtId="49" fontId="14" fillId="0" borderId="0" xfId="0" applyNumberFormat="1" applyFont="1">
      <alignment vertical="center"/>
    </xf>
    <xf numFmtId="49" fontId="14" fillId="0" borderId="0" xfId="0" applyNumberFormat="1" applyFont="1" applyAlignment="1">
      <alignment horizontal="left"/>
    </xf>
    <xf numFmtId="49" fontId="14" fillId="0" borderId="0" xfId="0" applyNumberFormat="1" applyFont="1" applyAlignment="1"/>
    <xf numFmtId="0" fontId="4" fillId="7" borderId="0" xfId="0" applyFont="1" applyFill="1">
      <alignment vertical="center"/>
    </xf>
    <xf numFmtId="0" fontId="5" fillId="3" borderId="54" xfId="0" applyFont="1" applyFill="1" applyBorder="1" applyAlignment="1">
      <alignment horizontal="center" vertical="center"/>
    </xf>
    <xf numFmtId="0" fontId="5" fillId="3" borderId="71" xfId="0" applyFont="1" applyFill="1" applyBorder="1" applyAlignment="1">
      <alignment horizontal="center" vertical="center"/>
    </xf>
    <xf numFmtId="49" fontId="5" fillId="3" borderId="27" xfId="0" applyNumberFormat="1" applyFont="1" applyFill="1" applyBorder="1" applyAlignment="1" applyProtection="1">
      <alignment horizontal="center" vertical="center"/>
      <protection locked="0"/>
    </xf>
    <xf numFmtId="0" fontId="16" fillId="3" borderId="14"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3" xfId="0" applyFont="1" applyFill="1" applyBorder="1" applyAlignment="1">
      <alignment horizontal="center" vertical="center"/>
    </xf>
    <xf numFmtId="0" fontId="5" fillId="3" borderId="73"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80" xfId="0" applyFont="1" applyFill="1" applyBorder="1" applyAlignment="1">
      <alignment horizontal="center" vertical="center"/>
    </xf>
    <xf numFmtId="0" fontId="0" fillId="3" borderId="0" xfId="0" applyFill="1" applyAlignment="1">
      <alignment horizontal="center" vertical="center"/>
    </xf>
    <xf numFmtId="0" fontId="5" fillId="3" borderId="84" xfId="0" applyFont="1" applyFill="1" applyBorder="1">
      <alignment vertical="center"/>
    </xf>
    <xf numFmtId="0" fontId="15" fillId="3" borderId="0" xfId="0" applyFont="1" applyFill="1" applyAlignment="1">
      <alignment horizontal="center" vertical="center"/>
    </xf>
    <xf numFmtId="0" fontId="5" fillId="3" borderId="29" xfId="0" applyFont="1" applyFill="1" applyBorder="1" applyAlignment="1">
      <alignment horizontal="center" vertical="center"/>
    </xf>
    <xf numFmtId="0" fontId="0" fillId="3" borderId="84" xfId="0" applyFill="1" applyBorder="1" applyAlignment="1">
      <alignment horizontal="center" vertical="center"/>
    </xf>
    <xf numFmtId="42" fontId="5" fillId="3" borderId="28" xfId="0" applyNumberFormat="1" applyFont="1" applyFill="1" applyBorder="1">
      <alignment vertical="center"/>
    </xf>
    <xf numFmtId="0" fontId="5" fillId="3" borderId="28" xfId="0" applyFont="1" applyFill="1" applyBorder="1" applyAlignment="1">
      <alignment horizontal="center" vertical="center"/>
    </xf>
    <xf numFmtId="176" fontId="5" fillId="3" borderId="28" xfId="0" applyNumberFormat="1" applyFont="1" applyFill="1" applyBorder="1" applyAlignment="1">
      <alignment horizontal="center" vertical="center"/>
    </xf>
    <xf numFmtId="0" fontId="5" fillId="3" borderId="93" xfId="0" applyFont="1" applyFill="1" applyBorder="1" applyAlignment="1">
      <alignment horizontal="center" vertical="center"/>
    </xf>
    <xf numFmtId="42" fontId="5" fillId="3" borderId="11" xfId="0" applyNumberFormat="1" applyFont="1" applyFill="1" applyBorder="1">
      <alignment vertical="center"/>
    </xf>
    <xf numFmtId="0" fontId="5" fillId="3" borderId="11" xfId="0" applyFont="1" applyFill="1" applyBorder="1" applyAlignment="1">
      <alignment horizontal="center" vertical="center"/>
    </xf>
    <xf numFmtId="177" fontId="5" fillId="3" borderId="11" xfId="0" applyNumberFormat="1" applyFont="1" applyFill="1" applyBorder="1" applyAlignment="1">
      <alignment horizontal="center" vertical="center"/>
    </xf>
    <xf numFmtId="42" fontId="5" fillId="3" borderId="34" xfId="0" applyNumberFormat="1" applyFont="1" applyFill="1" applyBorder="1" applyAlignment="1">
      <alignment horizontal="center" vertical="center"/>
    </xf>
    <xf numFmtId="0" fontId="5" fillId="3" borderId="55" xfId="0" applyFont="1" applyFill="1" applyBorder="1">
      <alignment vertical="center"/>
    </xf>
    <xf numFmtId="0" fontId="5" fillId="3" borderId="25" xfId="0" applyFont="1" applyFill="1" applyBorder="1">
      <alignment vertical="center"/>
    </xf>
    <xf numFmtId="0" fontId="5" fillId="3" borderId="25" xfId="0" applyFont="1" applyFill="1" applyBorder="1" applyAlignment="1">
      <alignment horizontal="center" vertical="center"/>
    </xf>
    <xf numFmtId="42" fontId="5" fillId="3" borderId="26" xfId="0" applyNumberFormat="1" applyFont="1" applyFill="1" applyBorder="1" applyAlignment="1">
      <alignment horizontal="center" vertical="center"/>
    </xf>
    <xf numFmtId="42" fontId="5" fillId="3" borderId="0" xfId="0" applyNumberFormat="1" applyFont="1" applyFill="1" applyAlignment="1">
      <alignment horizontal="center" vertical="center"/>
    </xf>
    <xf numFmtId="42" fontId="5" fillId="3" borderId="56" xfId="0" applyNumberFormat="1" applyFont="1" applyFill="1" applyBorder="1">
      <alignment vertical="center"/>
    </xf>
    <xf numFmtId="0" fontId="5" fillId="3" borderId="56" xfId="0" applyFont="1" applyFill="1" applyBorder="1" applyAlignment="1">
      <alignment horizontal="center" vertical="center"/>
    </xf>
    <xf numFmtId="176" fontId="5" fillId="3" borderId="56" xfId="0" applyNumberFormat="1" applyFont="1" applyFill="1" applyBorder="1" applyAlignment="1">
      <alignment horizontal="center" vertical="center"/>
    </xf>
    <xf numFmtId="42" fontId="5" fillId="3" borderId="48" xfId="0" applyNumberFormat="1" applyFont="1" applyFill="1" applyBorder="1" applyAlignment="1">
      <alignment horizontal="center" vertical="center"/>
    </xf>
    <xf numFmtId="0" fontId="5" fillId="3" borderId="0" xfId="0" applyFont="1" applyFill="1" applyAlignment="1">
      <alignment horizontal="left" vertical="center"/>
    </xf>
    <xf numFmtId="176" fontId="5" fillId="3" borderId="37" xfId="0" applyNumberFormat="1" applyFont="1" applyFill="1" applyBorder="1">
      <alignment vertical="center"/>
    </xf>
    <xf numFmtId="49" fontId="14" fillId="10" borderId="0" xfId="0" applyNumberFormat="1" applyFont="1" applyFill="1" applyAlignment="1"/>
    <xf numFmtId="0" fontId="20" fillId="3" borderId="18" xfId="0" applyFont="1" applyFill="1" applyBorder="1" applyProtection="1">
      <alignment vertical="center"/>
      <protection locked="0"/>
    </xf>
    <xf numFmtId="0" fontId="14" fillId="0" borderId="0" xfId="0" applyFont="1" applyAlignment="1">
      <alignment horizontal="left"/>
    </xf>
    <xf numFmtId="0" fontId="4" fillId="4" borderId="0" xfId="0" applyFont="1" applyFill="1">
      <alignment vertical="center"/>
    </xf>
    <xf numFmtId="0" fontId="21" fillId="0" borderId="0" xfId="2">
      <alignment vertical="center"/>
    </xf>
    <xf numFmtId="0" fontId="23" fillId="0" borderId="0" xfId="2" applyFont="1" applyAlignment="1"/>
    <xf numFmtId="0" fontId="24" fillId="0" borderId="28" xfId="2" applyFont="1" applyBorder="1" applyAlignment="1">
      <alignment horizontal="center"/>
    </xf>
    <xf numFmtId="0" fontId="21" fillId="0" borderId="0" xfId="2" applyAlignment="1">
      <alignment horizontal="right" vertical="center"/>
    </xf>
    <xf numFmtId="0" fontId="21" fillId="0" borderId="0" xfId="2" applyProtection="1">
      <alignment vertical="center"/>
      <protection locked="0" hidden="1"/>
    </xf>
    <xf numFmtId="0" fontId="21" fillId="0" borderId="0" xfId="2" applyAlignment="1" applyProtection="1">
      <alignment horizontal="right" vertical="center"/>
      <protection locked="0" hidden="1"/>
    </xf>
    <xf numFmtId="0" fontId="21" fillId="0" borderId="28" xfId="2" applyBorder="1" applyProtection="1">
      <alignment vertical="center"/>
      <protection locked="0" hidden="1"/>
    </xf>
    <xf numFmtId="0" fontId="21" fillId="0" borderId="0" xfId="2" applyAlignment="1">
      <alignment horizontal="center" vertical="center"/>
    </xf>
    <xf numFmtId="0" fontId="27" fillId="0" borderId="0" xfId="2" applyFont="1" applyAlignment="1">
      <alignment horizontal="right" vertical="center"/>
    </xf>
    <xf numFmtId="0" fontId="27" fillId="0" borderId="0" xfId="2" applyFont="1" applyAlignment="1"/>
    <xf numFmtId="0" fontId="27" fillId="0" borderId="0" xfId="2" applyFont="1">
      <alignment vertical="center"/>
    </xf>
    <xf numFmtId="0" fontId="5" fillId="3" borderId="0" xfId="0" applyFont="1" applyFill="1" applyAlignment="1" applyProtection="1">
      <alignment horizontal="left" vertical="top" wrapText="1"/>
      <protection locked="0"/>
    </xf>
    <xf numFmtId="0" fontId="32" fillId="3" borderId="0" xfId="0" applyFont="1" applyFill="1">
      <alignment vertical="center"/>
    </xf>
    <xf numFmtId="0" fontId="0" fillId="0" borderId="0" xfId="0" applyAlignment="1">
      <alignment horizontal="left" vertical="center"/>
    </xf>
    <xf numFmtId="0" fontId="5" fillId="3" borderId="0" xfId="0" applyFont="1" applyFill="1" applyAlignment="1" applyProtection="1">
      <alignment horizontal="center" vertical="top" wrapText="1"/>
      <protection locked="0"/>
    </xf>
    <xf numFmtId="0" fontId="37" fillId="0" borderId="0" xfId="0" applyFont="1">
      <alignment vertical="center"/>
    </xf>
    <xf numFmtId="0" fontId="0" fillId="3" borderId="28" xfId="0" applyFill="1" applyBorder="1">
      <alignment vertical="center"/>
    </xf>
    <xf numFmtId="181" fontId="23" fillId="0" borderId="0" xfId="2" applyNumberFormat="1" applyFont="1" applyAlignment="1" applyProtection="1">
      <protection hidden="1"/>
    </xf>
    <xf numFmtId="49" fontId="14" fillId="0" borderId="0" xfId="4" applyNumberFormat="1" applyFont="1" applyAlignment="1">
      <alignment horizontal="left"/>
    </xf>
    <xf numFmtId="0" fontId="5" fillId="3" borderId="54" xfId="0" applyFont="1" applyFill="1" applyBorder="1">
      <alignment vertical="center"/>
    </xf>
    <xf numFmtId="0" fontId="46" fillId="3" borderId="0" xfId="0" applyFont="1" applyFill="1">
      <alignment vertical="center"/>
    </xf>
    <xf numFmtId="0" fontId="46" fillId="3" borderId="1" xfId="0" applyFont="1" applyFill="1" applyBorder="1">
      <alignment vertical="center"/>
    </xf>
    <xf numFmtId="0" fontId="0" fillId="3" borderId="1" xfId="0" applyFill="1" applyBorder="1">
      <alignment vertical="center"/>
    </xf>
    <xf numFmtId="0" fontId="46" fillId="3" borderId="97" xfId="0" applyFont="1" applyFill="1" applyBorder="1">
      <alignment vertical="center"/>
    </xf>
    <xf numFmtId="49" fontId="0" fillId="0" borderId="0" xfId="0" applyNumberFormat="1">
      <alignment vertical="center"/>
    </xf>
    <xf numFmtId="0" fontId="5" fillId="3" borderId="52" xfId="0" applyFont="1" applyFill="1" applyBorder="1">
      <alignment vertical="center"/>
    </xf>
    <xf numFmtId="0" fontId="13" fillId="3" borderId="0" xfId="0" applyFont="1" applyFill="1">
      <alignment vertical="center"/>
    </xf>
    <xf numFmtId="180" fontId="5" fillId="3" borderId="85" xfId="0" applyNumberFormat="1" applyFont="1" applyFill="1" applyBorder="1" applyProtection="1">
      <alignment vertical="center"/>
      <protection locked="0"/>
    </xf>
    <xf numFmtId="0" fontId="5" fillId="3" borderId="85" xfId="0" applyFont="1" applyFill="1" applyBorder="1" applyProtection="1">
      <alignment vertical="center"/>
      <protection locked="0"/>
    </xf>
    <xf numFmtId="0" fontId="5" fillId="9" borderId="0" xfId="0" applyFont="1" applyFill="1" applyAlignment="1">
      <alignment horizontal="center" vertical="center"/>
    </xf>
    <xf numFmtId="0" fontId="5" fillId="9" borderId="0" xfId="0" applyFont="1" applyFill="1" applyAlignment="1">
      <alignment horizontal="left" vertical="center"/>
    </xf>
    <xf numFmtId="0" fontId="5" fillId="0" borderId="1" xfId="0" applyFont="1" applyBorder="1" applyAlignment="1" applyProtection="1">
      <alignment horizontal="center" vertical="center"/>
      <protection hidden="1"/>
    </xf>
    <xf numFmtId="0" fontId="52" fillId="3" borderId="1" xfId="0" applyFont="1" applyFill="1" applyBorder="1">
      <alignment vertical="center"/>
    </xf>
    <xf numFmtId="180" fontId="5" fillId="0" borderId="1" xfId="0" applyNumberFormat="1" applyFont="1" applyBorder="1" applyAlignment="1" applyProtection="1">
      <alignment horizontal="left" vertical="center"/>
      <protection hidden="1"/>
    </xf>
    <xf numFmtId="0" fontId="52" fillId="0" borderId="0" xfId="0" applyFont="1">
      <alignment vertical="center"/>
    </xf>
    <xf numFmtId="0" fontId="52" fillId="0" borderId="1" xfId="0" applyFont="1" applyBorder="1">
      <alignment vertical="center"/>
    </xf>
    <xf numFmtId="0" fontId="5" fillId="0" borderId="97"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53" fillId="0" borderId="1" xfId="0" applyFont="1" applyBorder="1">
      <alignment vertical="center"/>
    </xf>
    <xf numFmtId="0" fontId="5" fillId="0" borderId="97" xfId="0" applyFont="1" applyBorder="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Protection="1">
      <alignment vertical="center"/>
      <protection hidden="1"/>
    </xf>
    <xf numFmtId="0" fontId="53" fillId="0" borderId="97" xfId="0" applyFont="1" applyBorder="1">
      <alignment vertical="center"/>
    </xf>
    <xf numFmtId="0" fontId="5" fillId="0" borderId="1" xfId="0" applyFont="1" applyBorder="1" applyAlignment="1" applyProtection="1">
      <alignment horizontal="left" vertical="center"/>
      <protection hidden="1"/>
    </xf>
    <xf numFmtId="0" fontId="5" fillId="5" borderId="97" xfId="0" applyFont="1" applyFill="1" applyBorder="1" applyAlignment="1" applyProtection="1">
      <alignment horizontal="center" vertical="center"/>
      <protection hidden="1"/>
    </xf>
    <xf numFmtId="0" fontId="55" fillId="0" borderId="1" xfId="0" applyFont="1" applyBorder="1" applyAlignment="1" applyProtection="1">
      <alignment horizontal="center" vertical="center"/>
      <protection hidden="1"/>
    </xf>
    <xf numFmtId="0" fontId="55" fillId="0" borderId="96" xfId="0" applyFont="1" applyBorder="1" applyAlignment="1" applyProtection="1">
      <alignment horizontal="center" vertical="center"/>
      <protection hidden="1"/>
    </xf>
    <xf numFmtId="0" fontId="55" fillId="0" borderId="3" xfId="0" applyFont="1" applyBorder="1" applyAlignment="1" applyProtection="1">
      <alignment horizontal="center" vertical="center"/>
      <protection hidden="1"/>
    </xf>
    <xf numFmtId="0" fontId="55" fillId="0" borderId="81" xfId="0" applyFont="1" applyBorder="1" applyAlignment="1" applyProtection="1">
      <alignment horizontal="center" vertical="center"/>
      <protection hidden="1"/>
    </xf>
    <xf numFmtId="0" fontId="0" fillId="0" borderId="0" xfId="0" applyProtection="1">
      <alignment vertical="center"/>
      <protection hidden="1"/>
    </xf>
    <xf numFmtId="0" fontId="8"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56" fillId="0" borderId="0" xfId="0" applyFont="1" applyProtection="1">
      <alignment vertical="center"/>
      <protection hidden="1"/>
    </xf>
    <xf numFmtId="0" fontId="58" fillId="12" borderId="98" xfId="0" applyFont="1" applyFill="1" applyBorder="1" applyAlignment="1" applyProtection="1">
      <alignment horizontal="center" vertical="center" wrapText="1"/>
      <protection hidden="1"/>
    </xf>
    <xf numFmtId="0" fontId="58" fillId="13" borderId="99" xfId="0" applyFont="1" applyFill="1" applyBorder="1" applyAlignment="1" applyProtection="1">
      <alignment horizontal="center" vertical="center"/>
      <protection hidden="1"/>
    </xf>
    <xf numFmtId="0" fontId="59" fillId="0" borderId="30" xfId="0" applyFont="1" applyBorder="1" applyAlignment="1" applyProtection="1">
      <alignment horizontal="center" vertical="center"/>
      <protection hidden="1"/>
    </xf>
    <xf numFmtId="0" fontId="59" fillId="0" borderId="29" xfId="0" applyFont="1" applyBorder="1" applyAlignment="1" applyProtection="1">
      <alignment horizontal="center" vertical="center"/>
      <protection hidden="1"/>
    </xf>
    <xf numFmtId="0" fontId="59" fillId="0" borderId="32" xfId="0" applyFont="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31" xfId="0" applyFont="1" applyBorder="1" applyAlignment="1" applyProtection="1">
      <alignment horizontal="center" vertical="center"/>
      <protection hidden="1"/>
    </xf>
    <xf numFmtId="0" fontId="0" fillId="0" borderId="1" xfId="0" applyBorder="1" applyProtection="1">
      <alignment vertical="center"/>
      <protection hidden="1"/>
    </xf>
    <xf numFmtId="14" fontId="5" fillId="0" borderId="1" xfId="0" applyNumberFormat="1" applyFont="1" applyBorder="1" applyAlignment="1" applyProtection="1">
      <alignment horizontal="center" vertical="center"/>
      <protection hidden="1"/>
    </xf>
    <xf numFmtId="0" fontId="5" fillId="0" borderId="83" xfId="0" applyFont="1" applyBorder="1" applyProtection="1">
      <alignment vertical="center"/>
      <protection hidden="1"/>
    </xf>
    <xf numFmtId="49" fontId="13" fillId="0" borderId="0" xfId="0" applyNumberFormat="1" applyFont="1">
      <alignment vertical="center"/>
    </xf>
    <xf numFmtId="0" fontId="59" fillId="0" borderId="24" xfId="0" applyFont="1" applyBorder="1" applyAlignment="1" applyProtection="1">
      <alignment horizontal="center" vertical="center"/>
      <protection hidden="1"/>
    </xf>
    <xf numFmtId="0" fontId="58" fillId="0" borderId="0" xfId="0" applyFont="1" applyAlignment="1" applyProtection="1">
      <alignment horizontal="center" vertical="center"/>
      <protection hidden="1"/>
    </xf>
    <xf numFmtId="0" fontId="60" fillId="0" borderId="0" xfId="0" applyFont="1" applyProtection="1">
      <alignment vertical="center"/>
      <protection hidden="1"/>
    </xf>
    <xf numFmtId="0" fontId="59" fillId="0" borderId="0" xfId="0" applyFont="1" applyAlignment="1" applyProtection="1">
      <alignment horizontal="center" vertical="center"/>
      <protection locked="0" hidden="1"/>
    </xf>
    <xf numFmtId="0" fontId="0" fillId="0" borderId="0" xfId="0" applyAlignment="1" applyProtection="1">
      <protection hidden="1"/>
    </xf>
    <xf numFmtId="0" fontId="7" fillId="0" borderId="0" xfId="0" applyFont="1" applyProtection="1">
      <alignment vertical="center"/>
      <protection hidden="1"/>
    </xf>
    <xf numFmtId="0" fontId="7" fillId="0" borderId="0" xfId="0" applyFont="1" applyAlignment="1" applyProtection="1">
      <alignment horizontal="center" vertical="center"/>
      <protection hidden="1"/>
    </xf>
    <xf numFmtId="0" fontId="59" fillId="0" borderId="0" xfId="0" applyFont="1" applyProtection="1">
      <alignment vertical="center"/>
      <protection hidden="1"/>
    </xf>
    <xf numFmtId="0" fontId="61" fillId="0" borderId="0" xfId="0" applyFont="1" applyProtection="1">
      <alignment vertical="center"/>
      <protection hidden="1"/>
    </xf>
    <xf numFmtId="0" fontId="59" fillId="15" borderId="1" xfId="0" applyFont="1" applyFill="1" applyBorder="1" applyAlignment="1" applyProtection="1">
      <alignment horizontal="center" vertical="center"/>
      <protection hidden="1"/>
    </xf>
    <xf numFmtId="0" fontId="60" fillId="15" borderId="1" xfId="0" applyFont="1" applyFill="1" applyBorder="1" applyAlignment="1" applyProtection="1">
      <alignment horizontal="center" vertical="center" wrapText="1"/>
      <protection hidden="1"/>
    </xf>
    <xf numFmtId="0" fontId="60" fillId="16" borderId="1" xfId="0" applyFont="1" applyFill="1" applyBorder="1" applyAlignment="1" applyProtection="1">
      <alignment horizontal="center" vertical="center" wrapText="1"/>
      <protection hidden="1"/>
    </xf>
    <xf numFmtId="0" fontId="60" fillId="0" borderId="83" xfId="0" applyFont="1" applyBorder="1" applyAlignment="1" applyProtection="1">
      <alignment horizontal="center" vertical="center"/>
      <protection hidden="1"/>
    </xf>
    <xf numFmtId="0" fontId="60" fillId="0" borderId="1" xfId="0" applyFont="1" applyBorder="1" applyAlignment="1" applyProtection="1">
      <alignment horizontal="center" vertical="center"/>
      <protection hidden="1"/>
    </xf>
    <xf numFmtId="0" fontId="60" fillId="17" borderId="1" xfId="0" applyFont="1" applyFill="1" applyBorder="1" applyAlignment="1" applyProtection="1">
      <alignment horizontal="center" vertical="center"/>
      <protection hidden="1"/>
    </xf>
    <xf numFmtId="0" fontId="60" fillId="0" borderId="6" xfId="0" applyFont="1" applyBorder="1" applyAlignment="1" applyProtection="1">
      <alignment horizontal="center" vertical="center"/>
      <protection hidden="1"/>
    </xf>
    <xf numFmtId="0" fontId="60" fillId="0" borderId="0" xfId="0" applyFont="1" applyAlignment="1" applyProtection="1">
      <protection hidden="1"/>
    </xf>
    <xf numFmtId="0" fontId="58" fillId="15" borderId="1" xfId="0" applyFont="1" applyFill="1" applyBorder="1" applyAlignment="1" applyProtection="1">
      <alignment horizontal="center" vertical="center"/>
      <protection hidden="1"/>
    </xf>
    <xf numFmtId="0" fontId="60" fillId="0" borderId="5" xfId="0" applyFont="1" applyBorder="1" applyAlignment="1" applyProtection="1">
      <alignment horizontal="center" vertical="center"/>
      <protection hidden="1"/>
    </xf>
    <xf numFmtId="0" fontId="60" fillId="0" borderId="2" xfId="0" applyFont="1" applyBorder="1" applyAlignment="1" applyProtection="1">
      <alignment horizontal="center" vertical="center"/>
      <protection hidden="1"/>
    </xf>
    <xf numFmtId="0" fontId="60" fillId="0" borderId="72" xfId="0" applyFont="1" applyBorder="1" applyAlignment="1" applyProtection="1">
      <protection hidden="1"/>
    </xf>
    <xf numFmtId="0" fontId="60" fillId="0" borderId="3" xfId="0" applyFont="1" applyBorder="1" applyAlignment="1" applyProtection="1">
      <alignment horizontal="center" vertical="center"/>
      <protection hidden="1"/>
    </xf>
    <xf numFmtId="0" fontId="60" fillId="17" borderId="3" xfId="0" applyFont="1" applyFill="1" applyBorder="1" applyAlignment="1" applyProtection="1">
      <alignment horizontal="center" vertical="center"/>
      <protection hidden="1"/>
    </xf>
    <xf numFmtId="0" fontId="63" fillId="0" borderId="0" xfId="0" applyFont="1" applyProtection="1">
      <alignment vertical="center"/>
      <protection hidden="1"/>
    </xf>
    <xf numFmtId="0" fontId="59" fillId="18" borderId="1" xfId="0" applyFont="1" applyFill="1" applyBorder="1" applyAlignment="1" applyProtection="1">
      <alignment horizontal="center" vertical="center"/>
      <protection hidden="1"/>
    </xf>
    <xf numFmtId="0" fontId="60" fillId="18" borderId="1" xfId="0" applyFont="1" applyFill="1" applyBorder="1" applyAlignment="1" applyProtection="1">
      <alignment horizontal="center" vertical="center" wrapText="1"/>
      <protection hidden="1"/>
    </xf>
    <xf numFmtId="0" fontId="64" fillId="0" borderId="0" xfId="0" applyFont="1" applyAlignment="1" applyProtection="1">
      <protection hidden="1"/>
    </xf>
    <xf numFmtId="0" fontId="64" fillId="0" borderId="44" xfId="0" applyFont="1" applyBorder="1" applyProtection="1">
      <alignment vertical="center"/>
      <protection hidden="1"/>
    </xf>
    <xf numFmtId="0" fontId="0" fillId="0" borderId="44" xfId="0" applyBorder="1" applyAlignment="1" applyProtection="1">
      <alignment horizontal="center" vertical="center"/>
      <protection hidden="1"/>
    </xf>
    <xf numFmtId="0" fontId="65" fillId="0" borderId="44" xfId="0" applyFont="1" applyBorder="1" applyAlignment="1" applyProtection="1">
      <alignment horizontal="center" vertical="center"/>
      <protection hidden="1"/>
    </xf>
    <xf numFmtId="0" fontId="67" fillId="0" borderId="0" xfId="0" applyFont="1" applyProtection="1">
      <alignment vertical="center"/>
      <protection hidden="1"/>
    </xf>
    <xf numFmtId="0" fontId="51" fillId="0" borderId="0" xfId="0" applyFont="1">
      <alignment vertical="center"/>
    </xf>
    <xf numFmtId="0" fontId="0" fillId="0" borderId="0" xfId="0" applyAlignment="1"/>
    <xf numFmtId="0" fontId="51" fillId="19" borderId="0" xfId="0" applyFont="1" applyFill="1">
      <alignment vertical="center"/>
    </xf>
    <xf numFmtId="0" fontId="60" fillId="16" borderId="6" xfId="0" applyFont="1" applyFill="1" applyBorder="1" applyAlignment="1" applyProtection="1">
      <alignment horizontal="center" vertical="center" wrapText="1"/>
      <protection hidden="1"/>
    </xf>
    <xf numFmtId="0" fontId="0" fillId="0" borderId="1" xfId="0" applyBorder="1" applyAlignment="1"/>
    <xf numFmtId="0" fontId="51" fillId="0" borderId="1" xfId="0" applyFont="1" applyBorder="1">
      <alignment vertical="center"/>
    </xf>
    <xf numFmtId="0" fontId="0" fillId="10" borderId="0" xfId="0" applyFill="1" applyAlignment="1"/>
    <xf numFmtId="0" fontId="0" fillId="19" borderId="0" xfId="0" applyFill="1" applyAlignment="1"/>
    <xf numFmtId="0" fontId="60" fillId="0" borderId="24" xfId="0" applyFont="1" applyBorder="1" applyProtection="1">
      <alignment vertical="center"/>
      <protection hidden="1"/>
    </xf>
    <xf numFmtId="0" fontId="0" fillId="0" borderId="0" xfId="0" applyAlignment="1">
      <alignment horizontal="left"/>
    </xf>
    <xf numFmtId="0" fontId="69" fillId="3" borderId="0" xfId="0" applyFont="1" applyFill="1">
      <alignment vertical="center"/>
    </xf>
    <xf numFmtId="0" fontId="18" fillId="3" borderId="0" xfId="0" applyFont="1" applyFill="1" applyAlignment="1">
      <alignment horizontal="center" vertical="center" wrapText="1"/>
    </xf>
    <xf numFmtId="178" fontId="72" fillId="0" borderId="0" xfId="0" applyNumberFormat="1" applyFont="1">
      <alignment vertical="center"/>
    </xf>
    <xf numFmtId="14" fontId="0" fillId="0" borderId="0" xfId="0" applyNumberFormat="1">
      <alignment vertical="center"/>
    </xf>
    <xf numFmtId="0" fontId="75" fillId="0" borderId="0" xfId="0" applyFont="1">
      <alignment vertical="center"/>
    </xf>
    <xf numFmtId="0" fontId="76" fillId="0" borderId="0" xfId="0" applyFont="1">
      <alignment vertical="center"/>
    </xf>
    <xf numFmtId="0" fontId="75" fillId="5" borderId="0" xfId="0" applyFont="1" applyFill="1">
      <alignment vertical="center"/>
    </xf>
    <xf numFmtId="0" fontId="33" fillId="5" borderId="0" xfId="0" applyFont="1" applyFill="1">
      <alignment vertical="center"/>
    </xf>
    <xf numFmtId="0" fontId="76" fillId="3" borderId="0" xfId="0" applyFont="1" applyFill="1">
      <alignment vertical="center"/>
    </xf>
    <xf numFmtId="0" fontId="75" fillId="2" borderId="0" xfId="0" applyFont="1" applyFill="1">
      <alignment vertical="center"/>
    </xf>
    <xf numFmtId="0" fontId="33" fillId="2" borderId="0" xfId="0" applyFont="1" applyFill="1">
      <alignment vertical="center"/>
    </xf>
    <xf numFmtId="0" fontId="75" fillId="11" borderId="0" xfId="0" applyFont="1" applyFill="1">
      <alignment vertical="center"/>
    </xf>
    <xf numFmtId="0" fontId="33" fillId="11" borderId="0" xfId="0" applyFont="1" applyFill="1">
      <alignment vertical="center"/>
    </xf>
    <xf numFmtId="0" fontId="75" fillId="19" borderId="0" xfId="0" applyFont="1" applyFill="1">
      <alignment vertical="center"/>
    </xf>
    <xf numFmtId="0" fontId="33" fillId="19" borderId="0" xfId="0" applyFont="1" applyFill="1">
      <alignment vertical="center"/>
    </xf>
    <xf numFmtId="0" fontId="75" fillId="6" borderId="0" xfId="0" applyFont="1" applyFill="1">
      <alignment vertical="center"/>
    </xf>
    <xf numFmtId="0" fontId="33" fillId="6" borderId="0" xfId="0" applyFont="1" applyFill="1">
      <alignment vertical="center"/>
    </xf>
    <xf numFmtId="0" fontId="58" fillId="0" borderId="16" xfId="0" applyFont="1" applyBorder="1" applyAlignment="1" applyProtection="1">
      <alignment horizontal="center" vertical="center"/>
      <protection hidden="1"/>
    </xf>
    <xf numFmtId="0" fontId="58" fillId="0" borderId="52" xfId="0" applyFont="1" applyBorder="1" applyAlignment="1" applyProtection="1">
      <alignment horizontal="center" vertical="center"/>
      <protection hidden="1"/>
    </xf>
    <xf numFmtId="0" fontId="59" fillId="0" borderId="53" xfId="0" applyFont="1" applyBorder="1" applyAlignment="1" applyProtection="1">
      <alignment horizontal="center" vertical="center"/>
      <protection hidden="1"/>
    </xf>
    <xf numFmtId="0" fontId="58" fillId="0" borderId="92" xfId="0" applyFont="1" applyBorder="1" applyAlignment="1" applyProtection="1">
      <alignment horizontal="center" vertical="center"/>
      <protection hidden="1"/>
    </xf>
    <xf numFmtId="0" fontId="53" fillId="0" borderId="83" xfId="0" applyFont="1" applyBorder="1">
      <alignment vertical="center"/>
    </xf>
    <xf numFmtId="0" fontId="53" fillId="0" borderId="6" xfId="0" applyFont="1" applyBorder="1">
      <alignment vertical="center"/>
    </xf>
    <xf numFmtId="0" fontId="54" fillId="0" borderId="30" xfId="0" applyFont="1" applyBorder="1" applyAlignment="1" applyProtection="1">
      <alignment horizontal="center" vertical="center"/>
      <protection hidden="1"/>
    </xf>
    <xf numFmtId="0" fontId="54" fillId="0" borderId="82" xfId="0" applyFont="1" applyBorder="1" applyAlignment="1" applyProtection="1">
      <alignment horizontal="center" vertical="center"/>
      <protection hidden="1"/>
    </xf>
    <xf numFmtId="0" fontId="58" fillId="0" borderId="99" xfId="0" applyFont="1" applyBorder="1" applyAlignment="1" applyProtection="1">
      <alignment horizontal="center" vertical="center"/>
      <protection hidden="1"/>
    </xf>
    <xf numFmtId="0" fontId="59" fillId="21" borderId="21" xfId="0" applyFont="1" applyFill="1" applyBorder="1" applyAlignment="1" applyProtection="1">
      <alignment horizontal="center" vertical="center"/>
      <protection locked="0" hidden="1"/>
    </xf>
    <xf numFmtId="0" fontId="59" fillId="21" borderId="16" xfId="0" applyFont="1" applyFill="1" applyBorder="1" applyAlignment="1" applyProtection="1">
      <alignment horizontal="center" vertical="center"/>
      <protection locked="0" hidden="1"/>
    </xf>
    <xf numFmtId="0" fontId="59" fillId="21" borderId="15" xfId="0" applyFont="1" applyFill="1" applyBorder="1" applyAlignment="1" applyProtection="1">
      <alignment horizontal="center" vertical="center"/>
      <protection locked="0" hidden="1"/>
    </xf>
    <xf numFmtId="0" fontId="59" fillId="21" borderId="22" xfId="0" applyFont="1" applyFill="1" applyBorder="1" applyAlignment="1" applyProtection="1">
      <alignment horizontal="center" vertical="center"/>
      <protection locked="0" hidden="1"/>
    </xf>
    <xf numFmtId="0" fontId="58" fillId="0" borderId="22" xfId="0" applyFont="1" applyBorder="1" applyAlignment="1" applyProtection="1">
      <alignment horizontal="center" vertical="center"/>
      <protection hidden="1"/>
    </xf>
    <xf numFmtId="0" fontId="54" fillId="0" borderId="31" xfId="0" applyFont="1" applyBorder="1" applyAlignment="1" applyProtection="1">
      <alignment horizontal="center" vertical="center"/>
      <protection hidden="1"/>
    </xf>
    <xf numFmtId="0" fontId="58" fillId="0" borderId="58" xfId="0" applyFont="1" applyBorder="1" applyAlignment="1" applyProtection="1">
      <alignment horizontal="center" vertical="center"/>
      <protection hidden="1"/>
    </xf>
    <xf numFmtId="0" fontId="58" fillId="0" borderId="100" xfId="0" applyFont="1" applyBorder="1" applyAlignment="1" applyProtection="1">
      <alignment horizontal="center" vertical="center"/>
      <protection hidden="1"/>
    </xf>
    <xf numFmtId="0" fontId="58" fillId="0" borderId="101" xfId="0" applyFont="1" applyBorder="1" applyAlignment="1" applyProtection="1">
      <alignment horizontal="center" vertical="center"/>
      <protection hidden="1"/>
    </xf>
    <xf numFmtId="0" fontId="58" fillId="0" borderId="102" xfId="0" applyFont="1" applyBorder="1" applyAlignment="1" applyProtection="1">
      <alignment horizontal="center" vertical="center"/>
      <protection hidden="1"/>
    </xf>
    <xf numFmtId="0" fontId="58" fillId="0" borderId="87" xfId="0" applyFont="1" applyBorder="1" applyAlignment="1" applyProtection="1">
      <alignment horizontal="center" vertical="center"/>
      <protection hidden="1"/>
    </xf>
    <xf numFmtId="0" fontId="58" fillId="0" borderId="98" xfId="0" applyFont="1" applyBorder="1" applyAlignment="1" applyProtection="1">
      <alignment horizontal="center" vertical="center" wrapText="1"/>
      <protection hidden="1"/>
    </xf>
    <xf numFmtId="0" fontId="59" fillId="22" borderId="21" xfId="0" applyFont="1" applyFill="1" applyBorder="1" applyAlignment="1" applyProtection="1">
      <alignment horizontal="center" vertical="center"/>
      <protection locked="0" hidden="1"/>
    </xf>
    <xf numFmtId="0" fontId="59" fillId="22" borderId="16" xfId="0" applyFont="1" applyFill="1" applyBorder="1" applyAlignment="1" applyProtection="1">
      <alignment horizontal="center" vertical="center"/>
      <protection locked="0" hidden="1"/>
    </xf>
    <xf numFmtId="0" fontId="59" fillId="22" borderId="15" xfId="0" applyFont="1" applyFill="1" applyBorder="1" applyAlignment="1" applyProtection="1">
      <alignment horizontal="center" vertical="center"/>
      <protection locked="0" hidden="1"/>
    </xf>
    <xf numFmtId="0" fontId="59" fillId="22" borderId="22" xfId="0" applyFont="1" applyFill="1" applyBorder="1" applyAlignment="1" applyProtection="1">
      <alignment horizontal="center" vertical="center"/>
      <protection locked="0" hidden="1"/>
    </xf>
    <xf numFmtId="14" fontId="54" fillId="3" borderId="18" xfId="0" applyNumberFormat="1" applyFont="1" applyFill="1" applyBorder="1" applyAlignment="1" applyProtection="1">
      <alignment horizontal="center" vertical="center"/>
      <protection locked="0"/>
    </xf>
    <xf numFmtId="0" fontId="49" fillId="3" borderId="10" xfId="0" applyFont="1" applyFill="1" applyBorder="1" applyProtection="1">
      <alignment vertical="center"/>
      <protection locked="0"/>
    </xf>
    <xf numFmtId="0" fontId="49" fillId="3" borderId="3" xfId="0" applyFont="1" applyFill="1" applyBorder="1" applyProtection="1">
      <alignment vertical="center"/>
      <protection locked="0"/>
    </xf>
    <xf numFmtId="176" fontId="33" fillId="3" borderId="23" xfId="0" applyNumberFormat="1" applyFont="1" applyFill="1" applyBorder="1" applyAlignment="1">
      <alignment horizontal="center" vertical="center"/>
    </xf>
    <xf numFmtId="6" fontId="33" fillId="3" borderId="13" xfId="1" applyFont="1" applyFill="1" applyBorder="1" applyAlignment="1">
      <alignment horizontal="center" vertical="center"/>
    </xf>
    <xf numFmtId="6" fontId="33" fillId="3" borderId="83" xfId="1" applyFont="1" applyFill="1" applyBorder="1" applyAlignment="1">
      <alignment horizontal="center" vertical="center"/>
    </xf>
    <xf numFmtId="6" fontId="33" fillId="3" borderId="3" xfId="1" applyFont="1" applyFill="1" applyBorder="1" applyAlignment="1">
      <alignment horizontal="center" vertical="center"/>
    </xf>
    <xf numFmtId="0" fontId="33" fillId="3" borderId="13" xfId="0" applyFont="1" applyFill="1" applyBorder="1" applyAlignment="1">
      <alignment horizontal="center" vertical="center"/>
    </xf>
    <xf numFmtId="0" fontId="33" fillId="3" borderId="3" xfId="0" applyFont="1" applyFill="1" applyBorder="1" applyAlignment="1">
      <alignment horizontal="center" vertical="center"/>
    </xf>
    <xf numFmtId="0" fontId="33" fillId="3" borderId="1" xfId="0" applyFont="1" applyFill="1" applyBorder="1" applyAlignment="1">
      <alignment horizontal="center" vertical="center"/>
    </xf>
    <xf numFmtId="0" fontId="33" fillId="3" borderId="23" xfId="0" applyFont="1" applyFill="1" applyBorder="1" applyAlignment="1">
      <alignment horizontal="center" vertical="center"/>
    </xf>
    <xf numFmtId="0" fontId="33" fillId="7" borderId="12" xfId="0" applyFont="1" applyFill="1" applyBorder="1" applyAlignment="1">
      <alignment horizontal="center" vertical="center"/>
    </xf>
    <xf numFmtId="0" fontId="33" fillId="20" borderId="13" xfId="0" applyFont="1" applyFill="1" applyBorder="1" applyAlignment="1">
      <alignment horizontal="center" vertical="center"/>
    </xf>
    <xf numFmtId="0" fontId="33" fillId="7" borderId="15" xfId="0" applyFont="1" applyFill="1" applyBorder="1" applyAlignment="1">
      <alignment horizontal="center" vertical="center"/>
    </xf>
    <xf numFmtId="0" fontId="33" fillId="20" borderId="3" xfId="0" applyFont="1" applyFill="1" applyBorder="1" applyAlignment="1">
      <alignment horizontal="center" vertical="center"/>
    </xf>
    <xf numFmtId="0" fontId="33" fillId="7" borderId="16" xfId="0" applyFont="1" applyFill="1" applyBorder="1" applyAlignment="1">
      <alignment horizontal="center" vertical="center"/>
    </xf>
    <xf numFmtId="0" fontId="33" fillId="20" borderId="1" xfId="0" applyFont="1" applyFill="1" applyBorder="1" applyAlignment="1">
      <alignment horizontal="center" vertical="center"/>
    </xf>
    <xf numFmtId="0" fontId="33" fillId="0" borderId="22" xfId="0" applyFont="1" applyBorder="1" applyAlignment="1">
      <alignment horizontal="center" vertical="center"/>
    </xf>
    <xf numFmtId="0" fontId="33" fillId="0" borderId="89" xfId="0" applyFont="1" applyBorder="1" applyAlignment="1">
      <alignment horizontal="center" vertical="center"/>
    </xf>
    <xf numFmtId="0" fontId="81" fillId="3" borderId="0" xfId="3" applyFont="1" applyFill="1">
      <alignment vertical="center"/>
    </xf>
    <xf numFmtId="0" fontId="34" fillId="3" borderId="0" xfId="3" applyFill="1">
      <alignment vertical="center"/>
    </xf>
    <xf numFmtId="0" fontId="0" fillId="3" borderId="0" xfId="0" applyFill="1" applyAlignment="1"/>
    <xf numFmtId="0" fontId="82" fillId="3" borderId="0" xfId="3" applyFont="1" applyFill="1">
      <alignment vertical="center"/>
    </xf>
    <xf numFmtId="0" fontId="80" fillId="3" borderId="0" xfId="0" applyFont="1" applyFill="1" applyAlignment="1"/>
    <xf numFmtId="0" fontId="80" fillId="3" borderId="0" xfId="0" applyFont="1" applyFill="1">
      <alignment vertical="center"/>
    </xf>
    <xf numFmtId="0" fontId="83" fillId="3" borderId="0" xfId="0" applyFont="1" applyFill="1">
      <alignment vertical="center"/>
    </xf>
    <xf numFmtId="0" fontId="47" fillId="0" borderId="0" xfId="0" applyFont="1" applyAlignment="1" applyProtection="1">
      <alignment horizontal="center" vertical="center"/>
      <protection hidden="1"/>
    </xf>
    <xf numFmtId="0" fontId="84" fillId="0" borderId="0" xfId="0" applyFont="1" applyAlignment="1" applyProtection="1">
      <protection hidden="1"/>
    </xf>
    <xf numFmtId="0" fontId="85" fillId="3" borderId="0" xfId="3" applyFont="1" applyFill="1">
      <alignment vertical="center"/>
    </xf>
    <xf numFmtId="0" fontId="86" fillId="3" borderId="0" xfId="0" applyFont="1" applyFill="1" applyAlignment="1"/>
    <xf numFmtId="0" fontId="5" fillId="3" borderId="16" xfId="0" applyFont="1" applyFill="1" applyBorder="1" applyAlignment="1">
      <alignment horizontal="center" vertical="center"/>
    </xf>
    <xf numFmtId="0" fontId="5" fillId="3" borderId="1" xfId="0" applyFont="1" applyFill="1" applyBorder="1" applyAlignment="1">
      <alignment horizontal="center" vertical="center"/>
    </xf>
    <xf numFmtId="0" fontId="75" fillId="3" borderId="0" xfId="0" applyFont="1" applyFill="1" applyAlignment="1"/>
    <xf numFmtId="0" fontId="75" fillId="3" borderId="0" xfId="0" applyFont="1" applyFill="1">
      <alignment vertical="center"/>
    </xf>
    <xf numFmtId="0" fontId="4" fillId="3" borderId="0" xfId="0" applyFont="1" applyFill="1" applyAlignment="1"/>
    <xf numFmtId="0" fontId="5" fillId="3" borderId="0" xfId="0" applyFont="1" applyFill="1" applyAlignment="1" applyProtection="1">
      <alignment horizontal="left" wrapText="1"/>
      <protection locked="0"/>
    </xf>
    <xf numFmtId="0" fontId="4" fillId="3" borderId="16" xfId="0" applyFont="1" applyFill="1" applyBorder="1">
      <alignment vertical="center"/>
    </xf>
    <xf numFmtId="0" fontId="4" fillId="3" borderId="1" xfId="0" applyFont="1" applyFill="1" applyBorder="1">
      <alignment vertical="center"/>
    </xf>
    <xf numFmtId="0" fontId="4" fillId="3" borderId="30" xfId="0" applyFont="1" applyFill="1" applyBorder="1">
      <alignment vertical="center"/>
    </xf>
    <xf numFmtId="0" fontId="5" fillId="3" borderId="30" xfId="0" applyFont="1" applyFill="1" applyBorder="1" applyAlignment="1">
      <alignment horizontal="center" vertical="center"/>
    </xf>
    <xf numFmtId="0" fontId="5" fillId="3" borderId="16" xfId="0" applyFont="1" applyFill="1" applyBorder="1">
      <alignment vertical="center"/>
    </xf>
    <xf numFmtId="0" fontId="5" fillId="3" borderId="1" xfId="0" applyFont="1" applyFill="1" applyBorder="1">
      <alignment vertical="center"/>
    </xf>
    <xf numFmtId="0" fontId="5" fillId="3" borderId="30" xfId="0" applyFont="1" applyFill="1" applyBorder="1">
      <alignment vertical="center"/>
    </xf>
    <xf numFmtId="56" fontId="87" fillId="3" borderId="0" xfId="0" applyNumberFormat="1" applyFont="1" applyFill="1" applyAlignment="1"/>
    <xf numFmtId="56" fontId="87" fillId="3" borderId="0" xfId="0" applyNumberFormat="1" applyFont="1" applyFill="1">
      <alignment vertical="center"/>
    </xf>
    <xf numFmtId="0" fontId="0" fillId="0" borderId="1" xfId="0" applyBorder="1">
      <alignment vertical="center"/>
    </xf>
    <xf numFmtId="0" fontId="92" fillId="16" borderId="6" xfId="0" applyFont="1" applyFill="1" applyBorder="1" applyAlignment="1" applyProtection="1">
      <alignment horizontal="center" vertical="center"/>
      <protection hidden="1"/>
    </xf>
    <xf numFmtId="0" fontId="61" fillId="0" borderId="1" xfId="0" applyFont="1" applyBorder="1" applyProtection="1">
      <alignment vertical="center"/>
      <protection hidden="1"/>
    </xf>
    <xf numFmtId="0" fontId="0" fillId="0" borderId="1" xfId="0" applyBorder="1" applyAlignment="1" applyProtection="1">
      <protection hidden="1"/>
    </xf>
    <xf numFmtId="0" fontId="94" fillId="0" borderId="0" xfId="0" applyFont="1" applyAlignment="1" applyProtection="1">
      <alignment horizontal="center" vertical="center"/>
      <protection hidden="1"/>
    </xf>
    <xf numFmtId="0" fontId="90" fillId="0" borderId="0" xfId="0" applyFont="1" applyAlignment="1" applyProtection="1">
      <protection hidden="1"/>
    </xf>
    <xf numFmtId="49" fontId="47" fillId="0" borderId="0" xfId="0" applyNumberFormat="1" applyFont="1" applyAlignment="1" applyProtection="1">
      <alignment horizontal="center" vertical="center"/>
      <protection hidden="1"/>
    </xf>
    <xf numFmtId="0" fontId="14" fillId="0" borderId="0" xfId="0" applyFont="1" applyAlignment="1"/>
    <xf numFmtId="49" fontId="14" fillId="0" borderId="0" xfId="4" applyNumberFormat="1" applyFont="1"/>
    <xf numFmtId="0" fontId="98" fillId="0" borderId="50" xfId="0" applyFont="1" applyBorder="1" applyAlignment="1" applyProtection="1">
      <protection locked="0" hidden="1"/>
    </xf>
    <xf numFmtId="0" fontId="98" fillId="0" borderId="114" xfId="0" applyFont="1" applyBorder="1" applyAlignment="1" applyProtection="1">
      <protection locked="0" hidden="1"/>
    </xf>
    <xf numFmtId="0" fontId="98" fillId="0" borderId="115" xfId="0" applyFont="1" applyBorder="1" applyAlignment="1" applyProtection="1">
      <protection locked="0" hidden="1"/>
    </xf>
    <xf numFmtId="0" fontId="98" fillId="0" borderId="3" xfId="0" applyFont="1" applyBorder="1" applyAlignment="1" applyProtection="1">
      <protection locked="0" hidden="1"/>
    </xf>
    <xf numFmtId="0" fontId="99" fillId="0" borderId="115" xfId="0" applyFont="1" applyBorder="1">
      <alignment vertical="center"/>
    </xf>
    <xf numFmtId="0" fontId="0" fillId="3" borderId="0" xfId="0" applyFill="1" applyProtection="1">
      <alignment vertical="center"/>
      <protection hidden="1"/>
    </xf>
    <xf numFmtId="0" fontId="5" fillId="9" borderId="52" xfId="0" applyFont="1" applyFill="1" applyBorder="1" applyAlignment="1" applyProtection="1">
      <alignment horizontal="left" vertical="center"/>
      <protection hidden="1"/>
    </xf>
    <xf numFmtId="0" fontId="5" fillId="9" borderId="53" xfId="0" applyFont="1" applyFill="1" applyBorder="1" applyAlignment="1" applyProtection="1">
      <alignment horizontal="left" vertical="center"/>
      <protection hidden="1"/>
    </xf>
    <xf numFmtId="0" fontId="5" fillId="3" borderId="0" xfId="0" applyFont="1" applyFill="1" applyProtection="1">
      <alignment vertical="center"/>
      <protection hidden="1"/>
    </xf>
    <xf numFmtId="0" fontId="5" fillId="9" borderId="25" xfId="0" applyFont="1" applyFill="1" applyBorder="1" applyAlignment="1" applyProtection="1">
      <alignment horizontal="left" vertical="center"/>
      <protection hidden="1"/>
    </xf>
    <xf numFmtId="0" fontId="5" fillId="9" borderId="26" xfId="0" applyFont="1" applyFill="1" applyBorder="1" applyAlignment="1" applyProtection="1">
      <alignment horizontal="left" vertical="center"/>
      <protection hidden="1"/>
    </xf>
    <xf numFmtId="0" fontId="5" fillId="3" borderId="0" xfId="0" applyFont="1" applyFill="1" applyAlignment="1" applyProtection="1">
      <alignment horizontal="left" vertical="center"/>
      <protection hidden="1"/>
    </xf>
    <xf numFmtId="49" fontId="54" fillId="3" borderId="10" xfId="0" applyNumberFormat="1" applyFont="1" applyFill="1" applyBorder="1" applyProtection="1">
      <alignment vertical="center"/>
      <protection locked="0"/>
    </xf>
    <xf numFmtId="0" fontId="20" fillId="3" borderId="91" xfId="0" applyFont="1" applyFill="1" applyBorder="1" applyProtection="1">
      <alignment vertical="center"/>
      <protection locked="0"/>
    </xf>
    <xf numFmtId="14" fontId="54" fillId="3" borderId="27" xfId="0" applyNumberFormat="1" applyFont="1" applyFill="1" applyBorder="1" applyAlignment="1" applyProtection="1">
      <alignment horizontal="center" vertical="center"/>
      <protection locked="0"/>
    </xf>
    <xf numFmtId="0" fontId="7" fillId="3" borderId="83" xfId="0" applyFont="1" applyFill="1" applyBorder="1" applyProtection="1">
      <alignment vertical="center"/>
      <protection locked="0"/>
    </xf>
    <xf numFmtId="14" fontId="55" fillId="0" borderId="83" xfId="0" applyNumberFormat="1" applyFont="1" applyBorder="1" applyAlignment="1" applyProtection="1">
      <alignment horizontal="center" vertical="center"/>
      <protection locked="0" hidden="1"/>
    </xf>
    <xf numFmtId="0" fontId="7" fillId="3" borderId="2" xfId="0" applyFont="1" applyFill="1" applyBorder="1" applyAlignment="1" applyProtection="1">
      <alignment horizontal="center" vertical="center"/>
      <protection locked="0"/>
    </xf>
    <xf numFmtId="0" fontId="7" fillId="3" borderId="2" xfId="0" applyFont="1" applyFill="1" applyBorder="1" applyAlignment="1" applyProtection="1">
      <alignment horizontal="center" vertical="center"/>
      <protection hidden="1"/>
    </xf>
    <xf numFmtId="49" fontId="7" fillId="3" borderId="2" xfId="0" applyNumberFormat="1" applyFont="1" applyFill="1" applyBorder="1" applyProtection="1">
      <alignment vertical="center"/>
      <protection locked="0"/>
    </xf>
    <xf numFmtId="14" fontId="54" fillId="3" borderId="91" xfId="0" applyNumberFormat="1" applyFont="1" applyFill="1" applyBorder="1" applyAlignment="1" applyProtection="1">
      <alignment horizontal="center" vertical="center"/>
      <protection locked="0"/>
    </xf>
    <xf numFmtId="0" fontId="54" fillId="3" borderId="1" xfId="0" applyFont="1" applyFill="1" applyBorder="1">
      <alignment vertical="center"/>
    </xf>
    <xf numFmtId="49" fontId="54" fillId="3" borderId="1" xfId="0" applyNumberFormat="1" applyFont="1" applyFill="1" applyBorder="1" applyProtection="1">
      <alignment vertical="center"/>
      <protection locked="0"/>
    </xf>
    <xf numFmtId="0" fontId="20" fillId="3" borderId="4" xfId="0" applyFont="1" applyFill="1" applyBorder="1" applyProtection="1">
      <alignment vertical="center"/>
      <protection locked="0"/>
    </xf>
    <xf numFmtId="14" fontId="54" fillId="3" borderId="25" xfId="0" applyNumberFormat="1" applyFont="1" applyFill="1" applyBorder="1" applyAlignment="1" applyProtection="1">
      <alignment horizontal="center" vertical="center"/>
      <protection locked="0"/>
    </xf>
    <xf numFmtId="14" fontId="54" fillId="3" borderId="103" xfId="0" applyNumberFormat="1" applyFont="1" applyFill="1" applyBorder="1" applyAlignment="1" applyProtection="1">
      <alignment horizontal="center" vertical="center"/>
      <protection locked="0"/>
    </xf>
    <xf numFmtId="14" fontId="54" fillId="3" borderId="1" xfId="0" applyNumberFormat="1" applyFont="1" applyFill="1" applyBorder="1" applyAlignment="1" applyProtection="1">
      <alignment horizontal="center" vertical="center"/>
      <protection locked="0"/>
    </xf>
    <xf numFmtId="0" fontId="20" fillId="3" borderId="59" xfId="0" applyFont="1" applyFill="1" applyBorder="1" applyProtection="1">
      <alignment vertical="center"/>
      <protection locked="0"/>
    </xf>
    <xf numFmtId="0" fontId="20" fillId="3" borderId="9" xfId="0" applyFont="1" applyFill="1" applyBorder="1" applyProtection="1">
      <alignment vertical="center"/>
      <protection locked="0"/>
    </xf>
    <xf numFmtId="0" fontId="93" fillId="0" borderId="1" xfId="0" applyFont="1" applyBorder="1" applyAlignment="1" applyProtection="1">
      <alignment horizontal="right" vertical="center"/>
      <protection hidden="1"/>
    </xf>
    <xf numFmtId="0" fontId="50" fillId="3" borderId="0" xfId="0" applyFont="1" applyFill="1" applyProtection="1">
      <alignment vertical="center"/>
      <protection hidden="1"/>
    </xf>
    <xf numFmtId="0" fontId="48" fillId="3" borderId="0" xfId="0" applyFont="1" applyFill="1" applyProtection="1">
      <alignment vertical="center"/>
      <protection hidden="1"/>
    </xf>
    <xf numFmtId="14" fontId="48" fillId="3" borderId="0" xfId="0" applyNumberFormat="1" applyFont="1" applyFill="1" applyProtection="1">
      <alignment vertical="center"/>
      <protection hidden="1"/>
    </xf>
    <xf numFmtId="0" fontId="49" fillId="3" borderId="0" xfId="0" applyFont="1" applyFill="1" applyAlignment="1" applyProtection="1">
      <alignment horizontal="center" vertical="center"/>
      <protection hidden="1"/>
    </xf>
    <xf numFmtId="0" fontId="47" fillId="3" borderId="0" xfId="0" applyFont="1" applyFill="1" applyProtection="1">
      <alignment vertical="center"/>
      <protection hidden="1"/>
    </xf>
    <xf numFmtId="0" fontId="8" fillId="3" borderId="0" xfId="0" applyFont="1" applyFill="1" applyProtection="1">
      <alignment vertical="center"/>
      <protection hidden="1"/>
    </xf>
    <xf numFmtId="0" fontId="8" fillId="3" borderId="0" xfId="0" applyFont="1" applyFill="1" applyAlignment="1" applyProtection="1">
      <alignment horizontal="center" vertical="center"/>
      <protection hidden="1"/>
    </xf>
    <xf numFmtId="0" fontId="8" fillId="3" borderId="0" xfId="0" applyFont="1" applyFill="1" applyAlignment="1" applyProtection="1">
      <alignment horizontal="left"/>
      <protection hidden="1"/>
    </xf>
    <xf numFmtId="49" fontId="8" fillId="3" borderId="0" xfId="0" applyNumberFormat="1" applyFont="1" applyFill="1" applyProtection="1">
      <alignment vertical="center"/>
      <protection hidden="1"/>
    </xf>
    <xf numFmtId="14" fontId="8" fillId="3" borderId="0" xfId="0" applyNumberFormat="1" applyFont="1" applyFill="1" applyProtection="1">
      <alignment vertical="center"/>
      <protection hidden="1"/>
    </xf>
    <xf numFmtId="0" fontId="8" fillId="3" borderId="0" xfId="0" applyFont="1" applyFill="1" applyAlignment="1" applyProtection="1">
      <protection hidden="1"/>
    </xf>
    <xf numFmtId="180" fontId="8" fillId="3" borderId="0" xfId="0" applyNumberFormat="1" applyFont="1" applyFill="1" applyAlignment="1" applyProtection="1">
      <alignment horizontal="center" vertical="center"/>
      <protection hidden="1"/>
    </xf>
    <xf numFmtId="0" fontId="8" fillId="5" borderId="19" xfId="0" applyFont="1" applyFill="1" applyBorder="1" applyAlignment="1" applyProtection="1">
      <alignment horizontal="center" vertical="center"/>
      <protection hidden="1"/>
    </xf>
    <xf numFmtId="178" fontId="8" fillId="5" borderId="19" xfId="0" applyNumberFormat="1" applyFont="1" applyFill="1" applyBorder="1" applyAlignment="1" applyProtection="1">
      <alignment horizontal="center" vertical="center"/>
      <protection hidden="1"/>
    </xf>
    <xf numFmtId="0" fontId="8" fillId="3" borderId="50" xfId="0"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14" fontId="8" fillId="3" borderId="2" xfId="0" applyNumberFormat="1" applyFont="1" applyFill="1" applyBorder="1" applyAlignment="1" applyProtection="1">
      <alignment horizontal="center" vertical="center"/>
      <protection hidden="1"/>
    </xf>
    <xf numFmtId="14" fontId="8" fillId="3" borderId="7" xfId="0" applyNumberFormat="1"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79" fillId="3" borderId="0" xfId="0" applyFont="1" applyFill="1" applyProtection="1">
      <alignment vertical="center"/>
      <protection hidden="1"/>
    </xf>
    <xf numFmtId="0" fontId="47" fillId="3" borderId="0" xfId="0" applyFont="1" applyFill="1" applyAlignment="1" applyProtection="1">
      <alignment vertical="center" wrapText="1"/>
      <protection hidden="1"/>
    </xf>
    <xf numFmtId="178" fontId="8" fillId="5" borderId="19" xfId="15" applyNumberFormat="1" applyFont="1" applyFill="1" applyBorder="1" applyAlignment="1" applyProtection="1">
      <alignment horizontal="center" vertical="center"/>
      <protection hidden="1"/>
    </xf>
    <xf numFmtId="14" fontId="58" fillId="0" borderId="117" xfId="0" applyNumberFormat="1" applyFont="1" applyBorder="1" applyAlignment="1" applyProtection="1">
      <alignment horizontal="center" vertical="center"/>
      <protection hidden="1"/>
    </xf>
    <xf numFmtId="14" fontId="58" fillId="0" borderId="1" xfId="0" applyNumberFormat="1" applyFont="1" applyBorder="1" applyAlignment="1" applyProtection="1">
      <alignment horizontal="center" vertical="center"/>
      <protection hidden="1"/>
    </xf>
    <xf numFmtId="0" fontId="47" fillId="3" borderId="0" xfId="0" applyFont="1" applyFill="1" applyAlignment="1" applyProtection="1">
      <alignment horizontal="center" vertical="center"/>
      <protection hidden="1"/>
    </xf>
    <xf numFmtId="5" fontId="47" fillId="3" borderId="0" xfId="0" applyNumberFormat="1" applyFont="1" applyFill="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locked="0"/>
    </xf>
    <xf numFmtId="0" fontId="54" fillId="3" borderId="10" xfId="0" applyFont="1" applyFill="1" applyBorder="1" applyAlignment="1" applyProtection="1">
      <alignment horizontal="center" vertical="center"/>
      <protection locked="0"/>
    </xf>
    <xf numFmtId="0" fontId="54" fillId="3" borderId="10" xfId="0" applyFont="1" applyFill="1" applyBorder="1" applyAlignment="1" applyProtection="1">
      <alignment horizontal="center" vertical="center"/>
      <protection hidden="1"/>
    </xf>
    <xf numFmtId="0" fontId="12" fillId="4" borderId="0" xfId="0" applyFont="1" applyFill="1" applyAlignment="1" applyProtection="1">
      <alignment horizontal="center" vertical="center"/>
      <protection hidden="1"/>
    </xf>
    <xf numFmtId="180" fontId="5" fillId="0" borderId="1" xfId="0" applyNumberFormat="1" applyFont="1" applyBorder="1" applyAlignment="1" applyProtection="1">
      <alignment horizontal="center" vertical="center"/>
      <protection hidden="1"/>
    </xf>
    <xf numFmtId="49" fontId="54" fillId="3" borderId="6" xfId="0" applyNumberFormat="1" applyFont="1" applyFill="1" applyBorder="1" applyProtection="1">
      <alignment vertical="center"/>
      <protection locked="0"/>
    </xf>
    <xf numFmtId="0" fontId="20" fillId="3" borderId="27" xfId="0" applyFont="1" applyFill="1" applyBorder="1" applyProtection="1">
      <alignment vertical="center"/>
      <protection locked="0"/>
    </xf>
    <xf numFmtId="14" fontId="58" fillId="0" borderId="0" xfId="0" applyNumberFormat="1" applyFont="1" applyAlignment="1" applyProtection="1">
      <alignment horizontal="center" vertical="center"/>
      <protection hidden="1"/>
    </xf>
    <xf numFmtId="0" fontId="7" fillId="3" borderId="2" xfId="0" applyFont="1" applyFill="1" applyBorder="1" applyProtection="1">
      <alignment vertical="center"/>
      <protection locked="0"/>
    </xf>
    <xf numFmtId="14" fontId="55" fillId="0" borderId="2" xfId="0" applyNumberFormat="1" applyFont="1" applyBorder="1" applyAlignment="1" applyProtection="1">
      <alignment horizontal="center" vertical="center"/>
      <protection locked="0" hidden="1"/>
    </xf>
    <xf numFmtId="14" fontId="58" fillId="0" borderId="2" xfId="0" applyNumberFormat="1" applyFont="1" applyBorder="1" applyAlignment="1" applyProtection="1">
      <alignment horizontal="center" vertical="center"/>
      <protection hidden="1"/>
    </xf>
    <xf numFmtId="0" fontId="14" fillId="0" borderId="1" xfId="0" applyFont="1" applyBorder="1">
      <alignment vertical="center"/>
    </xf>
    <xf numFmtId="0" fontId="5" fillId="5" borderId="76" xfId="0" applyFont="1" applyFill="1" applyBorder="1" applyAlignment="1" applyProtection="1">
      <alignment horizontal="center" vertical="center"/>
      <protection hidden="1"/>
    </xf>
    <xf numFmtId="0" fontId="54" fillId="3" borderId="103" xfId="0" applyFont="1" applyFill="1" applyBorder="1" applyAlignment="1" applyProtection="1">
      <alignment horizontal="center" vertical="center"/>
      <protection hidden="1"/>
    </xf>
    <xf numFmtId="0" fontId="54" fillId="3" borderId="2" xfId="0" applyFont="1" applyFill="1" applyBorder="1" applyAlignment="1" applyProtection="1">
      <alignment horizontal="center" vertical="center"/>
      <protection hidden="1"/>
    </xf>
    <xf numFmtId="0" fontId="54" fillId="3" borderId="2" xfId="0" applyFont="1" applyFill="1" applyBorder="1" applyAlignment="1" applyProtection="1">
      <alignment horizontal="center" vertical="center"/>
      <protection locked="0"/>
    </xf>
    <xf numFmtId="14" fontId="58" fillId="0" borderId="70" xfId="0" applyNumberFormat="1" applyFont="1" applyBorder="1" applyAlignment="1" applyProtection="1">
      <alignment horizontal="center" vertical="center"/>
      <protection hidden="1"/>
    </xf>
    <xf numFmtId="0" fontId="11" fillId="3" borderId="0" xfId="0" applyFont="1" applyFill="1" applyAlignment="1" applyProtection="1">
      <alignment horizontal="center" vertical="center"/>
      <protection locked="0"/>
    </xf>
    <xf numFmtId="0" fontId="66" fillId="0" borderId="0" xfId="0" applyFont="1" applyProtection="1">
      <alignment vertical="center"/>
      <protection hidden="1"/>
    </xf>
    <xf numFmtId="14" fontId="58" fillId="0" borderId="71" xfId="0" applyNumberFormat="1" applyFont="1" applyBorder="1" applyAlignment="1" applyProtection="1">
      <alignment horizontal="center" vertical="center"/>
      <protection hidden="1"/>
    </xf>
    <xf numFmtId="0" fontId="110" fillId="0" borderId="115" xfId="0" applyFont="1" applyBorder="1">
      <alignment vertical="center"/>
    </xf>
    <xf numFmtId="0" fontId="111" fillId="0" borderId="0" xfId="0" applyFont="1" applyAlignment="1">
      <alignment horizontal="left"/>
    </xf>
    <xf numFmtId="49" fontId="111" fillId="0" borderId="0" xfId="0" applyNumberFormat="1" applyFont="1" applyAlignment="1">
      <alignment horizontal="left"/>
    </xf>
    <xf numFmtId="49" fontId="111" fillId="0" borderId="0" xfId="4" applyNumberFormat="1" applyFont="1" applyAlignment="1">
      <alignment horizontal="left"/>
    </xf>
    <xf numFmtId="49" fontId="111" fillId="0" borderId="0" xfId="0" applyNumberFormat="1" applyFont="1" applyAlignment="1"/>
    <xf numFmtId="49" fontId="111" fillId="0" borderId="0" xfId="4" applyNumberFormat="1" applyFont="1"/>
    <xf numFmtId="0" fontId="112" fillId="0" borderId="0" xfId="0" applyFont="1">
      <alignment vertical="center"/>
    </xf>
    <xf numFmtId="0" fontId="13" fillId="23" borderId="0" xfId="0" applyFont="1" applyFill="1">
      <alignment vertical="center"/>
    </xf>
    <xf numFmtId="0" fontId="111" fillId="0" borderId="0" xfId="0" applyFont="1" applyAlignment="1"/>
    <xf numFmtId="0" fontId="19" fillId="0" borderId="0" xfId="18">
      <alignment vertical="center"/>
    </xf>
    <xf numFmtId="0" fontId="19" fillId="0" borderId="1" xfId="18" applyBorder="1" applyAlignment="1">
      <alignment horizontal="center" vertical="center"/>
    </xf>
    <xf numFmtId="0" fontId="19" fillId="0" borderId="3" xfId="18" applyBorder="1" applyAlignment="1">
      <alignment horizontal="center" vertical="center"/>
    </xf>
    <xf numFmtId="0" fontId="19" fillId="0" borderId="6" xfId="18" applyBorder="1" applyAlignment="1">
      <alignment horizontal="center" vertical="center"/>
    </xf>
    <xf numFmtId="0" fontId="19" fillId="0" borderId="2" xfId="18" applyBorder="1" applyAlignment="1">
      <alignment horizontal="center" vertical="center"/>
    </xf>
    <xf numFmtId="0" fontId="113" fillId="0" borderId="0" xfId="18" applyFont="1">
      <alignment vertical="center"/>
    </xf>
    <xf numFmtId="0" fontId="19" fillId="0" borderId="0" xfId="18" applyAlignment="1">
      <alignment horizontal="left" vertical="center"/>
    </xf>
    <xf numFmtId="0" fontId="19" fillId="0" borderId="0" xfId="18" applyAlignment="1">
      <alignment horizontal="center" vertical="center"/>
    </xf>
    <xf numFmtId="0" fontId="19" fillId="0" borderId="0" xfId="18" applyAlignment="1" applyProtection="1">
      <alignment horizontal="center" vertical="center"/>
      <protection locked="0"/>
    </xf>
    <xf numFmtId="184" fontId="113" fillId="0" borderId="0" xfId="18" applyNumberFormat="1" applyFont="1" applyProtection="1">
      <alignment vertical="center"/>
      <protection locked="0"/>
    </xf>
    <xf numFmtId="184" fontId="113" fillId="0" borderId="1" xfId="18" applyNumberFormat="1" applyFont="1" applyBorder="1" applyAlignment="1" applyProtection="1">
      <alignment horizontal="center" vertical="center"/>
      <protection locked="0"/>
    </xf>
    <xf numFmtId="56" fontId="113" fillId="0" borderId="1" xfId="18" applyNumberFormat="1" applyFont="1" applyBorder="1" applyAlignment="1">
      <alignment horizontal="center" vertical="center"/>
    </xf>
    <xf numFmtId="0" fontId="19" fillId="0" borderId="0" xfId="18" applyProtection="1">
      <alignment vertical="center"/>
      <protection locked="0"/>
    </xf>
    <xf numFmtId="0" fontId="19" fillId="0" borderId="1" xfId="18" applyBorder="1" applyAlignment="1" applyProtection="1">
      <alignment horizontal="center" vertical="center"/>
      <protection locked="0"/>
    </xf>
    <xf numFmtId="0" fontId="80" fillId="0" borderId="1" xfId="18" applyFont="1" applyBorder="1" applyAlignment="1">
      <alignment horizontal="left" vertical="center"/>
    </xf>
    <xf numFmtId="0" fontId="19" fillId="0" borderId="0" xfId="18" applyAlignment="1">
      <alignment horizontal="distributed" vertical="center"/>
    </xf>
    <xf numFmtId="0" fontId="114" fillId="0" borderId="0" xfId="18" applyFont="1">
      <alignment vertical="center"/>
    </xf>
    <xf numFmtId="0" fontId="19" fillId="0" borderId="1" xfId="18" applyBorder="1" applyProtection="1">
      <alignment vertical="center"/>
      <protection locked="0"/>
    </xf>
    <xf numFmtId="0" fontId="19" fillId="0" borderId="3" xfId="18" applyBorder="1" applyAlignment="1" applyProtection="1">
      <alignment horizontal="center" vertical="center"/>
      <protection locked="0"/>
    </xf>
    <xf numFmtId="0" fontId="19" fillId="0" borderId="3" xfId="18" applyBorder="1" applyProtection="1">
      <alignment vertical="center"/>
      <protection locked="0"/>
    </xf>
    <xf numFmtId="184" fontId="113" fillId="0" borderId="1" xfId="18" applyNumberFormat="1" applyFont="1" applyBorder="1" applyProtection="1">
      <alignment vertical="center"/>
      <protection locked="0"/>
    </xf>
    <xf numFmtId="0" fontId="116" fillId="0" borderId="0" xfId="18" applyFont="1" applyAlignment="1">
      <alignment horizontal="center" vertical="center"/>
    </xf>
    <xf numFmtId="0" fontId="4" fillId="3" borderId="0" xfId="0" applyFont="1" applyFill="1" applyAlignment="1" applyProtection="1">
      <alignment horizontal="center"/>
      <protection locked="0"/>
    </xf>
    <xf numFmtId="0" fontId="68" fillId="3" borderId="58" xfId="0" applyFont="1" applyFill="1" applyBorder="1" applyAlignment="1">
      <alignment horizontal="center" vertical="center"/>
    </xf>
    <xf numFmtId="0" fontId="68" fillId="3" borderId="47" xfId="0" applyFont="1" applyFill="1" applyBorder="1" applyAlignment="1">
      <alignment horizontal="center" vertical="center"/>
    </xf>
    <xf numFmtId="0" fontId="68" fillId="3" borderId="37"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23" xfId="0" applyFont="1" applyFill="1" applyBorder="1" applyAlignment="1">
      <alignment horizontal="center" vertical="center"/>
    </xf>
    <xf numFmtId="182" fontId="5" fillId="3" borderId="1" xfId="0" applyNumberFormat="1" applyFont="1" applyFill="1" applyBorder="1" applyAlignment="1" applyProtection="1">
      <alignment horizontal="center" vertical="center"/>
      <protection locked="0"/>
    </xf>
    <xf numFmtId="182" fontId="5" fillId="3" borderId="30" xfId="0" applyNumberFormat="1" applyFont="1" applyFill="1" applyBorder="1" applyAlignment="1" applyProtection="1">
      <alignment horizontal="center" vertical="center"/>
      <protection locked="0"/>
    </xf>
    <xf numFmtId="182" fontId="5" fillId="3" borderId="23" xfId="0" applyNumberFormat="1" applyFont="1" applyFill="1" applyBorder="1" applyAlignment="1" applyProtection="1">
      <alignment horizontal="center" vertical="center"/>
      <protection locked="0"/>
    </xf>
    <xf numFmtId="182" fontId="5" fillId="3" borderId="31" xfId="0" applyNumberFormat="1" applyFont="1" applyFill="1" applyBorder="1" applyAlignment="1" applyProtection="1">
      <alignment horizontal="center" vertical="center"/>
      <protection locked="0"/>
    </xf>
    <xf numFmtId="0" fontId="5" fillId="3" borderId="15" xfId="0" applyFont="1" applyFill="1" applyBorder="1" applyAlignment="1">
      <alignment horizontal="center" vertical="center"/>
    </xf>
    <xf numFmtId="0" fontId="5" fillId="3" borderId="3" xfId="0" applyFont="1" applyFill="1" applyBorder="1" applyAlignment="1">
      <alignment horizontal="center" vertical="center"/>
    </xf>
    <xf numFmtId="49" fontId="5" fillId="3" borderId="3" xfId="0" applyNumberFormat="1" applyFont="1" applyFill="1" applyBorder="1" applyAlignment="1" applyProtection="1">
      <alignment horizontal="center" vertical="center"/>
      <protection locked="0"/>
    </xf>
    <xf numFmtId="49" fontId="5" fillId="3" borderId="32" xfId="0" applyNumberFormat="1" applyFont="1" applyFill="1" applyBorder="1" applyAlignment="1" applyProtection="1">
      <alignment horizontal="center" vertical="center"/>
      <protection locked="0"/>
    </xf>
    <xf numFmtId="0" fontId="5" fillId="3" borderId="16" xfId="0" applyFont="1" applyFill="1" applyBorder="1" applyAlignment="1">
      <alignment horizontal="center" vertical="center"/>
    </xf>
    <xf numFmtId="0" fontId="5" fillId="3" borderId="1" xfId="0" applyFont="1" applyFill="1" applyBorder="1" applyAlignment="1">
      <alignment horizontal="center" vertical="center"/>
    </xf>
    <xf numFmtId="0" fontId="4" fillId="3" borderId="0" xfId="0" applyFont="1" applyFill="1" applyAlignment="1">
      <alignment horizontal="center" vertical="center"/>
    </xf>
    <xf numFmtId="0" fontId="5" fillId="3" borderId="28" xfId="0" applyFont="1" applyFill="1" applyBorder="1" applyAlignment="1" applyProtection="1">
      <alignment horizontal="center" vertical="top"/>
      <protection locked="0"/>
    </xf>
    <xf numFmtId="0" fontId="5" fillId="3" borderId="1" xfId="0" applyFont="1" applyFill="1" applyBorder="1" applyAlignment="1" applyProtection="1">
      <alignment horizontal="center" vertical="center"/>
      <protection locked="0"/>
    </xf>
    <xf numFmtId="0" fontId="5" fillId="3" borderId="30" xfId="0" applyFont="1" applyFill="1" applyBorder="1" applyAlignment="1" applyProtection="1">
      <alignment horizontal="center" vertical="center"/>
      <protection locked="0"/>
    </xf>
    <xf numFmtId="0" fontId="5" fillId="3" borderId="43" xfId="0" applyFont="1" applyFill="1" applyBorder="1" applyAlignment="1" applyProtection="1">
      <alignment horizontal="left" vertical="top" wrapText="1"/>
      <protection locked="0"/>
    </xf>
    <xf numFmtId="0" fontId="5" fillId="3" borderId="44" xfId="0" applyFont="1" applyFill="1" applyBorder="1" applyAlignment="1" applyProtection="1">
      <alignment horizontal="left" vertical="top" wrapText="1"/>
      <protection locked="0"/>
    </xf>
    <xf numFmtId="0" fontId="5" fillId="3" borderId="45" xfId="0" applyFont="1" applyFill="1" applyBorder="1" applyAlignment="1" applyProtection="1">
      <alignment horizontal="left" vertical="top" wrapText="1"/>
      <protection locked="0"/>
    </xf>
    <xf numFmtId="0" fontId="5" fillId="3" borderId="27" xfId="0" applyFont="1" applyFill="1" applyBorder="1" applyAlignment="1" applyProtection="1">
      <alignment horizontal="left" vertical="top" wrapText="1"/>
      <protection locked="0"/>
    </xf>
    <xf numFmtId="0" fontId="5" fillId="3" borderId="0" xfId="0" applyFont="1" applyFill="1" applyAlignment="1" applyProtection="1">
      <alignment horizontal="left" vertical="top" wrapText="1"/>
      <protection locked="0"/>
    </xf>
    <xf numFmtId="0" fontId="5" fillId="3" borderId="24" xfId="0" applyFont="1" applyFill="1" applyBorder="1" applyAlignment="1" applyProtection="1">
      <alignment horizontal="left" vertical="top" wrapText="1"/>
      <protection locked="0"/>
    </xf>
    <xf numFmtId="0" fontId="5" fillId="3" borderId="18" xfId="0" applyFont="1" applyFill="1" applyBorder="1" applyAlignment="1" applyProtection="1">
      <alignment horizontal="left" vertical="top" wrapText="1"/>
      <protection locked="0"/>
    </xf>
    <xf numFmtId="0" fontId="5" fillId="3" borderId="25" xfId="0" applyFont="1" applyFill="1" applyBorder="1" applyAlignment="1" applyProtection="1">
      <alignment horizontal="left" vertical="top" wrapText="1"/>
      <protection locked="0"/>
    </xf>
    <xf numFmtId="0" fontId="5" fillId="3" borderId="26" xfId="0" applyFont="1" applyFill="1" applyBorder="1" applyAlignment="1" applyProtection="1">
      <alignment horizontal="left" vertical="top" wrapText="1"/>
      <protection locked="0"/>
    </xf>
    <xf numFmtId="0" fontId="5" fillId="3" borderId="30" xfId="0" applyFont="1" applyFill="1" applyBorder="1" applyAlignment="1">
      <alignment horizontal="center" vertical="center"/>
    </xf>
    <xf numFmtId="0" fontId="4" fillId="3" borderId="16"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protection locked="0"/>
    </xf>
    <xf numFmtId="0" fontId="38" fillId="3" borderId="0" xfId="0" applyFont="1" applyFill="1" applyAlignment="1">
      <alignment horizontal="center" vertical="center"/>
    </xf>
    <xf numFmtId="0" fontId="5" fillId="3" borderId="12" xfId="0" applyFont="1" applyFill="1" applyBorder="1" applyAlignment="1">
      <alignment horizontal="center" vertical="center"/>
    </xf>
    <xf numFmtId="0" fontId="5" fillId="3" borderId="13" xfId="0" applyFont="1" applyFill="1" applyBorder="1" applyAlignment="1">
      <alignment horizontal="center" vertical="center"/>
    </xf>
    <xf numFmtId="0" fontId="6" fillId="3" borderId="1" xfId="0" applyFont="1" applyFill="1" applyBorder="1" applyAlignment="1" applyProtection="1">
      <alignment horizontal="center" vertical="center"/>
      <protection locked="0"/>
    </xf>
    <xf numFmtId="0" fontId="6" fillId="3" borderId="30" xfId="0" applyFont="1" applyFill="1" applyBorder="1" applyAlignment="1" applyProtection="1">
      <alignment horizontal="center" vertical="center"/>
      <protection locked="0"/>
    </xf>
    <xf numFmtId="0" fontId="6" fillId="3" borderId="13"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30" xfId="0" applyFont="1" applyFill="1" applyBorder="1" applyAlignment="1">
      <alignment horizontal="center" vertical="center"/>
    </xf>
    <xf numFmtId="0" fontId="33" fillId="3" borderId="0" xfId="0" applyFont="1" applyFill="1" applyAlignment="1">
      <alignment horizontal="center" vertical="center"/>
    </xf>
    <xf numFmtId="0" fontId="71" fillId="3" borderId="104" xfId="0" applyFont="1" applyFill="1" applyBorder="1" applyAlignment="1">
      <alignment horizontal="center" vertical="center" wrapText="1"/>
    </xf>
    <xf numFmtId="0" fontId="71" fillId="3" borderId="105" xfId="0" applyFont="1" applyFill="1" applyBorder="1" applyAlignment="1">
      <alignment horizontal="center" vertical="center" wrapText="1"/>
    </xf>
    <xf numFmtId="0" fontId="71" fillId="3" borderId="106" xfId="0" applyFont="1" applyFill="1" applyBorder="1" applyAlignment="1">
      <alignment horizontal="center" vertical="center" wrapText="1"/>
    </xf>
    <xf numFmtId="0" fontId="71" fillId="3" borderId="107" xfId="0" applyFont="1" applyFill="1" applyBorder="1" applyAlignment="1">
      <alignment horizontal="center" vertical="center" wrapText="1"/>
    </xf>
    <xf numFmtId="0" fontId="71" fillId="3" borderId="0" xfId="0" applyFont="1" applyFill="1" applyAlignment="1">
      <alignment horizontal="center" vertical="center" wrapText="1"/>
    </xf>
    <xf numFmtId="0" fontId="71" fillId="3" borderId="108" xfId="0" applyFont="1" applyFill="1" applyBorder="1" applyAlignment="1">
      <alignment horizontal="center" vertical="center" wrapText="1"/>
    </xf>
    <xf numFmtId="0" fontId="71" fillId="3" borderId="109" xfId="0" applyFont="1" applyFill="1" applyBorder="1" applyAlignment="1">
      <alignment horizontal="center" vertical="center" wrapText="1"/>
    </xf>
    <xf numFmtId="0" fontId="71" fillId="3" borderId="110" xfId="0" applyFont="1" applyFill="1" applyBorder="1" applyAlignment="1">
      <alignment horizontal="center" vertical="center" wrapText="1"/>
    </xf>
    <xf numFmtId="0" fontId="71" fillId="3" borderId="111" xfId="0" applyFont="1" applyFill="1" applyBorder="1" applyAlignment="1">
      <alignment horizontal="center" vertical="center" wrapText="1"/>
    </xf>
    <xf numFmtId="6" fontId="33" fillId="3" borderId="23" xfId="1" applyFont="1" applyFill="1" applyBorder="1" applyAlignment="1">
      <alignment horizontal="center" vertical="center"/>
    </xf>
    <xf numFmtId="178" fontId="78" fillId="3" borderId="23" xfId="0" applyNumberFormat="1" applyFont="1" applyFill="1" applyBorder="1" applyAlignment="1">
      <alignment horizontal="center" vertical="center"/>
    </xf>
    <xf numFmtId="178" fontId="78" fillId="3" borderId="31" xfId="0" applyNumberFormat="1" applyFont="1" applyFill="1" applyBorder="1" applyAlignment="1">
      <alignment horizontal="center" vertical="center"/>
    </xf>
    <xf numFmtId="178" fontId="78" fillId="3" borderId="13" xfId="0" applyNumberFormat="1" applyFont="1" applyFill="1" applyBorder="1" applyAlignment="1">
      <alignment horizontal="center" vertical="center"/>
    </xf>
    <xf numFmtId="178" fontId="78" fillId="3" borderId="29" xfId="0" applyNumberFormat="1" applyFont="1" applyFill="1" applyBorder="1" applyAlignment="1">
      <alignment horizontal="center" vertical="center"/>
    </xf>
    <xf numFmtId="178" fontId="78" fillId="3" borderId="3" xfId="0" applyNumberFormat="1" applyFont="1" applyFill="1" applyBorder="1" applyAlignment="1">
      <alignment horizontal="center" vertical="center"/>
    </xf>
    <xf numFmtId="178" fontId="78" fillId="3" borderId="32" xfId="0" applyNumberFormat="1" applyFont="1" applyFill="1" applyBorder="1" applyAlignment="1">
      <alignment horizontal="center" vertical="center"/>
    </xf>
    <xf numFmtId="178" fontId="78" fillId="3" borderId="1" xfId="0" applyNumberFormat="1" applyFont="1" applyFill="1" applyBorder="1" applyAlignment="1">
      <alignment horizontal="center" vertical="center"/>
    </xf>
    <xf numFmtId="178" fontId="78" fillId="3" borderId="30" xfId="0" applyNumberFormat="1" applyFont="1" applyFill="1" applyBorder="1" applyAlignment="1">
      <alignment horizontal="center" vertical="center"/>
    </xf>
    <xf numFmtId="6" fontId="33" fillId="3" borderId="13" xfId="1" applyFont="1" applyFill="1" applyBorder="1" applyAlignment="1">
      <alignment horizontal="center" vertical="center"/>
    </xf>
    <xf numFmtId="6" fontId="33" fillId="3" borderId="97" xfId="1" applyFont="1" applyFill="1" applyBorder="1" applyAlignment="1">
      <alignment horizontal="center" vertical="center"/>
    </xf>
    <xf numFmtId="6" fontId="33" fillId="3" borderId="96" xfId="1" applyFont="1" applyFill="1" applyBorder="1" applyAlignment="1">
      <alignment horizontal="center" vertical="center"/>
    </xf>
    <xf numFmtId="6" fontId="33" fillId="3" borderId="112" xfId="1" applyFont="1" applyFill="1" applyBorder="1" applyAlignment="1">
      <alignment horizontal="center" vertical="center"/>
    </xf>
    <xf numFmtId="0" fontId="5" fillId="3" borderId="25" xfId="0" applyFont="1" applyFill="1" applyBorder="1" applyAlignment="1" applyProtection="1">
      <alignment horizontal="left" vertical="center"/>
      <protection locked="0"/>
    </xf>
    <xf numFmtId="0" fontId="5" fillId="9" borderId="42"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protection hidden="1"/>
    </xf>
    <xf numFmtId="0" fontId="5" fillId="3" borderId="58" xfId="0" applyFont="1" applyFill="1" applyBorder="1" applyAlignment="1" applyProtection="1">
      <alignment horizontal="center" vertical="center"/>
      <protection locked="0"/>
    </xf>
    <xf numFmtId="0" fontId="5" fillId="3" borderId="37" xfId="0" applyFont="1" applyFill="1" applyBorder="1" applyAlignment="1" applyProtection="1">
      <alignment horizontal="center" vertical="center"/>
      <protection locked="0"/>
    </xf>
    <xf numFmtId="0" fontId="109" fillId="0" borderId="42" xfId="0" applyFont="1" applyBorder="1" applyAlignment="1" applyProtection="1">
      <alignment horizontal="center" vertical="center"/>
      <protection locked="0" hidden="1"/>
    </xf>
    <xf numFmtId="0" fontId="109" fillId="0" borderId="41" xfId="0" applyFont="1" applyBorder="1" applyAlignment="1" applyProtection="1">
      <alignment horizontal="center" vertical="center"/>
      <protection locked="0" hidden="1"/>
    </xf>
    <xf numFmtId="0" fontId="8" fillId="3" borderId="28" xfId="0" applyFont="1" applyFill="1" applyBorder="1" applyAlignment="1" applyProtection="1">
      <alignment horizontal="center" vertical="center"/>
      <protection hidden="1"/>
    </xf>
    <xf numFmtId="182" fontId="8" fillId="3" borderId="28" xfId="0" applyNumberFormat="1" applyFont="1" applyFill="1" applyBorder="1" applyAlignment="1" applyProtection="1">
      <alignment horizontal="center" vertical="center"/>
      <protection hidden="1"/>
    </xf>
    <xf numFmtId="0" fontId="8" fillId="3" borderId="17" xfId="0" applyFont="1" applyFill="1" applyBorder="1" applyAlignment="1" applyProtection="1">
      <alignment horizontal="center" vertical="center"/>
      <protection hidden="1"/>
    </xf>
    <xf numFmtId="0" fontId="8" fillId="3" borderId="56" xfId="0" applyFont="1" applyFill="1" applyBorder="1" applyAlignment="1" applyProtection="1">
      <alignment horizontal="center" vertical="center"/>
      <protection hidden="1"/>
    </xf>
    <xf numFmtId="0" fontId="8" fillId="3" borderId="48" xfId="0"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protection hidden="1"/>
    </xf>
    <xf numFmtId="0" fontId="8" fillId="3" borderId="11" xfId="0" applyFont="1" applyFill="1" applyBorder="1" applyAlignment="1" applyProtection="1">
      <alignment horizontal="center" vertical="center"/>
      <protection hidden="1"/>
    </xf>
    <xf numFmtId="0" fontId="8" fillId="3" borderId="34" xfId="0" applyFont="1" applyFill="1" applyBorder="1" applyAlignment="1" applyProtection="1">
      <alignment horizontal="center" vertical="center"/>
      <protection hidden="1"/>
    </xf>
    <xf numFmtId="0" fontId="8" fillId="3" borderId="58"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49" fontId="7" fillId="3" borderId="65" xfId="0" applyNumberFormat="1" applyFont="1" applyFill="1" applyBorder="1" applyAlignment="1" applyProtection="1">
      <alignment horizontal="center" vertical="center"/>
      <protection locked="0"/>
    </xf>
    <xf numFmtId="49" fontId="7" fillId="3" borderId="66" xfId="0" applyNumberFormat="1" applyFont="1" applyFill="1" applyBorder="1" applyAlignment="1" applyProtection="1">
      <alignment horizontal="center" vertical="center"/>
      <protection locked="0"/>
    </xf>
    <xf numFmtId="49" fontId="7" fillId="3" borderId="67" xfId="0" applyNumberFormat="1" applyFont="1" applyFill="1" applyBorder="1" applyAlignment="1" applyProtection="1">
      <alignment horizontal="center" vertical="center"/>
      <protection locked="0"/>
    </xf>
    <xf numFmtId="49" fontId="7" fillId="3" borderId="18" xfId="0" applyNumberFormat="1" applyFont="1" applyFill="1" applyBorder="1" applyAlignment="1" applyProtection="1">
      <alignment horizontal="center" vertical="center"/>
      <protection locked="0"/>
    </xf>
    <xf numFmtId="49" fontId="7" fillId="3" borderId="25" xfId="0" applyNumberFormat="1" applyFont="1" applyFill="1" applyBorder="1" applyAlignment="1" applyProtection="1">
      <alignment horizontal="center" vertical="center"/>
      <protection locked="0"/>
    </xf>
    <xf numFmtId="49" fontId="7" fillId="3" borderId="26" xfId="0" applyNumberFormat="1" applyFont="1" applyFill="1" applyBorder="1" applyAlignment="1" applyProtection="1">
      <alignment horizontal="center" vertical="center"/>
      <protection locked="0"/>
    </xf>
    <xf numFmtId="49" fontId="7" fillId="3" borderId="61" xfId="0" applyNumberFormat="1" applyFont="1" applyFill="1" applyBorder="1" applyAlignment="1" applyProtection="1">
      <alignment horizontal="center" vertical="center"/>
      <protection locked="0"/>
    </xf>
    <xf numFmtId="49" fontId="7" fillId="3" borderId="47" xfId="0" applyNumberFormat="1" applyFont="1" applyFill="1" applyBorder="1" applyAlignment="1" applyProtection="1">
      <alignment horizontal="center" vertical="center"/>
      <protection locked="0"/>
    </xf>
    <xf numFmtId="49" fontId="7" fillId="3" borderId="37" xfId="0" applyNumberFormat="1" applyFont="1" applyFill="1" applyBorder="1" applyAlignment="1" applyProtection="1">
      <alignment horizontal="center" vertical="center"/>
      <protection locked="0"/>
    </xf>
    <xf numFmtId="0" fontId="47" fillId="3" borderId="0" xfId="0" applyFont="1" applyFill="1" applyAlignment="1" applyProtection="1">
      <alignment horizontal="center" vertical="center"/>
      <protection hidden="1"/>
    </xf>
    <xf numFmtId="0" fontId="8" fillId="3" borderId="50" xfId="0" applyFont="1" applyFill="1" applyBorder="1" applyAlignment="1" applyProtection="1">
      <alignment horizontal="center" vertical="center"/>
      <protection hidden="1"/>
    </xf>
    <xf numFmtId="0" fontId="8" fillId="3" borderId="5" xfId="0"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7" fillId="3" borderId="3" xfId="0"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locked="0"/>
    </xf>
    <xf numFmtId="0" fontId="7" fillId="3" borderId="3" xfId="0" applyFont="1" applyFill="1" applyBorder="1" applyAlignment="1" applyProtection="1">
      <alignment horizontal="center" vertical="center"/>
      <protection locked="0"/>
    </xf>
    <xf numFmtId="0" fontId="7" fillId="3" borderId="10"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8" fillId="3" borderId="10" xfId="0"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7" fillId="3" borderId="5" xfId="0" applyFont="1" applyFill="1" applyBorder="1" applyAlignment="1" applyProtection="1">
      <alignment horizontal="center" vertical="center"/>
      <protection locked="0"/>
    </xf>
    <xf numFmtId="49" fontId="7" fillId="3" borderId="35" xfId="0" applyNumberFormat="1" applyFont="1" applyFill="1" applyBorder="1" applyAlignment="1" applyProtection="1">
      <alignment horizontal="center" vertical="center"/>
      <protection locked="0"/>
    </xf>
    <xf numFmtId="49" fontId="7" fillId="3" borderId="46" xfId="0" applyNumberFormat="1" applyFont="1" applyFill="1" applyBorder="1" applyAlignment="1" applyProtection="1">
      <alignment horizontal="center" vertical="center"/>
      <protection locked="0"/>
    </xf>
    <xf numFmtId="49" fontId="7" fillId="3" borderId="36" xfId="0" applyNumberFormat="1" applyFont="1" applyFill="1" applyBorder="1" applyAlignment="1" applyProtection="1">
      <alignment horizontal="center" vertical="center"/>
      <protection locked="0"/>
    </xf>
    <xf numFmtId="0" fontId="8" fillId="3" borderId="38" xfId="0" applyFont="1" applyFill="1" applyBorder="1" applyAlignment="1" applyProtection="1">
      <alignment horizontal="center" vertical="center"/>
      <protection hidden="1"/>
    </xf>
    <xf numFmtId="0" fontId="8" fillId="3" borderId="39" xfId="0" applyFont="1" applyFill="1" applyBorder="1" applyAlignment="1" applyProtection="1">
      <alignment horizontal="center" vertical="center"/>
      <protection hidden="1"/>
    </xf>
    <xf numFmtId="0" fontId="8" fillId="3" borderId="116" xfId="0" applyFont="1" applyFill="1" applyBorder="1" applyAlignment="1" applyProtection="1">
      <alignment horizontal="center" vertical="center"/>
      <protection hidden="1"/>
    </xf>
    <xf numFmtId="0" fontId="8" fillId="3" borderId="118" xfId="0" applyFont="1" applyFill="1" applyBorder="1" applyAlignment="1" applyProtection="1">
      <alignment horizontal="center" vertical="center"/>
      <protection hidden="1"/>
    </xf>
    <xf numFmtId="0" fontId="7" fillId="3" borderId="5" xfId="0" applyFont="1" applyFill="1" applyBorder="1" applyAlignment="1" applyProtection="1">
      <alignment horizontal="center" vertical="center"/>
      <protection hidden="1"/>
    </xf>
    <xf numFmtId="0" fontId="12" fillId="2" borderId="0" xfId="0" applyFont="1" applyFill="1" applyAlignment="1" applyProtection="1">
      <alignment horizontal="center" vertical="center"/>
      <protection hidden="1"/>
    </xf>
    <xf numFmtId="0" fontId="8" fillId="3" borderId="6"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8" fillId="3" borderId="40" xfId="0" applyFont="1" applyFill="1" applyBorder="1" applyAlignment="1" applyProtection="1">
      <alignment horizontal="center" vertical="center"/>
      <protection hidden="1"/>
    </xf>
    <xf numFmtId="0" fontId="8" fillId="3" borderId="60" xfId="0" applyFont="1" applyFill="1" applyBorder="1" applyAlignment="1" applyProtection="1">
      <alignment horizontal="center" vertical="center"/>
      <protection hidden="1"/>
    </xf>
    <xf numFmtId="0" fontId="8" fillId="3" borderId="64" xfId="0" applyFont="1" applyFill="1" applyBorder="1" applyAlignment="1" applyProtection="1">
      <alignment horizontal="center" vertical="center"/>
      <protection hidden="1"/>
    </xf>
    <xf numFmtId="0" fontId="8" fillId="3" borderId="4" xfId="0" applyFont="1" applyFill="1" applyBorder="1" applyAlignment="1" applyProtection="1">
      <alignment horizontal="center" vertical="center"/>
      <protection hidden="1"/>
    </xf>
    <xf numFmtId="0" fontId="8" fillId="3" borderId="63" xfId="0" applyFont="1" applyFill="1" applyBorder="1" applyAlignment="1" applyProtection="1">
      <alignment horizontal="center" vertical="center"/>
      <protection hidden="1"/>
    </xf>
    <xf numFmtId="5" fontId="47" fillId="3" borderId="0" xfId="0" applyNumberFormat="1" applyFont="1" applyFill="1" applyAlignment="1" applyProtection="1">
      <alignment horizontal="center" vertical="center"/>
      <protection hidden="1"/>
    </xf>
    <xf numFmtId="0" fontId="5" fillId="0" borderId="97" xfId="0" applyFont="1" applyBorder="1" applyAlignment="1" applyProtection="1">
      <alignment horizontal="center" vertical="center"/>
      <protection hidden="1"/>
    </xf>
    <xf numFmtId="0" fontId="5" fillId="0" borderId="76" xfId="0" applyFont="1" applyBorder="1" applyAlignment="1" applyProtection="1">
      <alignment horizontal="center" vertical="center"/>
      <protection hidden="1"/>
    </xf>
    <xf numFmtId="0" fontId="55" fillId="0" borderId="97" xfId="0" applyFont="1" applyBorder="1" applyAlignment="1" applyProtection="1">
      <alignment horizontal="center" vertical="center"/>
      <protection hidden="1"/>
    </xf>
    <xf numFmtId="0" fontId="55" fillId="0" borderId="76" xfId="0" applyFont="1" applyBorder="1" applyAlignment="1" applyProtection="1">
      <alignment horizontal="center" vertical="center"/>
      <protection hidden="1"/>
    </xf>
    <xf numFmtId="0" fontId="55" fillId="0" borderId="96" xfId="0" applyFont="1" applyBorder="1" applyAlignment="1" applyProtection="1">
      <alignment horizontal="center" vertical="center"/>
      <protection hidden="1"/>
    </xf>
    <xf numFmtId="0" fontId="8" fillId="3" borderId="25" xfId="0" applyFont="1" applyFill="1" applyBorder="1" applyAlignment="1" applyProtection="1">
      <alignment horizontal="left" vertical="top" wrapText="1"/>
      <protection hidden="1"/>
    </xf>
    <xf numFmtId="0" fontId="8" fillId="3" borderId="25" xfId="0" applyFont="1" applyFill="1" applyBorder="1" applyAlignment="1" applyProtection="1">
      <alignment horizontal="left" vertical="top"/>
      <protection hidden="1"/>
    </xf>
    <xf numFmtId="0" fontId="5" fillId="0" borderId="83"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50" fillId="3" borderId="58" xfId="0" applyFont="1" applyFill="1" applyBorder="1" applyAlignment="1" applyProtection="1">
      <alignment horizontal="center" vertical="center"/>
      <protection hidden="1"/>
    </xf>
    <xf numFmtId="0" fontId="50" fillId="3" borderId="47" xfId="0" applyFont="1" applyFill="1" applyBorder="1" applyAlignment="1" applyProtection="1">
      <alignment horizontal="center" vertical="center"/>
      <protection hidden="1"/>
    </xf>
    <xf numFmtId="0" fontId="50" fillId="3" borderId="37" xfId="0" applyFont="1" applyFill="1" applyBorder="1" applyAlignment="1" applyProtection="1">
      <alignment horizontal="center" vertical="center"/>
      <protection hidden="1"/>
    </xf>
    <xf numFmtId="0" fontId="70" fillId="3" borderId="58" xfId="0" applyFont="1" applyFill="1" applyBorder="1" applyAlignment="1" applyProtection="1">
      <alignment horizontal="center" vertical="center"/>
      <protection hidden="1"/>
    </xf>
    <xf numFmtId="0" fontId="70" fillId="3" borderId="47" xfId="0" applyFont="1" applyFill="1" applyBorder="1" applyAlignment="1" applyProtection="1">
      <alignment horizontal="center" vertical="center"/>
      <protection hidden="1"/>
    </xf>
    <xf numFmtId="0" fontId="70" fillId="3" borderId="37" xfId="0" applyFont="1" applyFill="1" applyBorder="1" applyAlignment="1" applyProtection="1">
      <alignment horizontal="center" vertical="center"/>
      <protection hidden="1"/>
    </xf>
    <xf numFmtId="0" fontId="41" fillId="3" borderId="55" xfId="0" applyFont="1" applyFill="1" applyBorder="1" applyAlignment="1" applyProtection="1">
      <alignment horizontal="center" vertical="center" wrapText="1"/>
      <protection hidden="1"/>
    </xf>
    <xf numFmtId="0" fontId="41" fillId="3" borderId="25" xfId="0" applyFont="1" applyFill="1" applyBorder="1" applyAlignment="1" applyProtection="1">
      <alignment horizontal="center" vertical="center" wrapText="1"/>
      <protection hidden="1"/>
    </xf>
    <xf numFmtId="0" fontId="41" fillId="3" borderId="26" xfId="0" applyFont="1" applyFill="1" applyBorder="1" applyAlignment="1" applyProtection="1">
      <alignment horizontal="center" vertical="center" wrapText="1"/>
      <protection hidden="1"/>
    </xf>
    <xf numFmtId="0" fontId="88" fillId="3" borderId="55" xfId="0" applyFont="1" applyFill="1" applyBorder="1" applyAlignment="1" applyProtection="1">
      <alignment horizontal="center" vertical="center"/>
      <protection hidden="1"/>
    </xf>
    <xf numFmtId="0" fontId="88" fillId="3" borderId="25" xfId="0" applyFont="1" applyFill="1" applyBorder="1" applyAlignment="1" applyProtection="1">
      <alignment horizontal="center" vertical="center"/>
      <protection hidden="1"/>
    </xf>
    <xf numFmtId="0" fontId="88" fillId="3" borderId="26"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locked="0"/>
    </xf>
    <xf numFmtId="0" fontId="0" fillId="0" borderId="83"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43"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3" borderId="1" xfId="0" applyFill="1" applyBorder="1" applyAlignment="1">
      <alignment horizontal="center" vertical="center"/>
    </xf>
    <xf numFmtId="0" fontId="0" fillId="3" borderId="83" xfId="0" applyFill="1" applyBorder="1" applyAlignment="1">
      <alignment horizontal="center" vertical="center"/>
    </xf>
    <xf numFmtId="0" fontId="0" fillId="3" borderId="6" xfId="0" applyFill="1" applyBorder="1" applyAlignment="1">
      <alignment horizontal="center" vertical="center"/>
    </xf>
    <xf numFmtId="0" fontId="54" fillId="3" borderId="10" xfId="0" applyFont="1" applyFill="1" applyBorder="1" applyAlignment="1">
      <alignment horizontal="center" vertical="center"/>
    </xf>
    <xf numFmtId="0" fontId="54" fillId="3" borderId="5" xfId="0" applyFont="1" applyFill="1" applyBorder="1" applyAlignment="1">
      <alignment horizontal="center" vertical="center"/>
    </xf>
    <xf numFmtId="49" fontId="54" fillId="3" borderId="35" xfId="0" applyNumberFormat="1" applyFont="1" applyFill="1" applyBorder="1" applyAlignment="1" applyProtection="1">
      <alignment horizontal="center" vertical="center"/>
      <protection locked="0"/>
    </xf>
    <xf numFmtId="49" fontId="54" fillId="3" borderId="46" xfId="0" applyNumberFormat="1" applyFont="1" applyFill="1" applyBorder="1" applyAlignment="1" applyProtection="1">
      <alignment horizontal="center" vertical="center"/>
      <protection locked="0"/>
    </xf>
    <xf numFmtId="49" fontId="54" fillId="3" borderId="36" xfId="0" applyNumberFormat="1" applyFont="1" applyFill="1" applyBorder="1" applyAlignment="1" applyProtection="1">
      <alignment horizontal="center" vertical="center"/>
      <protection locked="0"/>
    </xf>
    <xf numFmtId="0" fontId="77" fillId="3" borderId="42" xfId="0" applyFont="1" applyFill="1" applyBorder="1" applyAlignment="1" applyProtection="1">
      <alignment horizontal="center" vertical="center"/>
      <protection locked="0"/>
    </xf>
    <xf numFmtId="0" fontId="77" fillId="3" borderId="20" xfId="0" applyFont="1" applyFill="1" applyBorder="1" applyAlignment="1" applyProtection="1">
      <alignment horizontal="center" vertical="center"/>
      <protection locked="0"/>
    </xf>
    <xf numFmtId="0" fontId="11" fillId="3" borderId="42" xfId="0" applyFont="1" applyFill="1" applyBorder="1" applyAlignment="1" applyProtection="1">
      <alignment horizontal="center" vertical="center"/>
      <protection locked="0"/>
    </xf>
    <xf numFmtId="0" fontId="11" fillId="3" borderId="20" xfId="0" applyFont="1" applyFill="1" applyBorder="1" applyAlignment="1" applyProtection="1">
      <alignment horizontal="center" vertical="center"/>
      <protection locked="0"/>
    </xf>
    <xf numFmtId="49" fontId="54" fillId="3" borderId="61" xfId="0" applyNumberFormat="1" applyFont="1" applyFill="1" applyBorder="1" applyAlignment="1" applyProtection="1">
      <alignment horizontal="center" vertical="center"/>
      <protection locked="0"/>
    </xf>
    <xf numFmtId="49" fontId="54" fillId="3" borderId="47" xfId="0" applyNumberFormat="1" applyFont="1" applyFill="1" applyBorder="1" applyAlignment="1" applyProtection="1">
      <alignment horizontal="center" vertical="center"/>
      <protection locked="0"/>
    </xf>
    <xf numFmtId="49" fontId="54" fillId="3" borderId="37" xfId="0" applyNumberFormat="1" applyFont="1" applyFill="1" applyBorder="1" applyAlignment="1" applyProtection="1">
      <alignment horizontal="center" vertical="center"/>
      <protection locked="0"/>
    </xf>
    <xf numFmtId="0" fontId="8" fillId="3" borderId="38" xfId="0" applyFont="1" applyFill="1" applyBorder="1" applyAlignment="1">
      <alignment horizontal="center" vertical="center"/>
    </xf>
    <xf numFmtId="0" fontId="8" fillId="3" borderId="40" xfId="0" applyFont="1" applyFill="1" applyBorder="1" applyAlignment="1">
      <alignment horizontal="center" vertical="center"/>
    </xf>
    <xf numFmtId="0" fontId="49" fillId="3" borderId="10" xfId="0" applyFont="1" applyFill="1" applyBorder="1" applyAlignment="1" applyProtection="1">
      <alignment horizontal="center" vertical="center"/>
      <protection locked="0"/>
    </xf>
    <xf numFmtId="0" fontId="49" fillId="3" borderId="5" xfId="0" applyFont="1" applyFill="1" applyBorder="1" applyAlignment="1" applyProtection="1">
      <alignment horizontal="center" vertical="center"/>
      <protection locked="0"/>
    </xf>
    <xf numFmtId="0" fontId="54" fillId="3" borderId="10" xfId="0" applyFont="1" applyFill="1" applyBorder="1" applyAlignment="1" applyProtection="1">
      <alignment horizontal="center" vertical="center"/>
      <protection locked="0"/>
    </xf>
    <xf numFmtId="0" fontId="54" fillId="3" borderId="5" xfId="0" applyFont="1" applyFill="1" applyBorder="1" applyAlignment="1" applyProtection="1">
      <alignment horizontal="center" vertical="center"/>
      <protection locked="0"/>
    </xf>
    <xf numFmtId="0" fontId="54" fillId="3" borderId="10" xfId="0" applyFont="1" applyFill="1" applyBorder="1" applyAlignment="1" applyProtection="1">
      <alignment horizontal="center" vertical="center"/>
      <protection hidden="1"/>
    </xf>
    <xf numFmtId="0" fontId="54" fillId="3" borderId="5" xfId="0" applyFont="1" applyFill="1" applyBorder="1" applyAlignment="1" applyProtection="1">
      <alignment horizontal="center" vertical="center"/>
      <protection hidden="1"/>
    </xf>
    <xf numFmtId="0" fontId="54" fillId="3" borderId="6" xfId="0" applyFont="1" applyFill="1" applyBorder="1" applyAlignment="1">
      <alignment horizontal="center" vertical="center"/>
    </xf>
    <xf numFmtId="0" fontId="8" fillId="3" borderId="39" xfId="0" applyFont="1" applyFill="1" applyBorder="1" applyAlignment="1">
      <alignment horizontal="center" vertical="center"/>
    </xf>
    <xf numFmtId="0" fontId="49" fillId="3" borderId="3" xfId="0" applyFont="1" applyFill="1" applyBorder="1" applyAlignment="1" applyProtection="1">
      <alignment horizontal="center" vertical="center"/>
      <protection locked="0"/>
    </xf>
    <xf numFmtId="0" fontId="54" fillId="3" borderId="3" xfId="0" applyFont="1" applyFill="1" applyBorder="1" applyAlignment="1" applyProtection="1">
      <alignment horizontal="center" vertical="center"/>
      <protection locked="0"/>
    </xf>
    <xf numFmtId="0" fontId="54" fillId="3" borderId="3" xfId="0" applyFont="1" applyFill="1" applyBorder="1" applyAlignment="1" applyProtection="1">
      <alignment horizontal="center" vertical="center"/>
      <protection hidden="1"/>
    </xf>
    <xf numFmtId="0" fontId="54" fillId="3" borderId="6" xfId="0" applyFont="1" applyFill="1" applyBorder="1" applyAlignment="1" applyProtection="1">
      <alignment horizontal="center" vertical="center"/>
      <protection hidden="1"/>
    </xf>
    <xf numFmtId="49" fontId="54" fillId="3" borderId="27" xfId="0" applyNumberFormat="1" applyFont="1" applyFill="1" applyBorder="1" applyAlignment="1" applyProtection="1">
      <alignment horizontal="center" vertical="center"/>
      <protection locked="0"/>
    </xf>
    <xf numFmtId="49" fontId="54" fillId="3" borderId="0" xfId="0" applyNumberFormat="1" applyFont="1" applyFill="1" applyAlignment="1" applyProtection="1">
      <alignment horizontal="center" vertical="center"/>
      <protection locked="0"/>
    </xf>
    <xf numFmtId="49" fontId="54" fillId="3" borderId="24" xfId="0" applyNumberFormat="1" applyFont="1" applyFill="1" applyBorder="1" applyAlignment="1" applyProtection="1">
      <alignment horizontal="center" vertical="center"/>
      <protection locked="0"/>
    </xf>
    <xf numFmtId="0" fontId="50" fillId="3" borderId="0" xfId="0" applyFont="1" applyFill="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49" fontId="54" fillId="3" borderId="113" xfId="0" applyNumberFormat="1" applyFont="1" applyFill="1" applyBorder="1" applyAlignment="1" applyProtection="1">
      <alignment horizontal="center" vertical="center"/>
      <protection locked="0"/>
    </xf>
    <xf numFmtId="49" fontId="54" fillId="3" borderId="119" xfId="0" applyNumberFormat="1" applyFont="1" applyFill="1" applyBorder="1" applyAlignment="1" applyProtection="1">
      <alignment horizontal="center" vertical="center"/>
      <protection locked="0"/>
    </xf>
    <xf numFmtId="49" fontId="54" fillId="3" borderId="120" xfId="0" applyNumberFormat="1" applyFont="1" applyFill="1" applyBorder="1" applyAlignment="1" applyProtection="1">
      <alignment horizontal="center" vertical="center"/>
      <protection locked="0"/>
    </xf>
    <xf numFmtId="0" fontId="91" fillId="0" borderId="1" xfId="0" applyFont="1" applyBorder="1" applyAlignment="1" applyProtection="1">
      <alignment horizontal="center" vertical="center"/>
      <protection hidden="1"/>
    </xf>
    <xf numFmtId="0" fontId="59" fillId="0" borderId="83" xfId="0" applyFont="1" applyBorder="1" applyAlignment="1" applyProtection="1">
      <alignment horizontal="center" vertical="center"/>
      <protection locked="0" hidden="1"/>
    </xf>
    <xf numFmtId="0" fontId="59" fillId="0" borderId="6" xfId="0" applyFont="1" applyBorder="1" applyAlignment="1" applyProtection="1">
      <alignment horizontal="center" vertical="center"/>
      <protection locked="0" hidden="1"/>
    </xf>
    <xf numFmtId="0" fontId="59" fillId="0" borderId="5" xfId="0" applyFont="1" applyBorder="1" applyAlignment="1" applyProtection="1">
      <alignment horizontal="center" vertical="center"/>
      <protection locked="0" hidden="1"/>
    </xf>
    <xf numFmtId="0" fontId="59" fillId="0" borderId="10" xfId="0" applyFont="1" applyBorder="1" applyAlignment="1" applyProtection="1">
      <alignment horizontal="center" vertical="center"/>
      <protection locked="0" hidden="1"/>
    </xf>
    <xf numFmtId="0" fontId="59" fillId="0" borderId="3" xfId="0" applyFont="1" applyBorder="1" applyAlignment="1" applyProtection="1">
      <alignment horizontal="center" vertical="center"/>
      <protection locked="0" hidden="1"/>
    </xf>
    <xf numFmtId="14" fontId="59" fillId="0" borderId="10" xfId="0" applyNumberFormat="1" applyFont="1" applyBorder="1" applyAlignment="1" applyProtection="1">
      <alignment horizontal="center" vertical="center"/>
      <protection locked="0" hidden="1"/>
    </xf>
    <xf numFmtId="0" fontId="104" fillId="0" borderId="1" xfId="0" applyFont="1" applyBorder="1" applyAlignment="1" applyProtection="1">
      <alignment horizontal="center" vertical="center"/>
      <protection hidden="1"/>
    </xf>
    <xf numFmtId="0" fontId="88" fillId="0" borderId="1" xfId="0" applyFont="1" applyBorder="1" applyAlignment="1" applyProtection="1">
      <alignment horizontal="center" vertical="center"/>
      <protection hidden="1"/>
    </xf>
    <xf numFmtId="0" fontId="60" fillId="0" borderId="6" xfId="0" applyFont="1" applyBorder="1" applyAlignment="1" applyProtection="1">
      <alignment horizontal="center" vertical="center"/>
      <protection hidden="1"/>
    </xf>
    <xf numFmtId="0" fontId="60" fillId="0" borderId="3" xfId="0" applyFont="1" applyBorder="1" applyAlignment="1" applyProtection="1">
      <alignment horizontal="center" vertical="center"/>
      <protection hidden="1"/>
    </xf>
    <xf numFmtId="0" fontId="62" fillId="0" borderId="6" xfId="0" applyFont="1" applyBorder="1" applyAlignment="1" applyProtection="1">
      <alignment horizontal="center" vertical="center"/>
      <protection locked="0" hidden="1"/>
    </xf>
    <xf numFmtId="0" fontId="62" fillId="0" borderId="3" xfId="0" applyFont="1" applyBorder="1" applyAlignment="1" applyProtection="1">
      <alignment horizontal="center" vertical="center"/>
      <protection locked="0" hidden="1"/>
    </xf>
    <xf numFmtId="0" fontId="60" fillId="0" borderId="83" xfId="0" applyFont="1" applyBorder="1" applyAlignment="1" applyProtection="1">
      <alignment horizontal="center" vertical="center"/>
      <protection hidden="1"/>
    </xf>
    <xf numFmtId="0" fontId="60" fillId="0" borderId="5" xfId="0" applyFont="1" applyBorder="1" applyAlignment="1" applyProtection="1">
      <alignment horizontal="center" vertical="center"/>
      <protection hidden="1"/>
    </xf>
    <xf numFmtId="0" fontId="62" fillId="0" borderId="83" xfId="0" applyFont="1" applyBorder="1" applyAlignment="1" applyProtection="1">
      <alignment horizontal="center" vertical="center"/>
      <protection locked="0" hidden="1"/>
    </xf>
    <xf numFmtId="0" fontId="62" fillId="0" borderId="5" xfId="0" applyFont="1" applyBorder="1" applyAlignment="1" applyProtection="1">
      <alignment horizontal="center" vertical="center"/>
      <protection locked="0" hidden="1"/>
    </xf>
    <xf numFmtId="0" fontId="6" fillId="0" borderId="83"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10"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23" fillId="14" borderId="0" xfId="0" applyFont="1" applyFill="1" applyAlignment="1" applyProtection="1">
      <alignment horizontal="center" vertical="center"/>
      <protection hidden="1"/>
    </xf>
    <xf numFmtId="0" fontId="8" fillId="0" borderId="0" xfId="0" applyFont="1" applyAlignment="1" applyProtection="1">
      <alignment horizontal="center" vertical="center"/>
      <protection hidden="1"/>
    </xf>
    <xf numFmtId="0" fontId="16" fillId="0" borderId="28" xfId="0" applyFont="1" applyBorder="1" applyAlignment="1" applyProtection="1">
      <alignment horizontal="center" vertical="center"/>
      <protection hidden="1"/>
    </xf>
    <xf numFmtId="183" fontId="73" fillId="0" borderId="28" xfId="0" applyNumberFormat="1" applyFont="1" applyBorder="1" applyAlignment="1" applyProtection="1">
      <alignment horizontal="center" vertical="center"/>
      <protection hidden="1"/>
    </xf>
    <xf numFmtId="0" fontId="62" fillId="0" borderId="10" xfId="0" applyFont="1" applyBorder="1" applyAlignment="1" applyProtection="1">
      <alignment horizontal="center" vertical="center"/>
      <protection locked="0" hidden="1"/>
    </xf>
    <xf numFmtId="14" fontId="59" fillId="0" borderId="83" xfId="0" applyNumberFormat="1" applyFont="1" applyBorder="1" applyAlignment="1" applyProtection="1">
      <alignment horizontal="center" vertical="center"/>
      <protection locked="0" hidden="1"/>
    </xf>
    <xf numFmtId="0" fontId="115" fillId="0" borderId="0" xfId="18" applyFont="1" applyAlignment="1">
      <alignment horizontal="center" vertical="center"/>
    </xf>
    <xf numFmtId="0" fontId="19" fillId="0" borderId="0" xfId="18" applyAlignment="1">
      <alignment horizontal="distributed" vertical="center"/>
    </xf>
    <xf numFmtId="0" fontId="19" fillId="0" borderId="58" xfId="18" applyBorder="1" applyAlignment="1">
      <alignment horizontal="center" vertical="center"/>
    </xf>
    <xf numFmtId="0" fontId="19" fillId="0" borderId="47" xfId="18" applyBorder="1" applyAlignment="1">
      <alignment horizontal="center" vertical="center"/>
    </xf>
    <xf numFmtId="0" fontId="19" fillId="0" borderId="37" xfId="18" applyBorder="1" applyAlignment="1">
      <alignment horizontal="center" vertical="center"/>
    </xf>
    <xf numFmtId="0" fontId="19" fillId="0" borderId="24" xfId="18" applyBorder="1" applyAlignment="1">
      <alignment horizontal="distributed" vertical="center"/>
    </xf>
    <xf numFmtId="0" fontId="19" fillId="0" borderId="1" xfId="18" applyBorder="1" applyAlignment="1">
      <alignment horizontal="center" vertical="center"/>
    </xf>
    <xf numFmtId="0" fontId="19" fillId="0" borderId="83" xfId="18" applyBorder="1" applyAlignment="1">
      <alignment horizontal="center" vertical="center"/>
    </xf>
    <xf numFmtId="0" fontId="19" fillId="0" borderId="6" xfId="18" applyBorder="1" applyAlignment="1">
      <alignment horizontal="center" vertical="center"/>
    </xf>
    <xf numFmtId="0" fontId="19" fillId="0" borderId="2" xfId="18" applyBorder="1" applyAlignment="1">
      <alignment horizontal="center" vertical="center"/>
    </xf>
    <xf numFmtId="0" fontId="19" fillId="0" borderId="3" xfId="18" applyBorder="1" applyAlignment="1">
      <alignment horizontal="center" vertical="center"/>
    </xf>
    <xf numFmtId="0" fontId="19" fillId="0" borderId="51" xfId="18" applyBorder="1" applyAlignment="1">
      <alignment horizontal="center" vertical="center"/>
    </xf>
    <xf numFmtId="0" fontId="19" fillId="0" borderId="52" xfId="18" applyBorder="1" applyAlignment="1">
      <alignment horizontal="center" vertical="center"/>
    </xf>
    <xf numFmtId="0" fontId="19" fillId="0" borderId="53" xfId="18" applyBorder="1" applyAlignment="1">
      <alignment horizontal="center" vertical="center"/>
    </xf>
    <xf numFmtId="0" fontId="34" fillId="0" borderId="51" xfId="19" applyBorder="1" applyAlignment="1" applyProtection="1">
      <alignment horizontal="center" vertical="center"/>
    </xf>
    <xf numFmtId="0" fontId="113" fillId="0" borderId="28" xfId="18" applyFont="1" applyBorder="1" applyAlignment="1">
      <alignment horizontal="center" vertical="center"/>
    </xf>
    <xf numFmtId="0" fontId="113" fillId="0" borderId="0" xfId="18" applyFont="1" applyAlignment="1">
      <alignment horizontal="center" vertical="center"/>
    </xf>
    <xf numFmtId="0" fontId="19" fillId="0" borderId="0" xfId="18" applyAlignment="1">
      <alignment horizontal="center" vertical="center" wrapText="1"/>
    </xf>
    <xf numFmtId="0" fontId="19" fillId="0" borderId="54" xfId="18" applyBorder="1" applyAlignment="1">
      <alignment horizontal="center" vertical="center" wrapText="1"/>
    </xf>
    <xf numFmtId="0" fontId="19" fillId="0" borderId="52" xfId="18" applyBorder="1" applyAlignment="1">
      <alignment horizontal="center" vertical="center" wrapText="1"/>
    </xf>
    <xf numFmtId="0" fontId="19" fillId="0" borderId="53" xfId="18" applyBorder="1" applyAlignment="1">
      <alignment horizontal="center" vertical="center" wrapText="1"/>
    </xf>
    <xf numFmtId="0" fontId="19" fillId="0" borderId="55" xfId="18" applyBorder="1" applyAlignment="1">
      <alignment horizontal="center" vertical="center" wrapText="1"/>
    </xf>
    <xf numFmtId="0" fontId="19" fillId="0" borderId="25" xfId="18" applyBorder="1" applyAlignment="1">
      <alignment horizontal="center" vertical="center" wrapText="1"/>
    </xf>
    <xf numFmtId="0" fontId="19" fillId="0" borderId="26" xfId="18" applyBorder="1" applyAlignment="1">
      <alignment horizontal="center" vertical="center" wrapText="1"/>
    </xf>
    <xf numFmtId="0" fontId="117" fillId="0" borderId="0" xfId="18" applyFont="1" applyAlignment="1">
      <alignment horizontal="center" vertical="center"/>
    </xf>
    <xf numFmtId="0" fontId="19" fillId="0" borderId="58" xfId="18" applyBorder="1" applyAlignment="1" applyProtection="1">
      <alignment horizontal="center" vertical="center"/>
      <protection locked="0"/>
    </xf>
    <xf numFmtId="0" fontId="19" fillId="0" borderId="47" xfId="18" applyBorder="1" applyAlignment="1" applyProtection="1">
      <alignment horizontal="center" vertical="center"/>
      <protection locked="0"/>
    </xf>
    <xf numFmtId="0" fontId="19" fillId="0" borderId="37" xfId="18" applyBorder="1" applyAlignment="1" applyProtection="1">
      <alignment horizontal="center" vertical="center"/>
      <protection locked="0"/>
    </xf>
    <xf numFmtId="0" fontId="19" fillId="0" borderId="51" xfId="18" applyBorder="1" applyAlignment="1" applyProtection="1">
      <alignment horizontal="center" vertical="center"/>
      <protection locked="0"/>
    </xf>
    <xf numFmtId="0" fontId="19" fillId="0" borderId="52" xfId="18" applyBorder="1" applyAlignment="1" applyProtection="1">
      <alignment horizontal="center" vertical="center"/>
      <protection locked="0"/>
    </xf>
    <xf numFmtId="0" fontId="19" fillId="0" borderId="53" xfId="18" applyBorder="1" applyAlignment="1" applyProtection="1">
      <alignment horizontal="center" vertical="center"/>
      <protection locked="0"/>
    </xf>
    <xf numFmtId="0" fontId="34" fillId="0" borderId="51" xfId="19" applyBorder="1" applyAlignment="1" applyProtection="1">
      <alignment horizontal="center" vertical="center"/>
      <protection locked="0"/>
    </xf>
    <xf numFmtId="0" fontId="19" fillId="0" borderId="54" xfId="18" applyBorder="1" applyAlignment="1" applyProtection="1">
      <alignment horizontal="center" vertical="center" wrapText="1"/>
      <protection locked="0"/>
    </xf>
    <xf numFmtId="0" fontId="19" fillId="0" borderId="0" xfId="18" applyAlignment="1" applyProtection="1">
      <alignment horizontal="center" vertical="center" wrapText="1"/>
      <protection locked="0"/>
    </xf>
    <xf numFmtId="0" fontId="19" fillId="0" borderId="52" xfId="18" applyBorder="1" applyAlignment="1" applyProtection="1">
      <alignment horizontal="center" vertical="center" wrapText="1"/>
      <protection locked="0"/>
    </xf>
    <xf numFmtId="0" fontId="19" fillId="0" borderId="53" xfId="18" applyBorder="1" applyAlignment="1" applyProtection="1">
      <alignment horizontal="center" vertical="center" wrapText="1"/>
      <protection locked="0"/>
    </xf>
    <xf numFmtId="0" fontId="19" fillId="0" borderId="55" xfId="18" applyBorder="1" applyAlignment="1" applyProtection="1">
      <alignment horizontal="center" vertical="center" wrapText="1"/>
      <protection locked="0"/>
    </xf>
    <xf numFmtId="0" fontId="19" fillId="0" borderId="25" xfId="18" applyBorder="1" applyAlignment="1" applyProtection="1">
      <alignment horizontal="center" vertical="center" wrapText="1"/>
      <protection locked="0"/>
    </xf>
    <xf numFmtId="0" fontId="19" fillId="0" borderId="26" xfId="18" applyBorder="1" applyAlignment="1" applyProtection="1">
      <alignment horizontal="center" vertical="center" wrapText="1"/>
      <protection locked="0"/>
    </xf>
    <xf numFmtId="0" fontId="19" fillId="0" borderId="3" xfId="18" applyBorder="1" applyAlignment="1" applyProtection="1">
      <alignment horizontal="center" vertical="center"/>
      <protection locked="0"/>
    </xf>
    <xf numFmtId="0" fontId="19" fillId="0" borderId="1" xfId="18" applyBorder="1" applyAlignment="1" applyProtection="1">
      <alignment horizontal="center" vertical="center"/>
      <protection locked="0"/>
    </xf>
    <xf numFmtId="0" fontId="57" fillId="0" borderId="58" xfId="0" applyFont="1" applyBorder="1" applyAlignment="1" applyProtection="1">
      <alignment horizontal="center" vertical="center"/>
      <protection hidden="1"/>
    </xf>
    <xf numFmtId="0" fontId="57" fillId="0" borderId="37" xfId="0" applyFont="1" applyBorder="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 fillId="0" borderId="28" xfId="0" applyFont="1" applyBorder="1" applyAlignment="1" applyProtection="1">
      <alignment horizontal="center" vertical="center"/>
      <protection hidden="1"/>
    </xf>
    <xf numFmtId="0" fontId="7" fillId="0" borderId="28" xfId="0" applyFont="1" applyBorder="1" applyAlignment="1" applyProtection="1">
      <alignment horizontal="center" vertical="center"/>
      <protection hidden="1"/>
    </xf>
    <xf numFmtId="0" fontId="0" fillId="0" borderId="28" xfId="0" applyBorder="1" applyAlignment="1" applyProtection="1">
      <alignment horizontal="center" vertical="center"/>
      <protection hidden="1"/>
    </xf>
    <xf numFmtId="49" fontId="7" fillId="0" borderId="28" xfId="0" applyNumberFormat="1" applyFont="1" applyBorder="1" applyAlignment="1" applyProtection="1">
      <alignment horizontal="center" vertical="center"/>
      <protection hidden="1"/>
    </xf>
    <xf numFmtId="0" fontId="74" fillId="4" borderId="0" xfId="0" applyFont="1" applyFill="1" applyAlignment="1" applyProtection="1">
      <alignment horizontal="center" vertical="center"/>
      <protection hidden="1"/>
    </xf>
    <xf numFmtId="0" fontId="5" fillId="3" borderId="43" xfId="0" applyFont="1" applyFill="1" applyBorder="1" applyAlignment="1" applyProtection="1">
      <alignment horizontal="center" vertical="center"/>
      <protection locked="0"/>
    </xf>
    <xf numFmtId="0" fontId="5" fillId="3" borderId="79" xfId="0" applyFont="1" applyFill="1" applyBorder="1" applyAlignment="1" applyProtection="1">
      <alignment horizontal="center" vertical="center"/>
      <protection locked="0"/>
    </xf>
    <xf numFmtId="0" fontId="5" fillId="3" borderId="57" xfId="0" applyFont="1" applyFill="1" applyBorder="1" applyAlignment="1" applyProtection="1">
      <alignment horizontal="center" vertical="center"/>
      <protection locked="0"/>
    </xf>
    <xf numFmtId="0" fontId="5" fillId="3" borderId="81" xfId="0" applyFont="1" applyFill="1" applyBorder="1" applyAlignment="1" applyProtection="1">
      <alignment horizontal="center" vertical="center"/>
      <protection locked="0"/>
    </xf>
    <xf numFmtId="0" fontId="5" fillId="3" borderId="83"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5" fillId="3" borderId="82" xfId="0" applyFont="1" applyFill="1" applyBorder="1" applyAlignment="1" applyProtection="1">
      <alignment horizontal="center" vertical="center"/>
      <protection locked="0"/>
    </xf>
    <xf numFmtId="0" fontId="5" fillId="3" borderId="32" xfId="0" applyFont="1" applyFill="1" applyBorder="1" applyAlignment="1" applyProtection="1">
      <alignment horizontal="center" vertical="center"/>
      <protection locked="0"/>
    </xf>
    <xf numFmtId="0" fontId="16" fillId="3" borderId="92" xfId="0" applyFont="1" applyFill="1" applyBorder="1" applyAlignment="1">
      <alignment horizontal="center" vertical="center"/>
    </xf>
    <xf numFmtId="0" fontId="16" fillId="3" borderId="15" xfId="0" applyFont="1" applyFill="1" applyBorder="1" applyAlignment="1">
      <alignment horizontal="center" vertical="center"/>
    </xf>
    <xf numFmtId="0" fontId="0" fillId="3" borderId="0" xfId="0" applyFill="1" applyAlignment="1">
      <alignment horizontal="center" vertical="center"/>
    </xf>
    <xf numFmtId="0" fontId="5" fillId="3" borderId="73" xfId="0" applyFont="1" applyFill="1" applyBorder="1" applyAlignment="1">
      <alignment horizontal="center" vertical="center"/>
    </xf>
    <xf numFmtId="0" fontId="5" fillId="3" borderId="74" xfId="0" applyFont="1" applyFill="1" applyBorder="1" applyAlignment="1">
      <alignment horizontal="center" vertical="center"/>
    </xf>
    <xf numFmtId="49" fontId="5" fillId="3" borderId="17" xfId="0" applyNumberFormat="1" applyFont="1" applyFill="1" applyBorder="1" applyAlignment="1" applyProtection="1">
      <alignment horizontal="center" vertical="center"/>
      <protection locked="0"/>
    </xf>
    <xf numFmtId="49" fontId="5" fillId="3" borderId="56" xfId="0" applyNumberFormat="1" applyFont="1" applyFill="1" applyBorder="1" applyAlignment="1" applyProtection="1">
      <alignment horizontal="center" vertical="center"/>
      <protection locked="0"/>
    </xf>
    <xf numFmtId="49" fontId="5" fillId="3" borderId="48" xfId="0" applyNumberFormat="1" applyFont="1" applyFill="1" applyBorder="1" applyAlignment="1" applyProtection="1">
      <alignment horizontal="center" vertical="center"/>
      <protection locked="0"/>
    </xf>
    <xf numFmtId="0" fontId="5" fillId="3" borderId="76" xfId="0" applyFont="1" applyFill="1" applyBorder="1" applyAlignment="1" applyProtection="1">
      <alignment horizontal="center" vertical="center"/>
      <protection locked="0"/>
    </xf>
    <xf numFmtId="0" fontId="5" fillId="3" borderId="77" xfId="0" applyFont="1" applyFill="1" applyBorder="1" applyAlignment="1" applyProtection="1">
      <alignment horizontal="center" vertical="center"/>
      <protection locked="0"/>
    </xf>
    <xf numFmtId="0" fontId="5" fillId="3" borderId="78" xfId="0" applyFont="1" applyFill="1" applyBorder="1" applyAlignment="1">
      <alignment horizontal="center" vertical="center"/>
    </xf>
    <xf numFmtId="0" fontId="5" fillId="3" borderId="79" xfId="0" applyFont="1" applyFill="1" applyBorder="1" applyAlignment="1">
      <alignment horizontal="center" vertical="center"/>
    </xf>
    <xf numFmtId="0" fontId="5" fillId="3" borderId="80" xfId="0" applyFont="1" applyFill="1" applyBorder="1" applyAlignment="1">
      <alignment horizontal="center" vertical="center"/>
    </xf>
    <xf numFmtId="0" fontId="5" fillId="3" borderId="81" xfId="0" applyFont="1" applyFill="1" applyBorder="1" applyAlignment="1">
      <alignment horizontal="center" vertical="center"/>
    </xf>
    <xf numFmtId="0" fontId="5" fillId="3" borderId="44" xfId="0" applyFont="1" applyFill="1" applyBorder="1" applyAlignment="1" applyProtection="1">
      <alignment horizontal="center" vertical="center"/>
      <protection locked="0"/>
    </xf>
    <xf numFmtId="0" fontId="5" fillId="3" borderId="45" xfId="0" applyFont="1" applyFill="1" applyBorder="1" applyAlignment="1" applyProtection="1">
      <alignment horizontal="center" vertical="center"/>
      <protection locked="0"/>
    </xf>
    <xf numFmtId="0" fontId="5" fillId="3" borderId="28"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0" fontId="5" fillId="3" borderId="88" xfId="0" applyFont="1" applyFill="1" applyBorder="1" applyAlignment="1">
      <alignment horizontal="center" vertical="center"/>
    </xf>
    <xf numFmtId="0" fontId="5" fillId="3" borderId="89" xfId="0" applyFont="1" applyFill="1" applyBorder="1" applyAlignment="1">
      <alignment horizontal="center" vertical="center"/>
    </xf>
    <xf numFmtId="0" fontId="5" fillId="3" borderId="85" xfId="0" applyFont="1" applyFill="1" applyBorder="1" applyAlignment="1" applyProtection="1">
      <alignment horizontal="center" vertical="center"/>
      <protection locked="0"/>
    </xf>
    <xf numFmtId="0" fontId="5" fillId="3" borderId="86" xfId="0" applyFont="1" applyFill="1" applyBorder="1" applyAlignment="1" applyProtection="1">
      <alignment horizontal="center" vertical="center"/>
      <protection locked="0"/>
    </xf>
    <xf numFmtId="0" fontId="5" fillId="3" borderId="87" xfId="0" applyFont="1" applyFill="1" applyBorder="1" applyAlignment="1" applyProtection="1">
      <alignment horizontal="center" vertical="center"/>
      <protection locked="0"/>
    </xf>
    <xf numFmtId="0" fontId="5" fillId="3" borderId="69" xfId="0" applyFont="1" applyFill="1" applyBorder="1" applyAlignment="1" applyProtection="1">
      <alignment horizontal="center" vertical="center"/>
      <protection locked="0"/>
    </xf>
    <xf numFmtId="0" fontId="5" fillId="3" borderId="51" xfId="0" applyFont="1" applyFill="1" applyBorder="1" applyAlignment="1" applyProtection="1">
      <alignment horizontal="left" vertical="top"/>
      <protection locked="0"/>
    </xf>
    <xf numFmtId="0" fontId="5" fillId="3" borderId="52" xfId="0" applyFont="1" applyFill="1" applyBorder="1" applyAlignment="1" applyProtection="1">
      <alignment horizontal="left" vertical="top"/>
      <protection locked="0"/>
    </xf>
    <xf numFmtId="0" fontId="5" fillId="3" borderId="53" xfId="0" applyFont="1" applyFill="1" applyBorder="1" applyAlignment="1" applyProtection="1">
      <alignment horizontal="left" vertical="top"/>
      <protection locked="0"/>
    </xf>
    <xf numFmtId="0" fontId="5" fillId="3" borderId="54" xfId="0" applyFont="1" applyFill="1" applyBorder="1" applyAlignment="1" applyProtection="1">
      <alignment horizontal="left" vertical="top"/>
      <protection locked="0"/>
    </xf>
    <xf numFmtId="0" fontId="5" fillId="3" borderId="0" xfId="0" applyFont="1" applyFill="1" applyAlignment="1" applyProtection="1">
      <alignment horizontal="left" vertical="top"/>
      <protection locked="0"/>
    </xf>
    <xf numFmtId="0" fontId="5" fillId="3" borderId="24" xfId="0" applyFont="1" applyFill="1" applyBorder="1" applyAlignment="1" applyProtection="1">
      <alignment horizontal="left" vertical="top"/>
      <protection locked="0"/>
    </xf>
    <xf numFmtId="0" fontId="5" fillId="3" borderId="55" xfId="0" applyFont="1" applyFill="1" applyBorder="1" applyAlignment="1" applyProtection="1">
      <alignment horizontal="left" vertical="top"/>
      <protection locked="0"/>
    </xf>
    <xf numFmtId="0" fontId="5" fillId="3" borderId="25" xfId="0" applyFont="1" applyFill="1" applyBorder="1" applyAlignment="1" applyProtection="1">
      <alignment horizontal="left" vertical="top"/>
      <protection locked="0"/>
    </xf>
    <xf numFmtId="0" fontId="5" fillId="3" borderId="26" xfId="0" applyFont="1" applyFill="1" applyBorder="1" applyAlignment="1" applyProtection="1">
      <alignment horizontal="left" vertical="top"/>
      <protection locked="0"/>
    </xf>
    <xf numFmtId="0" fontId="16" fillId="2" borderId="51" xfId="0" applyFont="1" applyFill="1" applyBorder="1" applyAlignment="1">
      <alignment horizontal="center" vertical="center"/>
    </xf>
    <xf numFmtId="0" fontId="16" fillId="2" borderId="52" xfId="0" applyFont="1" applyFill="1" applyBorder="1" applyAlignment="1">
      <alignment horizontal="center" vertical="center"/>
    </xf>
    <xf numFmtId="0" fontId="16" fillId="2" borderId="53" xfId="0" applyFont="1" applyFill="1" applyBorder="1" applyAlignment="1">
      <alignment horizontal="center" vertical="center"/>
    </xf>
    <xf numFmtId="0" fontId="16" fillId="2" borderId="55" xfId="0" applyFont="1" applyFill="1" applyBorder="1" applyAlignment="1">
      <alignment horizontal="center" vertical="center"/>
    </xf>
    <xf numFmtId="0" fontId="16" fillId="2" borderId="25" xfId="0" applyFont="1" applyFill="1" applyBorder="1" applyAlignment="1">
      <alignment horizontal="center" vertical="center"/>
    </xf>
    <xf numFmtId="0" fontId="16" fillId="2" borderId="26" xfId="0" applyFont="1" applyFill="1" applyBorder="1" applyAlignment="1">
      <alignment horizontal="center" vertical="center"/>
    </xf>
    <xf numFmtId="0" fontId="5" fillId="3" borderId="55" xfId="0" applyFont="1" applyFill="1" applyBorder="1" applyAlignment="1">
      <alignment horizontal="center" vertical="center"/>
    </xf>
    <xf numFmtId="0" fontId="5" fillId="3" borderId="75"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56" xfId="0" applyFont="1" applyFill="1" applyBorder="1" applyAlignment="1">
      <alignment horizontal="center" vertical="center"/>
    </xf>
    <xf numFmtId="0" fontId="5" fillId="3" borderId="43" xfId="0" applyFont="1" applyFill="1" applyBorder="1" applyAlignment="1">
      <alignment horizontal="center" vertical="center"/>
    </xf>
    <xf numFmtId="0" fontId="5" fillId="3" borderId="44"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25" xfId="0" applyFont="1" applyFill="1" applyBorder="1" applyAlignment="1">
      <alignment horizontal="center" vertical="center"/>
    </xf>
    <xf numFmtId="0" fontId="16" fillId="3" borderId="68" xfId="0" applyFont="1" applyFill="1" applyBorder="1" applyAlignment="1">
      <alignment horizontal="center" vertical="center"/>
    </xf>
    <xf numFmtId="0" fontId="5" fillId="3" borderId="9" xfId="0" applyFont="1" applyFill="1" applyBorder="1" applyAlignment="1" applyProtection="1">
      <alignment horizontal="center" vertical="center"/>
      <protection locked="0"/>
    </xf>
    <xf numFmtId="0" fontId="5" fillId="3" borderId="18" xfId="0" applyFont="1" applyFill="1" applyBorder="1" applyAlignment="1" applyProtection="1">
      <alignment horizontal="center" vertical="center"/>
      <protection locked="0"/>
    </xf>
    <xf numFmtId="0" fontId="5" fillId="3" borderId="75" xfId="0" applyFont="1" applyFill="1" applyBorder="1" applyAlignment="1" applyProtection="1">
      <alignment horizontal="center" vertical="center"/>
      <protection locked="0"/>
    </xf>
    <xf numFmtId="0" fontId="15" fillId="3" borderId="73" xfId="0" applyFont="1" applyFill="1" applyBorder="1" applyAlignment="1">
      <alignment horizontal="center" vertical="center"/>
    </xf>
    <xf numFmtId="0" fontId="15" fillId="3" borderId="56" xfId="0" applyFont="1" applyFill="1" applyBorder="1" applyAlignment="1">
      <alignment horizontal="center" vertical="center"/>
    </xf>
    <xf numFmtId="0" fontId="15" fillId="3" borderId="48"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8" xfId="0" applyFont="1" applyFill="1" applyBorder="1" applyAlignment="1">
      <alignment horizontal="center" vertical="center"/>
    </xf>
    <xf numFmtId="0" fontId="16" fillId="3" borderId="38" xfId="0" applyFont="1" applyFill="1" applyBorder="1" applyAlignment="1">
      <alignment horizontal="center" vertical="center"/>
    </xf>
    <xf numFmtId="0" fontId="5" fillId="3" borderId="10" xfId="0" applyFont="1" applyFill="1" applyBorder="1" applyAlignment="1" applyProtection="1">
      <alignment horizontal="center" vertical="center"/>
      <protection locked="0"/>
    </xf>
    <xf numFmtId="0" fontId="5" fillId="3" borderId="91" xfId="0" applyFont="1" applyFill="1" applyBorder="1" applyAlignment="1" applyProtection="1">
      <alignment horizontal="center" vertical="center"/>
      <protection locked="0"/>
    </xf>
    <xf numFmtId="0" fontId="5" fillId="3" borderId="70" xfId="0" applyFont="1" applyFill="1" applyBorder="1" applyAlignment="1" applyProtection="1">
      <alignment horizontal="center" vertical="center"/>
      <protection locked="0"/>
    </xf>
    <xf numFmtId="0" fontId="5" fillId="3" borderId="90" xfId="0" applyFont="1" applyFill="1" applyBorder="1" applyAlignment="1" applyProtection="1">
      <alignment horizontal="center" vertical="center"/>
      <protection locked="0"/>
    </xf>
    <xf numFmtId="0" fontId="5" fillId="3" borderId="25" xfId="0" applyFont="1" applyFill="1" applyBorder="1" applyAlignment="1" applyProtection="1">
      <alignment horizontal="center" vertical="center"/>
      <protection locked="0"/>
    </xf>
    <xf numFmtId="0" fontId="16" fillId="3" borderId="16" xfId="0" applyFont="1" applyFill="1" applyBorder="1" applyAlignment="1">
      <alignment horizontal="center" vertical="center"/>
    </xf>
    <xf numFmtId="0" fontId="16" fillId="3" borderId="22" xfId="0" applyFont="1" applyFill="1" applyBorder="1" applyAlignment="1">
      <alignment horizontal="center" vertical="center"/>
    </xf>
    <xf numFmtId="0" fontId="5" fillId="3" borderId="23" xfId="0" applyFont="1" applyFill="1" applyBorder="1" applyAlignment="1" applyProtection="1">
      <alignment horizontal="center" vertical="center"/>
      <protection locked="0"/>
    </xf>
    <xf numFmtId="0" fontId="17" fillId="2" borderId="0" xfId="0" applyFont="1" applyFill="1" applyAlignment="1">
      <alignment horizontal="center" vertical="center"/>
    </xf>
    <xf numFmtId="0" fontId="5" fillId="3" borderId="54" xfId="0" applyFont="1" applyFill="1" applyBorder="1" applyAlignment="1">
      <alignment horizontal="center" vertical="center"/>
    </xf>
    <xf numFmtId="0" fontId="5" fillId="3" borderId="71" xfId="0" applyFont="1" applyFill="1" applyBorder="1" applyAlignment="1">
      <alignment horizontal="center" vertical="center"/>
    </xf>
    <xf numFmtId="0" fontId="15" fillId="3" borderId="51" xfId="0" applyFont="1" applyFill="1" applyBorder="1" applyAlignment="1">
      <alignment horizontal="center" vertical="center"/>
    </xf>
    <xf numFmtId="0" fontId="15" fillId="3" borderId="52" xfId="0" applyFont="1" applyFill="1" applyBorder="1" applyAlignment="1">
      <alignment horizontal="center" vertical="center"/>
    </xf>
    <xf numFmtId="0" fontId="15" fillId="3" borderId="53" xfId="0" applyFont="1" applyFill="1" applyBorder="1" applyAlignment="1">
      <alignment horizontal="center" vertical="center"/>
    </xf>
    <xf numFmtId="0" fontId="16" fillId="3" borderId="2" xfId="0" applyFont="1" applyFill="1" applyBorder="1" applyAlignment="1">
      <alignment horizontal="center" vertical="center"/>
    </xf>
    <xf numFmtId="0" fontId="5" fillId="3" borderId="51" xfId="0" applyFont="1" applyFill="1" applyBorder="1" applyAlignment="1">
      <alignment horizontal="center" vertical="center"/>
    </xf>
    <xf numFmtId="0" fontId="5" fillId="3" borderId="53" xfId="0" applyFont="1" applyFill="1" applyBorder="1" applyAlignment="1">
      <alignment horizontal="center" vertical="center"/>
    </xf>
    <xf numFmtId="0" fontId="7" fillId="3" borderId="58" xfId="0" applyFont="1" applyFill="1" applyBorder="1" applyAlignment="1">
      <alignment horizontal="center" vertical="center" wrapText="1"/>
    </xf>
    <xf numFmtId="0" fontId="7" fillId="3" borderId="47" xfId="0" applyFont="1" applyFill="1" applyBorder="1" applyAlignment="1">
      <alignment horizontal="center" vertical="center" wrapText="1"/>
    </xf>
    <xf numFmtId="0" fontId="7" fillId="3" borderId="37" xfId="0" applyFont="1" applyFill="1" applyBorder="1" applyAlignment="1">
      <alignment horizontal="center" vertical="center" wrapText="1"/>
    </xf>
    <xf numFmtId="0" fontId="5" fillId="3" borderId="58" xfId="0" applyFont="1" applyFill="1" applyBorder="1" applyAlignment="1">
      <alignment horizontal="center" vertical="center"/>
    </xf>
    <xf numFmtId="0" fontId="5" fillId="3" borderId="47" xfId="0" applyFont="1" applyFill="1" applyBorder="1" applyAlignment="1">
      <alignment horizontal="center" vertical="center"/>
    </xf>
    <xf numFmtId="0" fontId="5" fillId="3" borderId="37" xfId="0" applyFont="1" applyFill="1" applyBorder="1" applyAlignment="1">
      <alignment horizontal="center" vertical="center"/>
    </xf>
    <xf numFmtId="14" fontId="5" fillId="3" borderId="86" xfId="0" applyNumberFormat="1"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locked="0"/>
    </xf>
    <xf numFmtId="0" fontId="5" fillId="3" borderId="56" xfId="0" applyFont="1" applyFill="1" applyBorder="1" applyAlignment="1" applyProtection="1">
      <alignment horizontal="center" vertical="center"/>
      <protection locked="0"/>
    </xf>
    <xf numFmtId="0" fontId="5" fillId="3" borderId="48" xfId="0" applyFont="1" applyFill="1" applyBorder="1" applyAlignment="1" applyProtection="1">
      <alignment horizontal="center" vertical="center"/>
      <protection locked="0"/>
    </xf>
    <xf numFmtId="0" fontId="0" fillId="3" borderId="3" xfId="0" applyFill="1" applyBorder="1" applyAlignment="1">
      <alignment horizontal="center" vertical="center"/>
    </xf>
    <xf numFmtId="0" fontId="5" fillId="3" borderId="47" xfId="0" applyFont="1" applyFill="1" applyBorder="1" applyAlignment="1">
      <alignment horizontal="center" vertical="center" wrapText="1"/>
    </xf>
    <xf numFmtId="0" fontId="5" fillId="3" borderId="52" xfId="0" applyFont="1" applyFill="1" applyBorder="1" applyAlignment="1">
      <alignment horizontal="center" vertical="center"/>
    </xf>
    <xf numFmtId="0" fontId="5" fillId="3" borderId="103" xfId="0" applyFont="1" applyFill="1" applyBorder="1" applyAlignment="1" applyProtection="1">
      <alignment horizontal="center" vertical="center"/>
      <protection locked="0"/>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0" fontId="16" fillId="4" borderId="55" xfId="0" applyFont="1" applyFill="1" applyBorder="1" applyAlignment="1">
      <alignment horizontal="center" vertical="center"/>
    </xf>
    <xf numFmtId="0" fontId="16" fillId="4" borderId="25" xfId="0" applyFont="1" applyFill="1" applyBorder="1" applyAlignment="1">
      <alignment horizontal="center" vertical="center"/>
    </xf>
    <xf numFmtId="0" fontId="16" fillId="4" borderId="26" xfId="0" applyFont="1" applyFill="1" applyBorder="1" applyAlignment="1">
      <alignment horizontal="center" vertical="center"/>
    </xf>
    <xf numFmtId="0" fontId="17" fillId="4" borderId="0" xfId="0" applyFont="1" applyFill="1" applyAlignment="1">
      <alignment horizontal="center" vertical="center"/>
    </xf>
    <xf numFmtId="0" fontId="5" fillId="3" borderId="6" xfId="0" applyFont="1" applyFill="1" applyBorder="1" applyAlignment="1" applyProtection="1">
      <alignment horizontal="center" vertical="center"/>
      <protection locked="0"/>
    </xf>
    <xf numFmtId="180" fontId="5" fillId="3" borderId="85" xfId="0" applyNumberFormat="1" applyFont="1" applyFill="1" applyBorder="1" applyAlignment="1" applyProtection="1">
      <alignment horizontal="center" vertical="center"/>
      <protection locked="0"/>
    </xf>
    <xf numFmtId="180" fontId="5" fillId="3" borderId="86" xfId="0" applyNumberFormat="1" applyFont="1" applyFill="1" applyBorder="1" applyAlignment="1" applyProtection="1">
      <alignment horizontal="center" vertical="center"/>
      <protection locked="0"/>
    </xf>
    <xf numFmtId="180" fontId="5" fillId="3" borderId="87" xfId="0" applyNumberFormat="1" applyFont="1" applyFill="1" applyBorder="1" applyAlignment="1" applyProtection="1">
      <alignment horizontal="center" vertical="center"/>
      <protection locked="0"/>
    </xf>
    <xf numFmtId="0" fontId="21" fillId="0" borderId="43" xfId="2" applyBorder="1" applyAlignment="1">
      <alignment horizontal="left" vertical="center"/>
    </xf>
    <xf numFmtId="0" fontId="21" fillId="0" borderId="44" xfId="2" applyBorder="1" applyAlignment="1">
      <alignment horizontal="left" vertical="center"/>
    </xf>
    <xf numFmtId="0" fontId="21" fillId="0" borderId="79" xfId="2" applyBorder="1" applyAlignment="1">
      <alignment horizontal="left" vertical="center"/>
    </xf>
    <xf numFmtId="0" fontId="21" fillId="0" borderId="57" xfId="2" applyBorder="1" applyAlignment="1">
      <alignment horizontal="left" vertical="center"/>
    </xf>
    <xf numFmtId="0" fontId="21" fillId="0" borderId="28" xfId="2" applyBorder="1" applyAlignment="1">
      <alignment horizontal="left" vertical="center"/>
    </xf>
    <xf numFmtId="0" fontId="21" fillId="0" borderId="81" xfId="2" applyBorder="1" applyAlignment="1">
      <alignment horizontal="left" vertical="center"/>
    </xf>
    <xf numFmtId="0" fontId="21" fillId="0" borderId="94" xfId="2" applyBorder="1" applyAlignment="1">
      <alignment horizontal="center" vertical="center"/>
    </xf>
    <xf numFmtId="0" fontId="21" fillId="0" borderId="95" xfId="2" applyBorder="1" applyAlignment="1">
      <alignment horizontal="center" vertical="center"/>
    </xf>
    <xf numFmtId="0" fontId="22" fillId="0" borderId="0" xfId="2" applyFont="1" applyAlignment="1">
      <alignment horizontal="center" vertical="center"/>
    </xf>
    <xf numFmtId="0" fontId="21" fillId="0" borderId="0" xfId="2" applyAlignment="1">
      <alignment horizontal="center"/>
    </xf>
    <xf numFmtId="0" fontId="21" fillId="0" borderId="28" xfId="2" applyBorder="1" applyAlignment="1">
      <alignment horizontal="center"/>
    </xf>
    <xf numFmtId="179" fontId="23" fillId="0" borderId="0" xfId="2" applyNumberFormat="1" applyFont="1" applyAlignment="1">
      <alignment horizontal="center"/>
    </xf>
    <xf numFmtId="179" fontId="23" fillId="0" borderId="28" xfId="2" applyNumberFormat="1" applyFont="1" applyBorder="1" applyAlignment="1">
      <alignment horizontal="center"/>
    </xf>
    <xf numFmtId="181" fontId="23" fillId="0" borderId="0" xfId="2" applyNumberFormat="1" applyFont="1" applyAlignment="1" applyProtection="1">
      <alignment horizontal="center"/>
      <protection hidden="1"/>
    </xf>
    <xf numFmtId="181" fontId="23" fillId="0" borderId="28" xfId="2" applyNumberFormat="1" applyFont="1" applyBorder="1" applyAlignment="1" applyProtection="1">
      <alignment horizontal="center"/>
      <protection hidden="1"/>
    </xf>
    <xf numFmtId="0" fontId="21" fillId="0" borderId="83" xfId="2" applyBorder="1" applyAlignment="1">
      <alignment horizontal="center" vertical="center" wrapText="1"/>
    </xf>
    <xf numFmtId="0" fontId="21" fillId="0" borderId="3" xfId="2" applyBorder="1" applyAlignment="1">
      <alignment horizontal="center" vertical="center" wrapText="1"/>
    </xf>
    <xf numFmtId="0" fontId="21" fillId="0" borderId="43" xfId="2" applyBorder="1" applyAlignment="1">
      <alignment horizontal="center" vertical="center" wrapText="1"/>
    </xf>
    <xf numFmtId="0" fontId="21" fillId="0" borderId="44" xfId="2" applyBorder="1" applyAlignment="1">
      <alignment horizontal="center" vertical="center"/>
    </xf>
    <xf numFmtId="0" fontId="21" fillId="0" borderId="79" xfId="2" applyBorder="1" applyAlignment="1">
      <alignment horizontal="center" vertical="center"/>
    </xf>
    <xf numFmtId="0" fontId="21" fillId="0" borderId="27" xfId="2" applyBorder="1" applyAlignment="1">
      <alignment horizontal="center" vertical="center"/>
    </xf>
    <xf numFmtId="0" fontId="21" fillId="0" borderId="0" xfId="2" applyAlignment="1">
      <alignment horizontal="center" vertical="center"/>
    </xf>
    <xf numFmtId="0" fontId="21" fillId="0" borderId="71" xfId="2" applyBorder="1" applyAlignment="1">
      <alignment horizontal="center" vertical="center"/>
    </xf>
    <xf numFmtId="0" fontId="21" fillId="0" borderId="83" xfId="2" applyBorder="1" applyAlignment="1">
      <alignment horizontal="center"/>
    </xf>
    <xf numFmtId="0" fontId="21" fillId="0" borderId="3" xfId="2" applyBorder="1" applyAlignment="1">
      <alignment horizontal="center"/>
    </xf>
    <xf numFmtId="49" fontId="21" fillId="0" borderId="0" xfId="2" applyNumberFormat="1" applyAlignment="1" applyProtection="1">
      <alignment horizontal="left" vertical="center"/>
      <protection locked="0" hidden="1"/>
    </xf>
    <xf numFmtId="0" fontId="21" fillId="0" borderId="0" xfId="2" applyAlignment="1" applyProtection="1">
      <alignment horizontal="left" vertical="center"/>
      <protection locked="0" hidden="1"/>
    </xf>
    <xf numFmtId="0" fontId="21" fillId="0" borderId="0" xfId="2" applyAlignment="1" applyProtection="1">
      <alignment horizontal="left" vertical="center"/>
      <protection hidden="1"/>
    </xf>
    <xf numFmtId="0" fontId="21" fillId="0" borderId="28" xfId="2" applyBorder="1" applyAlignment="1" applyProtection="1">
      <alignment horizontal="center" vertical="center"/>
      <protection locked="0" hidden="1"/>
    </xf>
    <xf numFmtId="0" fontId="21" fillId="0" borderId="1" xfId="2" applyBorder="1" applyAlignment="1">
      <alignment horizontal="center" vertical="center" wrapText="1"/>
    </xf>
    <xf numFmtId="0" fontId="21" fillId="0" borderId="43" xfId="2" applyBorder="1" applyAlignment="1">
      <alignment horizontal="center" vertical="center"/>
    </xf>
    <xf numFmtId="0" fontId="21" fillId="0" borderId="3" xfId="2" applyBorder="1" applyAlignment="1">
      <alignment horizontal="center" vertical="center"/>
    </xf>
    <xf numFmtId="181" fontId="21" fillId="0" borderId="79" xfId="2" applyNumberFormat="1" applyBorder="1" applyAlignment="1">
      <alignment horizontal="center"/>
    </xf>
    <xf numFmtId="181" fontId="21" fillId="0" borderId="3" xfId="2" applyNumberFormat="1" applyBorder="1" applyAlignment="1">
      <alignment horizontal="center"/>
    </xf>
    <xf numFmtId="0" fontId="21" fillId="0" borderId="57" xfId="2" applyBorder="1" applyAlignment="1">
      <alignment horizontal="center" vertical="center"/>
    </xf>
    <xf numFmtId="0" fontId="21" fillId="0" borderId="28" xfId="2" applyBorder="1" applyAlignment="1">
      <alignment horizontal="center" vertical="center"/>
    </xf>
    <xf numFmtId="0" fontId="21" fillId="0" borderId="81" xfId="2" applyBorder="1" applyAlignment="1">
      <alignment horizontal="center" vertical="center"/>
    </xf>
    <xf numFmtId="0" fontId="21" fillId="0" borderId="83" xfId="2" applyBorder="1" applyAlignment="1">
      <alignment horizontal="center" vertical="center"/>
    </xf>
    <xf numFmtId="0" fontId="27" fillId="0" borderId="0" xfId="2" applyFont="1" applyAlignment="1">
      <alignment horizontal="left" vertical="center"/>
    </xf>
    <xf numFmtId="0" fontId="28" fillId="0" borderId="0" xfId="2" applyFont="1" applyAlignment="1">
      <alignment horizontal="right"/>
    </xf>
    <xf numFmtId="0" fontId="21" fillId="0" borderId="43" xfId="2" applyBorder="1" applyAlignment="1" applyProtection="1">
      <alignment horizontal="center"/>
      <protection locked="0" hidden="1"/>
    </xf>
    <xf numFmtId="0" fontId="21" fillId="0" borderId="79" xfId="2" applyBorder="1" applyAlignment="1" applyProtection="1">
      <alignment horizontal="center"/>
      <protection locked="0" hidden="1"/>
    </xf>
    <xf numFmtId="0" fontId="21" fillId="0" borderId="57" xfId="2" applyBorder="1" applyAlignment="1" applyProtection="1">
      <alignment horizontal="center"/>
      <protection locked="0" hidden="1"/>
    </xf>
    <xf numFmtId="0" fontId="21" fillId="0" borderId="81" xfId="2" applyBorder="1" applyAlignment="1" applyProtection="1">
      <alignment horizontal="center"/>
      <protection locked="0" hidden="1"/>
    </xf>
    <xf numFmtId="180" fontId="21" fillId="0" borderId="57" xfId="2" applyNumberFormat="1" applyBorder="1" applyAlignment="1">
      <alignment horizontal="center" vertical="center"/>
    </xf>
    <xf numFmtId="180" fontId="21" fillId="0" borderId="28" xfId="2" applyNumberFormat="1" applyBorder="1" applyAlignment="1">
      <alignment horizontal="center" vertical="center"/>
    </xf>
    <xf numFmtId="180" fontId="21" fillId="0" borderId="81" xfId="2" applyNumberFormat="1" applyBorder="1" applyAlignment="1">
      <alignment horizontal="center" vertical="center"/>
    </xf>
    <xf numFmtId="0" fontId="26" fillId="0" borderId="43" xfId="2" applyFont="1" applyBorder="1" applyAlignment="1">
      <alignment horizontal="center" vertical="center" wrapText="1"/>
    </xf>
    <xf numFmtId="0" fontId="26" fillId="0" borderId="79" xfId="2" applyFont="1" applyBorder="1" applyAlignment="1">
      <alignment horizontal="center" vertical="center"/>
    </xf>
    <xf numFmtId="0" fontId="26" fillId="0" borderId="57" xfId="2" applyFont="1" applyBorder="1" applyAlignment="1">
      <alignment horizontal="center" vertical="center"/>
    </xf>
    <xf numFmtId="0" fontId="26" fillId="0" borderId="81" xfId="2" applyFont="1" applyBorder="1" applyAlignment="1">
      <alignment horizontal="center" vertical="center"/>
    </xf>
    <xf numFmtId="0" fontId="21" fillId="0" borderId="43" xfId="2" applyBorder="1" applyAlignment="1" applyProtection="1">
      <alignment horizontal="center" vertical="center"/>
      <protection hidden="1"/>
    </xf>
    <xf numFmtId="0" fontId="21" fillId="0" borderId="44" xfId="2" applyBorder="1" applyAlignment="1" applyProtection="1">
      <alignment horizontal="center" vertical="center"/>
      <protection hidden="1"/>
    </xf>
    <xf numFmtId="0" fontId="21" fillId="0" borderId="79" xfId="2" applyBorder="1" applyAlignment="1" applyProtection="1">
      <alignment horizontal="center" vertical="center"/>
      <protection hidden="1"/>
    </xf>
    <xf numFmtId="0" fontId="21" fillId="0" borderId="57" xfId="2" applyBorder="1" applyAlignment="1" applyProtection="1">
      <alignment horizontal="center" vertical="center"/>
      <protection hidden="1"/>
    </xf>
    <xf numFmtId="0" fontId="21" fillId="0" borderId="28" xfId="2" applyBorder="1" applyAlignment="1" applyProtection="1">
      <alignment horizontal="center" vertical="center"/>
      <protection hidden="1"/>
    </xf>
    <xf numFmtId="0" fontId="21" fillId="0" borderId="81" xfId="2" applyBorder="1" applyAlignment="1" applyProtection="1">
      <alignment horizontal="center" vertical="center"/>
      <protection hidden="1"/>
    </xf>
    <xf numFmtId="0" fontId="4" fillId="5" borderId="12"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29" xfId="0" applyFont="1" applyFill="1" applyBorder="1" applyAlignment="1">
      <alignment horizontal="center" vertical="center"/>
    </xf>
    <xf numFmtId="0" fontId="5" fillId="3" borderId="0" xfId="0" applyFont="1" applyFill="1" applyAlignment="1">
      <alignment horizontal="center" vertical="center"/>
    </xf>
    <xf numFmtId="0" fontId="18" fillId="3" borderId="51" xfId="0" applyFont="1" applyFill="1" applyBorder="1" applyAlignment="1">
      <alignment horizontal="center" vertical="center" wrapText="1"/>
    </xf>
    <xf numFmtId="0" fontId="18" fillId="3" borderId="52" xfId="0" applyFont="1" applyFill="1" applyBorder="1" applyAlignment="1">
      <alignment horizontal="center" vertical="center"/>
    </xf>
    <xf numFmtId="0" fontId="18" fillId="3" borderId="0" xfId="0" applyFont="1" applyFill="1" applyAlignment="1">
      <alignment horizontal="center" vertical="center"/>
    </xf>
    <xf numFmtId="0" fontId="18" fillId="3" borderId="24" xfId="0" applyFont="1" applyFill="1" applyBorder="1" applyAlignment="1">
      <alignment horizontal="center" vertical="center"/>
    </xf>
    <xf numFmtId="0" fontId="18" fillId="3" borderId="54" xfId="0" applyFont="1" applyFill="1" applyBorder="1" applyAlignment="1">
      <alignment horizontal="center" vertical="center"/>
    </xf>
    <xf numFmtId="0" fontId="18" fillId="3" borderId="55" xfId="0" applyFont="1" applyFill="1" applyBorder="1" applyAlignment="1">
      <alignment horizontal="center" vertical="center"/>
    </xf>
    <xf numFmtId="0" fontId="18" fillId="3" borderId="25" xfId="0" applyFont="1" applyFill="1" applyBorder="1" applyAlignment="1">
      <alignment horizontal="center" vertical="center"/>
    </xf>
    <xf numFmtId="0" fontId="18" fillId="3" borderId="26" xfId="0" applyFont="1" applyFill="1" applyBorder="1" applyAlignment="1">
      <alignment horizontal="center" vertical="center"/>
    </xf>
    <xf numFmtId="0" fontId="5" fillId="2" borderId="58" xfId="0" applyFont="1" applyFill="1" applyBorder="1" applyAlignment="1">
      <alignment horizontal="center" vertical="center"/>
    </xf>
    <xf numFmtId="0" fontId="5" fillId="2" borderId="47" xfId="0" applyFont="1" applyFill="1" applyBorder="1" applyAlignment="1">
      <alignment horizontal="center" vertical="center"/>
    </xf>
    <xf numFmtId="0" fontId="5" fillId="2" borderId="37" xfId="0" applyFont="1" applyFill="1" applyBorder="1" applyAlignment="1">
      <alignment horizontal="center" vertical="center"/>
    </xf>
    <xf numFmtId="0" fontId="5" fillId="4" borderId="58" xfId="0" applyFont="1" applyFill="1" applyBorder="1" applyAlignment="1">
      <alignment horizontal="center" vertical="center"/>
    </xf>
    <xf numFmtId="0" fontId="5" fillId="4" borderId="47" xfId="0" applyFont="1" applyFill="1" applyBorder="1" applyAlignment="1">
      <alignment horizontal="center" vertical="center"/>
    </xf>
    <xf numFmtId="0" fontId="5" fillId="4" borderId="37" xfId="0" applyFont="1" applyFill="1" applyBorder="1" applyAlignment="1">
      <alignment horizontal="center" vertical="center"/>
    </xf>
    <xf numFmtId="6" fontId="5" fillId="3" borderId="58" xfId="1" applyFont="1" applyFill="1" applyBorder="1" applyAlignment="1">
      <alignment horizontal="right" vertical="center"/>
    </xf>
    <xf numFmtId="6" fontId="5" fillId="3" borderId="47" xfId="1" applyFont="1" applyFill="1" applyBorder="1" applyAlignment="1">
      <alignment horizontal="right" vertical="center"/>
    </xf>
    <xf numFmtId="6" fontId="5" fillId="3" borderId="37" xfId="1" applyFont="1" applyFill="1" applyBorder="1" applyAlignment="1">
      <alignment horizontal="right" vertical="center"/>
    </xf>
    <xf numFmtId="0" fontId="5" fillId="9" borderId="42" xfId="0" applyFont="1" applyFill="1" applyBorder="1" applyAlignment="1">
      <alignment horizontal="center" vertical="center"/>
    </xf>
    <xf numFmtId="0" fontId="5" fillId="9" borderId="62" xfId="0" applyFont="1" applyFill="1" applyBorder="1" applyAlignment="1">
      <alignment horizontal="center" vertical="center"/>
    </xf>
    <xf numFmtId="0" fontId="5" fillId="9" borderId="52" xfId="0" applyFont="1" applyFill="1" applyBorder="1" applyAlignment="1">
      <alignment horizontal="left" vertical="center"/>
    </xf>
    <xf numFmtId="0" fontId="5" fillId="9" borderId="53" xfId="0" applyFont="1" applyFill="1" applyBorder="1" applyAlignment="1">
      <alignment horizontal="left" vertical="center"/>
    </xf>
    <xf numFmtId="0" fontId="5" fillId="9" borderId="25" xfId="0" applyFont="1" applyFill="1" applyBorder="1" applyAlignment="1">
      <alignment horizontal="left" vertical="center"/>
    </xf>
    <xf numFmtId="0" fontId="5" fillId="9" borderId="26" xfId="0" applyFont="1" applyFill="1" applyBorder="1" applyAlignment="1">
      <alignment horizontal="left" vertical="center"/>
    </xf>
    <xf numFmtId="0" fontId="5" fillId="5" borderId="58" xfId="0" applyFont="1" applyFill="1" applyBorder="1" applyAlignment="1">
      <alignment horizontal="center" vertical="center"/>
    </xf>
    <xf numFmtId="0" fontId="5" fillId="5" borderId="47" xfId="0" applyFont="1" applyFill="1" applyBorder="1" applyAlignment="1">
      <alignment horizontal="center" vertical="center"/>
    </xf>
    <xf numFmtId="0" fontId="5" fillId="5" borderId="37" xfId="0" applyFont="1" applyFill="1" applyBorder="1" applyAlignment="1">
      <alignment horizontal="center" vertical="center"/>
    </xf>
    <xf numFmtId="178" fontId="5" fillId="3" borderId="58" xfId="0" applyNumberFormat="1" applyFont="1" applyFill="1" applyBorder="1" applyAlignment="1">
      <alignment horizontal="right" vertical="center"/>
    </xf>
    <xf numFmtId="178" fontId="5" fillId="3" borderId="37" xfId="0" applyNumberFormat="1" applyFont="1" applyFill="1" applyBorder="1" applyAlignment="1">
      <alignment horizontal="right" vertical="center"/>
    </xf>
    <xf numFmtId="0" fontId="5" fillId="3" borderId="0" xfId="0" applyFont="1" applyFill="1" applyAlignment="1" applyProtection="1">
      <alignment horizontal="center" vertical="center"/>
      <protection locked="0"/>
    </xf>
    <xf numFmtId="0" fontId="6" fillId="8" borderId="0" xfId="0" applyFont="1" applyFill="1" applyAlignment="1">
      <alignment horizontal="center" vertical="center"/>
    </xf>
    <xf numFmtId="0" fontId="5" fillId="3" borderId="28" xfId="0" applyFont="1" applyFill="1" applyBorder="1" applyAlignment="1">
      <alignment horizontal="center" vertical="center"/>
    </xf>
    <xf numFmtId="0" fontId="4" fillId="2" borderId="0" xfId="0" applyFont="1" applyFill="1" applyAlignment="1">
      <alignment horizontal="center" vertical="center"/>
    </xf>
    <xf numFmtId="0" fontId="4" fillId="4" borderId="0" xfId="0" applyFont="1" applyFill="1" applyAlignment="1">
      <alignment horizontal="center" vertical="center"/>
    </xf>
  </cellXfs>
  <cellStyles count="20">
    <cellStyle name="パーセント" xfId="15" builtinId="5"/>
    <cellStyle name="ハイパーリンク" xfId="3" builtinId="8"/>
    <cellStyle name="ハイパーリンク 2" xfId="6"/>
    <cellStyle name="ハイパーリンク 2 2" xfId="19"/>
    <cellStyle name="桁区切り 2" xfId="8"/>
    <cellStyle name="桁区切り 2 2" xfId="17"/>
    <cellStyle name="桁区切り 3" xfId="7"/>
    <cellStyle name="桁区切り 4" xfId="16"/>
    <cellStyle name="通貨" xfId="1" builtinId="7"/>
    <cellStyle name="標準" xfId="0" builtinId="0"/>
    <cellStyle name="標準 10 2" xfId="18"/>
    <cellStyle name="標準 2" xfId="2"/>
    <cellStyle name="標準 2 2" xfId="9"/>
    <cellStyle name="標準 3" xfId="5"/>
    <cellStyle name="標準 4" xfId="10"/>
    <cellStyle name="標準 5" xfId="11"/>
    <cellStyle name="標準 6" xfId="12"/>
    <cellStyle name="標準 7" xfId="13"/>
    <cellStyle name="標準 8" xfId="14"/>
    <cellStyle name="標準 9" xfId="4"/>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33CC"/>
      <color rgb="FFFF9999"/>
      <color rgb="FFFF7C80"/>
      <color rgb="FFFF6699"/>
      <color rgb="FFFFFF99"/>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4</xdr:col>
      <xdr:colOff>339725</xdr:colOff>
      <xdr:row>4</xdr:row>
      <xdr:rowOff>66674</xdr:rowOff>
    </xdr:from>
    <xdr:to>
      <xdr:col>10</xdr:col>
      <xdr:colOff>371474</xdr:colOff>
      <xdr:row>6</xdr:row>
      <xdr:rowOff>66675</xdr:rowOff>
    </xdr:to>
    <xdr:sp macro="" textlink="">
      <xdr:nvSpPr>
        <xdr:cNvPr id="2" name="四角形吹き出し 1">
          <a:extLst>
            <a:ext uri="{FF2B5EF4-FFF2-40B4-BE49-F238E27FC236}">
              <a16:creationId xmlns:a16="http://schemas.microsoft.com/office/drawing/2014/main" xmlns="" id="{0D068606-6FB7-499B-B2E2-ED0BB8D24C56}"/>
            </a:ext>
          </a:extLst>
        </xdr:cNvPr>
        <xdr:cNvSpPr/>
      </xdr:nvSpPr>
      <xdr:spPr>
        <a:xfrm>
          <a:off x="2843439" y="741588"/>
          <a:ext cx="3787321" cy="337458"/>
        </a:xfrm>
        <a:prstGeom prst="wedgeRectCallout">
          <a:avLst>
            <a:gd name="adj1" fmla="val -63690"/>
            <a:gd name="adj2" fmla="val -892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氏名は姓と名の間にスペースを入れてください。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a:t>
          </a:r>
          <a:r>
            <a:rPr kumimoji="1" lang="ja-JP" altLang="en-US" sz="1100" baseline="0">
              <a:solidFill>
                <a:sysClr val="windowText" lastClr="000000"/>
              </a:solidFill>
            </a:rPr>
            <a:t>　</a:t>
          </a:r>
          <a:r>
            <a:rPr kumimoji="1" lang="ja-JP" altLang="en-US" sz="1100">
              <a:solidFill>
                <a:sysClr val="windowText" lastClr="000000"/>
              </a:solidFill>
            </a:rPr>
            <a:t>□□</a:t>
          </a:r>
        </a:p>
      </xdr:txBody>
    </xdr:sp>
    <xdr:clientData/>
  </xdr:twoCellAnchor>
  <xdr:twoCellAnchor>
    <xdr:from>
      <xdr:col>5</xdr:col>
      <xdr:colOff>311150</xdr:colOff>
      <xdr:row>6</xdr:row>
      <xdr:rowOff>85724</xdr:rowOff>
    </xdr:from>
    <xdr:to>
      <xdr:col>10</xdr:col>
      <xdr:colOff>612816</xdr:colOff>
      <xdr:row>9</xdr:row>
      <xdr:rowOff>139699</xdr:rowOff>
    </xdr:to>
    <xdr:sp macro="" textlink="">
      <xdr:nvSpPr>
        <xdr:cNvPr id="3" name="四角形吹き出し 2">
          <a:extLst>
            <a:ext uri="{FF2B5EF4-FFF2-40B4-BE49-F238E27FC236}">
              <a16:creationId xmlns:a16="http://schemas.microsoft.com/office/drawing/2014/main" xmlns="" id="{64F3CBF9-010A-42D4-B185-0D291639CFE7}"/>
            </a:ext>
          </a:extLst>
        </xdr:cNvPr>
        <xdr:cNvSpPr/>
      </xdr:nvSpPr>
      <xdr:spPr>
        <a:xfrm>
          <a:off x="3440793" y="1098095"/>
          <a:ext cx="3431309" cy="560161"/>
        </a:xfrm>
        <a:prstGeom prst="wedgeRectCallout">
          <a:avLst>
            <a:gd name="adj1" fmla="val -69232"/>
            <a:gd name="adj2" fmla="val -46636"/>
          </a:avLst>
        </a:prstGeom>
      </xdr:spPr>
      <xdr:style>
        <a:lnRef idx="2">
          <a:schemeClr val="accent3"/>
        </a:lnRef>
        <a:fillRef idx="1">
          <a:schemeClr val="lt1"/>
        </a:fillRef>
        <a:effectRef idx="0">
          <a:schemeClr val="accent3"/>
        </a:effectRef>
        <a:fontRef idx="minor">
          <a:schemeClr val="dk1"/>
        </a:fontRef>
      </xdr:style>
      <xdr:txBody>
        <a:bodyPr vertOverflow="clip" rtlCol="0" anchor="ctr"/>
        <a:lstStyle/>
        <a:p>
          <a:pPr algn="ctr"/>
          <a:r>
            <a:rPr kumimoji="1" lang="ja-JP" altLang="en-US" sz="1100">
              <a:solidFill>
                <a:sysClr val="windowText" lastClr="000000"/>
              </a:solidFill>
            </a:rPr>
            <a:t>連絡先（携帯）と郵便番号は半角で。</a:t>
          </a:r>
          <a:endParaRPr kumimoji="1" lang="en-US" altLang="ja-JP" sz="1100">
            <a:solidFill>
              <a:sysClr val="windowText" lastClr="000000"/>
            </a:solidFill>
          </a:endParaRPr>
        </a:p>
        <a:p>
          <a:pPr algn="ctr"/>
          <a:r>
            <a:rPr kumimoji="1" lang="ja-JP" altLang="en-US" sz="1100">
              <a:solidFill>
                <a:sysClr val="windowText" lastClr="000000"/>
              </a:solidFill>
            </a:rPr>
            <a:t>ハイフンを入れてください。</a:t>
          </a:r>
          <a:endParaRPr kumimoji="1" lang="en-US" altLang="ja-JP" sz="1100">
            <a:solidFill>
              <a:sysClr val="windowText" lastClr="000000"/>
            </a:solidFill>
          </a:endParaRPr>
        </a:p>
        <a:p>
          <a:pPr algn="ctr"/>
          <a:r>
            <a:rPr kumimoji="1" lang="ja-JP" altLang="en-US" sz="1100">
              <a:solidFill>
                <a:sysClr val="windowText" lastClr="000000"/>
              </a:solidFill>
            </a:rPr>
            <a:t>例（携帯電話）：）</a:t>
          </a:r>
          <a:r>
            <a:rPr kumimoji="1" lang="en-US" altLang="ja-JP" sz="1100">
              <a:solidFill>
                <a:sysClr val="windowText" lastClr="000000"/>
              </a:solidFill>
            </a:rPr>
            <a:t>000-1122-3344</a:t>
          </a:r>
          <a:endParaRPr kumimoji="1" lang="ja-JP" altLang="en-US" sz="1100">
            <a:solidFill>
              <a:sysClr val="windowText" lastClr="000000"/>
            </a:solidFill>
          </a:endParaRPr>
        </a:p>
      </xdr:txBody>
    </xdr:sp>
    <xdr:clientData/>
  </xdr:twoCellAnchor>
  <xdr:twoCellAnchor>
    <xdr:from>
      <xdr:col>4</xdr:col>
      <xdr:colOff>206375</xdr:colOff>
      <xdr:row>14</xdr:row>
      <xdr:rowOff>19050</xdr:rowOff>
    </xdr:from>
    <xdr:to>
      <xdr:col>10</xdr:col>
      <xdr:colOff>526998</xdr:colOff>
      <xdr:row>15</xdr:row>
      <xdr:rowOff>146050</xdr:rowOff>
    </xdr:to>
    <xdr:sp macro="" textlink="">
      <xdr:nvSpPr>
        <xdr:cNvPr id="4" name="四角形吹き出し 4">
          <a:extLst>
            <a:ext uri="{FF2B5EF4-FFF2-40B4-BE49-F238E27FC236}">
              <a16:creationId xmlns:a16="http://schemas.microsoft.com/office/drawing/2014/main" xmlns="" id="{15D2A586-F5B0-4766-B7AD-6E877890597B}"/>
            </a:ext>
          </a:extLst>
        </xdr:cNvPr>
        <xdr:cNvSpPr/>
      </xdr:nvSpPr>
      <xdr:spPr>
        <a:xfrm>
          <a:off x="2710089" y="2381250"/>
          <a:ext cx="4076195" cy="295729"/>
        </a:xfrm>
        <a:prstGeom prst="wedgeRectCallout">
          <a:avLst>
            <a:gd name="adj1" fmla="val -55591"/>
            <a:gd name="adj2" fmla="val -11657"/>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人数を、数字だけ入力してください。</a:t>
          </a:r>
          <a:endParaRPr kumimoji="1" lang="en-US" altLang="ja-JP" sz="1100">
            <a:solidFill>
              <a:sysClr val="windowText" lastClr="000000"/>
            </a:solidFill>
          </a:endParaRPr>
        </a:p>
        <a:p>
          <a:pPr algn="ctr"/>
          <a:r>
            <a:rPr kumimoji="1" lang="en-US" altLang="ja-JP" sz="1100" u="sng">
              <a:solidFill>
                <a:srgbClr val="FF0000"/>
              </a:solidFill>
            </a:rPr>
            <a:t>※【</a:t>
          </a:r>
          <a:r>
            <a:rPr kumimoji="1" lang="ja-JP" altLang="en-US" sz="1100" u="sng">
              <a:solidFill>
                <a:srgbClr val="FF0000"/>
              </a:solidFill>
            </a:rPr>
            <a:t>名</a:t>
          </a:r>
          <a:r>
            <a:rPr kumimoji="1" lang="en-US" altLang="ja-JP" sz="1100" u="sng">
              <a:solidFill>
                <a:srgbClr val="FF0000"/>
              </a:solidFill>
            </a:rPr>
            <a:t>】</a:t>
          </a:r>
          <a:r>
            <a:rPr kumimoji="1" lang="ja-JP" altLang="en-US" sz="1100" u="sng">
              <a:solidFill>
                <a:srgbClr val="FF0000"/>
              </a:solidFill>
            </a:rPr>
            <a:t>は自動で入力されます</a:t>
          </a:r>
          <a:r>
            <a:rPr kumimoji="1" lang="ja-JP" altLang="en-US" sz="1100">
              <a:solidFill>
                <a:sysClr val="windowText" lastClr="000000"/>
              </a:solidFill>
            </a:rPr>
            <a:t>。</a:t>
          </a:r>
        </a:p>
      </xdr:txBody>
    </xdr:sp>
    <xdr:clientData/>
  </xdr:twoCellAnchor>
  <xdr:twoCellAnchor>
    <xdr:from>
      <xdr:col>5</xdr:col>
      <xdr:colOff>330200</xdr:colOff>
      <xdr:row>19</xdr:row>
      <xdr:rowOff>190500</xdr:rowOff>
    </xdr:from>
    <xdr:to>
      <xdr:col>10</xdr:col>
      <xdr:colOff>682625</xdr:colOff>
      <xdr:row>26</xdr:row>
      <xdr:rowOff>76200</xdr:rowOff>
    </xdr:to>
    <xdr:sp macro="" textlink="">
      <xdr:nvSpPr>
        <xdr:cNvPr id="5" name="四角形吹き出し 5">
          <a:extLst>
            <a:ext uri="{FF2B5EF4-FFF2-40B4-BE49-F238E27FC236}">
              <a16:creationId xmlns:a16="http://schemas.microsoft.com/office/drawing/2014/main" xmlns="" id="{AB183723-EFC9-4A8C-A1ED-3DD8A236B857}"/>
            </a:ext>
          </a:extLst>
        </xdr:cNvPr>
        <xdr:cNvSpPr/>
      </xdr:nvSpPr>
      <xdr:spPr>
        <a:xfrm>
          <a:off x="3459843" y="3374572"/>
          <a:ext cx="3427640" cy="1088571"/>
        </a:xfrm>
        <a:prstGeom prst="wedgeRectCallout">
          <a:avLst>
            <a:gd name="adj1" fmla="val -57753"/>
            <a:gd name="adj2" fmla="val -16126"/>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000"/>
            </a:lnSpc>
          </a:pPr>
          <a:r>
            <a:rPr kumimoji="1" lang="ja-JP" altLang="en-US" sz="1000">
              <a:solidFill>
                <a:sysClr val="windowText" lastClr="000000"/>
              </a:solidFill>
            </a:rPr>
            <a:t>①　ＮＯ．１は、上の入力欄から自動で反映されます。</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②</a:t>
          </a:r>
          <a:r>
            <a:rPr kumimoji="1" lang="ja-JP" altLang="en-US" sz="1000" baseline="0">
              <a:solidFill>
                <a:sysClr val="windowText" lastClr="000000"/>
              </a:solidFill>
            </a:rPr>
            <a:t> ・</a:t>
          </a:r>
          <a:r>
            <a:rPr kumimoji="1" lang="ja-JP" altLang="en-US" sz="1000">
              <a:solidFill>
                <a:sysClr val="windowText" lastClr="000000"/>
              </a:solidFill>
            </a:rPr>
            <a:t>氏名は姓と名に</a:t>
          </a:r>
          <a:r>
            <a:rPr kumimoji="1" lang="ja-JP" altLang="en-US" sz="1000">
              <a:solidFill>
                <a:srgbClr val="FF0000"/>
              </a:solidFill>
            </a:rPr>
            <a:t>全角のスペース</a:t>
          </a:r>
          <a:r>
            <a:rPr kumimoji="1" lang="ja-JP" altLang="en-US" sz="1000">
              <a:solidFill>
                <a:sysClr val="windowText" lastClr="000000"/>
              </a:solidFill>
            </a:rPr>
            <a:t>を。</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a:t>
          </a:r>
          <a:r>
            <a:rPr kumimoji="1" lang="ja-JP" altLang="en-US" sz="1000" baseline="0">
              <a:solidFill>
                <a:sysClr val="windowText" lastClr="000000"/>
              </a:solidFill>
            </a:rPr>
            <a:t> </a:t>
          </a:r>
          <a:r>
            <a:rPr kumimoji="1" lang="ja-JP" altLang="en-US" sz="1000">
              <a:solidFill>
                <a:srgbClr val="FF0000"/>
              </a:solidFill>
            </a:rPr>
            <a:t>フリガナは半角で入力</a:t>
          </a:r>
          <a:r>
            <a:rPr kumimoji="1" lang="ja-JP" altLang="en-US" sz="1000">
              <a:solidFill>
                <a:sysClr val="windowText" lastClr="000000"/>
              </a:solidFill>
            </a:rPr>
            <a:t>し、間は</a:t>
          </a:r>
          <a:r>
            <a:rPr kumimoji="1" lang="ja-JP" altLang="en-US" sz="1000">
              <a:solidFill>
                <a:srgbClr val="FF0000"/>
              </a:solidFill>
            </a:rPr>
            <a:t>半角スペース</a:t>
          </a:r>
          <a:r>
            <a:rPr kumimoji="1" lang="ja-JP" altLang="en-US" sz="1000">
              <a:solidFill>
                <a:sysClr val="windowText" lastClr="000000"/>
              </a:solidFill>
            </a:rPr>
            <a:t>を入力</a:t>
          </a:r>
          <a:endParaRPr kumimoji="1" lang="en-US" altLang="ja-JP" sz="1000">
            <a:solidFill>
              <a:sysClr val="windowText" lastClr="000000"/>
            </a:solidFill>
          </a:endParaRPr>
        </a:p>
        <a:p>
          <a:pPr algn="l">
            <a:lnSpc>
              <a:spcPts val="1000"/>
            </a:lnSpc>
          </a:pPr>
          <a:r>
            <a:rPr kumimoji="1" lang="ja-JP" altLang="en-US" sz="1000">
              <a:solidFill>
                <a:sysClr val="windowText" lastClr="000000"/>
              </a:solidFill>
            </a:rPr>
            <a:t>　　</a:t>
          </a:r>
          <a:r>
            <a:rPr kumimoji="1" lang="ja-JP" altLang="en-US" sz="1000" baseline="0">
              <a:solidFill>
                <a:sysClr val="windowText" lastClr="000000"/>
              </a:solidFill>
            </a:rPr>
            <a:t> </a:t>
          </a:r>
          <a:r>
            <a:rPr kumimoji="1" lang="ja-JP" altLang="en-US" sz="1000">
              <a:solidFill>
                <a:sysClr val="windowText" lastClr="000000"/>
              </a:solidFill>
            </a:rPr>
            <a:t>してください。（設定を変える必要はありません）</a:t>
          </a:r>
          <a:endParaRPr kumimoji="1" lang="en-US" altLang="ja-JP" sz="1000">
            <a:solidFill>
              <a:sysClr val="windowText" lastClr="000000"/>
            </a:solidFill>
          </a:endParaRPr>
        </a:p>
        <a:p>
          <a:pPr algn="l"/>
          <a:r>
            <a:rPr kumimoji="1" lang="ja-JP" altLang="en-US" sz="1000">
              <a:solidFill>
                <a:sysClr val="windowText" lastClr="000000"/>
              </a:solidFill>
            </a:rPr>
            <a:t>③</a:t>
          </a:r>
          <a:r>
            <a:rPr kumimoji="1" lang="en-US" altLang="ja-JP" sz="1000">
              <a:solidFill>
                <a:sysClr val="windowText" lastClr="000000"/>
              </a:solidFill>
            </a:rPr>
            <a:t>【</a:t>
          </a:r>
          <a:r>
            <a:rPr kumimoji="1" lang="ja-JP" altLang="en-US" sz="1000">
              <a:solidFill>
                <a:sysClr val="windowText" lastClr="000000"/>
              </a:solidFill>
            </a:rPr>
            <a:t>備考欄</a:t>
          </a:r>
          <a:r>
            <a:rPr kumimoji="1" lang="en-US" altLang="ja-JP" sz="1000">
              <a:solidFill>
                <a:sysClr val="windowText" lastClr="000000"/>
              </a:solidFill>
            </a:rPr>
            <a:t>】</a:t>
          </a:r>
          <a:r>
            <a:rPr kumimoji="1" lang="ja-JP" altLang="en-US" sz="1000">
              <a:solidFill>
                <a:sysClr val="windowText" lastClr="000000"/>
              </a:solidFill>
            </a:rPr>
            <a:t>は、ご自由にお使いください。</a:t>
          </a:r>
          <a:endParaRPr kumimoji="1" lang="en-US" altLang="ja-JP" sz="1000">
            <a:solidFill>
              <a:sysClr val="windowText" lastClr="000000"/>
            </a:solidFill>
          </a:endParaRPr>
        </a:p>
        <a:p>
          <a:pPr algn="l"/>
          <a:r>
            <a:rPr kumimoji="1" lang="ja-JP" altLang="en-US" sz="1000">
              <a:solidFill>
                <a:sysClr val="windowText" lastClr="000000"/>
              </a:solidFill>
            </a:rPr>
            <a:t>　　（例：初参加、トレーナー学科　等</a:t>
          </a:r>
        </a:p>
      </xdr:txBody>
    </xdr:sp>
    <xdr:clientData/>
  </xdr:twoCellAnchor>
  <xdr:twoCellAnchor>
    <xdr:from>
      <xdr:col>1</xdr:col>
      <xdr:colOff>180975</xdr:colOff>
      <xdr:row>29</xdr:row>
      <xdr:rowOff>123825</xdr:rowOff>
    </xdr:from>
    <xdr:to>
      <xdr:col>10</xdr:col>
      <xdr:colOff>495300</xdr:colOff>
      <xdr:row>38</xdr:row>
      <xdr:rowOff>38100</xdr:rowOff>
    </xdr:to>
    <xdr:sp macro="" textlink="">
      <xdr:nvSpPr>
        <xdr:cNvPr id="6" name="テキスト ボックス 5">
          <a:extLst>
            <a:ext uri="{FF2B5EF4-FFF2-40B4-BE49-F238E27FC236}">
              <a16:creationId xmlns:a16="http://schemas.microsoft.com/office/drawing/2014/main" xmlns="" id="{144438E3-46E8-4DD2-92A9-5C101554E1C8}"/>
            </a:ext>
          </a:extLst>
        </xdr:cNvPr>
        <xdr:cNvSpPr txBox="1"/>
      </xdr:nvSpPr>
      <xdr:spPr>
        <a:xfrm>
          <a:off x="806904" y="5016954"/>
          <a:ext cx="5947682" cy="1432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t>トレーナー活動について</a:t>
          </a:r>
          <a:endParaRPr kumimoji="1" lang="en-US" altLang="ja-JP" sz="1600" b="1" u="sng"/>
        </a:p>
        <a:p>
          <a:endParaRPr kumimoji="1" lang="en-US" altLang="ja-JP" sz="1100"/>
        </a:p>
        <a:p>
          <a:r>
            <a:rPr kumimoji="1" lang="ja-JP" altLang="en-US" sz="1100"/>
            <a:t>・上記大会では競技場内にトレーナーステーションを設置します。</a:t>
          </a:r>
          <a:endParaRPr kumimoji="1" lang="en-US" altLang="ja-JP" sz="1100"/>
        </a:p>
        <a:p>
          <a:r>
            <a:rPr kumimoji="1" lang="ja-JP" altLang="en-US" sz="1100"/>
            <a:t>　トレーナーステーションの使用を希望する大学は必ず</a:t>
          </a:r>
          <a:r>
            <a:rPr kumimoji="1" lang="en-US" altLang="ja-JP" sz="1100"/>
            <a:t>1</a:t>
          </a:r>
          <a:r>
            <a:rPr kumimoji="1" lang="ja-JP" altLang="en-US" sz="1100"/>
            <a:t>名以上救護活動に参加してください。</a:t>
          </a:r>
          <a:endParaRPr kumimoji="1" lang="en-US" altLang="ja-JP" sz="1100"/>
        </a:p>
        <a:p>
          <a:r>
            <a:rPr kumimoji="1" lang="ja-JP" altLang="en-US" sz="1100"/>
            <a:t>・大学待機場所内でトレーナー活動を行う場合、本申請書の提出は不要です。</a:t>
          </a:r>
          <a:endParaRPr kumimoji="1" lang="en-US" altLang="ja-JP" sz="1100">
            <a:solidFill>
              <a:srgbClr val="FF0000"/>
            </a:solidFill>
          </a:endParaRPr>
        </a:p>
        <a:p>
          <a:endParaRPr kumimoji="1" lang="en-US" altLang="ja-JP" sz="1100"/>
        </a:p>
        <a:p>
          <a:r>
            <a:rPr kumimoji="1" lang="ja-JP" altLang="en-US" sz="1100"/>
            <a:t>・その他ご不明点等ございましたら、下記の連絡先までご連絡ください。</a:t>
          </a:r>
          <a:endParaRPr kumimoji="1" lang="en-US" altLang="ja-JP" sz="1100"/>
        </a:p>
        <a:p>
          <a:r>
            <a:rPr kumimoji="1" lang="ja-JP" altLang="en-US" sz="1100"/>
            <a:t>　</a:t>
          </a:r>
          <a:r>
            <a:rPr kumimoji="1" lang="en-US" altLang="ja-JP" sz="1100"/>
            <a:t>TEL:052-842-1878</a:t>
          </a:r>
          <a:r>
            <a:rPr kumimoji="1" lang="en-US" altLang="ja-JP" sz="1100" baseline="0"/>
            <a:t>     E-mail:tgrr@themis.onc.ne.jp</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29694;&#20195;&#31038;&#20250;\Downloads\entry-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itechict-my.sharepoint.com/Users/&#29694;&#20195;&#31038;&#20250;/Downloads/entry-fil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総括申込書"/>
      <sheetName val="男子名簿"/>
      <sheetName val="女子名簿"/>
      <sheetName val="学校名"/>
      <sheetName val="(後から入力)チームエントリー"/>
      <sheetName val="入力見本"/>
      <sheetName val="学校コード"/>
      <sheetName val="種目名"/>
      <sheetName val="管理者入力"/>
      <sheetName val="Sheet1"/>
      <sheetName val="Sheet2"/>
      <sheetName val="Sheet3"/>
      <sheetName val="県名"/>
      <sheetName val="学連登録"/>
    </sheetNames>
    <sheetDataSet>
      <sheetData sheetId="0"/>
      <sheetData sheetId="1"/>
      <sheetData sheetId="2"/>
      <sheetData sheetId="3"/>
      <sheetData sheetId="4">
        <row r="8">
          <cell r="C8" t="str">
            <v>愛知大学</v>
          </cell>
        </row>
        <row r="9">
          <cell r="C9" t="str">
            <v>愛知医科大学</v>
          </cell>
        </row>
        <row r="10">
          <cell r="C10" t="str">
            <v>愛知学院大学</v>
          </cell>
        </row>
        <row r="11">
          <cell r="C11" t="str">
            <v>愛知教育大学</v>
          </cell>
        </row>
        <row r="12">
          <cell r="C12" t="str">
            <v>愛知県立大学</v>
          </cell>
        </row>
        <row r="13">
          <cell r="C13" t="str">
            <v>愛知工業大学</v>
          </cell>
        </row>
        <row r="14">
          <cell r="C14" t="str">
            <v>愛知淑徳大学</v>
          </cell>
        </row>
        <row r="15">
          <cell r="C15" t="str">
            <v>愛知東邦大学</v>
          </cell>
        </row>
        <row r="16">
          <cell r="C16" t="str">
            <v>岐阜大学</v>
          </cell>
        </row>
        <row r="17">
          <cell r="C17" t="str">
            <v>岐阜経済大学</v>
          </cell>
        </row>
        <row r="18">
          <cell r="C18" t="str">
            <v>岐阜工業高等専門学校</v>
          </cell>
        </row>
        <row r="19">
          <cell r="C19" t="str">
            <v>岐阜聖徳学園大学</v>
          </cell>
        </row>
        <row r="20">
          <cell r="C20" t="str">
            <v>岐阜薬科大学</v>
          </cell>
        </row>
        <row r="21">
          <cell r="C21" t="str">
            <v>近畿大学工業高等専門学校</v>
          </cell>
        </row>
        <row r="22">
          <cell r="C22" t="str">
            <v>金城学院大学</v>
          </cell>
        </row>
        <row r="23">
          <cell r="C23" t="str">
            <v>皇學館大学</v>
          </cell>
        </row>
        <row r="24">
          <cell r="C24" t="str">
            <v>至学館大学</v>
          </cell>
        </row>
        <row r="25">
          <cell r="C25" t="str">
            <v>静岡大学</v>
          </cell>
        </row>
        <row r="26">
          <cell r="C26" t="str">
            <v>静岡県立大学</v>
          </cell>
        </row>
        <row r="27">
          <cell r="C27" t="str">
            <v>静岡産業大学</v>
          </cell>
        </row>
        <row r="28">
          <cell r="C28" t="str">
            <v>椙山女学園大学</v>
          </cell>
        </row>
        <row r="29">
          <cell r="C29" t="str">
            <v>鈴鹿工業高等専門学校</v>
          </cell>
        </row>
        <row r="30">
          <cell r="C30" t="str">
            <v>大同大学</v>
          </cell>
        </row>
        <row r="31">
          <cell r="C31" t="str">
            <v>中京大学</v>
          </cell>
        </row>
        <row r="32">
          <cell r="C32" t="str">
            <v>中京学院大学</v>
          </cell>
        </row>
        <row r="33">
          <cell r="C33" t="str">
            <v>中部大学</v>
          </cell>
        </row>
        <row r="34">
          <cell r="C34" t="str">
            <v>中部学院大学</v>
          </cell>
        </row>
        <row r="35">
          <cell r="C35" t="str">
            <v>東海学園大学</v>
          </cell>
        </row>
        <row r="36">
          <cell r="C36" t="str">
            <v>常葉大学</v>
          </cell>
        </row>
        <row r="37">
          <cell r="C37" t="str">
            <v>鳥羽商船高等専門学校</v>
          </cell>
        </row>
        <row r="38">
          <cell r="C38" t="str">
            <v>豊田工業高等専門学校</v>
          </cell>
        </row>
        <row r="39">
          <cell r="C39" t="str">
            <v>豊橋技術科学大学</v>
          </cell>
        </row>
        <row r="40">
          <cell r="C40" t="str">
            <v>名古屋大学</v>
          </cell>
        </row>
        <row r="41">
          <cell r="C41" t="str">
            <v>名古屋学院大学</v>
          </cell>
        </row>
        <row r="42">
          <cell r="C42" t="str">
            <v>名古屋工業大学</v>
          </cell>
        </row>
        <row r="43">
          <cell r="C43" t="str">
            <v>名古屋市立大学</v>
          </cell>
        </row>
        <row r="44">
          <cell r="C44" t="str">
            <v>南山大学</v>
          </cell>
        </row>
        <row r="45">
          <cell r="C45" t="str">
            <v>日本福祉大学</v>
          </cell>
        </row>
        <row r="46">
          <cell r="C46" t="str">
            <v>沼津工業高等専門学校</v>
          </cell>
        </row>
        <row r="47">
          <cell r="C47" t="str">
            <v>浜松医科大学</v>
          </cell>
        </row>
        <row r="48">
          <cell r="C48" t="str">
            <v>藤田保健衛生大学</v>
          </cell>
        </row>
        <row r="49">
          <cell r="C49" t="str">
            <v>三重大学</v>
          </cell>
        </row>
        <row r="50">
          <cell r="C50" t="str">
            <v>名城大学</v>
          </cell>
        </row>
        <row r="51">
          <cell r="C51" t="str">
            <v>東海大学東海</v>
          </cell>
        </row>
      </sheetData>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tgrrkiroku@yahoo.co.jp&#12288;" TargetMode="Externa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pageSetUpPr fitToPage="1"/>
  </sheetPr>
  <dimension ref="A1:BE406"/>
  <sheetViews>
    <sheetView tabSelected="1" zoomScaleNormal="100" workbookViewId="0">
      <selection sqref="A1:J4"/>
    </sheetView>
  </sheetViews>
  <sheetFormatPr defaultColWidth="8.875" defaultRowHeight="13.5"/>
  <cols>
    <col min="1" max="1" width="9" style="1"/>
    <col min="2" max="2" width="13.875" style="1" customWidth="1"/>
    <col min="3" max="3" width="13.5" style="1" customWidth="1"/>
    <col min="4" max="4" width="14.875" style="1" customWidth="1"/>
    <col min="5" max="5" width="13.5" style="1" customWidth="1"/>
    <col min="6" max="6" width="2.125" style="1" customWidth="1"/>
    <col min="7" max="7" width="16.125" style="1" customWidth="1"/>
    <col min="8" max="8" width="4.625" style="1" customWidth="1"/>
    <col min="9" max="9" width="10.5" style="1" bestFit="1" customWidth="1"/>
    <col min="10" max="10" width="8.125" style="1" customWidth="1"/>
    <col min="11" max="12" width="9" style="1"/>
    <col min="13" max="13" width="9.125" style="1" hidden="1" customWidth="1"/>
    <col min="14" max="14" width="21.375" style="1" hidden="1" customWidth="1"/>
    <col min="15" max="57" width="9" style="1"/>
  </cols>
  <sheetData>
    <row r="1" spans="1:14" s="1" customFormat="1">
      <c r="A1" s="407" t="str">
        <f>CONCATENATE('加盟校情報&amp;大会設定'!G5,'加盟校情報&amp;大会設定'!H5,'加盟校情報&amp;大会設定'!I5,'加盟校情報&amp;大会設定'!J5)&amp;"　申込"</f>
        <v>第50回東海学生陸上競技秋季選手権大会　申込</v>
      </c>
      <c r="B1" s="407"/>
      <c r="C1" s="407"/>
      <c r="D1" s="407"/>
      <c r="E1" s="407"/>
      <c r="F1" s="407"/>
      <c r="G1" s="407"/>
      <c r="H1" s="407"/>
      <c r="I1" s="407"/>
      <c r="J1" s="407"/>
      <c r="M1" s="1">
        <v>0</v>
      </c>
      <c r="N1" s="1">
        <v>0</v>
      </c>
    </row>
    <row r="2" spans="1:14" s="1" customFormat="1" ht="14.25" thickBot="1">
      <c r="A2" s="407"/>
      <c r="B2" s="407"/>
      <c r="C2" s="407"/>
      <c r="D2" s="407"/>
      <c r="E2" s="407"/>
      <c r="F2" s="407"/>
      <c r="G2" s="407"/>
      <c r="H2" s="407"/>
      <c r="I2" s="407"/>
      <c r="J2" s="407"/>
      <c r="M2" s="1">
        <v>1</v>
      </c>
      <c r="N2" s="1">
        <v>5000</v>
      </c>
    </row>
    <row r="3" spans="1:14" s="1" customFormat="1" hidden="1">
      <c r="A3" s="407"/>
      <c r="B3" s="407"/>
      <c r="C3" s="407"/>
      <c r="D3" s="407"/>
      <c r="E3" s="407"/>
      <c r="F3" s="407"/>
      <c r="G3" s="407"/>
      <c r="H3" s="407"/>
      <c r="I3" s="407"/>
      <c r="J3" s="407"/>
      <c r="M3" s="1">
        <v>2</v>
      </c>
      <c r="N3" s="1">
        <v>5000</v>
      </c>
    </row>
    <row r="4" spans="1:14" s="1" customFormat="1" hidden="1">
      <c r="A4" s="407"/>
      <c r="B4" s="407"/>
      <c r="C4" s="407"/>
      <c r="D4" s="407"/>
      <c r="E4" s="407"/>
      <c r="F4" s="407"/>
      <c r="G4" s="407"/>
      <c r="H4" s="407"/>
      <c r="I4" s="407"/>
      <c r="J4" s="407"/>
      <c r="M4" s="1">
        <v>3</v>
      </c>
      <c r="N4" s="1">
        <v>5000</v>
      </c>
    </row>
    <row r="5" spans="1:14" s="1" customFormat="1" ht="14.25" hidden="1" thickBot="1">
      <c r="A5" s="2"/>
      <c r="B5" s="2"/>
      <c r="C5" s="2"/>
      <c r="D5" s="2"/>
      <c r="E5" s="2"/>
      <c r="F5" s="2"/>
      <c r="G5" s="2"/>
      <c r="H5" s="2"/>
      <c r="I5" s="2"/>
      <c r="J5" s="2"/>
      <c r="M5" s="1">
        <v>4</v>
      </c>
      <c r="N5" s="1">
        <v>5000</v>
      </c>
    </row>
    <row r="6" spans="1:14" s="1" customFormat="1" ht="16.5" customHeight="1">
      <c r="A6" s="2"/>
      <c r="B6" s="408" t="s">
        <v>0</v>
      </c>
      <c r="C6" s="409"/>
      <c r="D6" s="412" t="str">
        <f>IF(D8&gt;0,VLOOKUP(D8,'加盟校情報&amp;大会設定'!$A$3:$B$53,2,0),"")</f>
        <v/>
      </c>
      <c r="E6" s="412"/>
      <c r="F6" s="412"/>
      <c r="G6" s="412"/>
      <c r="H6" s="412"/>
      <c r="I6" s="413"/>
      <c r="J6" s="2"/>
      <c r="M6" s="1">
        <v>5</v>
      </c>
      <c r="N6" s="1">
        <v>5000</v>
      </c>
    </row>
    <row r="7" spans="1:14" s="1" customFormat="1" ht="6.6" customHeight="1">
      <c r="A7" s="2"/>
      <c r="B7" s="387"/>
      <c r="C7" s="388"/>
      <c r="D7" s="414"/>
      <c r="E7" s="414"/>
      <c r="F7" s="414"/>
      <c r="G7" s="414"/>
      <c r="H7" s="414"/>
      <c r="I7" s="415"/>
      <c r="J7" s="2"/>
      <c r="M7" s="1">
        <v>6</v>
      </c>
      <c r="N7" s="1">
        <v>10000</v>
      </c>
    </row>
    <row r="8" spans="1:14" s="1" customFormat="1" ht="28.35" customHeight="1">
      <c r="A8" s="2"/>
      <c r="B8" s="387" t="s">
        <v>1</v>
      </c>
      <c r="C8" s="388"/>
      <c r="D8" s="410"/>
      <c r="E8" s="410"/>
      <c r="F8" s="410"/>
      <c r="G8" s="410"/>
      <c r="H8" s="410"/>
      <c r="I8" s="411"/>
      <c r="J8" s="2"/>
      <c r="M8" s="1">
        <v>7</v>
      </c>
      <c r="N8" s="1">
        <v>10000</v>
      </c>
    </row>
    <row r="9" spans="1:14" s="1" customFormat="1" ht="24.75" customHeight="1">
      <c r="A9" s="2"/>
      <c r="B9" s="387"/>
      <c r="C9" s="388"/>
      <c r="D9" s="410"/>
      <c r="E9" s="410"/>
      <c r="F9" s="410"/>
      <c r="G9" s="410"/>
      <c r="H9" s="410"/>
      <c r="I9" s="411"/>
      <c r="J9" s="2"/>
      <c r="M9" s="1">
        <v>8</v>
      </c>
      <c r="N9" s="1">
        <v>10000</v>
      </c>
    </row>
    <row r="10" spans="1:14" s="1" customFormat="1" hidden="1">
      <c r="A10" s="2"/>
      <c r="B10" s="403" t="s">
        <v>2</v>
      </c>
      <c r="C10" s="404"/>
      <c r="D10" s="405" t="str">
        <f>IF(D8&gt;0,VLOOKUP(D8,'加盟校情報&amp;大会設定'!A2:D94,3,0),"")</f>
        <v/>
      </c>
      <c r="E10" s="405"/>
      <c r="F10" s="405"/>
      <c r="G10" s="405"/>
      <c r="H10" s="405"/>
      <c r="I10" s="406"/>
      <c r="J10" s="2"/>
      <c r="M10" s="1">
        <v>9</v>
      </c>
      <c r="N10" s="1">
        <v>10000</v>
      </c>
    </row>
    <row r="11" spans="1:14" s="1" customFormat="1" hidden="1">
      <c r="A11" s="2"/>
      <c r="B11" s="403" t="s">
        <v>3</v>
      </c>
      <c r="C11" s="404"/>
      <c r="D11" s="405" t="str">
        <f>IF(D8&gt;0,VLOOKUP(D8,'加盟校情報&amp;大会設定'!A2:D94,4,0),"")</f>
        <v/>
      </c>
      <c r="E11" s="405"/>
      <c r="F11" s="405"/>
      <c r="G11" s="405"/>
      <c r="H11" s="405"/>
      <c r="I11" s="406"/>
      <c r="J11" s="2"/>
      <c r="M11" s="1">
        <v>10</v>
      </c>
      <c r="N11" s="1">
        <v>10000</v>
      </c>
    </row>
    <row r="12" spans="1:14" s="1" customFormat="1" hidden="1">
      <c r="A12" s="2"/>
      <c r="B12" s="403" t="s">
        <v>4</v>
      </c>
      <c r="C12" s="404"/>
      <c r="D12" s="405">
        <v>51</v>
      </c>
      <c r="E12" s="405"/>
      <c r="F12" s="405"/>
      <c r="G12" s="405"/>
      <c r="H12" s="405"/>
      <c r="I12" s="406"/>
      <c r="J12" s="2"/>
      <c r="M12" s="1">
        <v>11</v>
      </c>
      <c r="N12" s="1">
        <v>10000</v>
      </c>
    </row>
    <row r="13" spans="1:14" s="1" customFormat="1" ht="23.85" customHeight="1">
      <c r="A13" s="2"/>
      <c r="B13" s="387" t="s">
        <v>2305</v>
      </c>
      <c r="C13" s="388"/>
      <c r="D13" s="388" t="str">
        <f>IF(D8="","",VLOOKUP(D8,'加盟校情報&amp;大会設定'!$A$1:$F$53,6,FALSE))</f>
        <v/>
      </c>
      <c r="E13" s="388"/>
      <c r="F13" s="388"/>
      <c r="G13" s="388"/>
      <c r="H13" s="388"/>
      <c r="I13" s="402"/>
      <c r="J13" s="2"/>
      <c r="M13" s="1">
        <v>12</v>
      </c>
      <c r="N13" s="1">
        <v>10000</v>
      </c>
    </row>
    <row r="14" spans="1:14" s="1" customFormat="1" hidden="1">
      <c r="A14" s="2"/>
      <c r="B14" s="245"/>
      <c r="C14" s="246"/>
      <c r="D14" s="246"/>
      <c r="E14" s="246"/>
      <c r="F14" s="246"/>
      <c r="G14" s="246"/>
      <c r="H14" s="246"/>
      <c r="I14" s="247"/>
      <c r="J14" s="2"/>
      <c r="M14" s="1">
        <v>13</v>
      </c>
      <c r="N14" s="1">
        <v>10000</v>
      </c>
    </row>
    <row r="15" spans="1:14" s="1" customFormat="1" ht="20.100000000000001" customHeight="1">
      <c r="A15" s="2"/>
      <c r="B15" s="387" t="s">
        <v>2112</v>
      </c>
      <c r="C15" s="388"/>
      <c r="D15" s="388" t="str">
        <f>ASC(PHONETIC(D16))</f>
        <v/>
      </c>
      <c r="E15" s="388"/>
      <c r="F15" s="388"/>
      <c r="G15" s="388"/>
      <c r="H15" s="388"/>
      <c r="I15" s="402"/>
      <c r="J15" s="2"/>
      <c r="M15" s="1">
        <v>14</v>
      </c>
      <c r="N15" s="1">
        <v>10000</v>
      </c>
    </row>
    <row r="16" spans="1:14" s="1" customFormat="1" ht="20.100000000000001" customHeight="1">
      <c r="A16" s="2"/>
      <c r="B16" s="387" t="s">
        <v>2111</v>
      </c>
      <c r="C16" s="388"/>
      <c r="D16" s="391"/>
      <c r="E16" s="391"/>
      <c r="F16" s="391"/>
      <c r="G16" s="391"/>
      <c r="H16" s="391"/>
      <c r="I16" s="392"/>
      <c r="J16" s="2"/>
      <c r="M16" s="1">
        <v>15</v>
      </c>
      <c r="N16" s="1">
        <v>10000</v>
      </c>
    </row>
    <row r="17" spans="1:14" s="1" customFormat="1" ht="17.850000000000001" hidden="1" customHeight="1">
      <c r="A17" s="2"/>
      <c r="B17" s="387"/>
      <c r="C17" s="388"/>
      <c r="D17" s="391"/>
      <c r="E17" s="391"/>
      <c r="F17" s="391"/>
      <c r="G17" s="391"/>
      <c r="H17" s="391"/>
      <c r="I17" s="392"/>
      <c r="J17" s="2"/>
      <c r="M17" s="1">
        <v>16</v>
      </c>
      <c r="N17" s="1">
        <v>15000</v>
      </c>
    </row>
    <row r="18" spans="1:14" s="1" customFormat="1" ht="20.100000000000001" customHeight="1">
      <c r="A18" s="2"/>
      <c r="B18" s="387" t="s">
        <v>8</v>
      </c>
      <c r="C18" s="388"/>
      <c r="D18" s="379"/>
      <c r="E18" s="379"/>
      <c r="F18" s="379"/>
      <c r="G18" s="379"/>
      <c r="H18" s="379"/>
      <c r="I18" s="380"/>
      <c r="J18" s="2"/>
      <c r="M18" s="1">
        <v>17</v>
      </c>
      <c r="N18" s="1">
        <v>15000</v>
      </c>
    </row>
    <row r="19" spans="1:14" s="1" customFormat="1" ht="20.100000000000001" customHeight="1">
      <c r="A19" s="2"/>
      <c r="B19" s="387" t="s">
        <v>1120</v>
      </c>
      <c r="C19" s="388"/>
      <c r="D19" s="388" t="str">
        <f>ASC(PHONETIC(D20))</f>
        <v/>
      </c>
      <c r="E19" s="388"/>
      <c r="F19" s="388"/>
      <c r="G19" s="388"/>
      <c r="H19" s="388"/>
      <c r="I19" s="402"/>
      <c r="J19" s="2"/>
      <c r="M19" s="1">
        <v>18</v>
      </c>
      <c r="N19" s="1">
        <v>15000</v>
      </c>
    </row>
    <row r="20" spans="1:14" s="1" customFormat="1" ht="17.850000000000001" hidden="1" customHeight="1">
      <c r="A20" s="2"/>
      <c r="B20" s="387" t="s">
        <v>6</v>
      </c>
      <c r="C20" s="388"/>
      <c r="D20" s="391"/>
      <c r="E20" s="391"/>
      <c r="F20" s="391"/>
      <c r="G20" s="391"/>
      <c r="H20" s="391"/>
      <c r="I20" s="392"/>
      <c r="J20" s="2"/>
      <c r="M20" s="1">
        <v>19</v>
      </c>
      <c r="N20" s="1">
        <v>15000</v>
      </c>
    </row>
    <row r="21" spans="1:14" s="1" customFormat="1" ht="20.100000000000001" customHeight="1">
      <c r="A21" s="2"/>
      <c r="B21" s="387"/>
      <c r="C21" s="388"/>
      <c r="D21" s="391"/>
      <c r="E21" s="391"/>
      <c r="F21" s="391"/>
      <c r="G21" s="391"/>
      <c r="H21" s="391"/>
      <c r="I21" s="392"/>
      <c r="J21" s="2"/>
      <c r="M21" s="1">
        <v>20</v>
      </c>
      <c r="N21" s="1">
        <v>15000</v>
      </c>
    </row>
    <row r="22" spans="1:14" s="1" customFormat="1" ht="18.75" hidden="1">
      <c r="A22" s="2"/>
      <c r="B22" s="239"/>
      <c r="C22" s="240"/>
      <c r="D22" s="240"/>
      <c r="E22" s="240"/>
      <c r="F22" s="240"/>
      <c r="G22" s="240"/>
      <c r="H22" s="240"/>
      <c r="I22" s="248"/>
      <c r="J22" s="2"/>
      <c r="M22" s="1">
        <v>21</v>
      </c>
      <c r="N22" s="1">
        <v>15000</v>
      </c>
    </row>
    <row r="23" spans="1:14" s="1" customFormat="1" ht="18.75" hidden="1">
      <c r="A23" s="2"/>
      <c r="B23" s="249"/>
      <c r="C23" s="250"/>
      <c r="D23" s="250"/>
      <c r="E23" s="250"/>
      <c r="F23" s="250"/>
      <c r="G23" s="250"/>
      <c r="H23" s="250"/>
      <c r="I23" s="251"/>
      <c r="J23" s="2"/>
      <c r="M23" s="1">
        <v>22</v>
      </c>
      <c r="N23" s="1">
        <v>15000</v>
      </c>
    </row>
    <row r="24" spans="1:14" s="1" customFormat="1" ht="20.100000000000001" customHeight="1">
      <c r="A24" s="2"/>
      <c r="B24" s="387" t="s">
        <v>2034</v>
      </c>
      <c r="C24" s="388"/>
      <c r="D24" s="388" t="str">
        <f>ASC(PHONETIC(D25))</f>
        <v/>
      </c>
      <c r="E24" s="388"/>
      <c r="F24" s="388"/>
      <c r="G24" s="388"/>
      <c r="H24" s="388"/>
      <c r="I24" s="402"/>
      <c r="J24" s="2"/>
      <c r="M24" s="1">
        <v>23</v>
      </c>
      <c r="N24" s="1">
        <v>15000</v>
      </c>
    </row>
    <row r="25" spans="1:14" s="1" customFormat="1" ht="20.100000000000001" customHeight="1">
      <c r="A25" s="2"/>
      <c r="B25" s="387" t="s">
        <v>2035</v>
      </c>
      <c r="C25" s="388"/>
      <c r="D25" s="391"/>
      <c r="E25" s="391"/>
      <c r="F25" s="391"/>
      <c r="G25" s="391"/>
      <c r="H25" s="391"/>
      <c r="I25" s="392"/>
      <c r="J25" s="2"/>
      <c r="M25" s="1">
        <v>24</v>
      </c>
      <c r="N25" s="1">
        <v>15000</v>
      </c>
    </row>
    <row r="26" spans="1:14" s="1" customFormat="1" ht="17.850000000000001" hidden="1" customHeight="1">
      <c r="A26" s="2"/>
      <c r="B26" s="387"/>
      <c r="C26" s="388"/>
      <c r="D26" s="391"/>
      <c r="E26" s="391"/>
      <c r="F26" s="391"/>
      <c r="G26" s="391"/>
      <c r="H26" s="391"/>
      <c r="I26" s="392"/>
      <c r="J26" s="2"/>
      <c r="M26" s="1">
        <v>25</v>
      </c>
      <c r="N26" s="1">
        <v>15000</v>
      </c>
    </row>
    <row r="27" spans="1:14" s="1" customFormat="1" ht="20.100000000000001" customHeight="1" thickBot="1">
      <c r="A27" s="2"/>
      <c r="B27" s="377" t="s">
        <v>7</v>
      </c>
      <c r="C27" s="378"/>
      <c r="D27" s="381"/>
      <c r="E27" s="381"/>
      <c r="F27" s="381"/>
      <c r="G27" s="381"/>
      <c r="H27" s="381"/>
      <c r="I27" s="382"/>
      <c r="J27" s="2"/>
      <c r="M27" s="1">
        <v>26</v>
      </c>
      <c r="N27" s="1">
        <v>15000</v>
      </c>
    </row>
    <row r="28" spans="1:14" s="1" customFormat="1" ht="20.100000000000001" hidden="1" customHeight="1">
      <c r="A28" s="2"/>
      <c r="B28" s="383" t="s">
        <v>9</v>
      </c>
      <c r="C28" s="384"/>
      <c r="D28" s="385"/>
      <c r="E28" s="385"/>
      <c r="F28" s="385"/>
      <c r="G28" s="385"/>
      <c r="H28" s="385"/>
      <c r="I28" s="386"/>
      <c r="J28" s="2"/>
      <c r="M28" s="1">
        <v>27</v>
      </c>
      <c r="N28" s="1">
        <v>15000</v>
      </c>
    </row>
    <row r="29" spans="1:14" s="1" customFormat="1" ht="20.100000000000001" hidden="1" customHeight="1">
      <c r="A29" s="2"/>
      <c r="B29" s="387" t="s">
        <v>10</v>
      </c>
      <c r="C29" s="388"/>
      <c r="D29" s="393"/>
      <c r="E29" s="394"/>
      <c r="F29" s="394"/>
      <c r="G29" s="394"/>
      <c r="H29" s="394"/>
      <c r="I29" s="395"/>
      <c r="J29" s="2"/>
      <c r="M29" s="1">
        <v>28</v>
      </c>
      <c r="N29" s="1">
        <v>15000</v>
      </c>
    </row>
    <row r="30" spans="1:14" s="1" customFormat="1" ht="20.100000000000001" hidden="1" customHeight="1">
      <c r="A30" s="2"/>
      <c r="B30" s="387"/>
      <c r="C30" s="388"/>
      <c r="D30" s="396"/>
      <c r="E30" s="397"/>
      <c r="F30" s="397"/>
      <c r="G30" s="397"/>
      <c r="H30" s="397"/>
      <c r="I30" s="398"/>
      <c r="J30" s="2"/>
      <c r="M30" s="1">
        <v>29</v>
      </c>
      <c r="N30" s="1">
        <v>15000</v>
      </c>
    </row>
    <row r="31" spans="1:14" s="1" customFormat="1" ht="20.100000000000001" hidden="1" customHeight="1">
      <c r="A31" s="2"/>
      <c r="B31" s="387"/>
      <c r="C31" s="388"/>
      <c r="D31" s="396"/>
      <c r="E31" s="397"/>
      <c r="F31" s="397"/>
      <c r="G31" s="397"/>
      <c r="H31" s="397"/>
      <c r="I31" s="398"/>
      <c r="J31" s="2"/>
      <c r="M31" s="1">
        <v>30</v>
      </c>
      <c r="N31" s="1">
        <v>15000</v>
      </c>
    </row>
    <row r="32" spans="1:14" s="1" customFormat="1" ht="20.100000000000001" hidden="1" customHeight="1">
      <c r="A32" s="2"/>
      <c r="B32" s="387"/>
      <c r="C32" s="388"/>
      <c r="D32" s="396"/>
      <c r="E32" s="397"/>
      <c r="F32" s="397"/>
      <c r="G32" s="397"/>
      <c r="H32" s="397"/>
      <c r="I32" s="398"/>
      <c r="J32" s="2"/>
      <c r="M32" s="1">
        <v>31</v>
      </c>
      <c r="N32" s="1">
        <v>25000</v>
      </c>
    </row>
    <row r="33" spans="1:14" s="1" customFormat="1" ht="20.100000000000001" hidden="1" customHeight="1" thickBot="1">
      <c r="A33" s="2"/>
      <c r="B33" s="377"/>
      <c r="C33" s="378"/>
      <c r="D33" s="399"/>
      <c r="E33" s="400"/>
      <c r="F33" s="400"/>
      <c r="G33" s="400"/>
      <c r="H33" s="400"/>
      <c r="I33" s="401"/>
      <c r="J33" s="2"/>
      <c r="M33" s="1">
        <v>32</v>
      </c>
      <c r="N33" s="1">
        <v>25000</v>
      </c>
    </row>
    <row r="34" spans="1:14" s="1" customFormat="1" ht="20.100000000000001" hidden="1" customHeight="1">
      <c r="A34" s="2"/>
      <c r="B34" s="3"/>
      <c r="C34" s="3"/>
      <c r="D34" s="73"/>
      <c r="E34" s="73"/>
      <c r="F34" s="73"/>
      <c r="G34" s="73"/>
      <c r="H34" s="73"/>
      <c r="I34" s="73"/>
      <c r="J34" s="2"/>
      <c r="M34" s="1">
        <v>33</v>
      </c>
      <c r="N34" s="1">
        <v>25000</v>
      </c>
    </row>
    <row r="35" spans="1:14" s="1" customFormat="1" ht="20.100000000000001" hidden="1" customHeight="1">
      <c r="A35" s="2"/>
      <c r="B35" s="389" t="s">
        <v>1974</v>
      </c>
      <c r="C35" s="389"/>
      <c r="D35" s="389"/>
      <c r="E35" s="389"/>
      <c r="F35" s="389"/>
      <c r="G35" s="389"/>
      <c r="H35" s="389"/>
      <c r="I35" s="389"/>
      <c r="J35" s="2"/>
      <c r="M35" s="1">
        <v>34</v>
      </c>
      <c r="N35" s="1">
        <v>25000</v>
      </c>
    </row>
    <row r="36" spans="1:14" s="1" customFormat="1" ht="20.100000000000001" hidden="1" customHeight="1">
      <c r="A36" s="2"/>
      <c r="B36" s="3"/>
      <c r="C36" s="3"/>
      <c r="D36" s="373" t="s">
        <v>1954</v>
      </c>
      <c r="E36" s="373"/>
      <c r="F36" s="390" t="str">
        <f>IF(D25&gt;0,D25,"")</f>
        <v/>
      </c>
      <c r="G36" s="390"/>
      <c r="H36" s="390"/>
      <c r="I36" s="76" t="s">
        <v>5</v>
      </c>
      <c r="J36" s="2"/>
      <c r="M36" s="1">
        <v>35</v>
      </c>
      <c r="N36" s="1">
        <v>25000</v>
      </c>
    </row>
    <row r="37" spans="1:14" s="230" customFormat="1" ht="32.65" customHeight="1">
      <c r="A37" s="243"/>
      <c r="B37" s="243" t="s">
        <v>2235</v>
      </c>
      <c r="D37" s="243" t="s">
        <v>2317</v>
      </c>
      <c r="E37" s="243"/>
      <c r="F37" s="243" t="s">
        <v>2308</v>
      </c>
      <c r="G37" s="244"/>
      <c r="H37" s="244"/>
      <c r="I37" s="243" t="s">
        <v>2236</v>
      </c>
      <c r="J37" s="243"/>
      <c r="M37" s="230">
        <v>36</v>
      </c>
      <c r="N37" s="230">
        <v>25000</v>
      </c>
    </row>
    <row r="38" spans="1:14" s="1" customFormat="1" ht="14.25">
      <c r="A38" s="2"/>
      <c r="B38" s="171" t="s">
        <v>2312</v>
      </c>
      <c r="C38" s="172"/>
      <c r="D38" s="173" t="s">
        <v>2326</v>
      </c>
      <c r="E38" s="174"/>
      <c r="F38" s="232" t="s">
        <v>2324</v>
      </c>
      <c r="G38" s="231"/>
      <c r="H38" s="2"/>
      <c r="I38" s="241" t="s">
        <v>2325</v>
      </c>
      <c r="J38" s="175"/>
      <c r="M38" s="1">
        <v>37</v>
      </c>
      <c r="N38" s="1">
        <v>25000</v>
      </c>
    </row>
    <row r="39" spans="1:14" s="1" customFormat="1" ht="14.25">
      <c r="A39" s="2"/>
      <c r="B39" s="171" t="s">
        <v>2323</v>
      </c>
      <c r="D39" s="176" t="s">
        <v>2327</v>
      </c>
      <c r="E39" s="177"/>
      <c r="F39" s="230" t="s">
        <v>2315</v>
      </c>
      <c r="G39" s="229" t="s">
        <v>2314</v>
      </c>
      <c r="H39" s="2"/>
      <c r="I39" s="252" t="s">
        <v>8370</v>
      </c>
      <c r="J39" s="175"/>
      <c r="M39" s="1">
        <v>38</v>
      </c>
      <c r="N39" s="1">
        <v>25000</v>
      </c>
    </row>
    <row r="40" spans="1:14" s="1" customFormat="1" ht="14.25">
      <c r="A40" s="2"/>
      <c r="B40" s="171" t="s">
        <v>2322</v>
      </c>
      <c r="D40" s="178" t="s">
        <v>2328</v>
      </c>
      <c r="E40" s="179"/>
      <c r="F40" s="228" t="s">
        <v>2332</v>
      </c>
      <c r="H40" s="2"/>
      <c r="I40" s="242" t="s">
        <v>2316</v>
      </c>
      <c r="J40" s="175"/>
      <c r="M40" s="1">
        <v>39</v>
      </c>
      <c r="N40" s="1">
        <v>25000</v>
      </c>
    </row>
    <row r="41" spans="1:14" s="1" customFormat="1" ht="14.25">
      <c r="A41" s="2"/>
      <c r="D41" s="180" t="s">
        <v>2329</v>
      </c>
      <c r="E41" s="181"/>
      <c r="F41" s="228" t="s">
        <v>2313</v>
      </c>
      <c r="H41" s="2"/>
      <c r="I41" s="253" t="s">
        <v>6065</v>
      </c>
      <c r="J41" s="175"/>
      <c r="M41" s="1">
        <v>40</v>
      </c>
      <c r="N41" s="1">
        <v>25000</v>
      </c>
    </row>
    <row r="42" spans="1:14" s="1" customFormat="1" ht="14.25">
      <c r="A42" s="2"/>
      <c r="B42" s="233" t="s">
        <v>2321</v>
      </c>
      <c r="D42" s="182" t="s">
        <v>2330</v>
      </c>
      <c r="E42" s="183"/>
      <c r="F42" s="232" t="s">
        <v>2331</v>
      </c>
      <c r="G42" s="231"/>
      <c r="H42" s="2"/>
      <c r="J42" s="175"/>
      <c r="M42" s="1">
        <v>41</v>
      </c>
      <c r="N42" s="1">
        <v>25000</v>
      </c>
    </row>
    <row r="43" spans="1:14" s="1" customFormat="1">
      <c r="A43" s="2"/>
      <c r="B43" s="171"/>
      <c r="D43" s="234"/>
      <c r="F43" s="238" t="s">
        <v>2319</v>
      </c>
      <c r="G43" s="237"/>
      <c r="H43" s="2"/>
      <c r="J43" s="175"/>
      <c r="M43" s="1">
        <v>42</v>
      </c>
      <c r="N43" s="1">
        <v>25000</v>
      </c>
    </row>
    <row r="44" spans="1:14" s="1" customFormat="1">
      <c r="A44" s="2"/>
      <c r="B44" s="171"/>
      <c r="F44" s="228" t="s">
        <v>2320</v>
      </c>
      <c r="I44" s="175"/>
      <c r="J44" s="175"/>
      <c r="M44" s="1">
        <v>43</v>
      </c>
      <c r="N44" s="1">
        <v>25000</v>
      </c>
    </row>
    <row r="45" spans="1:14" s="1" customFormat="1">
      <c r="A45" s="2"/>
      <c r="B45" s="171"/>
      <c r="C45" s="171"/>
      <c r="F45" s="228"/>
      <c r="H45" s="2"/>
      <c r="I45" s="175"/>
      <c r="J45" s="175"/>
      <c r="M45" s="1">
        <v>44</v>
      </c>
      <c r="N45" s="1">
        <v>25000</v>
      </c>
    </row>
    <row r="46" spans="1:14" s="1" customFormat="1" ht="14.25" thickBot="1">
      <c r="A46" s="2"/>
      <c r="D46" s="2"/>
      <c r="E46" s="2"/>
      <c r="H46" s="2"/>
      <c r="I46" s="2"/>
      <c r="J46" s="2"/>
      <c r="M46" s="1">
        <v>45</v>
      </c>
      <c r="N46" s="1">
        <v>25000</v>
      </c>
    </row>
    <row r="47" spans="1:14" s="1" customFormat="1" ht="15" hidden="1" thickBot="1">
      <c r="A47" s="2"/>
      <c r="B47" s="416"/>
      <c r="C47" s="416"/>
      <c r="D47" s="2"/>
      <c r="E47" s="2"/>
      <c r="H47" s="2"/>
      <c r="I47" s="2"/>
      <c r="J47" s="2"/>
      <c r="M47" s="1">
        <v>46</v>
      </c>
      <c r="N47" s="1">
        <v>25000</v>
      </c>
    </row>
    <row r="48" spans="1:14" s="1" customFormat="1" ht="15" thickBot="1">
      <c r="A48" s="2"/>
      <c r="B48" s="374" t="s">
        <v>2273</v>
      </c>
      <c r="C48" s="375"/>
      <c r="D48" s="375"/>
      <c r="E48" s="375"/>
      <c r="F48" s="375"/>
      <c r="G48" s="375"/>
      <c r="H48" s="375"/>
      <c r="I48" s="376"/>
      <c r="J48" s="2"/>
      <c r="M48" s="1">
        <v>47</v>
      </c>
      <c r="N48" s="1">
        <v>25000</v>
      </c>
    </row>
    <row r="49" spans="1:14" s="167" customFormat="1" ht="26.85" customHeight="1">
      <c r="A49" s="74"/>
      <c r="B49" s="220" t="s">
        <v>2309</v>
      </c>
      <c r="C49" s="213">
        <f>IF('様式Ⅰ(男子)'!D11="",'様式Ⅰ(男子)'!$BF12*2500,"様式Ⅰミス")</f>
        <v>0</v>
      </c>
      <c r="D49" s="221" t="s">
        <v>2310</v>
      </c>
      <c r="E49" s="435">
        <f>IF('様式Ⅰ(女子)'!D11="",'様式Ⅰ(女子)'!$BF12*2500,"様式Ⅰミス")</f>
        <v>0</v>
      </c>
      <c r="F49" s="435"/>
      <c r="G49" s="216" t="s">
        <v>2311</v>
      </c>
      <c r="H49" s="429">
        <f>C49+E49</f>
        <v>0</v>
      </c>
      <c r="I49" s="430"/>
      <c r="J49" s="169">
        <f>SUM(H49:I50)</f>
        <v>0</v>
      </c>
      <c r="M49" s="1">
        <v>48</v>
      </c>
      <c r="N49" s="1">
        <v>25000</v>
      </c>
    </row>
    <row r="50" spans="1:14" s="167" customFormat="1" ht="26.85" customHeight="1">
      <c r="A50" s="74"/>
      <c r="B50" s="222" t="s">
        <v>2238</v>
      </c>
      <c r="C50" s="215">
        <f>IF('リレー確認表（記録入力）'!L9="",'mat(リレー)'!S3,"ミスあり")</f>
        <v>0</v>
      </c>
      <c r="D50" s="223" t="s">
        <v>2239</v>
      </c>
      <c r="E50" s="436">
        <f>IF('リレー確認表（記録入力）'!L25="",'mat(リレー)'!S10,"ミスあり")</f>
        <v>0</v>
      </c>
      <c r="F50" s="437"/>
      <c r="G50" s="217" t="s">
        <v>2243</v>
      </c>
      <c r="H50" s="431">
        <f t="shared" ref="H50:H51" si="0">C50+E50</f>
        <v>0</v>
      </c>
      <c r="I50" s="432"/>
      <c r="J50" s="74"/>
      <c r="M50" s="1">
        <v>49</v>
      </c>
      <c r="N50" s="1">
        <v>25000</v>
      </c>
    </row>
    <row r="51" spans="1:14" s="167" customFormat="1" ht="26.85" hidden="1" customHeight="1">
      <c r="A51" s="74"/>
      <c r="B51" s="224" t="s">
        <v>2237</v>
      </c>
      <c r="C51" s="214">
        <f>'様式Ⅰ(男子)'!$BE12*1500</f>
        <v>0</v>
      </c>
      <c r="D51" s="225" t="s">
        <v>2242</v>
      </c>
      <c r="E51" s="438"/>
      <c r="F51" s="438"/>
      <c r="G51" s="218" t="s">
        <v>2244</v>
      </c>
      <c r="H51" s="433">
        <f t="shared" si="0"/>
        <v>0</v>
      </c>
      <c r="I51" s="434"/>
      <c r="J51" s="74"/>
      <c r="M51" s="1">
        <v>50</v>
      </c>
      <c r="N51" s="1">
        <v>25000</v>
      </c>
    </row>
    <row r="52" spans="1:14" s="167" customFormat="1" ht="26.85" customHeight="1" thickBot="1">
      <c r="A52" s="74"/>
      <c r="B52" s="226" t="s">
        <v>2248</v>
      </c>
      <c r="C52" s="212">
        <f>'様式Ⅰ(男子)'!Y12+'様式Ⅰ(女子)'!Y12</f>
        <v>0</v>
      </c>
      <c r="D52" s="227"/>
      <c r="E52" s="426"/>
      <c r="F52" s="426"/>
      <c r="G52" s="219" t="s">
        <v>2249</v>
      </c>
      <c r="H52" s="427">
        <f>SUM(H49:I51)</f>
        <v>0</v>
      </c>
      <c r="I52" s="428"/>
      <c r="J52" s="74"/>
      <c r="M52" s="1">
        <v>51</v>
      </c>
      <c r="N52" s="1">
        <v>40000</v>
      </c>
    </row>
    <row r="53" spans="1:14" s="1" customFormat="1" ht="18" thickBot="1">
      <c r="A53" s="2"/>
      <c r="B53" s="2"/>
      <c r="C53" s="2"/>
      <c r="D53" s="2"/>
      <c r="E53" s="2"/>
      <c r="F53" s="2"/>
      <c r="G53" s="74"/>
      <c r="H53" s="2"/>
      <c r="I53" s="2"/>
      <c r="J53" s="2"/>
      <c r="M53" s="1">
        <v>52</v>
      </c>
      <c r="N53" s="1">
        <v>40000</v>
      </c>
    </row>
    <row r="54" spans="1:14" s="1" customFormat="1" ht="18.75">
      <c r="A54" s="268"/>
      <c r="B54" s="268"/>
      <c r="C54" s="440" t="s">
        <v>1249</v>
      </c>
      <c r="D54" s="269" t="s">
        <v>8367</v>
      </c>
      <c r="E54" s="269"/>
      <c r="F54" s="269"/>
      <c r="G54" s="270"/>
      <c r="H54" s="271"/>
      <c r="I54" s="268"/>
      <c r="M54" s="1">
        <v>78</v>
      </c>
      <c r="N54" s="1">
        <v>40000</v>
      </c>
    </row>
    <row r="55" spans="1:14" s="1" customFormat="1" ht="19.5" thickBot="1">
      <c r="A55" s="268"/>
      <c r="B55" s="268"/>
      <c r="C55" s="441"/>
      <c r="D55" s="272" t="s">
        <v>1945</v>
      </c>
      <c r="E55" s="272"/>
      <c r="F55" s="272"/>
      <c r="G55" s="273"/>
      <c r="H55" s="271"/>
      <c r="I55" s="268"/>
      <c r="M55" s="1">
        <v>79</v>
      </c>
      <c r="N55" s="1">
        <v>40000</v>
      </c>
    </row>
    <row r="56" spans="1:14" s="1" customFormat="1" ht="19.5" thickBot="1">
      <c r="A56" s="268"/>
      <c r="B56" s="271"/>
      <c r="C56" s="274"/>
      <c r="D56" s="274"/>
      <c r="E56" s="274"/>
      <c r="F56" s="274"/>
      <c r="G56" s="271"/>
      <c r="H56" s="271"/>
      <c r="I56" s="268"/>
      <c r="M56" s="1">
        <v>81</v>
      </c>
      <c r="N56" s="1">
        <v>40000</v>
      </c>
    </row>
    <row r="57" spans="1:14" s="1" customFormat="1" ht="19.5" thickBot="1">
      <c r="A57" s="268"/>
      <c r="B57" s="271" t="s">
        <v>1928</v>
      </c>
      <c r="C57" s="268"/>
      <c r="D57" s="442"/>
      <c r="E57" s="443"/>
      <c r="G57" s="4"/>
      <c r="H57" s="4"/>
      <c r="M57" s="1">
        <v>82</v>
      </c>
      <c r="N57" s="1">
        <v>40000</v>
      </c>
    </row>
    <row r="58" spans="1:14" ht="19.5" thickBot="1">
      <c r="A58" s="268"/>
      <c r="B58" s="271" t="s">
        <v>1948</v>
      </c>
      <c r="C58" s="268"/>
      <c r="D58" s="439"/>
      <c r="E58" s="439"/>
      <c r="F58" s="439"/>
      <c r="G58" s="439"/>
      <c r="H58" s="439"/>
      <c r="I58" s="439"/>
      <c r="M58" s="1">
        <v>83</v>
      </c>
      <c r="N58" s="1">
        <v>40000</v>
      </c>
    </row>
    <row r="59" spans="1:14" s="1" customFormat="1" ht="17.25">
      <c r="A59" s="2"/>
      <c r="B59" s="2"/>
      <c r="C59" s="2"/>
      <c r="D59" s="2"/>
      <c r="E59" s="2"/>
      <c r="F59" s="2"/>
      <c r="G59" s="74"/>
      <c r="H59" s="2"/>
      <c r="I59" s="2"/>
      <c r="J59" s="2"/>
      <c r="M59" s="1">
        <v>53</v>
      </c>
      <c r="N59" s="1">
        <v>40000</v>
      </c>
    </row>
    <row r="60" spans="1:14" s="1" customFormat="1" ht="12.75" hidden="1" customHeight="1" thickTop="1">
      <c r="A60" s="2"/>
      <c r="B60" s="417" t="s">
        <v>2245</v>
      </c>
      <c r="C60" s="418"/>
      <c r="D60" s="418"/>
      <c r="E60" s="418"/>
      <c r="F60" s="418"/>
      <c r="G60" s="418"/>
      <c r="H60" s="418"/>
      <c r="I60" s="419"/>
      <c r="J60" s="2"/>
      <c r="M60" s="1">
        <v>54</v>
      </c>
      <c r="N60" s="1">
        <v>40000</v>
      </c>
    </row>
    <row r="61" spans="1:14" s="1" customFormat="1" ht="12.75" hidden="1" customHeight="1">
      <c r="A61" s="2"/>
      <c r="B61" s="420"/>
      <c r="C61" s="421"/>
      <c r="D61" s="421"/>
      <c r="E61" s="421"/>
      <c r="F61" s="421"/>
      <c r="G61" s="421"/>
      <c r="H61" s="421"/>
      <c r="I61" s="422"/>
      <c r="J61" s="2"/>
      <c r="M61" s="1">
        <v>55</v>
      </c>
      <c r="N61" s="1">
        <v>40000</v>
      </c>
    </row>
    <row r="62" spans="1:14" s="1" customFormat="1" ht="12.75" hidden="1" customHeight="1">
      <c r="A62" s="2"/>
      <c r="B62" s="420"/>
      <c r="C62" s="421"/>
      <c r="D62" s="421"/>
      <c r="E62" s="421"/>
      <c r="F62" s="421"/>
      <c r="G62" s="421"/>
      <c r="H62" s="421"/>
      <c r="I62" s="422"/>
      <c r="J62" s="2"/>
      <c r="M62" s="1">
        <v>56</v>
      </c>
      <c r="N62" s="1">
        <v>40000</v>
      </c>
    </row>
    <row r="63" spans="1:14" s="1" customFormat="1" ht="12.75" hidden="1" customHeight="1">
      <c r="A63" s="2"/>
      <c r="B63" s="420"/>
      <c r="C63" s="421"/>
      <c r="D63" s="421"/>
      <c r="E63" s="421"/>
      <c r="F63" s="421"/>
      <c r="G63" s="421"/>
      <c r="H63" s="421"/>
      <c r="I63" s="422"/>
      <c r="J63" s="2"/>
      <c r="M63" s="1">
        <v>57</v>
      </c>
      <c r="N63" s="1">
        <v>40000</v>
      </c>
    </row>
    <row r="64" spans="1:14" s="1" customFormat="1" ht="12.75" hidden="1" customHeight="1">
      <c r="A64" s="2"/>
      <c r="B64" s="420"/>
      <c r="C64" s="421"/>
      <c r="D64" s="421"/>
      <c r="E64" s="421"/>
      <c r="F64" s="421"/>
      <c r="G64" s="421"/>
      <c r="H64" s="421"/>
      <c r="I64" s="422"/>
      <c r="J64" s="2"/>
      <c r="M64" s="1">
        <v>58</v>
      </c>
      <c r="N64" s="1">
        <v>40000</v>
      </c>
    </row>
    <row r="65" spans="2:14" s="1" customFormat="1" ht="12.75" hidden="1" customHeight="1">
      <c r="B65" s="420"/>
      <c r="C65" s="421"/>
      <c r="D65" s="421"/>
      <c r="E65" s="421"/>
      <c r="F65" s="421"/>
      <c r="G65" s="421"/>
      <c r="H65" s="421"/>
      <c r="I65" s="422"/>
      <c r="M65" s="1">
        <v>59</v>
      </c>
      <c r="N65" s="1">
        <v>40000</v>
      </c>
    </row>
    <row r="66" spans="2:14" s="1" customFormat="1" ht="12.75" hidden="1" customHeight="1">
      <c r="B66" s="420"/>
      <c r="C66" s="421"/>
      <c r="D66" s="421"/>
      <c r="E66" s="421"/>
      <c r="F66" s="421"/>
      <c r="G66" s="421"/>
      <c r="H66" s="421"/>
      <c r="I66" s="422"/>
      <c r="M66" s="1">
        <v>60</v>
      </c>
      <c r="N66" s="1">
        <v>40000</v>
      </c>
    </row>
    <row r="67" spans="2:14" s="1" customFormat="1" ht="12.75" hidden="1" customHeight="1">
      <c r="B67" s="420"/>
      <c r="C67" s="421"/>
      <c r="D67" s="421"/>
      <c r="E67" s="421"/>
      <c r="F67" s="421"/>
      <c r="G67" s="421"/>
      <c r="H67" s="421"/>
      <c r="I67" s="422"/>
      <c r="M67" s="1">
        <v>61</v>
      </c>
      <c r="N67" s="1">
        <v>40000</v>
      </c>
    </row>
    <row r="68" spans="2:14" s="1" customFormat="1" ht="12.75" hidden="1" customHeight="1">
      <c r="B68" s="420"/>
      <c r="C68" s="421"/>
      <c r="D68" s="421"/>
      <c r="E68" s="421"/>
      <c r="F68" s="421"/>
      <c r="G68" s="421"/>
      <c r="H68" s="421"/>
      <c r="I68" s="422"/>
      <c r="M68" s="1">
        <v>62</v>
      </c>
      <c r="N68" s="1">
        <v>40000</v>
      </c>
    </row>
    <row r="69" spans="2:14" s="1" customFormat="1" ht="12.75" hidden="1" customHeight="1">
      <c r="B69" s="420"/>
      <c r="C69" s="421"/>
      <c r="D69" s="421"/>
      <c r="E69" s="421"/>
      <c r="F69" s="421"/>
      <c r="G69" s="421"/>
      <c r="H69" s="421"/>
      <c r="I69" s="422"/>
      <c r="M69" s="1">
        <v>63</v>
      </c>
      <c r="N69" s="1">
        <v>40000</v>
      </c>
    </row>
    <row r="70" spans="2:14" s="1" customFormat="1" ht="12.75" hidden="1" customHeight="1">
      <c r="B70" s="420"/>
      <c r="C70" s="421"/>
      <c r="D70" s="421"/>
      <c r="E70" s="421"/>
      <c r="F70" s="421"/>
      <c r="G70" s="421"/>
      <c r="H70" s="421"/>
      <c r="I70" s="422"/>
      <c r="M70" s="1">
        <v>64</v>
      </c>
      <c r="N70" s="1">
        <v>40000</v>
      </c>
    </row>
    <row r="71" spans="2:14" s="1" customFormat="1" ht="12.75" hidden="1" customHeight="1">
      <c r="B71" s="420"/>
      <c r="C71" s="421"/>
      <c r="D71" s="421"/>
      <c r="E71" s="421"/>
      <c r="F71" s="421"/>
      <c r="G71" s="421"/>
      <c r="H71" s="421"/>
      <c r="I71" s="422"/>
      <c r="M71" s="1">
        <v>65</v>
      </c>
      <c r="N71" s="1">
        <v>40000</v>
      </c>
    </row>
    <row r="72" spans="2:14" s="1" customFormat="1" ht="12.75" hidden="1" customHeight="1">
      <c r="B72" s="420"/>
      <c r="C72" s="421"/>
      <c r="D72" s="421"/>
      <c r="E72" s="421"/>
      <c r="F72" s="421"/>
      <c r="G72" s="421"/>
      <c r="H72" s="421"/>
      <c r="I72" s="422"/>
      <c r="M72" s="1">
        <v>66</v>
      </c>
      <c r="N72" s="1">
        <v>40000</v>
      </c>
    </row>
    <row r="73" spans="2:14" s="1" customFormat="1" ht="12.75" hidden="1" customHeight="1">
      <c r="B73" s="420"/>
      <c r="C73" s="421"/>
      <c r="D73" s="421"/>
      <c r="E73" s="421"/>
      <c r="F73" s="421"/>
      <c r="G73" s="421"/>
      <c r="H73" s="421"/>
      <c r="I73" s="422"/>
      <c r="M73" s="1">
        <v>67</v>
      </c>
      <c r="N73" s="1">
        <v>40000</v>
      </c>
    </row>
    <row r="74" spans="2:14" s="1" customFormat="1" ht="12.75" hidden="1" customHeight="1">
      <c r="B74" s="420"/>
      <c r="C74" s="421"/>
      <c r="D74" s="421"/>
      <c r="E74" s="421"/>
      <c r="F74" s="421"/>
      <c r="G74" s="421"/>
      <c r="H74" s="421"/>
      <c r="I74" s="422"/>
      <c r="M74" s="1">
        <v>68</v>
      </c>
      <c r="N74" s="1">
        <v>40000</v>
      </c>
    </row>
    <row r="75" spans="2:14" s="1" customFormat="1" ht="12.75" hidden="1" customHeight="1">
      <c r="B75" s="420"/>
      <c r="C75" s="421"/>
      <c r="D75" s="421"/>
      <c r="E75" s="421"/>
      <c r="F75" s="421"/>
      <c r="G75" s="421"/>
      <c r="H75" s="421"/>
      <c r="I75" s="422"/>
      <c r="M75" s="1">
        <v>69</v>
      </c>
      <c r="N75" s="1">
        <v>40000</v>
      </c>
    </row>
    <row r="76" spans="2:14" s="1" customFormat="1" ht="13.35" hidden="1" customHeight="1">
      <c r="B76" s="420"/>
      <c r="C76" s="421"/>
      <c r="D76" s="421"/>
      <c r="E76" s="421"/>
      <c r="F76" s="421"/>
      <c r="G76" s="421"/>
      <c r="H76" s="421"/>
      <c r="I76" s="422"/>
      <c r="M76" s="1">
        <v>70</v>
      </c>
      <c r="N76" s="1">
        <v>40000</v>
      </c>
    </row>
    <row r="77" spans="2:14" s="1" customFormat="1" hidden="1">
      <c r="B77" s="420"/>
      <c r="C77" s="421"/>
      <c r="D77" s="421"/>
      <c r="E77" s="421"/>
      <c r="F77" s="421"/>
      <c r="G77" s="421"/>
      <c r="H77" s="421"/>
      <c r="I77" s="422"/>
      <c r="M77" s="1">
        <v>71</v>
      </c>
      <c r="N77" s="1">
        <v>40000</v>
      </c>
    </row>
    <row r="78" spans="2:14" s="1" customFormat="1" hidden="1">
      <c r="B78" s="420"/>
      <c r="C78" s="421"/>
      <c r="D78" s="421"/>
      <c r="E78" s="421"/>
      <c r="F78" s="421"/>
      <c r="G78" s="421"/>
      <c r="H78" s="421"/>
      <c r="I78" s="422"/>
      <c r="M78" s="1">
        <v>72</v>
      </c>
      <c r="N78" s="1">
        <v>40000</v>
      </c>
    </row>
    <row r="79" spans="2:14" s="1" customFormat="1" hidden="1">
      <c r="B79" s="420"/>
      <c r="C79" s="421"/>
      <c r="D79" s="421"/>
      <c r="E79" s="421"/>
      <c r="F79" s="421"/>
      <c r="G79" s="421"/>
      <c r="H79" s="421"/>
      <c r="I79" s="422"/>
      <c r="M79" s="1">
        <v>73</v>
      </c>
      <c r="N79" s="1">
        <v>40000</v>
      </c>
    </row>
    <row r="80" spans="2:14" s="1" customFormat="1" ht="14.25" hidden="1" thickBot="1">
      <c r="B80" s="423"/>
      <c r="C80" s="424"/>
      <c r="D80" s="424"/>
      <c r="E80" s="424"/>
      <c r="F80" s="424"/>
      <c r="G80" s="424"/>
      <c r="H80" s="424"/>
      <c r="I80" s="425"/>
      <c r="M80" s="1">
        <v>74</v>
      </c>
      <c r="N80" s="1">
        <v>40000</v>
      </c>
    </row>
    <row r="81" spans="2:14" s="1" customFormat="1" ht="9.6" customHeight="1">
      <c r="B81" s="168"/>
      <c r="C81" s="168"/>
      <c r="D81" s="168"/>
      <c r="E81" s="168"/>
      <c r="F81" s="168"/>
      <c r="G81" s="168"/>
      <c r="H81" s="168"/>
      <c r="I81" s="168"/>
      <c r="M81" s="1">
        <v>75</v>
      </c>
      <c r="N81" s="1">
        <v>40000</v>
      </c>
    </row>
    <row r="82" spans="2:14" s="1" customFormat="1">
      <c r="M82" s="1">
        <v>76</v>
      </c>
      <c r="N82" s="1">
        <v>40000</v>
      </c>
    </row>
    <row r="83" spans="2:14" s="1" customFormat="1">
      <c r="M83" s="1">
        <v>77</v>
      </c>
      <c r="N83" s="1">
        <v>40000</v>
      </c>
    </row>
    <row r="84" spans="2:14" s="1" customFormat="1">
      <c r="M84" s="1">
        <v>78</v>
      </c>
      <c r="N84" s="1">
        <v>40000</v>
      </c>
    </row>
    <row r="85" spans="2:14" s="1" customFormat="1">
      <c r="M85" s="1">
        <v>79</v>
      </c>
      <c r="N85" s="1">
        <v>40000</v>
      </c>
    </row>
    <row r="86" spans="2:14" s="1" customFormat="1">
      <c r="M86" s="1">
        <v>80</v>
      </c>
      <c r="N86" s="1">
        <v>40000</v>
      </c>
    </row>
    <row r="87" spans="2:14" s="1" customFormat="1">
      <c r="M87" s="1">
        <v>81</v>
      </c>
      <c r="N87" s="1">
        <v>40000</v>
      </c>
    </row>
    <row r="88" spans="2:14" s="1" customFormat="1">
      <c r="M88" s="1">
        <v>82</v>
      </c>
      <c r="N88" s="1">
        <v>40000</v>
      </c>
    </row>
    <row r="89" spans="2:14">
      <c r="M89" s="1">
        <v>83</v>
      </c>
      <c r="N89" s="1">
        <v>40000</v>
      </c>
    </row>
    <row r="90" spans="2:14">
      <c r="M90" s="1">
        <v>84</v>
      </c>
      <c r="N90" s="1">
        <v>40000</v>
      </c>
    </row>
    <row r="91" spans="2:14">
      <c r="M91" s="1">
        <v>85</v>
      </c>
      <c r="N91" s="1">
        <v>40000</v>
      </c>
    </row>
    <row r="92" spans="2:14">
      <c r="M92" s="1">
        <v>86</v>
      </c>
      <c r="N92" s="1">
        <v>40000</v>
      </c>
    </row>
    <row r="93" spans="2:14">
      <c r="M93" s="1">
        <v>87</v>
      </c>
      <c r="N93" s="1">
        <v>40000</v>
      </c>
    </row>
    <row r="94" spans="2:14">
      <c r="M94" s="1">
        <v>88</v>
      </c>
      <c r="N94" s="1">
        <v>40000</v>
      </c>
    </row>
    <row r="95" spans="2:14">
      <c r="M95" s="1">
        <v>89</v>
      </c>
      <c r="N95" s="1">
        <v>40000</v>
      </c>
    </row>
    <row r="96" spans="2:14">
      <c r="M96" s="1">
        <v>90</v>
      </c>
      <c r="N96" s="1">
        <v>40000</v>
      </c>
    </row>
    <row r="97" spans="13:14">
      <c r="M97" s="1">
        <v>91</v>
      </c>
      <c r="N97" s="1">
        <v>40000</v>
      </c>
    </row>
    <row r="98" spans="13:14">
      <c r="M98" s="1">
        <v>92</v>
      </c>
      <c r="N98" s="1">
        <v>40000</v>
      </c>
    </row>
    <row r="99" spans="13:14">
      <c r="M99" s="1">
        <v>93</v>
      </c>
      <c r="N99" s="1">
        <v>40000</v>
      </c>
    </row>
    <row r="100" spans="13:14">
      <c r="M100" s="1">
        <v>94</v>
      </c>
      <c r="N100" s="1">
        <v>40000</v>
      </c>
    </row>
    <row r="101" spans="13:14">
      <c r="M101" s="1">
        <v>95</v>
      </c>
      <c r="N101" s="1">
        <v>40000</v>
      </c>
    </row>
    <row r="102" spans="13:14">
      <c r="M102" s="1">
        <v>96</v>
      </c>
      <c r="N102" s="1">
        <v>40000</v>
      </c>
    </row>
    <row r="103" spans="13:14">
      <c r="M103" s="1">
        <v>97</v>
      </c>
      <c r="N103" s="1">
        <v>40000</v>
      </c>
    </row>
    <row r="104" spans="13:14">
      <c r="M104" s="1">
        <v>98</v>
      </c>
      <c r="N104" s="1">
        <v>40000</v>
      </c>
    </row>
    <row r="105" spans="13:14">
      <c r="M105" s="1">
        <v>99</v>
      </c>
      <c r="N105" s="1">
        <v>40000</v>
      </c>
    </row>
    <row r="106" spans="13:14">
      <c r="M106" s="1">
        <v>100</v>
      </c>
      <c r="N106" s="1">
        <v>40000</v>
      </c>
    </row>
    <row r="107" spans="13:14">
      <c r="M107" s="1">
        <v>101</v>
      </c>
      <c r="N107" s="1">
        <v>40000</v>
      </c>
    </row>
    <row r="108" spans="13:14">
      <c r="M108" s="1">
        <v>102</v>
      </c>
      <c r="N108" s="1">
        <v>40000</v>
      </c>
    </row>
    <row r="109" spans="13:14">
      <c r="M109" s="1">
        <v>103</v>
      </c>
      <c r="N109" s="1">
        <v>40000</v>
      </c>
    </row>
    <row r="110" spans="13:14">
      <c r="M110" s="1">
        <v>104</v>
      </c>
      <c r="N110" s="1">
        <v>40000</v>
      </c>
    </row>
    <row r="111" spans="13:14">
      <c r="M111" s="1">
        <v>105</v>
      </c>
      <c r="N111" s="1">
        <v>40000</v>
      </c>
    </row>
    <row r="112" spans="13:14">
      <c r="M112" s="1">
        <v>106</v>
      </c>
      <c r="N112" s="1">
        <v>40000</v>
      </c>
    </row>
    <row r="113" spans="13:14">
      <c r="M113" s="1">
        <v>107</v>
      </c>
      <c r="N113" s="1">
        <v>40000</v>
      </c>
    </row>
    <row r="114" spans="13:14">
      <c r="M114" s="1">
        <v>108</v>
      </c>
      <c r="N114" s="1">
        <v>40000</v>
      </c>
    </row>
    <row r="115" spans="13:14">
      <c r="M115" s="1">
        <v>109</v>
      </c>
      <c r="N115" s="1">
        <v>40000</v>
      </c>
    </row>
    <row r="116" spans="13:14">
      <c r="M116" s="1">
        <v>110</v>
      </c>
      <c r="N116" s="1">
        <v>40000</v>
      </c>
    </row>
    <row r="117" spans="13:14">
      <c r="M117" s="1">
        <v>111</v>
      </c>
      <c r="N117" s="1">
        <v>40000</v>
      </c>
    </row>
    <row r="118" spans="13:14">
      <c r="M118" s="1">
        <v>112</v>
      </c>
      <c r="N118" s="1">
        <v>40000</v>
      </c>
    </row>
    <row r="119" spans="13:14">
      <c r="M119" s="1">
        <v>113</v>
      </c>
      <c r="N119" s="1">
        <v>40000</v>
      </c>
    </row>
    <row r="120" spans="13:14">
      <c r="M120" s="1">
        <v>114</v>
      </c>
      <c r="N120" s="1">
        <v>40000</v>
      </c>
    </row>
    <row r="121" spans="13:14">
      <c r="M121" s="1">
        <v>115</v>
      </c>
      <c r="N121" s="1">
        <v>40000</v>
      </c>
    </row>
    <row r="122" spans="13:14">
      <c r="M122" s="1">
        <v>116</v>
      </c>
      <c r="N122" s="1">
        <v>40000</v>
      </c>
    </row>
    <row r="123" spans="13:14">
      <c r="M123" s="1">
        <v>117</v>
      </c>
      <c r="N123" s="1">
        <v>40000</v>
      </c>
    </row>
    <row r="124" spans="13:14">
      <c r="M124" s="1">
        <v>118</v>
      </c>
      <c r="N124" s="1">
        <v>40000</v>
      </c>
    </row>
    <row r="125" spans="13:14">
      <c r="M125" s="1">
        <v>119</v>
      </c>
      <c r="N125" s="1">
        <v>40000</v>
      </c>
    </row>
    <row r="126" spans="13:14">
      <c r="M126" s="1">
        <v>120</v>
      </c>
      <c r="N126" s="1">
        <v>40000</v>
      </c>
    </row>
    <row r="127" spans="13:14">
      <c r="M127" s="1">
        <v>121</v>
      </c>
      <c r="N127" s="1">
        <v>40000</v>
      </c>
    </row>
    <row r="128" spans="13:14">
      <c r="M128" s="1">
        <v>122</v>
      </c>
      <c r="N128" s="1">
        <v>40000</v>
      </c>
    </row>
    <row r="129" spans="13:14">
      <c r="M129" s="1">
        <v>123</v>
      </c>
      <c r="N129" s="1">
        <v>40000</v>
      </c>
    </row>
    <row r="130" spans="13:14">
      <c r="M130" s="1">
        <v>124</v>
      </c>
      <c r="N130" s="1">
        <v>40000</v>
      </c>
    </row>
    <row r="131" spans="13:14">
      <c r="M131" s="1">
        <v>125</v>
      </c>
      <c r="N131" s="1">
        <v>40000</v>
      </c>
    </row>
    <row r="132" spans="13:14">
      <c r="M132" s="1">
        <v>126</v>
      </c>
      <c r="N132" s="1">
        <v>40000</v>
      </c>
    </row>
    <row r="133" spans="13:14">
      <c r="M133" s="1">
        <v>127</v>
      </c>
      <c r="N133" s="1">
        <v>40000</v>
      </c>
    </row>
    <row r="134" spans="13:14">
      <c r="M134" s="1">
        <v>128</v>
      </c>
      <c r="N134" s="1">
        <v>40000</v>
      </c>
    </row>
    <row r="135" spans="13:14">
      <c r="M135" s="1">
        <v>129</v>
      </c>
      <c r="N135" s="1">
        <v>40000</v>
      </c>
    </row>
    <row r="136" spans="13:14">
      <c r="M136" s="1">
        <v>130</v>
      </c>
      <c r="N136" s="1">
        <v>40000</v>
      </c>
    </row>
    <row r="137" spans="13:14">
      <c r="M137" s="1">
        <v>131</v>
      </c>
      <c r="N137" s="1">
        <v>40000</v>
      </c>
    </row>
    <row r="138" spans="13:14">
      <c r="M138" s="1">
        <v>132</v>
      </c>
      <c r="N138" s="1">
        <v>40000</v>
      </c>
    </row>
    <row r="139" spans="13:14">
      <c r="M139" s="1">
        <v>133</v>
      </c>
      <c r="N139" s="1">
        <v>40000</v>
      </c>
    </row>
    <row r="140" spans="13:14">
      <c r="M140" s="1">
        <v>134</v>
      </c>
      <c r="N140" s="1">
        <v>40000</v>
      </c>
    </row>
    <row r="141" spans="13:14">
      <c r="M141" s="1">
        <v>135</v>
      </c>
      <c r="N141" s="1">
        <v>40000</v>
      </c>
    </row>
    <row r="142" spans="13:14">
      <c r="M142" s="1">
        <v>136</v>
      </c>
      <c r="N142" s="1">
        <v>40000</v>
      </c>
    </row>
    <row r="143" spans="13:14">
      <c r="M143" s="1">
        <v>137</v>
      </c>
      <c r="N143" s="1">
        <v>40000</v>
      </c>
    </row>
    <row r="144" spans="13:14">
      <c r="M144" s="1">
        <v>138</v>
      </c>
      <c r="N144" s="1">
        <v>40000</v>
      </c>
    </row>
    <row r="145" spans="13:14">
      <c r="M145" s="1">
        <v>139</v>
      </c>
      <c r="N145" s="1">
        <v>40000</v>
      </c>
    </row>
    <row r="146" spans="13:14">
      <c r="M146" s="1">
        <v>140</v>
      </c>
      <c r="N146" s="1">
        <v>40000</v>
      </c>
    </row>
    <row r="147" spans="13:14">
      <c r="M147" s="1">
        <v>141</v>
      </c>
      <c r="N147" s="1">
        <v>40000</v>
      </c>
    </row>
    <row r="148" spans="13:14">
      <c r="M148" s="1">
        <v>142</v>
      </c>
      <c r="N148" s="1">
        <v>40000</v>
      </c>
    </row>
    <row r="149" spans="13:14">
      <c r="M149" s="1">
        <v>143</v>
      </c>
      <c r="N149" s="1">
        <v>40000</v>
      </c>
    </row>
    <row r="150" spans="13:14">
      <c r="M150" s="1">
        <v>144</v>
      </c>
      <c r="N150" s="1">
        <v>40000</v>
      </c>
    </row>
    <row r="151" spans="13:14">
      <c r="M151" s="1">
        <v>145</v>
      </c>
      <c r="N151" s="1">
        <v>40000</v>
      </c>
    </row>
    <row r="152" spans="13:14">
      <c r="M152" s="1">
        <v>146</v>
      </c>
      <c r="N152" s="1">
        <v>40000</v>
      </c>
    </row>
    <row r="153" spans="13:14">
      <c r="M153" s="1">
        <v>147</v>
      </c>
      <c r="N153" s="1">
        <v>40000</v>
      </c>
    </row>
    <row r="154" spans="13:14">
      <c r="M154" s="1">
        <v>148</v>
      </c>
      <c r="N154" s="1">
        <v>40000</v>
      </c>
    </row>
    <row r="155" spans="13:14">
      <c r="M155" s="1">
        <v>149</v>
      </c>
      <c r="N155" s="1">
        <v>40000</v>
      </c>
    </row>
    <row r="156" spans="13:14">
      <c r="M156" s="1">
        <v>150</v>
      </c>
      <c r="N156" s="1">
        <v>40000</v>
      </c>
    </row>
    <row r="157" spans="13:14">
      <c r="M157" s="1">
        <v>151</v>
      </c>
      <c r="N157" s="1">
        <v>40000</v>
      </c>
    </row>
    <row r="158" spans="13:14">
      <c r="M158" s="1">
        <v>152</v>
      </c>
      <c r="N158" s="1">
        <v>40000</v>
      </c>
    </row>
    <row r="159" spans="13:14">
      <c r="M159" s="1">
        <v>153</v>
      </c>
      <c r="N159" s="1">
        <v>40000</v>
      </c>
    </row>
    <row r="160" spans="13:14">
      <c r="M160" s="1">
        <v>154</v>
      </c>
      <c r="N160" s="1">
        <v>40000</v>
      </c>
    </row>
    <row r="161" spans="13:14">
      <c r="M161" s="1">
        <v>155</v>
      </c>
      <c r="N161" s="1">
        <v>40000</v>
      </c>
    </row>
    <row r="162" spans="13:14">
      <c r="M162" s="1">
        <v>156</v>
      </c>
      <c r="N162" s="1">
        <v>40000</v>
      </c>
    </row>
    <row r="163" spans="13:14">
      <c r="M163" s="1">
        <v>157</v>
      </c>
      <c r="N163" s="1">
        <v>40000</v>
      </c>
    </row>
    <row r="164" spans="13:14">
      <c r="M164" s="1">
        <v>158</v>
      </c>
      <c r="N164" s="1">
        <v>40000</v>
      </c>
    </row>
    <row r="165" spans="13:14">
      <c r="M165" s="1">
        <v>159</v>
      </c>
      <c r="N165" s="1">
        <v>40000</v>
      </c>
    </row>
    <row r="166" spans="13:14">
      <c r="M166" s="1">
        <v>160</v>
      </c>
      <c r="N166" s="1">
        <v>40000</v>
      </c>
    </row>
    <row r="167" spans="13:14">
      <c r="M167" s="1">
        <v>161</v>
      </c>
      <c r="N167" s="1">
        <v>40000</v>
      </c>
    </row>
    <row r="168" spans="13:14">
      <c r="M168" s="1">
        <v>162</v>
      </c>
      <c r="N168" s="1">
        <v>40000</v>
      </c>
    </row>
    <row r="169" spans="13:14">
      <c r="M169" s="1">
        <v>163</v>
      </c>
      <c r="N169" s="1">
        <v>40000</v>
      </c>
    </row>
    <row r="170" spans="13:14">
      <c r="M170" s="1">
        <v>164</v>
      </c>
      <c r="N170" s="1">
        <v>40000</v>
      </c>
    </row>
    <row r="171" spans="13:14">
      <c r="M171" s="1">
        <v>165</v>
      </c>
      <c r="N171" s="1">
        <v>40000</v>
      </c>
    </row>
    <row r="172" spans="13:14">
      <c r="M172" s="1">
        <v>166</v>
      </c>
      <c r="N172" s="1">
        <v>40000</v>
      </c>
    </row>
    <row r="173" spans="13:14">
      <c r="M173" s="1">
        <v>167</v>
      </c>
      <c r="N173" s="1">
        <v>40000</v>
      </c>
    </row>
    <row r="174" spans="13:14">
      <c r="M174" s="1">
        <v>168</v>
      </c>
      <c r="N174" s="1">
        <v>40000</v>
      </c>
    </row>
    <row r="175" spans="13:14">
      <c r="M175" s="1">
        <v>169</v>
      </c>
      <c r="N175" s="1">
        <v>40000</v>
      </c>
    </row>
    <row r="176" spans="13:14">
      <c r="M176" s="1">
        <v>170</v>
      </c>
      <c r="N176" s="1">
        <v>40000</v>
      </c>
    </row>
    <row r="177" spans="13:14">
      <c r="M177" s="1">
        <v>171</v>
      </c>
      <c r="N177" s="1">
        <v>40000</v>
      </c>
    </row>
    <row r="178" spans="13:14">
      <c r="M178" s="1">
        <v>172</v>
      </c>
      <c r="N178" s="1">
        <v>40000</v>
      </c>
    </row>
    <row r="179" spans="13:14">
      <c r="M179" s="1">
        <v>173</v>
      </c>
      <c r="N179" s="1">
        <v>40000</v>
      </c>
    </row>
    <row r="180" spans="13:14">
      <c r="M180" s="1">
        <v>174</v>
      </c>
      <c r="N180" s="1">
        <v>40000</v>
      </c>
    </row>
    <row r="181" spans="13:14">
      <c r="M181" s="1">
        <v>175</v>
      </c>
      <c r="N181" s="1">
        <v>40000</v>
      </c>
    </row>
    <row r="182" spans="13:14">
      <c r="M182" s="1">
        <v>176</v>
      </c>
      <c r="N182" s="1">
        <v>40000</v>
      </c>
    </row>
    <row r="183" spans="13:14">
      <c r="M183" s="1">
        <v>177</v>
      </c>
      <c r="N183" s="1">
        <v>40000</v>
      </c>
    </row>
    <row r="184" spans="13:14">
      <c r="M184" s="1">
        <v>178</v>
      </c>
      <c r="N184" s="1">
        <v>40000</v>
      </c>
    </row>
    <row r="185" spans="13:14">
      <c r="M185" s="1">
        <v>179</v>
      </c>
      <c r="N185" s="1">
        <v>40000</v>
      </c>
    </row>
    <row r="186" spans="13:14">
      <c r="M186" s="1">
        <v>180</v>
      </c>
      <c r="N186" s="1">
        <v>40000</v>
      </c>
    </row>
    <row r="187" spans="13:14">
      <c r="M187" s="1">
        <v>181</v>
      </c>
      <c r="N187" s="1">
        <v>40000</v>
      </c>
    </row>
    <row r="188" spans="13:14">
      <c r="M188" s="1">
        <v>182</v>
      </c>
      <c r="N188" s="1">
        <v>40000</v>
      </c>
    </row>
    <row r="189" spans="13:14">
      <c r="M189" s="1">
        <v>183</v>
      </c>
      <c r="N189" s="1">
        <v>40000</v>
      </c>
    </row>
    <row r="190" spans="13:14">
      <c r="M190" s="1">
        <v>184</v>
      </c>
      <c r="N190" s="1">
        <v>40000</v>
      </c>
    </row>
    <row r="191" spans="13:14">
      <c r="M191" s="1">
        <v>185</v>
      </c>
      <c r="N191" s="1">
        <v>40000</v>
      </c>
    </row>
    <row r="192" spans="13:14">
      <c r="M192" s="1">
        <v>186</v>
      </c>
      <c r="N192" s="1">
        <v>40000</v>
      </c>
    </row>
    <row r="193" spans="13:14">
      <c r="M193" s="1">
        <v>187</v>
      </c>
      <c r="N193" s="1">
        <v>40000</v>
      </c>
    </row>
    <row r="194" spans="13:14">
      <c r="M194" s="1">
        <v>188</v>
      </c>
      <c r="N194" s="1">
        <v>40000</v>
      </c>
    </row>
    <row r="195" spans="13:14">
      <c r="M195" s="1">
        <v>189</v>
      </c>
      <c r="N195" s="1">
        <v>40000</v>
      </c>
    </row>
    <row r="196" spans="13:14">
      <c r="M196" s="1">
        <v>190</v>
      </c>
      <c r="N196" s="1">
        <v>40000</v>
      </c>
    </row>
    <row r="197" spans="13:14">
      <c r="M197" s="1">
        <v>191</v>
      </c>
      <c r="N197" s="1">
        <v>40000</v>
      </c>
    </row>
    <row r="198" spans="13:14">
      <c r="M198" s="1">
        <v>192</v>
      </c>
      <c r="N198" s="1">
        <v>40000</v>
      </c>
    </row>
    <row r="199" spans="13:14">
      <c r="M199" s="1">
        <v>193</v>
      </c>
      <c r="N199" s="1">
        <v>40000</v>
      </c>
    </row>
    <row r="200" spans="13:14">
      <c r="M200" s="1">
        <v>194</v>
      </c>
      <c r="N200" s="1">
        <v>40000</v>
      </c>
    </row>
    <row r="201" spans="13:14">
      <c r="M201" s="1">
        <v>195</v>
      </c>
      <c r="N201" s="1">
        <v>40000</v>
      </c>
    </row>
    <row r="202" spans="13:14">
      <c r="M202" s="1">
        <v>196</v>
      </c>
      <c r="N202" s="1">
        <v>40000</v>
      </c>
    </row>
    <row r="203" spans="13:14">
      <c r="M203" s="1">
        <v>197</v>
      </c>
      <c r="N203" s="1">
        <v>40000</v>
      </c>
    </row>
    <row r="204" spans="13:14">
      <c r="M204" s="1">
        <v>198</v>
      </c>
      <c r="N204" s="1">
        <v>40000</v>
      </c>
    </row>
    <row r="205" spans="13:14">
      <c r="M205" s="1">
        <v>199</v>
      </c>
      <c r="N205" s="1">
        <v>40000</v>
      </c>
    </row>
    <row r="206" spans="13:14">
      <c r="M206" s="1">
        <v>200</v>
      </c>
      <c r="N206" s="1">
        <v>40000</v>
      </c>
    </row>
    <row r="207" spans="13:14">
      <c r="M207" s="1">
        <v>201</v>
      </c>
      <c r="N207" s="1">
        <v>40000</v>
      </c>
    </row>
    <row r="208" spans="13:14">
      <c r="M208" s="1">
        <v>202</v>
      </c>
      <c r="N208" s="1">
        <v>40000</v>
      </c>
    </row>
    <row r="209" spans="13:14">
      <c r="M209" s="1">
        <v>203</v>
      </c>
      <c r="N209" s="1">
        <v>40000</v>
      </c>
    </row>
    <row r="210" spans="13:14">
      <c r="M210" s="1">
        <v>204</v>
      </c>
      <c r="N210" s="1">
        <v>40000</v>
      </c>
    </row>
    <row r="211" spans="13:14">
      <c r="M211" s="1">
        <v>205</v>
      </c>
      <c r="N211" s="1">
        <v>40000</v>
      </c>
    </row>
    <row r="212" spans="13:14">
      <c r="M212" s="1">
        <v>206</v>
      </c>
      <c r="N212" s="1">
        <v>40000</v>
      </c>
    </row>
    <row r="213" spans="13:14">
      <c r="M213" s="1">
        <v>207</v>
      </c>
      <c r="N213" s="1">
        <v>40000</v>
      </c>
    </row>
    <row r="214" spans="13:14">
      <c r="M214" s="1">
        <v>208</v>
      </c>
      <c r="N214" s="1">
        <v>40000</v>
      </c>
    </row>
    <row r="215" spans="13:14">
      <c r="M215" s="1">
        <v>209</v>
      </c>
      <c r="N215" s="1">
        <v>40000</v>
      </c>
    </row>
    <row r="216" spans="13:14">
      <c r="M216" s="1">
        <v>210</v>
      </c>
      <c r="N216" s="1">
        <v>40000</v>
      </c>
    </row>
    <row r="217" spans="13:14">
      <c r="M217" s="1">
        <v>211</v>
      </c>
      <c r="N217" s="1">
        <v>40000</v>
      </c>
    </row>
    <row r="218" spans="13:14">
      <c r="M218" s="1">
        <v>212</v>
      </c>
      <c r="N218" s="1">
        <v>40000</v>
      </c>
    </row>
    <row r="219" spans="13:14">
      <c r="M219" s="1">
        <v>213</v>
      </c>
      <c r="N219" s="1">
        <v>40000</v>
      </c>
    </row>
    <row r="220" spans="13:14">
      <c r="M220" s="1">
        <v>214</v>
      </c>
      <c r="N220" s="1">
        <v>40000</v>
      </c>
    </row>
    <row r="221" spans="13:14">
      <c r="M221" s="1">
        <v>215</v>
      </c>
      <c r="N221" s="1">
        <v>40000</v>
      </c>
    </row>
    <row r="222" spans="13:14">
      <c r="M222" s="1">
        <v>216</v>
      </c>
      <c r="N222" s="1">
        <v>40000</v>
      </c>
    </row>
    <row r="223" spans="13:14">
      <c r="M223" s="1">
        <v>217</v>
      </c>
      <c r="N223" s="1">
        <v>40000</v>
      </c>
    </row>
    <row r="224" spans="13:14">
      <c r="M224" s="1">
        <v>218</v>
      </c>
      <c r="N224" s="1">
        <v>40000</v>
      </c>
    </row>
    <row r="225" spans="13:14">
      <c r="M225" s="1">
        <v>219</v>
      </c>
      <c r="N225" s="1">
        <v>40000</v>
      </c>
    </row>
    <row r="226" spans="13:14">
      <c r="M226" s="1">
        <v>220</v>
      </c>
      <c r="N226" s="1">
        <v>40000</v>
      </c>
    </row>
    <row r="227" spans="13:14">
      <c r="M227" s="1">
        <v>221</v>
      </c>
      <c r="N227" s="1">
        <v>40000</v>
      </c>
    </row>
    <row r="228" spans="13:14">
      <c r="M228" s="1">
        <v>222</v>
      </c>
      <c r="N228" s="1">
        <v>40000</v>
      </c>
    </row>
    <row r="229" spans="13:14">
      <c r="M229" s="1">
        <v>223</v>
      </c>
      <c r="N229" s="1">
        <v>40000</v>
      </c>
    </row>
    <row r="230" spans="13:14">
      <c r="M230" s="1">
        <v>224</v>
      </c>
      <c r="N230" s="1">
        <v>40000</v>
      </c>
    </row>
    <row r="231" spans="13:14">
      <c r="M231" s="1">
        <v>225</v>
      </c>
      <c r="N231" s="1">
        <v>40000</v>
      </c>
    </row>
    <row r="232" spans="13:14">
      <c r="M232" s="1">
        <v>226</v>
      </c>
      <c r="N232" s="1">
        <v>40000</v>
      </c>
    </row>
    <row r="233" spans="13:14">
      <c r="M233" s="1">
        <v>227</v>
      </c>
      <c r="N233" s="1">
        <v>40000</v>
      </c>
    </row>
    <row r="234" spans="13:14">
      <c r="M234" s="1">
        <v>228</v>
      </c>
      <c r="N234" s="1">
        <v>40000</v>
      </c>
    </row>
    <row r="235" spans="13:14">
      <c r="M235" s="1">
        <v>229</v>
      </c>
      <c r="N235" s="1">
        <v>40000</v>
      </c>
    </row>
    <row r="236" spans="13:14">
      <c r="M236" s="1">
        <v>230</v>
      </c>
      <c r="N236" s="1">
        <v>40000</v>
      </c>
    </row>
    <row r="237" spans="13:14">
      <c r="M237" s="1">
        <v>231</v>
      </c>
      <c r="N237" s="1">
        <v>40000</v>
      </c>
    </row>
    <row r="238" spans="13:14">
      <c r="M238" s="1">
        <v>232</v>
      </c>
      <c r="N238" s="1">
        <v>40000</v>
      </c>
    </row>
    <row r="239" spans="13:14">
      <c r="M239" s="1">
        <v>233</v>
      </c>
      <c r="N239" s="1">
        <v>40000</v>
      </c>
    </row>
    <row r="240" spans="13:14">
      <c r="M240" s="1">
        <v>234</v>
      </c>
      <c r="N240" s="1">
        <v>40000</v>
      </c>
    </row>
    <row r="241" spans="13:14">
      <c r="M241" s="1">
        <v>235</v>
      </c>
      <c r="N241" s="1">
        <v>40000</v>
      </c>
    </row>
    <row r="242" spans="13:14">
      <c r="M242" s="1">
        <v>236</v>
      </c>
      <c r="N242" s="1">
        <v>40000</v>
      </c>
    </row>
    <row r="243" spans="13:14">
      <c r="M243" s="1">
        <v>237</v>
      </c>
      <c r="N243" s="1">
        <v>40000</v>
      </c>
    </row>
    <row r="244" spans="13:14">
      <c r="M244" s="1">
        <v>238</v>
      </c>
      <c r="N244" s="1">
        <v>40000</v>
      </c>
    </row>
    <row r="245" spans="13:14">
      <c r="M245" s="1">
        <v>239</v>
      </c>
      <c r="N245" s="1">
        <v>40000</v>
      </c>
    </row>
    <row r="246" spans="13:14">
      <c r="M246" s="1">
        <v>240</v>
      </c>
      <c r="N246" s="1">
        <v>40000</v>
      </c>
    </row>
    <row r="247" spans="13:14">
      <c r="M247" s="1">
        <v>241</v>
      </c>
      <c r="N247" s="1">
        <v>40000</v>
      </c>
    </row>
    <row r="248" spans="13:14">
      <c r="M248" s="1">
        <v>242</v>
      </c>
      <c r="N248" s="1">
        <v>40000</v>
      </c>
    </row>
    <row r="249" spans="13:14">
      <c r="M249" s="1">
        <v>243</v>
      </c>
      <c r="N249" s="1">
        <v>40000</v>
      </c>
    </row>
    <row r="250" spans="13:14">
      <c r="M250" s="1">
        <v>244</v>
      </c>
      <c r="N250" s="1">
        <v>40000</v>
      </c>
    </row>
    <row r="251" spans="13:14">
      <c r="M251" s="1">
        <v>245</v>
      </c>
      <c r="N251" s="1">
        <v>40000</v>
      </c>
    </row>
    <row r="252" spans="13:14">
      <c r="M252" s="1">
        <v>246</v>
      </c>
      <c r="N252" s="1">
        <v>40000</v>
      </c>
    </row>
    <row r="253" spans="13:14">
      <c r="M253" s="1">
        <v>247</v>
      </c>
      <c r="N253" s="1">
        <v>40000</v>
      </c>
    </row>
    <row r="254" spans="13:14">
      <c r="M254" s="1">
        <v>248</v>
      </c>
      <c r="N254" s="1">
        <v>40000</v>
      </c>
    </row>
    <row r="255" spans="13:14">
      <c r="M255" s="1">
        <v>249</v>
      </c>
      <c r="N255" s="1">
        <v>40000</v>
      </c>
    </row>
    <row r="256" spans="13:14">
      <c r="M256" s="1">
        <v>250</v>
      </c>
      <c r="N256" s="1">
        <v>40000</v>
      </c>
    </row>
    <row r="257" spans="13:14">
      <c r="M257" s="1">
        <v>251</v>
      </c>
      <c r="N257" s="1">
        <v>40000</v>
      </c>
    </row>
    <row r="258" spans="13:14">
      <c r="M258" s="1">
        <v>252</v>
      </c>
      <c r="N258" s="1">
        <v>40000</v>
      </c>
    </row>
    <row r="259" spans="13:14">
      <c r="M259" s="1">
        <v>253</v>
      </c>
      <c r="N259" s="1">
        <v>40000</v>
      </c>
    </row>
    <row r="260" spans="13:14">
      <c r="M260" s="1">
        <v>254</v>
      </c>
      <c r="N260" s="1">
        <v>40000</v>
      </c>
    </row>
    <row r="261" spans="13:14">
      <c r="M261" s="1">
        <v>255</v>
      </c>
      <c r="N261" s="1">
        <v>40000</v>
      </c>
    </row>
    <row r="262" spans="13:14">
      <c r="M262" s="1">
        <v>256</v>
      </c>
      <c r="N262" s="1">
        <v>40000</v>
      </c>
    </row>
    <row r="263" spans="13:14">
      <c r="M263" s="1">
        <v>257</v>
      </c>
      <c r="N263" s="1">
        <v>40000</v>
      </c>
    </row>
    <row r="264" spans="13:14">
      <c r="M264" s="1">
        <v>258</v>
      </c>
      <c r="N264" s="1">
        <v>40000</v>
      </c>
    </row>
    <row r="265" spans="13:14">
      <c r="M265" s="1">
        <v>259</v>
      </c>
      <c r="N265" s="1">
        <v>40000</v>
      </c>
    </row>
    <row r="266" spans="13:14">
      <c r="M266" s="1">
        <v>260</v>
      </c>
      <c r="N266" s="1">
        <v>40000</v>
      </c>
    </row>
    <row r="267" spans="13:14">
      <c r="M267" s="1">
        <v>261</v>
      </c>
      <c r="N267" s="1">
        <v>40000</v>
      </c>
    </row>
    <row r="268" spans="13:14">
      <c r="M268" s="1">
        <v>262</v>
      </c>
      <c r="N268" s="1">
        <v>40000</v>
      </c>
    </row>
    <row r="269" spans="13:14">
      <c r="M269" s="1">
        <v>263</v>
      </c>
      <c r="N269" s="1">
        <v>40000</v>
      </c>
    </row>
    <row r="270" spans="13:14">
      <c r="M270" s="1">
        <v>264</v>
      </c>
      <c r="N270" s="1">
        <v>40000</v>
      </c>
    </row>
    <row r="271" spans="13:14">
      <c r="M271" s="1">
        <v>265</v>
      </c>
      <c r="N271" s="1">
        <v>40000</v>
      </c>
    </row>
    <row r="272" spans="13:14">
      <c r="M272" s="1">
        <v>266</v>
      </c>
      <c r="N272" s="1">
        <v>40000</v>
      </c>
    </row>
    <row r="273" spans="13:14">
      <c r="M273" s="1">
        <v>267</v>
      </c>
      <c r="N273" s="1">
        <v>40000</v>
      </c>
    </row>
    <row r="274" spans="13:14">
      <c r="M274" s="1">
        <v>268</v>
      </c>
      <c r="N274" s="1">
        <v>40000</v>
      </c>
    </row>
    <row r="275" spans="13:14">
      <c r="M275" s="1">
        <v>269</v>
      </c>
      <c r="N275" s="1">
        <v>40000</v>
      </c>
    </row>
    <row r="276" spans="13:14">
      <c r="M276" s="1">
        <v>270</v>
      </c>
      <c r="N276" s="1">
        <v>40000</v>
      </c>
    </row>
    <row r="277" spans="13:14">
      <c r="M277" s="1">
        <v>271</v>
      </c>
      <c r="N277" s="1">
        <v>40000</v>
      </c>
    </row>
    <row r="278" spans="13:14">
      <c r="M278" s="1">
        <v>272</v>
      </c>
      <c r="N278" s="1">
        <v>40000</v>
      </c>
    </row>
    <row r="279" spans="13:14">
      <c r="M279" s="1">
        <v>273</v>
      </c>
      <c r="N279" s="1">
        <v>40000</v>
      </c>
    </row>
    <row r="280" spans="13:14">
      <c r="M280" s="1">
        <v>274</v>
      </c>
      <c r="N280" s="1">
        <v>40000</v>
      </c>
    </row>
    <row r="281" spans="13:14">
      <c r="M281" s="1">
        <v>275</v>
      </c>
      <c r="N281" s="1">
        <v>40000</v>
      </c>
    </row>
    <row r="282" spans="13:14">
      <c r="M282" s="1">
        <v>276</v>
      </c>
      <c r="N282" s="1">
        <v>40000</v>
      </c>
    </row>
    <row r="283" spans="13:14">
      <c r="M283" s="1">
        <v>277</v>
      </c>
      <c r="N283" s="1">
        <v>40000</v>
      </c>
    </row>
    <row r="284" spans="13:14">
      <c r="M284" s="1">
        <v>278</v>
      </c>
      <c r="N284" s="1">
        <v>40000</v>
      </c>
    </row>
    <row r="285" spans="13:14">
      <c r="M285" s="1">
        <v>279</v>
      </c>
      <c r="N285" s="1">
        <v>40000</v>
      </c>
    </row>
    <row r="286" spans="13:14">
      <c r="M286" s="1">
        <v>280</v>
      </c>
      <c r="N286" s="1">
        <v>40000</v>
      </c>
    </row>
    <row r="287" spans="13:14">
      <c r="M287" s="1">
        <v>281</v>
      </c>
      <c r="N287" s="1">
        <v>40000</v>
      </c>
    </row>
    <row r="288" spans="13:14">
      <c r="M288" s="1">
        <v>282</v>
      </c>
      <c r="N288" s="1">
        <v>40000</v>
      </c>
    </row>
    <row r="289" spans="13:14">
      <c r="M289" s="1">
        <v>283</v>
      </c>
      <c r="N289" s="1">
        <v>40000</v>
      </c>
    </row>
    <row r="290" spans="13:14">
      <c r="M290" s="1">
        <v>284</v>
      </c>
      <c r="N290" s="1">
        <v>40000</v>
      </c>
    </row>
    <row r="291" spans="13:14">
      <c r="M291" s="1">
        <v>285</v>
      </c>
      <c r="N291" s="1">
        <v>40000</v>
      </c>
    </row>
    <row r="292" spans="13:14">
      <c r="M292" s="1">
        <v>286</v>
      </c>
      <c r="N292" s="1">
        <v>40000</v>
      </c>
    </row>
    <row r="293" spans="13:14">
      <c r="M293" s="1">
        <v>287</v>
      </c>
      <c r="N293" s="1">
        <v>40000</v>
      </c>
    </row>
    <row r="294" spans="13:14">
      <c r="M294" s="1">
        <v>288</v>
      </c>
      <c r="N294" s="1">
        <v>40000</v>
      </c>
    </row>
    <row r="295" spans="13:14">
      <c r="M295" s="1">
        <v>289</v>
      </c>
      <c r="N295" s="1">
        <v>40000</v>
      </c>
    </row>
    <row r="296" spans="13:14">
      <c r="M296" s="1">
        <v>290</v>
      </c>
      <c r="N296" s="1">
        <v>40000</v>
      </c>
    </row>
    <row r="297" spans="13:14">
      <c r="M297" s="1">
        <v>291</v>
      </c>
      <c r="N297" s="1">
        <v>40000</v>
      </c>
    </row>
    <row r="298" spans="13:14">
      <c r="M298" s="1">
        <v>292</v>
      </c>
      <c r="N298" s="1">
        <v>40000</v>
      </c>
    </row>
    <row r="299" spans="13:14">
      <c r="M299" s="1">
        <v>293</v>
      </c>
      <c r="N299" s="1">
        <v>40000</v>
      </c>
    </row>
    <row r="300" spans="13:14">
      <c r="M300" s="1">
        <v>294</v>
      </c>
      <c r="N300" s="1">
        <v>40000</v>
      </c>
    </row>
    <row r="301" spans="13:14">
      <c r="M301" s="1">
        <v>295</v>
      </c>
      <c r="N301" s="1">
        <v>40000</v>
      </c>
    </row>
    <row r="302" spans="13:14">
      <c r="M302" s="1">
        <v>296</v>
      </c>
      <c r="N302" s="1">
        <v>40000</v>
      </c>
    </row>
    <row r="303" spans="13:14">
      <c r="M303" s="1">
        <v>297</v>
      </c>
      <c r="N303" s="1">
        <v>40000</v>
      </c>
    </row>
    <row r="304" spans="13:14">
      <c r="M304" s="1">
        <v>298</v>
      </c>
      <c r="N304" s="1">
        <v>40000</v>
      </c>
    </row>
    <row r="305" spans="13:14">
      <c r="M305" s="1">
        <v>299</v>
      </c>
      <c r="N305" s="1">
        <v>40000</v>
      </c>
    </row>
    <row r="306" spans="13:14">
      <c r="M306" s="1">
        <v>300</v>
      </c>
      <c r="N306" s="1">
        <v>40000</v>
      </c>
    </row>
    <row r="307" spans="13:14">
      <c r="M307" s="1">
        <v>301</v>
      </c>
      <c r="N307" s="1">
        <v>40000</v>
      </c>
    </row>
    <row r="308" spans="13:14">
      <c r="M308" s="1">
        <v>302</v>
      </c>
      <c r="N308" s="1">
        <v>40000</v>
      </c>
    </row>
    <row r="309" spans="13:14">
      <c r="M309" s="1">
        <v>303</v>
      </c>
      <c r="N309" s="1">
        <v>40000</v>
      </c>
    </row>
    <row r="310" spans="13:14">
      <c r="M310" s="1">
        <v>304</v>
      </c>
      <c r="N310" s="1">
        <v>40000</v>
      </c>
    </row>
    <row r="311" spans="13:14">
      <c r="M311" s="1">
        <v>305</v>
      </c>
      <c r="N311" s="1">
        <v>40000</v>
      </c>
    </row>
    <row r="312" spans="13:14">
      <c r="M312" s="1">
        <v>306</v>
      </c>
      <c r="N312" s="1">
        <v>40000</v>
      </c>
    </row>
    <row r="313" spans="13:14">
      <c r="M313" s="1">
        <v>307</v>
      </c>
      <c r="N313" s="1">
        <v>40000</v>
      </c>
    </row>
    <row r="314" spans="13:14">
      <c r="M314" s="1">
        <v>308</v>
      </c>
      <c r="N314" s="1">
        <v>40000</v>
      </c>
    </row>
    <row r="315" spans="13:14">
      <c r="M315" s="1">
        <v>309</v>
      </c>
      <c r="N315" s="1">
        <v>40000</v>
      </c>
    </row>
    <row r="316" spans="13:14">
      <c r="M316" s="1">
        <v>310</v>
      </c>
      <c r="N316" s="1">
        <v>40000</v>
      </c>
    </row>
    <row r="317" spans="13:14">
      <c r="M317" s="1">
        <v>311</v>
      </c>
      <c r="N317" s="1">
        <v>40000</v>
      </c>
    </row>
    <row r="318" spans="13:14">
      <c r="M318" s="1">
        <v>312</v>
      </c>
      <c r="N318" s="1">
        <v>40000</v>
      </c>
    </row>
    <row r="319" spans="13:14">
      <c r="M319" s="1">
        <v>313</v>
      </c>
      <c r="N319" s="1">
        <v>40000</v>
      </c>
    </row>
    <row r="320" spans="13:14">
      <c r="M320" s="1">
        <v>314</v>
      </c>
      <c r="N320" s="1">
        <v>40000</v>
      </c>
    </row>
    <row r="321" spans="13:14">
      <c r="M321" s="1">
        <v>315</v>
      </c>
      <c r="N321" s="1">
        <v>40000</v>
      </c>
    </row>
    <row r="322" spans="13:14">
      <c r="M322" s="1">
        <v>316</v>
      </c>
      <c r="N322" s="1">
        <v>40000</v>
      </c>
    </row>
    <row r="323" spans="13:14">
      <c r="M323" s="1">
        <v>317</v>
      </c>
      <c r="N323" s="1">
        <v>40000</v>
      </c>
    </row>
    <row r="324" spans="13:14">
      <c r="M324" s="1">
        <v>318</v>
      </c>
      <c r="N324" s="1">
        <v>40000</v>
      </c>
    </row>
    <row r="325" spans="13:14">
      <c r="M325" s="1">
        <v>319</v>
      </c>
      <c r="N325" s="1">
        <v>40000</v>
      </c>
    </row>
    <row r="326" spans="13:14">
      <c r="M326" s="1">
        <v>320</v>
      </c>
      <c r="N326" s="1">
        <v>40000</v>
      </c>
    </row>
    <row r="327" spans="13:14">
      <c r="M327" s="1">
        <v>321</v>
      </c>
      <c r="N327" s="1">
        <v>40000</v>
      </c>
    </row>
    <row r="328" spans="13:14">
      <c r="M328" s="1">
        <v>322</v>
      </c>
      <c r="N328" s="1">
        <v>40000</v>
      </c>
    </row>
    <row r="329" spans="13:14">
      <c r="M329" s="1">
        <v>323</v>
      </c>
      <c r="N329" s="1">
        <v>40000</v>
      </c>
    </row>
    <row r="330" spans="13:14">
      <c r="M330" s="1">
        <v>324</v>
      </c>
      <c r="N330" s="1">
        <v>40000</v>
      </c>
    </row>
    <row r="331" spans="13:14">
      <c r="M331" s="1">
        <v>325</v>
      </c>
      <c r="N331" s="1">
        <v>40000</v>
      </c>
    </row>
    <row r="332" spans="13:14">
      <c r="M332" s="1">
        <v>326</v>
      </c>
      <c r="N332" s="1">
        <v>40000</v>
      </c>
    </row>
    <row r="333" spans="13:14">
      <c r="M333" s="1">
        <v>327</v>
      </c>
      <c r="N333" s="1">
        <v>40000</v>
      </c>
    </row>
    <row r="334" spans="13:14">
      <c r="M334" s="1">
        <v>328</v>
      </c>
      <c r="N334" s="1">
        <v>40000</v>
      </c>
    </row>
    <row r="335" spans="13:14">
      <c r="M335" s="1">
        <v>329</v>
      </c>
      <c r="N335" s="1">
        <v>40000</v>
      </c>
    </row>
    <row r="336" spans="13:14">
      <c r="M336" s="1">
        <v>330</v>
      </c>
      <c r="N336" s="1">
        <v>40000</v>
      </c>
    </row>
    <row r="337" spans="13:14">
      <c r="M337" s="1">
        <v>331</v>
      </c>
      <c r="N337" s="1">
        <v>40000</v>
      </c>
    </row>
    <row r="338" spans="13:14">
      <c r="M338" s="1">
        <v>332</v>
      </c>
      <c r="N338" s="1">
        <v>40000</v>
      </c>
    </row>
    <row r="339" spans="13:14">
      <c r="M339" s="1">
        <v>333</v>
      </c>
      <c r="N339" s="1">
        <v>40000</v>
      </c>
    </row>
    <row r="340" spans="13:14">
      <c r="M340" s="1">
        <v>334</v>
      </c>
      <c r="N340" s="1">
        <v>40000</v>
      </c>
    </row>
    <row r="341" spans="13:14">
      <c r="M341" s="1">
        <v>335</v>
      </c>
      <c r="N341" s="1">
        <v>40000</v>
      </c>
    </row>
    <row r="342" spans="13:14">
      <c r="M342" s="1">
        <v>336</v>
      </c>
      <c r="N342" s="1">
        <v>40000</v>
      </c>
    </row>
    <row r="343" spans="13:14">
      <c r="M343" s="1">
        <v>337</v>
      </c>
      <c r="N343" s="1">
        <v>40000</v>
      </c>
    </row>
    <row r="344" spans="13:14">
      <c r="M344" s="1">
        <v>338</v>
      </c>
      <c r="N344" s="1">
        <v>40000</v>
      </c>
    </row>
    <row r="345" spans="13:14">
      <c r="M345" s="1">
        <v>339</v>
      </c>
      <c r="N345" s="1">
        <v>40000</v>
      </c>
    </row>
    <row r="346" spans="13:14">
      <c r="M346" s="1">
        <v>340</v>
      </c>
      <c r="N346" s="1">
        <v>40000</v>
      </c>
    </row>
    <row r="347" spans="13:14">
      <c r="M347" s="1">
        <v>341</v>
      </c>
      <c r="N347" s="1">
        <v>40000</v>
      </c>
    </row>
    <row r="348" spans="13:14">
      <c r="M348" s="1">
        <v>342</v>
      </c>
      <c r="N348" s="1">
        <v>40000</v>
      </c>
    </row>
    <row r="349" spans="13:14">
      <c r="M349" s="1">
        <v>343</v>
      </c>
      <c r="N349" s="1">
        <v>40000</v>
      </c>
    </row>
    <row r="350" spans="13:14">
      <c r="M350" s="1">
        <v>344</v>
      </c>
      <c r="N350" s="1">
        <v>40000</v>
      </c>
    </row>
    <row r="351" spans="13:14">
      <c r="M351" s="1">
        <v>345</v>
      </c>
      <c r="N351" s="1">
        <v>40000</v>
      </c>
    </row>
    <row r="352" spans="13:14">
      <c r="M352" s="1">
        <v>346</v>
      </c>
      <c r="N352" s="1">
        <v>40000</v>
      </c>
    </row>
    <row r="353" spans="13:14">
      <c r="M353" s="1">
        <v>347</v>
      </c>
      <c r="N353" s="1">
        <v>40000</v>
      </c>
    </row>
    <row r="354" spans="13:14">
      <c r="M354" s="1">
        <v>348</v>
      </c>
      <c r="N354" s="1">
        <v>40000</v>
      </c>
    </row>
    <row r="355" spans="13:14">
      <c r="M355" s="1">
        <v>349</v>
      </c>
      <c r="N355" s="1">
        <v>40000</v>
      </c>
    </row>
    <row r="356" spans="13:14">
      <c r="M356" s="1">
        <v>350</v>
      </c>
      <c r="N356" s="1">
        <v>40000</v>
      </c>
    </row>
    <row r="357" spans="13:14">
      <c r="M357" s="1">
        <v>351</v>
      </c>
      <c r="N357" s="1">
        <v>40000</v>
      </c>
    </row>
    <row r="358" spans="13:14">
      <c r="M358" s="1">
        <v>352</v>
      </c>
      <c r="N358" s="1">
        <v>40000</v>
      </c>
    </row>
    <row r="359" spans="13:14">
      <c r="M359" s="1">
        <v>353</v>
      </c>
      <c r="N359" s="1">
        <v>40000</v>
      </c>
    </row>
    <row r="360" spans="13:14">
      <c r="M360" s="1">
        <v>354</v>
      </c>
      <c r="N360" s="1">
        <v>40000</v>
      </c>
    </row>
    <row r="361" spans="13:14">
      <c r="M361" s="1">
        <v>355</v>
      </c>
      <c r="N361" s="1">
        <v>40000</v>
      </c>
    </row>
    <row r="362" spans="13:14">
      <c r="M362" s="1">
        <v>356</v>
      </c>
      <c r="N362" s="1">
        <v>40000</v>
      </c>
    </row>
    <row r="363" spans="13:14">
      <c r="M363" s="1">
        <v>357</v>
      </c>
      <c r="N363" s="1">
        <v>40000</v>
      </c>
    </row>
    <row r="364" spans="13:14">
      <c r="M364" s="1">
        <v>358</v>
      </c>
      <c r="N364" s="1">
        <v>40000</v>
      </c>
    </row>
    <row r="365" spans="13:14">
      <c r="M365" s="1">
        <v>359</v>
      </c>
      <c r="N365" s="1">
        <v>40000</v>
      </c>
    </row>
    <row r="366" spans="13:14">
      <c r="M366" s="1">
        <v>360</v>
      </c>
      <c r="N366" s="1">
        <v>40000</v>
      </c>
    </row>
    <row r="367" spans="13:14">
      <c r="M367" s="1">
        <v>361</v>
      </c>
      <c r="N367" s="1">
        <v>40000</v>
      </c>
    </row>
    <row r="368" spans="13:14">
      <c r="M368" s="1">
        <v>362</v>
      </c>
      <c r="N368" s="1">
        <v>40000</v>
      </c>
    </row>
    <row r="369" spans="13:14">
      <c r="M369" s="1">
        <v>363</v>
      </c>
      <c r="N369" s="1">
        <v>40000</v>
      </c>
    </row>
    <row r="370" spans="13:14">
      <c r="M370" s="1">
        <v>364</v>
      </c>
      <c r="N370" s="1">
        <v>40000</v>
      </c>
    </row>
    <row r="371" spans="13:14">
      <c r="M371" s="1">
        <v>365</v>
      </c>
      <c r="N371" s="1">
        <v>40000</v>
      </c>
    </row>
    <row r="372" spans="13:14">
      <c r="M372" s="1">
        <v>366</v>
      </c>
      <c r="N372" s="1">
        <v>40000</v>
      </c>
    </row>
    <row r="373" spans="13:14">
      <c r="M373" s="1">
        <v>367</v>
      </c>
      <c r="N373" s="1">
        <v>40000</v>
      </c>
    </row>
    <row r="374" spans="13:14">
      <c r="M374" s="1">
        <v>368</v>
      </c>
      <c r="N374" s="1">
        <v>40000</v>
      </c>
    </row>
    <row r="375" spans="13:14">
      <c r="M375" s="1">
        <v>369</v>
      </c>
      <c r="N375" s="1">
        <v>40000</v>
      </c>
    </row>
    <row r="376" spans="13:14">
      <c r="M376" s="1">
        <v>370</v>
      </c>
      <c r="N376" s="1">
        <v>40000</v>
      </c>
    </row>
    <row r="377" spans="13:14">
      <c r="M377" s="1">
        <v>371</v>
      </c>
      <c r="N377" s="1">
        <v>40000</v>
      </c>
    </row>
    <row r="378" spans="13:14">
      <c r="M378" s="1">
        <v>372</v>
      </c>
      <c r="N378" s="1">
        <v>40000</v>
      </c>
    </row>
    <row r="379" spans="13:14">
      <c r="M379" s="1">
        <v>373</v>
      </c>
      <c r="N379" s="1">
        <v>40000</v>
      </c>
    </row>
    <row r="380" spans="13:14">
      <c r="M380" s="1">
        <v>374</v>
      </c>
      <c r="N380" s="1">
        <v>40000</v>
      </c>
    </row>
    <row r="381" spans="13:14">
      <c r="M381" s="1">
        <v>375</v>
      </c>
      <c r="N381" s="1">
        <v>40000</v>
      </c>
    </row>
    <row r="382" spans="13:14">
      <c r="M382" s="1">
        <v>376</v>
      </c>
      <c r="N382" s="1">
        <v>40000</v>
      </c>
    </row>
    <row r="383" spans="13:14">
      <c r="M383" s="1">
        <v>377</v>
      </c>
      <c r="N383" s="1">
        <v>40000</v>
      </c>
    </row>
    <row r="384" spans="13:14">
      <c r="M384" s="1">
        <v>378</v>
      </c>
      <c r="N384" s="1">
        <v>40000</v>
      </c>
    </row>
    <row r="385" spans="13:14">
      <c r="M385" s="1">
        <v>379</v>
      </c>
      <c r="N385" s="1">
        <v>40000</v>
      </c>
    </row>
    <row r="386" spans="13:14">
      <c r="M386" s="1">
        <v>380</v>
      </c>
      <c r="N386" s="1">
        <v>40000</v>
      </c>
    </row>
    <row r="387" spans="13:14">
      <c r="M387" s="1">
        <v>381</v>
      </c>
      <c r="N387" s="1">
        <v>40000</v>
      </c>
    </row>
    <row r="388" spans="13:14">
      <c r="M388" s="1">
        <v>382</v>
      </c>
      <c r="N388" s="1">
        <v>40000</v>
      </c>
    </row>
    <row r="389" spans="13:14">
      <c r="M389" s="1">
        <v>383</v>
      </c>
      <c r="N389" s="1">
        <v>40000</v>
      </c>
    </row>
    <row r="390" spans="13:14">
      <c r="M390" s="1">
        <v>384</v>
      </c>
      <c r="N390" s="1">
        <v>40000</v>
      </c>
    </row>
    <row r="391" spans="13:14">
      <c r="M391" s="1">
        <v>385</v>
      </c>
      <c r="N391" s="1">
        <v>40000</v>
      </c>
    </row>
    <row r="392" spans="13:14">
      <c r="M392" s="1">
        <v>386</v>
      </c>
      <c r="N392" s="1">
        <v>40000</v>
      </c>
    </row>
    <row r="393" spans="13:14">
      <c r="M393" s="1">
        <v>387</v>
      </c>
      <c r="N393" s="1">
        <v>40000</v>
      </c>
    </row>
    <row r="394" spans="13:14">
      <c r="M394" s="1">
        <v>388</v>
      </c>
      <c r="N394" s="1">
        <v>40000</v>
      </c>
    </row>
    <row r="395" spans="13:14">
      <c r="M395" s="1">
        <v>389</v>
      </c>
      <c r="N395" s="1">
        <v>40000</v>
      </c>
    </row>
    <row r="396" spans="13:14">
      <c r="M396" s="1">
        <v>390</v>
      </c>
      <c r="N396" s="1">
        <v>40000</v>
      </c>
    </row>
    <row r="397" spans="13:14">
      <c r="M397" s="1">
        <v>391</v>
      </c>
      <c r="N397" s="1">
        <v>40000</v>
      </c>
    </row>
    <row r="398" spans="13:14">
      <c r="M398" s="1">
        <v>392</v>
      </c>
      <c r="N398" s="1">
        <v>40000</v>
      </c>
    </row>
    <row r="399" spans="13:14">
      <c r="M399" s="1">
        <v>393</v>
      </c>
      <c r="N399" s="1">
        <v>40000</v>
      </c>
    </row>
    <row r="400" spans="13:14">
      <c r="M400" s="1">
        <v>394</v>
      </c>
      <c r="N400" s="1">
        <v>40000</v>
      </c>
    </row>
    <row r="401" spans="13:14">
      <c r="M401" s="1">
        <v>395</v>
      </c>
      <c r="N401" s="1">
        <v>40000</v>
      </c>
    </row>
    <row r="402" spans="13:14">
      <c r="M402" s="1">
        <v>396</v>
      </c>
      <c r="N402" s="1">
        <v>40000</v>
      </c>
    </row>
    <row r="403" spans="13:14">
      <c r="M403" s="1">
        <v>397</v>
      </c>
      <c r="N403" s="1">
        <v>40000</v>
      </c>
    </row>
    <row r="404" spans="13:14">
      <c r="M404" s="1">
        <v>398</v>
      </c>
      <c r="N404" s="1">
        <v>40000</v>
      </c>
    </row>
    <row r="405" spans="13:14">
      <c r="M405" s="1">
        <v>399</v>
      </c>
      <c r="N405" s="1">
        <v>40000</v>
      </c>
    </row>
    <row r="406" spans="13:14">
      <c r="M406" s="1">
        <v>400</v>
      </c>
      <c r="N406" s="1">
        <v>40000</v>
      </c>
    </row>
  </sheetData>
  <sheetProtection algorithmName="SHA-512" hashValue="9tn3/t1FOhjisf+FyvorSZEMDG4OSs2bIDasXhyp0T6b/fKOgCeq8b+TjFnwMPyaq2I+4pyyucpdwIl3xxmjMQ==" saltValue="+S6S+KfaRS75hT40VvHQFw==" spinCount="100000" sheet="1" objects="1" scenarios="1"/>
  <mergeCells count="50">
    <mergeCell ref="B47:C47"/>
    <mergeCell ref="D15:I15"/>
    <mergeCell ref="B60:I80"/>
    <mergeCell ref="E52:F52"/>
    <mergeCell ref="H52:I52"/>
    <mergeCell ref="H49:I49"/>
    <mergeCell ref="H50:I50"/>
    <mergeCell ref="H51:I51"/>
    <mergeCell ref="E49:F49"/>
    <mergeCell ref="E50:F50"/>
    <mergeCell ref="E51:F51"/>
    <mergeCell ref="D58:I58"/>
    <mergeCell ref="B19:C19"/>
    <mergeCell ref="B20:C21"/>
    <mergeCell ref="C54:C55"/>
    <mergeCell ref="D57:E57"/>
    <mergeCell ref="A1:J4"/>
    <mergeCell ref="B10:C10"/>
    <mergeCell ref="D10:I10"/>
    <mergeCell ref="B11:C11"/>
    <mergeCell ref="D11:I11"/>
    <mergeCell ref="B8:C9"/>
    <mergeCell ref="B6:C7"/>
    <mergeCell ref="D8:I9"/>
    <mergeCell ref="D6:I7"/>
    <mergeCell ref="B12:C12"/>
    <mergeCell ref="D12:I12"/>
    <mergeCell ref="B18:C18"/>
    <mergeCell ref="D16:I17"/>
    <mergeCell ref="D19:I19"/>
    <mergeCell ref="B15:C15"/>
    <mergeCell ref="B16:C17"/>
    <mergeCell ref="B13:C13"/>
    <mergeCell ref="D13:I13"/>
    <mergeCell ref="D36:E36"/>
    <mergeCell ref="B48:I48"/>
    <mergeCell ref="B27:C27"/>
    <mergeCell ref="D18:I18"/>
    <mergeCell ref="D27:I27"/>
    <mergeCell ref="B28:C28"/>
    <mergeCell ref="D28:I28"/>
    <mergeCell ref="B24:C24"/>
    <mergeCell ref="B25:C26"/>
    <mergeCell ref="B35:I35"/>
    <mergeCell ref="F36:H36"/>
    <mergeCell ref="D20:I21"/>
    <mergeCell ref="D29:I33"/>
    <mergeCell ref="B29:C33"/>
    <mergeCell ref="D25:I26"/>
    <mergeCell ref="D24:I24"/>
  </mergeCells>
  <phoneticPr fontId="1"/>
  <conditionalFormatting sqref="D57:E57">
    <cfRule type="expression" dxfId="6" priority="8">
      <formula>$D$57=""</formula>
    </cfRule>
  </conditionalFormatting>
  <conditionalFormatting sqref="D8:I9">
    <cfRule type="expression" dxfId="5" priority="7">
      <formula>$D$8=""</formula>
    </cfRule>
  </conditionalFormatting>
  <conditionalFormatting sqref="D16:I17">
    <cfRule type="expression" dxfId="4" priority="6">
      <formula>$D$16=""</formula>
    </cfRule>
  </conditionalFormatting>
  <conditionalFormatting sqref="D18:I18">
    <cfRule type="expression" dxfId="3" priority="4">
      <formula>$D$18=""</formula>
    </cfRule>
  </conditionalFormatting>
  <conditionalFormatting sqref="D20:I21">
    <cfRule type="expression" dxfId="2" priority="3">
      <formula>$D$20=""</formula>
    </cfRule>
  </conditionalFormatting>
  <conditionalFormatting sqref="D25:I26">
    <cfRule type="expression" dxfId="1" priority="2">
      <formula>$D$25=""</formula>
    </cfRule>
  </conditionalFormatting>
  <conditionalFormatting sqref="D27:I27">
    <cfRule type="expression" dxfId="0" priority="1">
      <formula>$D$27=""</formula>
    </cfRule>
  </conditionalFormatting>
  <dataValidations count="3">
    <dataValidation imeMode="halfKatakana" allowBlank="1" showInputMessage="1" showErrorMessage="1" sqref="D19 D15 D24"/>
    <dataValidation imeMode="halfAlpha" allowBlank="1" showInputMessage="1" showErrorMessage="1" sqref="D27:I27 D18:I18"/>
    <dataValidation type="list" allowBlank="1" showInputMessage="1" showErrorMessage="1" sqref="D57:E57">
      <formula1>"必要,不要"</formula1>
    </dataValidation>
  </dataValidations>
  <hyperlinks>
    <hyperlink ref="G39" r:id="rId1"/>
  </hyperlinks>
  <pageMargins left="0.7" right="0.7" top="0.75" bottom="0.75" header="0.3" footer="0.3"/>
  <pageSetup paperSize="9" scale="81" fitToHeight="0" orientation="portrait" horizontalDpi="4294967293" verticalDpi="1200" r:id="rId2"/>
  <ignoredErrors>
    <ignoredError sqref="J49"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'加盟校情報&amp;大会設定'!$A$3:$A$53</xm:f>
          </x14:formula1>
          <xm:sqref>D8:I9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M1" sqref="M1:M1048576"/>
    </sheetView>
  </sheetViews>
  <sheetFormatPr defaultColWidth="8.875" defaultRowHeight="13.5"/>
  <sheetData/>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151"/>
  <sheetViews>
    <sheetView workbookViewId="0">
      <selection activeCell="M79" sqref="M79"/>
    </sheetView>
  </sheetViews>
  <sheetFormatPr defaultColWidth="8.875" defaultRowHeight="13.5"/>
  <cols>
    <col min="1" max="1" width="7.375" style="1" bestFit="1" customWidth="1"/>
    <col min="2" max="2" width="10.5" style="6" bestFit="1" customWidth="1"/>
    <col min="3" max="3" width="16.125" style="6" bestFit="1" customWidth="1"/>
    <col min="4" max="4" width="39" style="6" customWidth="1"/>
    <col min="5" max="5" width="2.125" style="6" customWidth="1"/>
    <col min="6" max="6" width="3.625" style="6" customWidth="1"/>
    <col min="7" max="7" width="7.5" style="6" bestFit="1" customWidth="1"/>
    <col min="8" max="9" width="5.5" style="6" bestFit="1" customWidth="1"/>
    <col min="10" max="10" width="6" style="6" customWidth="1"/>
    <col min="11" max="11" width="15" style="6" bestFit="1" customWidth="1"/>
    <col min="12" max="12" width="17.125" style="6" customWidth="1"/>
    <col min="13" max="13" width="15" style="6" bestFit="1" customWidth="1"/>
  </cols>
  <sheetData>
    <row r="1" spans="1:13">
      <c r="A1" s="1" t="s">
        <v>1175</v>
      </c>
      <c r="B1" s="24" t="s">
        <v>33</v>
      </c>
      <c r="C1" s="24" t="s">
        <v>954</v>
      </c>
      <c r="D1" s="24" t="s">
        <v>955</v>
      </c>
      <c r="E1" s="24" t="s">
        <v>956</v>
      </c>
      <c r="F1" s="24" t="s">
        <v>4</v>
      </c>
      <c r="G1" s="24" t="s">
        <v>957</v>
      </c>
      <c r="H1" s="24" t="s">
        <v>6005</v>
      </c>
      <c r="I1" s="24" t="s">
        <v>6006</v>
      </c>
      <c r="J1" s="24" t="s">
        <v>958</v>
      </c>
      <c r="K1" s="24" t="s">
        <v>959</v>
      </c>
      <c r="L1" s="24" t="s">
        <v>960</v>
      </c>
      <c r="M1" s="24" t="s">
        <v>1189</v>
      </c>
    </row>
    <row r="2" spans="1:13">
      <c r="A2" s="1">
        <v>1</v>
      </c>
      <c r="B2" s="6" t="str">
        <f>'様式Ⅰ(男子)'!I14</f>
        <v>000000000</v>
      </c>
      <c r="C2" s="6" t="str">
        <f>CONCATENATE('様式Ⅰ(男子)'!D14,"(",'様式Ⅰ(男子)'!G14,")")</f>
        <v>()</v>
      </c>
      <c r="D2" s="6" t="str">
        <f>'様式Ⅰ(男子)'!E14</f>
        <v/>
      </c>
      <c r="E2" s="6">
        <v>1</v>
      </c>
      <c r="F2" s="6" t="e">
        <f>'様式Ⅰ(男子)'!H14</f>
        <v>#N/A</v>
      </c>
      <c r="G2" s="6" t="str">
        <f>基本情報登録!$D$10</f>
        <v/>
      </c>
      <c r="J2" s="6">
        <f>'様式Ⅰ(男子)'!C14</f>
        <v>0</v>
      </c>
      <c r="K2" s="6" t="str">
        <f>'様式Ⅰ(男子)'!O14</f>
        <v/>
      </c>
      <c r="L2" s="6" t="str">
        <f>'様式Ⅰ(男子)'!O15</f>
        <v/>
      </c>
      <c r="M2" s="6" t="e">
        <f>'様式Ⅰ(男子)'!#REF!</f>
        <v>#REF!</v>
      </c>
    </row>
    <row r="3" spans="1:13">
      <c r="A3" s="1">
        <v>2</v>
      </c>
      <c r="B3" s="6" t="str">
        <f>'様式Ⅰ(男子)'!I16</f>
        <v>000000000</v>
      </c>
      <c r="C3" s="6" t="str">
        <f>CONCATENATE('様式Ⅰ(男子)'!D16,"(",'様式Ⅰ(男子)'!G16,")")</f>
        <v>()</v>
      </c>
      <c r="D3" s="6" t="str">
        <f>'様式Ⅰ(男子)'!E16</f>
        <v/>
      </c>
      <c r="E3" s="6">
        <v>1</v>
      </c>
      <c r="F3" s="6" t="e">
        <f>'様式Ⅰ(男子)'!H16</f>
        <v>#N/A</v>
      </c>
      <c r="G3" s="6" t="str">
        <f>基本情報登録!$D$10</f>
        <v/>
      </c>
      <c r="J3" s="6">
        <f>'様式Ⅰ(男子)'!C16</f>
        <v>0</v>
      </c>
      <c r="K3" s="6" t="str">
        <f>'様式Ⅰ(男子)'!O16</f>
        <v/>
      </c>
      <c r="L3" s="6" t="str">
        <f>'様式Ⅰ(男子)'!O17</f>
        <v/>
      </c>
      <c r="M3" s="6" t="e">
        <f>'様式Ⅰ(男子)'!#REF!</f>
        <v>#REF!</v>
      </c>
    </row>
    <row r="4" spans="1:13">
      <c r="A4" s="1">
        <v>3</v>
      </c>
      <c r="B4" s="6" t="str">
        <f>'様式Ⅰ(男子)'!I18</f>
        <v>000000000</v>
      </c>
      <c r="C4" s="6" t="str">
        <f>CONCATENATE('様式Ⅰ(男子)'!D18,"(",'様式Ⅰ(男子)'!G18,")")</f>
        <v>()</v>
      </c>
      <c r="D4" s="6" t="str">
        <f>'様式Ⅰ(男子)'!E18</f>
        <v/>
      </c>
      <c r="E4" s="6">
        <v>1</v>
      </c>
      <c r="F4" s="6" t="e">
        <f>'様式Ⅰ(男子)'!H18</f>
        <v>#N/A</v>
      </c>
      <c r="G4" s="6" t="str">
        <f>基本情報登録!$D$10</f>
        <v/>
      </c>
      <c r="J4" s="6">
        <f>'様式Ⅰ(男子)'!C18</f>
        <v>0</v>
      </c>
      <c r="K4" s="6" t="str">
        <f>'様式Ⅰ(男子)'!O18</f>
        <v/>
      </c>
      <c r="L4" s="6" t="str">
        <f>'様式Ⅰ(男子)'!O19</f>
        <v/>
      </c>
      <c r="M4" s="6" t="e">
        <f>'様式Ⅰ(男子)'!#REF!</f>
        <v>#REF!</v>
      </c>
    </row>
    <row r="5" spans="1:13">
      <c r="A5" s="1">
        <v>4</v>
      </c>
      <c r="B5" s="6" t="str">
        <f>'様式Ⅰ(男子)'!I20</f>
        <v>000000000</v>
      </c>
      <c r="C5" s="6" t="str">
        <f>CONCATENATE('様式Ⅰ(男子)'!D20,"(",'様式Ⅰ(男子)'!G20,")")</f>
        <v>()</v>
      </c>
      <c r="D5" s="6" t="str">
        <f>'様式Ⅰ(男子)'!E20</f>
        <v/>
      </c>
      <c r="E5" s="6">
        <v>1</v>
      </c>
      <c r="F5" s="6" t="e">
        <f>'様式Ⅰ(男子)'!H20</f>
        <v>#N/A</v>
      </c>
      <c r="G5" s="6" t="str">
        <f>基本情報登録!$D$10</f>
        <v/>
      </c>
      <c r="J5" s="6">
        <f>'様式Ⅰ(男子)'!C20</f>
        <v>0</v>
      </c>
      <c r="K5" s="6" t="str">
        <f>'様式Ⅰ(男子)'!O20</f>
        <v/>
      </c>
      <c r="L5" s="6" t="str">
        <f>'様式Ⅰ(男子)'!O21</f>
        <v/>
      </c>
      <c r="M5" s="6" t="e">
        <f>'様式Ⅰ(男子)'!#REF!</f>
        <v>#REF!</v>
      </c>
    </row>
    <row r="6" spans="1:13">
      <c r="A6" s="1">
        <v>5</v>
      </c>
      <c r="B6" s="6" t="str">
        <f>'様式Ⅰ(男子)'!I22</f>
        <v>000000000</v>
      </c>
      <c r="C6" s="6" t="str">
        <f>CONCATENATE('様式Ⅰ(男子)'!D22,"(",'様式Ⅰ(男子)'!G22,")")</f>
        <v>()</v>
      </c>
      <c r="D6" s="6" t="str">
        <f>'様式Ⅰ(男子)'!E22</f>
        <v/>
      </c>
      <c r="E6" s="6">
        <v>1</v>
      </c>
      <c r="F6" s="6" t="e">
        <f>'様式Ⅰ(男子)'!H22</f>
        <v>#N/A</v>
      </c>
      <c r="G6" s="6" t="str">
        <f>基本情報登録!$D$10</f>
        <v/>
      </c>
      <c r="J6" s="6">
        <f>'様式Ⅰ(男子)'!C22</f>
        <v>0</v>
      </c>
      <c r="K6" s="6" t="str">
        <f>'様式Ⅰ(男子)'!O22</f>
        <v/>
      </c>
      <c r="L6" s="6" t="str">
        <f>'様式Ⅰ(男子)'!O23</f>
        <v/>
      </c>
      <c r="M6" s="6" t="e">
        <f>'様式Ⅰ(男子)'!#REF!</f>
        <v>#REF!</v>
      </c>
    </row>
    <row r="7" spans="1:13">
      <c r="A7" s="1">
        <v>6</v>
      </c>
      <c r="B7" s="6" t="str">
        <f>'様式Ⅰ(男子)'!I24</f>
        <v>000000000</v>
      </c>
      <c r="C7" s="6" t="str">
        <f>CONCATENATE('様式Ⅰ(男子)'!D24,"(",'様式Ⅰ(男子)'!G24,")")</f>
        <v>()</v>
      </c>
      <c r="D7" s="6" t="str">
        <f>'様式Ⅰ(男子)'!E24</f>
        <v/>
      </c>
      <c r="E7" s="6">
        <v>1</v>
      </c>
      <c r="F7" s="6" t="e">
        <f>'様式Ⅰ(男子)'!H24</f>
        <v>#N/A</v>
      </c>
      <c r="G7" s="6" t="str">
        <f>基本情報登録!$D$10</f>
        <v/>
      </c>
      <c r="J7" s="6">
        <f>'様式Ⅰ(男子)'!C24</f>
        <v>0</v>
      </c>
      <c r="K7" s="6" t="str">
        <f>'様式Ⅰ(男子)'!O24</f>
        <v/>
      </c>
      <c r="L7" s="6" t="str">
        <f>'様式Ⅰ(男子)'!O25</f>
        <v/>
      </c>
      <c r="M7" s="6" t="e">
        <f>'様式Ⅰ(男子)'!#REF!</f>
        <v>#REF!</v>
      </c>
    </row>
    <row r="8" spans="1:13">
      <c r="A8" s="1">
        <v>7</v>
      </c>
      <c r="B8" s="6" t="str">
        <f>'様式Ⅰ(男子)'!I26</f>
        <v>000000000</v>
      </c>
      <c r="C8" s="6" t="str">
        <f>CONCATENATE('様式Ⅰ(男子)'!D26,"(",'様式Ⅰ(男子)'!G26,")")</f>
        <v>()</v>
      </c>
      <c r="D8" s="6" t="str">
        <f>'様式Ⅰ(男子)'!E26</f>
        <v/>
      </c>
      <c r="E8" s="6">
        <v>1</v>
      </c>
      <c r="F8" s="6" t="e">
        <f>'様式Ⅰ(男子)'!H26</f>
        <v>#N/A</v>
      </c>
      <c r="G8" s="6" t="str">
        <f>基本情報登録!$D$10</f>
        <v/>
      </c>
      <c r="J8" s="6">
        <f>'様式Ⅰ(男子)'!C26</f>
        <v>0</v>
      </c>
      <c r="K8" s="6" t="str">
        <f>'様式Ⅰ(男子)'!O26</f>
        <v/>
      </c>
      <c r="L8" s="6" t="str">
        <f>'様式Ⅰ(男子)'!O27</f>
        <v/>
      </c>
      <c r="M8" s="6" t="e">
        <f>'様式Ⅰ(男子)'!#REF!</f>
        <v>#REF!</v>
      </c>
    </row>
    <row r="9" spans="1:13">
      <c r="A9" s="1">
        <v>8</v>
      </c>
      <c r="B9" s="6" t="str">
        <f>'様式Ⅰ(男子)'!I28</f>
        <v>000000000</v>
      </c>
      <c r="C9" s="6" t="str">
        <f>CONCATENATE('様式Ⅰ(男子)'!D28,"(",'様式Ⅰ(男子)'!G28,")")</f>
        <v>()</v>
      </c>
      <c r="D9" s="6" t="str">
        <f>'様式Ⅰ(男子)'!E28</f>
        <v/>
      </c>
      <c r="E9" s="6">
        <v>1</v>
      </c>
      <c r="F9" s="6" t="e">
        <f>'様式Ⅰ(男子)'!H28</f>
        <v>#N/A</v>
      </c>
      <c r="G9" s="6" t="str">
        <f>基本情報登録!$D$10</f>
        <v/>
      </c>
      <c r="J9" s="6">
        <f>'様式Ⅰ(男子)'!C28</f>
        <v>0</v>
      </c>
      <c r="K9" s="6" t="str">
        <f>'様式Ⅰ(男子)'!O28</f>
        <v/>
      </c>
      <c r="L9" s="6" t="str">
        <f>'様式Ⅰ(男子)'!O29</f>
        <v/>
      </c>
      <c r="M9" s="6" t="e">
        <f>'様式Ⅰ(男子)'!#REF!</f>
        <v>#REF!</v>
      </c>
    </row>
    <row r="10" spans="1:13">
      <c r="A10" s="1">
        <v>9</v>
      </c>
      <c r="B10" s="6" t="str">
        <f>'様式Ⅰ(男子)'!I30</f>
        <v>000000000</v>
      </c>
      <c r="C10" s="6" t="str">
        <f>CONCATENATE('様式Ⅰ(男子)'!D30,"(",'様式Ⅰ(男子)'!G30,")")</f>
        <v>()</v>
      </c>
      <c r="D10" s="6" t="str">
        <f>'様式Ⅰ(男子)'!E30</f>
        <v/>
      </c>
      <c r="E10" s="6">
        <v>1</v>
      </c>
      <c r="F10" s="6" t="e">
        <f>'様式Ⅰ(男子)'!H30</f>
        <v>#N/A</v>
      </c>
      <c r="G10" s="6" t="str">
        <f>基本情報登録!$D$10</f>
        <v/>
      </c>
      <c r="J10" s="6">
        <f>'様式Ⅰ(男子)'!C30</f>
        <v>0</v>
      </c>
      <c r="K10" s="6" t="str">
        <f>'様式Ⅰ(男子)'!O30</f>
        <v/>
      </c>
      <c r="L10" s="6" t="str">
        <f>'様式Ⅰ(男子)'!O31</f>
        <v/>
      </c>
      <c r="M10" s="6" t="e">
        <f>'様式Ⅰ(男子)'!#REF!</f>
        <v>#REF!</v>
      </c>
    </row>
    <row r="11" spans="1:13">
      <c r="A11" s="1">
        <v>10</v>
      </c>
      <c r="B11" s="6" t="str">
        <f>'様式Ⅰ(男子)'!I32</f>
        <v>000000000</v>
      </c>
      <c r="C11" s="6" t="str">
        <f>CONCATENATE('様式Ⅰ(男子)'!D32,"(",'様式Ⅰ(男子)'!G32,")")</f>
        <v>()</v>
      </c>
      <c r="D11" s="6" t="str">
        <f>'様式Ⅰ(男子)'!E32</f>
        <v/>
      </c>
      <c r="E11" s="6">
        <v>1</v>
      </c>
      <c r="F11" s="6" t="e">
        <f>'様式Ⅰ(男子)'!H32</f>
        <v>#N/A</v>
      </c>
      <c r="G11" s="6" t="str">
        <f>基本情報登録!$D$10</f>
        <v/>
      </c>
      <c r="J11" s="6">
        <f>'様式Ⅰ(男子)'!C32</f>
        <v>0</v>
      </c>
      <c r="K11" s="6" t="str">
        <f>'様式Ⅰ(男子)'!O32</f>
        <v/>
      </c>
      <c r="L11" s="6" t="str">
        <f>'様式Ⅰ(男子)'!O33</f>
        <v/>
      </c>
      <c r="M11" s="6" t="e">
        <f>'様式Ⅰ(男子)'!#REF!</f>
        <v>#REF!</v>
      </c>
    </row>
    <row r="12" spans="1:13">
      <c r="A12" s="1">
        <v>11</v>
      </c>
      <c r="B12" s="6" t="str">
        <f>'様式Ⅰ(男子)'!I34</f>
        <v>000000000</v>
      </c>
      <c r="C12" s="6" t="str">
        <f>CONCATENATE('様式Ⅰ(男子)'!D34,"(",'様式Ⅰ(男子)'!G34,")")</f>
        <v>()</v>
      </c>
      <c r="D12" s="6" t="str">
        <f>'様式Ⅰ(男子)'!E34</f>
        <v/>
      </c>
      <c r="E12" s="6">
        <v>1</v>
      </c>
      <c r="F12" s="6" t="e">
        <f>'様式Ⅰ(男子)'!H34</f>
        <v>#N/A</v>
      </c>
      <c r="G12" s="6" t="str">
        <f>基本情報登録!$D$10</f>
        <v/>
      </c>
      <c r="J12" s="6">
        <f>'様式Ⅰ(男子)'!C34</f>
        <v>0</v>
      </c>
      <c r="K12" s="6" t="str">
        <f>'様式Ⅰ(男子)'!O34</f>
        <v/>
      </c>
      <c r="L12" s="6" t="str">
        <f>'様式Ⅰ(男子)'!O35</f>
        <v/>
      </c>
      <c r="M12" s="6" t="e">
        <f>'様式Ⅰ(男子)'!#REF!</f>
        <v>#REF!</v>
      </c>
    </row>
    <row r="13" spans="1:13">
      <c r="A13" s="1">
        <v>12</v>
      </c>
      <c r="B13" s="6" t="str">
        <f>'様式Ⅰ(男子)'!I36</f>
        <v>000000000</v>
      </c>
      <c r="C13" s="6" t="str">
        <f>CONCATENATE('様式Ⅰ(男子)'!D36,"(",'様式Ⅰ(男子)'!G36,")")</f>
        <v>()</v>
      </c>
      <c r="D13" s="6" t="str">
        <f>'様式Ⅰ(男子)'!E36</f>
        <v/>
      </c>
      <c r="E13" s="6">
        <v>1</v>
      </c>
      <c r="F13" s="6" t="e">
        <f>'様式Ⅰ(男子)'!H36</f>
        <v>#N/A</v>
      </c>
      <c r="G13" s="6" t="str">
        <f>基本情報登録!$D$10</f>
        <v/>
      </c>
      <c r="J13" s="6">
        <f>'様式Ⅰ(男子)'!C36</f>
        <v>0</v>
      </c>
      <c r="K13" s="6" t="str">
        <f>'様式Ⅰ(男子)'!O36</f>
        <v/>
      </c>
      <c r="L13" s="6" t="str">
        <f>'様式Ⅰ(男子)'!O37</f>
        <v/>
      </c>
      <c r="M13" s="6" t="e">
        <f>'様式Ⅰ(男子)'!#REF!</f>
        <v>#REF!</v>
      </c>
    </row>
    <row r="14" spans="1:13">
      <c r="A14" s="1">
        <v>13</v>
      </c>
      <c r="B14" s="6" t="str">
        <f>'様式Ⅰ(男子)'!I38</f>
        <v>000000000</v>
      </c>
      <c r="C14" s="6" t="str">
        <f>CONCATENATE('様式Ⅰ(男子)'!D38,"(",'様式Ⅰ(男子)'!G38,")")</f>
        <v>()</v>
      </c>
      <c r="D14" s="6" t="str">
        <f>'様式Ⅰ(男子)'!E38</f>
        <v/>
      </c>
      <c r="E14" s="6">
        <v>1</v>
      </c>
      <c r="F14" s="6" t="e">
        <f>'様式Ⅰ(男子)'!H38</f>
        <v>#N/A</v>
      </c>
      <c r="G14" s="6" t="str">
        <f>基本情報登録!$D$10</f>
        <v/>
      </c>
      <c r="J14" s="6">
        <f>'様式Ⅰ(男子)'!C38</f>
        <v>0</v>
      </c>
      <c r="K14" s="6" t="str">
        <f>'様式Ⅰ(男子)'!O38</f>
        <v/>
      </c>
      <c r="L14" s="6" t="str">
        <f>'様式Ⅰ(男子)'!O39</f>
        <v/>
      </c>
      <c r="M14" s="6" t="e">
        <f>'様式Ⅰ(男子)'!#REF!</f>
        <v>#REF!</v>
      </c>
    </row>
    <row r="15" spans="1:13">
      <c r="A15" s="1">
        <v>14</v>
      </c>
      <c r="B15" s="6" t="str">
        <f>'様式Ⅰ(男子)'!I40</f>
        <v>000000000</v>
      </c>
      <c r="C15" s="6" t="str">
        <f>CONCATENATE('様式Ⅰ(男子)'!D40,"(",'様式Ⅰ(男子)'!G40,")")</f>
        <v>()</v>
      </c>
      <c r="D15" s="6" t="str">
        <f>'様式Ⅰ(男子)'!E40</f>
        <v/>
      </c>
      <c r="E15" s="6">
        <v>1</v>
      </c>
      <c r="F15" s="6" t="e">
        <f>'様式Ⅰ(男子)'!H40</f>
        <v>#N/A</v>
      </c>
      <c r="G15" s="6" t="str">
        <f>基本情報登録!$D$10</f>
        <v/>
      </c>
      <c r="J15" s="6">
        <f>'様式Ⅰ(男子)'!C40</f>
        <v>0</v>
      </c>
      <c r="K15" s="6" t="str">
        <f>'様式Ⅰ(男子)'!O40</f>
        <v/>
      </c>
      <c r="L15" s="6" t="str">
        <f>'様式Ⅰ(男子)'!O41</f>
        <v/>
      </c>
      <c r="M15" s="6" t="e">
        <f>'様式Ⅰ(男子)'!#REF!</f>
        <v>#REF!</v>
      </c>
    </row>
    <row r="16" spans="1:13">
      <c r="A16" s="1">
        <v>15</v>
      </c>
      <c r="B16" s="6" t="str">
        <f>'様式Ⅰ(男子)'!I42</f>
        <v>000000000</v>
      </c>
      <c r="C16" s="6" t="str">
        <f>CONCATENATE('様式Ⅰ(男子)'!D42,"(",'様式Ⅰ(男子)'!G42,")")</f>
        <v>()</v>
      </c>
      <c r="D16" s="6" t="str">
        <f>'様式Ⅰ(男子)'!E42</f>
        <v/>
      </c>
      <c r="E16" s="6">
        <v>1</v>
      </c>
      <c r="F16" s="6" t="e">
        <f>'様式Ⅰ(男子)'!H42</f>
        <v>#N/A</v>
      </c>
      <c r="G16" s="6" t="str">
        <f>基本情報登録!$D$10</f>
        <v/>
      </c>
      <c r="J16" s="6">
        <f>'様式Ⅰ(男子)'!C42</f>
        <v>0</v>
      </c>
      <c r="K16" s="6" t="str">
        <f>'様式Ⅰ(男子)'!O42</f>
        <v/>
      </c>
      <c r="L16" s="6" t="str">
        <f>'様式Ⅰ(男子)'!O43</f>
        <v/>
      </c>
      <c r="M16" s="6" t="e">
        <f>'様式Ⅰ(男子)'!#REF!</f>
        <v>#REF!</v>
      </c>
    </row>
    <row r="17" spans="1:13">
      <c r="A17" s="1">
        <v>16</v>
      </c>
      <c r="B17" s="6" t="str">
        <f>'様式Ⅰ(男子)'!I44</f>
        <v>000000000</v>
      </c>
      <c r="C17" s="6" t="str">
        <f>CONCATENATE('様式Ⅰ(男子)'!D44,"(",'様式Ⅰ(男子)'!G44,")")</f>
        <v>()</v>
      </c>
      <c r="D17" s="6" t="str">
        <f>'様式Ⅰ(男子)'!E44</f>
        <v/>
      </c>
      <c r="E17" s="6">
        <v>1</v>
      </c>
      <c r="F17" s="6" t="e">
        <f>'様式Ⅰ(男子)'!H44</f>
        <v>#N/A</v>
      </c>
      <c r="G17" s="6" t="str">
        <f>基本情報登録!$D$10</f>
        <v/>
      </c>
      <c r="J17" s="6">
        <f>'様式Ⅰ(男子)'!C44</f>
        <v>0</v>
      </c>
      <c r="K17" s="6" t="str">
        <f>'様式Ⅰ(男子)'!O44</f>
        <v/>
      </c>
      <c r="L17" s="6" t="str">
        <f>'様式Ⅰ(男子)'!O45</f>
        <v/>
      </c>
      <c r="M17" s="6" t="e">
        <f>'様式Ⅰ(男子)'!#REF!</f>
        <v>#REF!</v>
      </c>
    </row>
    <row r="18" spans="1:13">
      <c r="A18" s="1">
        <v>17</v>
      </c>
      <c r="B18" s="6" t="str">
        <f>'様式Ⅰ(男子)'!I46</f>
        <v>000000000</v>
      </c>
      <c r="C18" s="6" t="str">
        <f>CONCATENATE('様式Ⅰ(男子)'!D46,"(",'様式Ⅰ(男子)'!G46,")")</f>
        <v>()</v>
      </c>
      <c r="D18" s="6" t="str">
        <f>'様式Ⅰ(男子)'!E46</f>
        <v/>
      </c>
      <c r="E18" s="6">
        <v>1</v>
      </c>
      <c r="F18" s="6" t="e">
        <f>'様式Ⅰ(男子)'!H46</f>
        <v>#N/A</v>
      </c>
      <c r="G18" s="6" t="str">
        <f>基本情報登録!$D$10</f>
        <v/>
      </c>
      <c r="J18" s="6">
        <f>'様式Ⅰ(男子)'!C46</f>
        <v>0</v>
      </c>
      <c r="K18" s="6" t="str">
        <f>'様式Ⅰ(男子)'!O46</f>
        <v/>
      </c>
      <c r="L18" s="6" t="str">
        <f>'様式Ⅰ(男子)'!O47</f>
        <v/>
      </c>
      <c r="M18" s="6" t="e">
        <f>'様式Ⅰ(男子)'!#REF!</f>
        <v>#REF!</v>
      </c>
    </row>
    <row r="19" spans="1:13">
      <c r="A19" s="1">
        <v>18</v>
      </c>
      <c r="B19" s="6" t="str">
        <f>'様式Ⅰ(男子)'!I48</f>
        <v>000000000</v>
      </c>
      <c r="C19" s="6" t="str">
        <f>CONCATENATE('様式Ⅰ(男子)'!D48,"(",'様式Ⅰ(男子)'!G48,")")</f>
        <v>()</v>
      </c>
      <c r="D19" s="6" t="str">
        <f>'様式Ⅰ(男子)'!E48</f>
        <v/>
      </c>
      <c r="E19" s="6">
        <v>1</v>
      </c>
      <c r="F19" s="6" t="e">
        <f>'様式Ⅰ(男子)'!H48</f>
        <v>#N/A</v>
      </c>
      <c r="G19" s="6" t="str">
        <f>基本情報登録!$D$10</f>
        <v/>
      </c>
      <c r="J19" s="6">
        <f>'様式Ⅰ(男子)'!C48</f>
        <v>0</v>
      </c>
      <c r="K19" s="6" t="str">
        <f>'様式Ⅰ(男子)'!O48</f>
        <v/>
      </c>
      <c r="L19" s="6" t="str">
        <f>'様式Ⅰ(男子)'!O49</f>
        <v/>
      </c>
      <c r="M19" s="6" t="e">
        <f>'様式Ⅰ(男子)'!#REF!</f>
        <v>#REF!</v>
      </c>
    </row>
    <row r="20" spans="1:13">
      <c r="A20" s="1">
        <v>19</v>
      </c>
      <c r="B20" s="6" t="str">
        <f>'様式Ⅰ(男子)'!I50</f>
        <v>000000000</v>
      </c>
      <c r="C20" s="6" t="str">
        <f>CONCATENATE('様式Ⅰ(男子)'!D50,"(",'様式Ⅰ(男子)'!G50,")")</f>
        <v>()</v>
      </c>
      <c r="D20" s="6" t="str">
        <f>'様式Ⅰ(男子)'!E50</f>
        <v/>
      </c>
      <c r="E20" s="6">
        <v>1</v>
      </c>
      <c r="F20" s="6" t="e">
        <f>'様式Ⅰ(男子)'!H50</f>
        <v>#N/A</v>
      </c>
      <c r="G20" s="6" t="str">
        <f>基本情報登録!$D$10</f>
        <v/>
      </c>
      <c r="J20" s="6">
        <f>'様式Ⅰ(男子)'!C50</f>
        <v>0</v>
      </c>
      <c r="K20" s="6" t="str">
        <f>'様式Ⅰ(男子)'!O50</f>
        <v/>
      </c>
      <c r="L20" s="6" t="str">
        <f>'様式Ⅰ(男子)'!O51</f>
        <v/>
      </c>
      <c r="M20" s="6" t="e">
        <f>'様式Ⅰ(男子)'!#REF!</f>
        <v>#REF!</v>
      </c>
    </row>
    <row r="21" spans="1:13">
      <c r="A21" s="1">
        <v>20</v>
      </c>
      <c r="B21" s="6" t="str">
        <f>'様式Ⅰ(男子)'!I52</f>
        <v>000000000</v>
      </c>
      <c r="C21" s="6" t="str">
        <f>CONCATENATE('様式Ⅰ(男子)'!D52,"(",'様式Ⅰ(男子)'!G52,")")</f>
        <v>()</v>
      </c>
      <c r="D21" s="6" t="str">
        <f>'様式Ⅰ(男子)'!E52</f>
        <v/>
      </c>
      <c r="E21" s="6">
        <v>1</v>
      </c>
      <c r="F21" s="6" t="e">
        <f>'様式Ⅰ(男子)'!H52</f>
        <v>#N/A</v>
      </c>
      <c r="G21" s="6" t="str">
        <f>基本情報登録!$D$10</f>
        <v/>
      </c>
      <c r="J21" s="6">
        <f>'様式Ⅰ(男子)'!C52</f>
        <v>0</v>
      </c>
      <c r="K21" s="6" t="str">
        <f>'様式Ⅰ(男子)'!O52</f>
        <v/>
      </c>
      <c r="L21" s="6" t="str">
        <f>'様式Ⅰ(男子)'!O53</f>
        <v/>
      </c>
      <c r="M21" s="6" t="e">
        <f>'様式Ⅰ(男子)'!#REF!</f>
        <v>#REF!</v>
      </c>
    </row>
    <row r="22" spans="1:13">
      <c r="A22" s="1">
        <v>21</v>
      </c>
      <c r="B22" s="6" t="str">
        <f>'様式Ⅰ(男子)'!I54</f>
        <v>000000000</v>
      </c>
      <c r="C22" s="6" t="str">
        <f>CONCATENATE('様式Ⅰ(男子)'!D54,"(",'様式Ⅰ(男子)'!G54,")")</f>
        <v>()</v>
      </c>
      <c r="D22" s="6" t="str">
        <f>'様式Ⅰ(男子)'!E54</f>
        <v/>
      </c>
      <c r="E22" s="6">
        <v>1</v>
      </c>
      <c r="F22" s="6" t="e">
        <f>'様式Ⅰ(男子)'!H54</f>
        <v>#N/A</v>
      </c>
      <c r="G22" s="6" t="str">
        <f>基本情報登録!$D$10</f>
        <v/>
      </c>
      <c r="J22" s="6">
        <f>'様式Ⅰ(男子)'!C54</f>
        <v>0</v>
      </c>
      <c r="K22" s="6" t="str">
        <f>'様式Ⅰ(男子)'!O54</f>
        <v/>
      </c>
      <c r="L22" s="6" t="str">
        <f>'様式Ⅰ(男子)'!O55</f>
        <v/>
      </c>
      <c r="M22" s="6" t="e">
        <f>'様式Ⅰ(男子)'!#REF!</f>
        <v>#REF!</v>
      </c>
    </row>
    <row r="23" spans="1:13">
      <c r="A23" s="1">
        <v>22</v>
      </c>
      <c r="B23" s="6" t="str">
        <f>'様式Ⅰ(男子)'!I56</f>
        <v>000000000</v>
      </c>
      <c r="C23" s="6" t="str">
        <f>CONCATENATE('様式Ⅰ(男子)'!D56,"(",'様式Ⅰ(男子)'!G56,")")</f>
        <v>()</v>
      </c>
      <c r="D23" s="6" t="str">
        <f>'様式Ⅰ(男子)'!E56</f>
        <v/>
      </c>
      <c r="E23" s="6">
        <v>1</v>
      </c>
      <c r="F23" s="6" t="e">
        <f>'様式Ⅰ(男子)'!H56</f>
        <v>#N/A</v>
      </c>
      <c r="G23" s="6" t="str">
        <f>基本情報登録!$D$10</f>
        <v/>
      </c>
      <c r="J23" s="6">
        <f>'様式Ⅰ(男子)'!C56</f>
        <v>0</v>
      </c>
      <c r="K23" s="6" t="str">
        <f>'様式Ⅰ(男子)'!O56</f>
        <v/>
      </c>
      <c r="L23" s="6" t="str">
        <f>'様式Ⅰ(男子)'!O57</f>
        <v/>
      </c>
      <c r="M23" s="6" t="e">
        <f>'様式Ⅰ(男子)'!#REF!</f>
        <v>#REF!</v>
      </c>
    </row>
    <row r="24" spans="1:13">
      <c r="A24" s="1">
        <v>23</v>
      </c>
      <c r="B24" s="6" t="str">
        <f>'様式Ⅰ(男子)'!I58</f>
        <v>000000000</v>
      </c>
      <c r="C24" s="6" t="str">
        <f>CONCATENATE('様式Ⅰ(男子)'!D58,"(",'様式Ⅰ(男子)'!G58,")")</f>
        <v>()</v>
      </c>
      <c r="D24" s="6" t="str">
        <f>'様式Ⅰ(男子)'!E58</f>
        <v/>
      </c>
      <c r="E24" s="6">
        <v>1</v>
      </c>
      <c r="F24" s="6" t="e">
        <f>'様式Ⅰ(男子)'!H58</f>
        <v>#N/A</v>
      </c>
      <c r="G24" s="6" t="str">
        <f>基本情報登録!$D$10</f>
        <v/>
      </c>
      <c r="J24" s="6">
        <f>'様式Ⅰ(男子)'!C58</f>
        <v>0</v>
      </c>
      <c r="K24" s="6" t="str">
        <f>'様式Ⅰ(男子)'!O58</f>
        <v/>
      </c>
      <c r="L24" s="6" t="str">
        <f>'様式Ⅰ(男子)'!O59</f>
        <v/>
      </c>
      <c r="M24" s="6" t="e">
        <f>'様式Ⅰ(男子)'!#REF!</f>
        <v>#REF!</v>
      </c>
    </row>
    <row r="25" spans="1:13">
      <c r="A25" s="1">
        <v>24</v>
      </c>
      <c r="B25" s="6" t="str">
        <f>'様式Ⅰ(男子)'!I60</f>
        <v>000000000</v>
      </c>
      <c r="C25" s="6" t="str">
        <f>CONCATENATE('様式Ⅰ(男子)'!D60,"(",'様式Ⅰ(男子)'!G60,")")</f>
        <v>()</v>
      </c>
      <c r="D25" s="6" t="str">
        <f>'様式Ⅰ(男子)'!E60</f>
        <v/>
      </c>
      <c r="E25" s="6">
        <v>1</v>
      </c>
      <c r="F25" s="6" t="e">
        <f>'様式Ⅰ(男子)'!H60</f>
        <v>#N/A</v>
      </c>
      <c r="G25" s="6" t="str">
        <f>基本情報登録!$D$10</f>
        <v/>
      </c>
      <c r="J25" s="6">
        <f>'様式Ⅰ(男子)'!C60</f>
        <v>0</v>
      </c>
      <c r="K25" s="6" t="str">
        <f>'様式Ⅰ(男子)'!O60</f>
        <v/>
      </c>
      <c r="L25" s="6" t="str">
        <f>'様式Ⅰ(男子)'!O61</f>
        <v/>
      </c>
      <c r="M25" s="6" t="e">
        <f>'様式Ⅰ(男子)'!#REF!</f>
        <v>#REF!</v>
      </c>
    </row>
    <row r="26" spans="1:13">
      <c r="A26" s="1">
        <v>25</v>
      </c>
      <c r="B26" s="6" t="str">
        <f>'様式Ⅰ(男子)'!I62</f>
        <v>000000000</v>
      </c>
      <c r="C26" s="6" t="str">
        <f>CONCATENATE('様式Ⅰ(男子)'!D62,"(",'様式Ⅰ(男子)'!G62,")")</f>
        <v>()</v>
      </c>
      <c r="D26" s="6" t="str">
        <f>'様式Ⅰ(男子)'!E62</f>
        <v/>
      </c>
      <c r="E26" s="6">
        <v>1</v>
      </c>
      <c r="F26" s="6" t="e">
        <f>'様式Ⅰ(男子)'!H62</f>
        <v>#N/A</v>
      </c>
      <c r="G26" s="6" t="str">
        <f>基本情報登録!$D$10</f>
        <v/>
      </c>
      <c r="J26" s="6">
        <f>'様式Ⅰ(男子)'!C62</f>
        <v>0</v>
      </c>
      <c r="K26" s="6" t="str">
        <f>'様式Ⅰ(男子)'!O62</f>
        <v/>
      </c>
      <c r="L26" s="6" t="str">
        <f>'様式Ⅰ(男子)'!O63</f>
        <v/>
      </c>
      <c r="M26" s="6" t="e">
        <f>'様式Ⅰ(男子)'!#REF!</f>
        <v>#REF!</v>
      </c>
    </row>
    <row r="27" spans="1:13">
      <c r="A27" s="1">
        <v>26</v>
      </c>
      <c r="B27" s="6" t="str">
        <f>'様式Ⅰ(男子)'!I64</f>
        <v>000000000</v>
      </c>
      <c r="C27" s="6" t="str">
        <f>CONCATENATE('様式Ⅰ(男子)'!D64,"(",'様式Ⅰ(男子)'!G64,")")</f>
        <v>()</v>
      </c>
      <c r="D27" s="6" t="str">
        <f>'様式Ⅰ(男子)'!E64</f>
        <v/>
      </c>
      <c r="E27" s="6">
        <v>1</v>
      </c>
      <c r="F27" s="6" t="e">
        <f>'様式Ⅰ(男子)'!H64</f>
        <v>#N/A</v>
      </c>
      <c r="G27" s="6" t="str">
        <f>基本情報登録!$D$10</f>
        <v/>
      </c>
      <c r="J27" s="6">
        <f>'様式Ⅰ(男子)'!C64</f>
        <v>0</v>
      </c>
      <c r="K27" s="6" t="str">
        <f>'様式Ⅰ(男子)'!O64</f>
        <v/>
      </c>
      <c r="L27" s="6" t="str">
        <f>'様式Ⅰ(男子)'!O65</f>
        <v/>
      </c>
      <c r="M27" s="6" t="e">
        <f>'様式Ⅰ(男子)'!#REF!</f>
        <v>#REF!</v>
      </c>
    </row>
    <row r="28" spans="1:13">
      <c r="A28" s="1">
        <v>27</v>
      </c>
      <c r="B28" s="6" t="str">
        <f>'様式Ⅰ(男子)'!I66</f>
        <v>000000000</v>
      </c>
      <c r="C28" s="6" t="str">
        <f>CONCATENATE('様式Ⅰ(男子)'!D66,"(",'様式Ⅰ(男子)'!G66,")")</f>
        <v>()</v>
      </c>
      <c r="D28" s="6" t="str">
        <f>'様式Ⅰ(男子)'!E66</f>
        <v/>
      </c>
      <c r="E28" s="6">
        <v>1</v>
      </c>
      <c r="F28" s="6" t="e">
        <f>'様式Ⅰ(男子)'!H66</f>
        <v>#N/A</v>
      </c>
      <c r="G28" s="6" t="str">
        <f>基本情報登録!$D$10</f>
        <v/>
      </c>
      <c r="J28" s="6">
        <f>'様式Ⅰ(男子)'!C66</f>
        <v>0</v>
      </c>
      <c r="K28" s="6" t="str">
        <f>'様式Ⅰ(男子)'!O66</f>
        <v/>
      </c>
      <c r="L28" s="6" t="str">
        <f>'様式Ⅰ(男子)'!O67</f>
        <v/>
      </c>
      <c r="M28" s="6" t="e">
        <f>'様式Ⅰ(男子)'!#REF!</f>
        <v>#REF!</v>
      </c>
    </row>
    <row r="29" spans="1:13">
      <c r="A29" s="1">
        <v>28</v>
      </c>
      <c r="B29" s="6" t="str">
        <f>'様式Ⅰ(男子)'!I68</f>
        <v>000000000</v>
      </c>
      <c r="C29" s="6" t="str">
        <f>CONCATENATE('様式Ⅰ(男子)'!D68,"(",'様式Ⅰ(男子)'!G68,")")</f>
        <v>()</v>
      </c>
      <c r="D29" s="6" t="str">
        <f>'様式Ⅰ(男子)'!E68</f>
        <v/>
      </c>
      <c r="E29" s="6">
        <v>1</v>
      </c>
      <c r="F29" s="6" t="e">
        <f>'様式Ⅰ(男子)'!H68</f>
        <v>#N/A</v>
      </c>
      <c r="G29" s="6" t="str">
        <f>基本情報登録!$D$10</f>
        <v/>
      </c>
      <c r="J29" s="6">
        <f>'様式Ⅰ(男子)'!C68</f>
        <v>0</v>
      </c>
      <c r="K29" s="6" t="str">
        <f>'様式Ⅰ(男子)'!O68</f>
        <v/>
      </c>
      <c r="L29" s="6" t="str">
        <f>'様式Ⅰ(男子)'!O69</f>
        <v/>
      </c>
      <c r="M29" s="6" t="e">
        <f>'様式Ⅰ(男子)'!#REF!</f>
        <v>#REF!</v>
      </c>
    </row>
    <row r="30" spans="1:13">
      <c r="A30" s="1">
        <v>29</v>
      </c>
      <c r="B30" s="6" t="str">
        <f>'様式Ⅰ(男子)'!I70</f>
        <v>000000000</v>
      </c>
      <c r="C30" s="6" t="str">
        <f>CONCATENATE('様式Ⅰ(男子)'!D70,"(",'様式Ⅰ(男子)'!G70,")")</f>
        <v>()</v>
      </c>
      <c r="D30" s="6" t="str">
        <f>'様式Ⅰ(男子)'!E70</f>
        <v/>
      </c>
      <c r="E30" s="6">
        <v>1</v>
      </c>
      <c r="F30" s="6" t="e">
        <f>'様式Ⅰ(男子)'!H70</f>
        <v>#N/A</v>
      </c>
      <c r="G30" s="6" t="str">
        <f>基本情報登録!$D$10</f>
        <v/>
      </c>
      <c r="J30" s="6">
        <f>'様式Ⅰ(男子)'!C70</f>
        <v>0</v>
      </c>
      <c r="K30" s="6" t="str">
        <f>'様式Ⅰ(男子)'!O70</f>
        <v/>
      </c>
      <c r="L30" s="6" t="str">
        <f>'様式Ⅰ(男子)'!O71</f>
        <v/>
      </c>
      <c r="M30" s="6" t="e">
        <f>'様式Ⅰ(男子)'!#REF!</f>
        <v>#REF!</v>
      </c>
    </row>
    <row r="31" spans="1:13">
      <c r="A31" s="1">
        <v>30</v>
      </c>
      <c r="B31" s="6" t="str">
        <f>'様式Ⅰ(男子)'!I72</f>
        <v>000000000</v>
      </c>
      <c r="C31" s="6" t="str">
        <f>CONCATENATE('様式Ⅰ(男子)'!D72,"(",'様式Ⅰ(男子)'!G72,")")</f>
        <v>()</v>
      </c>
      <c r="D31" s="6" t="str">
        <f>'様式Ⅰ(男子)'!E72</f>
        <v/>
      </c>
      <c r="E31" s="6">
        <v>1</v>
      </c>
      <c r="F31" s="6" t="e">
        <f>'様式Ⅰ(男子)'!H72</f>
        <v>#N/A</v>
      </c>
      <c r="G31" s="6" t="str">
        <f>基本情報登録!$D$10</f>
        <v/>
      </c>
      <c r="J31" s="6">
        <f>'様式Ⅰ(男子)'!C72</f>
        <v>0</v>
      </c>
      <c r="K31" s="6" t="str">
        <f>'様式Ⅰ(男子)'!O72</f>
        <v/>
      </c>
      <c r="L31" s="6" t="str">
        <f>'様式Ⅰ(男子)'!O73</f>
        <v/>
      </c>
      <c r="M31" s="6" t="e">
        <f>'様式Ⅰ(男子)'!#REF!</f>
        <v>#REF!</v>
      </c>
    </row>
    <row r="32" spans="1:13">
      <c r="A32" s="1">
        <v>31</v>
      </c>
      <c r="B32" s="6" t="str">
        <f>'様式Ⅰ(男子)'!I74</f>
        <v>000000000</v>
      </c>
      <c r="C32" s="6" t="str">
        <f>CONCATENATE('様式Ⅰ(男子)'!D74,"(",'様式Ⅰ(男子)'!G74,")")</f>
        <v>()</v>
      </c>
      <c r="D32" s="6" t="str">
        <f>'様式Ⅰ(男子)'!E74</f>
        <v/>
      </c>
      <c r="E32" s="6">
        <v>1</v>
      </c>
      <c r="F32" s="6" t="e">
        <f>'様式Ⅰ(男子)'!H74</f>
        <v>#N/A</v>
      </c>
      <c r="G32" s="6" t="str">
        <f>基本情報登録!$D$10</f>
        <v/>
      </c>
      <c r="J32" s="6">
        <f>'様式Ⅰ(男子)'!C74</f>
        <v>0</v>
      </c>
      <c r="K32" s="6" t="str">
        <f>'様式Ⅰ(男子)'!O74</f>
        <v/>
      </c>
      <c r="L32" s="6" t="str">
        <f>'様式Ⅰ(男子)'!O75</f>
        <v/>
      </c>
      <c r="M32" s="6" t="e">
        <f>'様式Ⅰ(男子)'!#REF!</f>
        <v>#REF!</v>
      </c>
    </row>
    <row r="33" spans="1:14">
      <c r="A33" s="1">
        <v>32</v>
      </c>
      <c r="B33" s="6" t="str">
        <f>'様式Ⅰ(男子)'!I76</f>
        <v>000000000</v>
      </c>
      <c r="C33" s="6" t="str">
        <f>CONCATENATE('様式Ⅰ(男子)'!D76,"(",'様式Ⅰ(男子)'!G76,")")</f>
        <v>()</v>
      </c>
      <c r="D33" s="6" t="str">
        <f>'様式Ⅰ(男子)'!E76</f>
        <v/>
      </c>
      <c r="E33" s="6">
        <v>1</v>
      </c>
      <c r="F33" s="6" t="e">
        <f>'様式Ⅰ(男子)'!H76</f>
        <v>#N/A</v>
      </c>
      <c r="G33" s="6" t="str">
        <f>基本情報登録!$D$10</f>
        <v/>
      </c>
      <c r="J33" s="6">
        <f>'様式Ⅰ(男子)'!C76</f>
        <v>0</v>
      </c>
      <c r="K33" s="6" t="str">
        <f>'様式Ⅰ(男子)'!O76</f>
        <v/>
      </c>
      <c r="L33" s="6" t="str">
        <f>'様式Ⅰ(男子)'!O77</f>
        <v/>
      </c>
      <c r="M33" s="6" t="e">
        <f>'様式Ⅰ(男子)'!#REF!</f>
        <v>#REF!</v>
      </c>
    </row>
    <row r="34" spans="1:14">
      <c r="A34" s="1">
        <v>33</v>
      </c>
      <c r="B34" s="6" t="str">
        <f>'様式Ⅰ(男子)'!I78</f>
        <v>000000000</v>
      </c>
      <c r="C34" s="6" t="str">
        <f>CONCATENATE('様式Ⅰ(男子)'!D78,"(",'様式Ⅰ(男子)'!G78,")")</f>
        <v>()</v>
      </c>
      <c r="D34" s="6" t="str">
        <f>'様式Ⅰ(男子)'!E78</f>
        <v/>
      </c>
      <c r="E34" s="6">
        <v>1</v>
      </c>
      <c r="F34" s="6" t="e">
        <f>'様式Ⅰ(男子)'!H78</f>
        <v>#N/A</v>
      </c>
      <c r="G34" s="6" t="str">
        <f>基本情報登録!$D$10</f>
        <v/>
      </c>
      <c r="J34" s="6">
        <f>'様式Ⅰ(男子)'!C78</f>
        <v>0</v>
      </c>
      <c r="K34" s="6" t="str">
        <f>'様式Ⅰ(男子)'!O78</f>
        <v/>
      </c>
      <c r="L34" s="6" t="str">
        <f>'様式Ⅰ(男子)'!O79</f>
        <v/>
      </c>
      <c r="M34" s="6" t="e">
        <f>'様式Ⅰ(男子)'!#REF!</f>
        <v>#REF!</v>
      </c>
    </row>
    <row r="35" spans="1:14">
      <c r="A35" s="1">
        <v>34</v>
      </c>
      <c r="B35" s="6" t="str">
        <f>'様式Ⅰ(男子)'!I80</f>
        <v>000000000</v>
      </c>
      <c r="C35" s="6" t="str">
        <f>CONCATENATE('様式Ⅰ(男子)'!D80,"(",'様式Ⅰ(男子)'!G80,")")</f>
        <v>()</v>
      </c>
      <c r="D35" s="6" t="str">
        <f>'様式Ⅰ(男子)'!E80</f>
        <v/>
      </c>
      <c r="E35" s="6">
        <v>1</v>
      </c>
      <c r="F35" s="6" t="e">
        <f>'様式Ⅰ(男子)'!H80</f>
        <v>#N/A</v>
      </c>
      <c r="G35" s="6" t="str">
        <f>基本情報登録!$D$10</f>
        <v/>
      </c>
      <c r="J35" s="6">
        <f>'様式Ⅰ(男子)'!C80</f>
        <v>0</v>
      </c>
      <c r="K35" s="6" t="str">
        <f>'様式Ⅰ(男子)'!O80</f>
        <v/>
      </c>
      <c r="L35" s="6" t="str">
        <f>'様式Ⅰ(男子)'!O81</f>
        <v/>
      </c>
      <c r="M35" s="6" t="e">
        <f>'様式Ⅰ(男子)'!#REF!</f>
        <v>#REF!</v>
      </c>
    </row>
    <row r="36" spans="1:14">
      <c r="A36" s="1">
        <v>35</v>
      </c>
      <c r="B36" s="6" t="str">
        <f>'様式Ⅰ(男子)'!I82</f>
        <v>000000000</v>
      </c>
      <c r="C36" s="6" t="str">
        <f>CONCATENATE('様式Ⅰ(男子)'!D82,"(",'様式Ⅰ(男子)'!G82,")")</f>
        <v>()</v>
      </c>
      <c r="D36" s="6" t="str">
        <f>'様式Ⅰ(男子)'!E82</f>
        <v/>
      </c>
      <c r="E36" s="6">
        <v>1</v>
      </c>
      <c r="F36" s="6" t="e">
        <f>'様式Ⅰ(男子)'!H82</f>
        <v>#N/A</v>
      </c>
      <c r="G36" s="6" t="str">
        <f>基本情報登録!$D$10</f>
        <v/>
      </c>
      <c r="J36" s="6">
        <f>'様式Ⅰ(男子)'!C82</f>
        <v>0</v>
      </c>
      <c r="K36" s="6" t="str">
        <f>'様式Ⅰ(男子)'!O82</f>
        <v/>
      </c>
      <c r="L36" s="6" t="str">
        <f>'様式Ⅰ(男子)'!O83</f>
        <v/>
      </c>
      <c r="M36" s="6" t="e">
        <f>'様式Ⅰ(男子)'!#REF!</f>
        <v>#REF!</v>
      </c>
    </row>
    <row r="37" spans="1:14">
      <c r="A37" s="1">
        <v>36</v>
      </c>
      <c r="B37" s="6" t="str">
        <f>'様式Ⅰ(男子)'!I84</f>
        <v>000000000</v>
      </c>
      <c r="C37" s="6" t="str">
        <f>CONCATENATE('様式Ⅰ(男子)'!D84,"(",'様式Ⅰ(男子)'!G84,")")</f>
        <v>()</v>
      </c>
      <c r="D37" s="6" t="str">
        <f>'様式Ⅰ(男子)'!E84</f>
        <v/>
      </c>
      <c r="E37" s="6">
        <v>1</v>
      </c>
      <c r="F37" s="6" t="e">
        <f>'様式Ⅰ(男子)'!H84</f>
        <v>#N/A</v>
      </c>
      <c r="G37" s="6" t="str">
        <f>基本情報登録!$D$10</f>
        <v/>
      </c>
      <c r="J37" s="6">
        <f>'様式Ⅰ(男子)'!C84</f>
        <v>0</v>
      </c>
      <c r="K37" s="6" t="str">
        <f>'様式Ⅰ(男子)'!O84</f>
        <v/>
      </c>
      <c r="L37" s="6" t="str">
        <f>'様式Ⅰ(男子)'!O85</f>
        <v/>
      </c>
      <c r="M37" s="6" t="e">
        <f>'様式Ⅰ(男子)'!#REF!</f>
        <v>#REF!</v>
      </c>
    </row>
    <row r="38" spans="1:14">
      <c r="A38" s="1">
        <v>37</v>
      </c>
      <c r="B38" s="6" t="str">
        <f>'様式Ⅰ(男子)'!I86</f>
        <v>000000000</v>
      </c>
      <c r="C38" s="6" t="str">
        <f>CONCATENATE('様式Ⅰ(男子)'!D86,"(",'様式Ⅰ(男子)'!G86,")")</f>
        <v>()</v>
      </c>
      <c r="D38" s="6" t="str">
        <f>'様式Ⅰ(男子)'!E86</f>
        <v/>
      </c>
      <c r="E38" s="6">
        <v>1</v>
      </c>
      <c r="F38" s="6" t="e">
        <f>'様式Ⅰ(男子)'!H86</f>
        <v>#N/A</v>
      </c>
      <c r="G38" s="6" t="str">
        <f>基本情報登録!$D$10</f>
        <v/>
      </c>
      <c r="J38" s="6">
        <f>'様式Ⅰ(男子)'!C86</f>
        <v>0</v>
      </c>
      <c r="K38" s="6" t="str">
        <f>'様式Ⅰ(男子)'!O86</f>
        <v/>
      </c>
      <c r="L38" s="6" t="str">
        <f>'様式Ⅰ(男子)'!O87</f>
        <v/>
      </c>
      <c r="M38" s="6" t="e">
        <f>'様式Ⅰ(男子)'!#REF!</f>
        <v>#REF!</v>
      </c>
    </row>
    <row r="39" spans="1:14" ht="12.75" customHeight="1">
      <c r="A39" s="1">
        <v>38</v>
      </c>
      <c r="B39" s="6" t="str">
        <f>'様式Ⅰ(男子)'!I88</f>
        <v>000000000</v>
      </c>
      <c r="C39" s="6" t="str">
        <f>CONCATENATE('様式Ⅰ(男子)'!D88,"(",'様式Ⅰ(男子)'!G88,")")</f>
        <v>()</v>
      </c>
      <c r="D39" s="6" t="str">
        <f>'様式Ⅰ(男子)'!E88</f>
        <v/>
      </c>
      <c r="E39" s="6">
        <v>1</v>
      </c>
      <c r="F39" s="6" t="e">
        <f>'様式Ⅰ(男子)'!H88</f>
        <v>#N/A</v>
      </c>
      <c r="G39" s="6" t="str">
        <f>基本情報登録!$D$10</f>
        <v/>
      </c>
      <c r="J39" s="6">
        <f>'様式Ⅰ(男子)'!C88</f>
        <v>0</v>
      </c>
      <c r="K39" s="6" t="str">
        <f>'様式Ⅰ(男子)'!O88</f>
        <v/>
      </c>
      <c r="L39" s="6" t="str">
        <f>'様式Ⅰ(男子)'!O89</f>
        <v/>
      </c>
      <c r="M39" s="6" t="e">
        <f>'様式Ⅰ(男子)'!#REF!</f>
        <v>#REF!</v>
      </c>
    </row>
    <row r="40" spans="1:14">
      <c r="A40" s="1">
        <v>39</v>
      </c>
      <c r="B40" s="6" t="str">
        <f>'様式Ⅰ(男子)'!I90</f>
        <v>000000000</v>
      </c>
      <c r="C40" s="6" t="str">
        <f>CONCATENATE('様式Ⅰ(男子)'!D90,"(",'様式Ⅰ(男子)'!G90,")")</f>
        <v>()</v>
      </c>
      <c r="D40" s="6" t="str">
        <f>'様式Ⅰ(男子)'!E90</f>
        <v/>
      </c>
      <c r="E40" s="6">
        <v>1</v>
      </c>
      <c r="F40" s="6" t="e">
        <f>'様式Ⅰ(男子)'!H90</f>
        <v>#N/A</v>
      </c>
      <c r="G40" s="6" t="str">
        <f>基本情報登録!$D$10</f>
        <v/>
      </c>
      <c r="J40" s="6">
        <f>'様式Ⅰ(男子)'!C90</f>
        <v>0</v>
      </c>
      <c r="K40" s="6" t="str">
        <f>'様式Ⅰ(男子)'!O90</f>
        <v/>
      </c>
      <c r="L40" s="6" t="str">
        <f>'様式Ⅰ(男子)'!O91</f>
        <v/>
      </c>
      <c r="M40" s="6" t="e">
        <f>'様式Ⅰ(男子)'!#REF!</f>
        <v>#REF!</v>
      </c>
    </row>
    <row r="41" spans="1:14">
      <c r="A41" s="1">
        <v>40</v>
      </c>
      <c r="B41" s="6" t="str">
        <f>'様式Ⅰ(男子)'!I92</f>
        <v>000000000</v>
      </c>
      <c r="C41" s="6" t="str">
        <f>CONCATENATE('様式Ⅰ(男子)'!D92,"(",'様式Ⅰ(男子)'!G92,")")</f>
        <v>()</v>
      </c>
      <c r="D41" s="6" t="str">
        <f>'様式Ⅰ(男子)'!E92</f>
        <v/>
      </c>
      <c r="E41" s="6">
        <v>1</v>
      </c>
      <c r="F41" s="6" t="e">
        <f>'様式Ⅰ(男子)'!H92</f>
        <v>#N/A</v>
      </c>
      <c r="G41" s="6" t="str">
        <f>基本情報登録!$D$10</f>
        <v/>
      </c>
      <c r="J41" s="6">
        <f>'様式Ⅰ(男子)'!C92</f>
        <v>0</v>
      </c>
      <c r="K41" s="6" t="str">
        <f>'様式Ⅰ(男子)'!O92</f>
        <v/>
      </c>
      <c r="L41" s="6" t="str">
        <f>'様式Ⅰ(男子)'!O93</f>
        <v/>
      </c>
      <c r="M41" s="6" t="e">
        <f>'様式Ⅰ(男子)'!#REF!</f>
        <v>#REF!</v>
      </c>
    </row>
    <row r="42" spans="1:14">
      <c r="A42" s="1">
        <v>41</v>
      </c>
      <c r="B42" s="6" t="str">
        <f>'様式Ⅰ(男子)'!I94</f>
        <v>000000000</v>
      </c>
      <c r="C42" s="6" t="str">
        <f>CONCATENATE('様式Ⅰ(男子)'!D94,"(",'様式Ⅰ(男子)'!G94,")")</f>
        <v>()</v>
      </c>
      <c r="D42" s="6" t="str">
        <f>'様式Ⅰ(男子)'!E94</f>
        <v/>
      </c>
      <c r="E42" s="6">
        <v>1</v>
      </c>
      <c r="F42" s="6" t="e">
        <f>'様式Ⅰ(男子)'!H94</f>
        <v>#N/A</v>
      </c>
      <c r="G42" s="6" t="str">
        <f>基本情報登録!$D$10</f>
        <v/>
      </c>
      <c r="J42" s="6">
        <f>'様式Ⅰ(男子)'!C94</f>
        <v>0</v>
      </c>
      <c r="K42" s="6" t="str">
        <f>'様式Ⅰ(男子)'!O94</f>
        <v/>
      </c>
      <c r="L42" s="6" t="str">
        <f>'様式Ⅰ(男子)'!O95</f>
        <v/>
      </c>
      <c r="M42" s="6" t="e">
        <f>'様式Ⅰ(男子)'!#REF!</f>
        <v>#REF!</v>
      </c>
    </row>
    <row r="43" spans="1:14">
      <c r="A43" s="1">
        <v>42</v>
      </c>
      <c r="B43" s="6" t="str">
        <f>'様式Ⅰ(男子)'!I96</f>
        <v>000000000</v>
      </c>
      <c r="C43" s="6" t="str">
        <f>CONCATENATE('様式Ⅰ(男子)'!D96,"(",'様式Ⅰ(男子)'!G96,")")</f>
        <v>()</v>
      </c>
      <c r="D43" s="6" t="str">
        <f>'様式Ⅰ(男子)'!E96</f>
        <v/>
      </c>
      <c r="E43" s="6">
        <v>1</v>
      </c>
      <c r="F43" s="6" t="e">
        <f>'様式Ⅰ(男子)'!H96</f>
        <v>#N/A</v>
      </c>
      <c r="G43" s="6" t="str">
        <f>基本情報登録!$D$10</f>
        <v/>
      </c>
      <c r="J43" s="6">
        <f>'様式Ⅰ(男子)'!C96</f>
        <v>0</v>
      </c>
      <c r="K43" s="6" t="str">
        <f>'様式Ⅰ(男子)'!O96</f>
        <v/>
      </c>
      <c r="L43" s="6" t="str">
        <f>'様式Ⅰ(男子)'!O97</f>
        <v/>
      </c>
      <c r="M43" s="6" t="e">
        <f>'様式Ⅰ(男子)'!#REF!</f>
        <v>#REF!</v>
      </c>
    </row>
    <row r="44" spans="1:14">
      <c r="A44" s="1">
        <v>43</v>
      </c>
      <c r="B44" s="6" t="str">
        <f>'様式Ⅰ(男子)'!I98</f>
        <v>000000000</v>
      </c>
      <c r="C44" s="6" t="str">
        <f>CONCATENATE('様式Ⅰ(男子)'!D98,"(",'様式Ⅰ(男子)'!G98,")")</f>
        <v>()</v>
      </c>
      <c r="D44" s="6" t="str">
        <f>'様式Ⅰ(男子)'!E98</f>
        <v/>
      </c>
      <c r="E44" s="6">
        <v>1</v>
      </c>
      <c r="F44" s="6" t="e">
        <f>'様式Ⅰ(男子)'!H98</f>
        <v>#N/A</v>
      </c>
      <c r="G44" s="6" t="str">
        <f>基本情報登録!$D$10</f>
        <v/>
      </c>
      <c r="J44" s="6">
        <f>'様式Ⅰ(男子)'!C98</f>
        <v>0</v>
      </c>
      <c r="K44" s="6" t="str">
        <f>'様式Ⅰ(男子)'!O98</f>
        <v/>
      </c>
      <c r="L44" s="6" t="str">
        <f>'様式Ⅰ(男子)'!O99</f>
        <v/>
      </c>
      <c r="M44" s="6" t="e">
        <f>'様式Ⅰ(男子)'!#REF!</f>
        <v>#REF!</v>
      </c>
    </row>
    <row r="45" spans="1:14">
      <c r="A45" s="1">
        <v>44</v>
      </c>
      <c r="B45" s="6" t="str">
        <f>'様式Ⅰ(男子)'!I100</f>
        <v>000000000</v>
      </c>
      <c r="C45" s="6" t="str">
        <f>CONCATENATE('様式Ⅰ(男子)'!D100,"(",'様式Ⅰ(男子)'!G100,")")</f>
        <v>()</v>
      </c>
      <c r="D45" s="6" t="str">
        <f>'様式Ⅰ(男子)'!E100</f>
        <v/>
      </c>
      <c r="E45" s="6">
        <v>1</v>
      </c>
      <c r="F45" s="6" t="e">
        <f>'様式Ⅰ(男子)'!H100</f>
        <v>#N/A</v>
      </c>
      <c r="G45" s="6" t="str">
        <f>基本情報登録!$D$10</f>
        <v/>
      </c>
      <c r="J45" s="6">
        <f>'様式Ⅰ(男子)'!C100</f>
        <v>0</v>
      </c>
      <c r="K45" s="6" t="str">
        <f>'様式Ⅰ(男子)'!O100</f>
        <v/>
      </c>
      <c r="L45" s="6" t="str">
        <f>'様式Ⅰ(男子)'!O101</f>
        <v/>
      </c>
      <c r="M45" s="6" t="e">
        <f>'様式Ⅰ(男子)'!#REF!</f>
        <v>#REF!</v>
      </c>
    </row>
    <row r="46" spans="1:14">
      <c r="A46" s="1">
        <v>45</v>
      </c>
      <c r="B46" s="6" t="str">
        <f>'様式Ⅰ(男子)'!I102</f>
        <v>000000000</v>
      </c>
      <c r="C46" s="6" t="str">
        <f>CONCATENATE('様式Ⅰ(男子)'!D102,"(",'様式Ⅰ(男子)'!G102,")")</f>
        <v>()</v>
      </c>
      <c r="D46" s="6" t="str">
        <f>'様式Ⅰ(男子)'!E102</f>
        <v/>
      </c>
      <c r="E46" s="6">
        <v>1</v>
      </c>
      <c r="F46" s="6" t="e">
        <f>'様式Ⅰ(男子)'!H102</f>
        <v>#N/A</v>
      </c>
      <c r="G46" s="6" t="str">
        <f>基本情報登録!$D$10</f>
        <v/>
      </c>
      <c r="J46" s="6">
        <f>'様式Ⅰ(男子)'!C102</f>
        <v>0</v>
      </c>
      <c r="K46" s="6" t="str">
        <f>'様式Ⅰ(男子)'!O102</f>
        <v/>
      </c>
      <c r="L46" s="6" t="str">
        <f>'様式Ⅰ(男子)'!O103</f>
        <v/>
      </c>
      <c r="M46" s="6" t="e">
        <f>'様式Ⅰ(男子)'!#REF!</f>
        <v>#REF!</v>
      </c>
    </row>
    <row r="47" spans="1:14">
      <c r="A47" s="1">
        <v>46</v>
      </c>
      <c r="B47" s="6" t="str">
        <f>'様式Ⅰ(男子)'!I104</f>
        <v>000000000</v>
      </c>
      <c r="C47" s="6" t="str">
        <f>CONCATENATE('様式Ⅰ(男子)'!D104,"(",'様式Ⅰ(男子)'!G104,")")</f>
        <v>()</v>
      </c>
      <c r="D47" s="6" t="str">
        <f>'様式Ⅰ(男子)'!E104</f>
        <v/>
      </c>
      <c r="E47" s="6">
        <v>1</v>
      </c>
      <c r="F47" s="6" t="e">
        <f>'様式Ⅰ(男子)'!H104</f>
        <v>#N/A</v>
      </c>
      <c r="G47" s="6" t="str">
        <f>基本情報登録!$D$10</f>
        <v/>
      </c>
      <c r="J47" s="6">
        <f>'様式Ⅰ(男子)'!C104</f>
        <v>0</v>
      </c>
      <c r="K47" s="6" t="str">
        <f>'様式Ⅰ(男子)'!O104</f>
        <v/>
      </c>
      <c r="L47" s="6" t="str">
        <f>'様式Ⅰ(男子)'!O105</f>
        <v/>
      </c>
      <c r="M47" s="6" t="e">
        <f>'様式Ⅰ(男子)'!#REF!</f>
        <v>#REF!</v>
      </c>
    </row>
    <row r="48" spans="1:14">
      <c r="A48" s="1">
        <v>47</v>
      </c>
      <c r="B48" s="6" t="str">
        <f>'様式Ⅰ(男子)'!I106</f>
        <v>000000000</v>
      </c>
      <c r="C48" s="6" t="str">
        <f>CONCATENATE('様式Ⅰ(男子)'!D106,"(",'様式Ⅰ(男子)'!G106,")")</f>
        <v>()</v>
      </c>
      <c r="D48" s="6" t="str">
        <f>'様式Ⅰ(男子)'!E106</f>
        <v/>
      </c>
      <c r="E48" s="6">
        <v>1</v>
      </c>
      <c r="F48" s="6" t="e">
        <f>'様式Ⅰ(男子)'!H106</f>
        <v>#N/A</v>
      </c>
      <c r="G48" s="6" t="str">
        <f>基本情報登録!$D$10</f>
        <v/>
      </c>
      <c r="J48" s="6">
        <f>'様式Ⅰ(男子)'!C106</f>
        <v>0</v>
      </c>
      <c r="K48" s="6" t="str">
        <f>'様式Ⅰ(男子)'!O106</f>
        <v/>
      </c>
      <c r="L48" s="6" t="str">
        <f>'様式Ⅰ(男子)'!O107</f>
        <v/>
      </c>
      <c r="M48" s="6" t="e">
        <f>'様式Ⅰ(男子)'!#REF!</f>
        <v>#REF!</v>
      </c>
      <c r="N48" s="6"/>
    </row>
    <row r="49" spans="1:14">
      <c r="A49" s="1">
        <v>48</v>
      </c>
      <c r="B49" s="6" t="str">
        <f>'様式Ⅰ(男子)'!I108</f>
        <v>000000000</v>
      </c>
      <c r="C49" s="6" t="str">
        <f>CONCATENATE('様式Ⅰ(男子)'!D108,"(",'様式Ⅰ(男子)'!G108,")")</f>
        <v>()</v>
      </c>
      <c r="D49" s="6" t="str">
        <f>'様式Ⅰ(男子)'!E108</f>
        <v/>
      </c>
      <c r="E49" s="6">
        <v>1</v>
      </c>
      <c r="F49" s="6" t="e">
        <f>'様式Ⅰ(男子)'!H108</f>
        <v>#N/A</v>
      </c>
      <c r="G49" s="6" t="str">
        <f>基本情報登録!$D$10</f>
        <v/>
      </c>
      <c r="J49" s="6">
        <f>'様式Ⅰ(男子)'!C108</f>
        <v>0</v>
      </c>
      <c r="K49" s="6" t="str">
        <f>'様式Ⅰ(男子)'!O108</f>
        <v/>
      </c>
      <c r="L49" s="6" t="str">
        <f>'様式Ⅰ(男子)'!O109</f>
        <v/>
      </c>
      <c r="M49" s="6" t="e">
        <f>'様式Ⅰ(男子)'!#REF!</f>
        <v>#REF!</v>
      </c>
      <c r="N49" s="6"/>
    </row>
    <row r="50" spans="1:14">
      <c r="A50" s="1">
        <v>49</v>
      </c>
      <c r="B50" s="6" t="str">
        <f>'様式Ⅰ(男子)'!I110</f>
        <v>000000000</v>
      </c>
      <c r="C50" s="6" t="str">
        <f>CONCATENATE('様式Ⅰ(男子)'!D110,"(",'様式Ⅰ(男子)'!G110,")")</f>
        <v>()</v>
      </c>
      <c r="D50" s="6" t="str">
        <f>'様式Ⅰ(男子)'!E110</f>
        <v/>
      </c>
      <c r="E50" s="6">
        <v>1</v>
      </c>
      <c r="F50" s="6" t="e">
        <f>'様式Ⅰ(男子)'!H110</f>
        <v>#N/A</v>
      </c>
      <c r="G50" s="6" t="str">
        <f>基本情報登録!$D$10</f>
        <v/>
      </c>
      <c r="J50" s="6">
        <f>'様式Ⅰ(男子)'!C110</f>
        <v>0</v>
      </c>
      <c r="K50" s="6" t="str">
        <f>'様式Ⅰ(男子)'!O110</f>
        <v/>
      </c>
      <c r="L50" s="6" t="str">
        <f>'様式Ⅰ(男子)'!O111</f>
        <v/>
      </c>
      <c r="M50" s="6" t="e">
        <f>'様式Ⅰ(男子)'!#REF!</f>
        <v>#REF!</v>
      </c>
      <c r="N50" s="6"/>
    </row>
    <row r="51" spans="1:14">
      <c r="A51" s="1">
        <v>50</v>
      </c>
      <c r="B51" s="6" t="str">
        <f>'様式Ⅰ(男子)'!I112</f>
        <v>000000000</v>
      </c>
      <c r="C51" s="6" t="str">
        <f>CONCATENATE('様式Ⅰ(男子)'!D112,"(",'様式Ⅰ(男子)'!G112,")")</f>
        <v>()</v>
      </c>
      <c r="D51" s="6" t="str">
        <f>'様式Ⅰ(男子)'!E112</f>
        <v/>
      </c>
      <c r="E51" s="6">
        <v>1</v>
      </c>
      <c r="F51" s="6" t="e">
        <f>'様式Ⅰ(男子)'!H112</f>
        <v>#N/A</v>
      </c>
      <c r="G51" s="6" t="str">
        <f>基本情報登録!$D$10</f>
        <v/>
      </c>
      <c r="J51" s="6">
        <f>'様式Ⅰ(男子)'!C112</f>
        <v>0</v>
      </c>
      <c r="K51" s="6" t="str">
        <f>'様式Ⅰ(男子)'!O112</f>
        <v/>
      </c>
      <c r="L51" s="6" t="str">
        <f>'様式Ⅰ(男子)'!O113</f>
        <v/>
      </c>
      <c r="M51" s="6" t="e">
        <f>'様式Ⅰ(男子)'!#REF!</f>
        <v>#REF!</v>
      </c>
      <c r="N51" s="6"/>
    </row>
    <row r="52" spans="1:14">
      <c r="A52" s="1">
        <v>51</v>
      </c>
      <c r="B52" s="6" t="str">
        <f>'様式Ⅰ(男子)'!I114</f>
        <v>000000000</v>
      </c>
      <c r="C52" s="6" t="str">
        <f>CONCATENATE('様式Ⅰ(男子)'!D114,"(",'様式Ⅰ(男子)'!G114,")")</f>
        <v>()</v>
      </c>
      <c r="D52" s="6" t="str">
        <f>'様式Ⅰ(男子)'!E114</f>
        <v/>
      </c>
      <c r="E52" s="6">
        <v>1</v>
      </c>
      <c r="F52" s="6" t="e">
        <f>'様式Ⅰ(男子)'!H114</f>
        <v>#N/A</v>
      </c>
      <c r="G52" s="6" t="str">
        <f>基本情報登録!$D$10</f>
        <v/>
      </c>
      <c r="J52" s="6">
        <f>'様式Ⅰ(男子)'!C114</f>
        <v>0</v>
      </c>
      <c r="K52" s="6" t="str">
        <f>'様式Ⅰ(男子)'!O114</f>
        <v/>
      </c>
      <c r="L52" s="6" t="str">
        <f>'様式Ⅰ(男子)'!O115</f>
        <v/>
      </c>
      <c r="M52" s="6" t="e">
        <f>'様式Ⅰ(男子)'!#REF!</f>
        <v>#REF!</v>
      </c>
    </row>
    <row r="53" spans="1:14">
      <c r="A53" s="1">
        <v>52</v>
      </c>
      <c r="B53" s="6" t="str">
        <f>'様式Ⅰ(男子)'!I116</f>
        <v>000000000</v>
      </c>
      <c r="C53" s="6" t="str">
        <f>CONCATENATE('様式Ⅰ(男子)'!D116,"(",'様式Ⅰ(男子)'!G116,")")</f>
        <v>()</v>
      </c>
      <c r="D53" s="6" t="str">
        <f>'様式Ⅰ(男子)'!E116</f>
        <v/>
      </c>
      <c r="E53" s="6">
        <v>1</v>
      </c>
      <c r="F53" s="6" t="e">
        <f>'様式Ⅰ(男子)'!H116</f>
        <v>#N/A</v>
      </c>
      <c r="G53" s="6" t="str">
        <f>基本情報登録!$D$10</f>
        <v/>
      </c>
      <c r="J53" s="6">
        <f>'様式Ⅰ(男子)'!C116</f>
        <v>0</v>
      </c>
      <c r="K53" s="6" t="str">
        <f>'様式Ⅰ(男子)'!O116</f>
        <v/>
      </c>
      <c r="L53" s="6" t="str">
        <f>'様式Ⅰ(男子)'!O117</f>
        <v/>
      </c>
      <c r="M53" s="6" t="e">
        <f>'様式Ⅰ(男子)'!#REF!</f>
        <v>#REF!</v>
      </c>
    </row>
    <row r="54" spans="1:14">
      <c r="A54" s="1">
        <v>53</v>
      </c>
      <c r="B54" s="6" t="str">
        <f>'様式Ⅰ(男子)'!I118</f>
        <v>000000000</v>
      </c>
      <c r="C54" s="6" t="str">
        <f>CONCATENATE('様式Ⅰ(男子)'!D118,"(",'様式Ⅰ(男子)'!G118,")")</f>
        <v>()</v>
      </c>
      <c r="D54" s="6" t="str">
        <f>'様式Ⅰ(男子)'!E118</f>
        <v/>
      </c>
      <c r="E54" s="6">
        <v>1</v>
      </c>
      <c r="F54" s="6" t="e">
        <f>'様式Ⅰ(男子)'!H118</f>
        <v>#N/A</v>
      </c>
      <c r="G54" s="6" t="str">
        <f>基本情報登録!$D$10</f>
        <v/>
      </c>
      <c r="J54" s="6">
        <f>'様式Ⅰ(男子)'!C118</f>
        <v>0</v>
      </c>
      <c r="K54" s="6" t="str">
        <f>'様式Ⅰ(男子)'!O118</f>
        <v/>
      </c>
      <c r="L54" s="6" t="str">
        <f>'様式Ⅰ(男子)'!O119</f>
        <v/>
      </c>
      <c r="M54" s="6" t="e">
        <f>'様式Ⅰ(男子)'!#REF!</f>
        <v>#REF!</v>
      </c>
      <c r="N54" s="6"/>
    </row>
    <row r="55" spans="1:14">
      <c r="A55" s="1">
        <v>54</v>
      </c>
      <c r="B55" s="6" t="str">
        <f>'様式Ⅰ(男子)'!I120</f>
        <v>000000000</v>
      </c>
      <c r="C55" s="6" t="str">
        <f>CONCATENATE('様式Ⅰ(男子)'!D120,"(",'様式Ⅰ(男子)'!G120,")")</f>
        <v>()</v>
      </c>
      <c r="D55" s="6" t="str">
        <f>'様式Ⅰ(男子)'!E120</f>
        <v/>
      </c>
      <c r="E55" s="6">
        <v>1</v>
      </c>
      <c r="F55" s="6" t="e">
        <f>'様式Ⅰ(男子)'!H120</f>
        <v>#N/A</v>
      </c>
      <c r="G55" s="6" t="str">
        <f>基本情報登録!$D$10</f>
        <v/>
      </c>
      <c r="J55" s="6">
        <f>'様式Ⅰ(男子)'!C120</f>
        <v>0</v>
      </c>
      <c r="K55" s="6" t="str">
        <f>'様式Ⅰ(男子)'!O120</f>
        <v/>
      </c>
      <c r="L55" s="6" t="str">
        <f>'様式Ⅰ(男子)'!O121</f>
        <v/>
      </c>
      <c r="M55" s="6" t="e">
        <f>'様式Ⅰ(男子)'!#REF!</f>
        <v>#REF!</v>
      </c>
    </row>
    <row r="56" spans="1:14">
      <c r="A56" s="1">
        <v>55</v>
      </c>
      <c r="B56" s="6" t="str">
        <f>'様式Ⅰ(男子)'!I122</f>
        <v>000000000</v>
      </c>
      <c r="C56" s="6" t="str">
        <f>CONCATENATE('様式Ⅰ(男子)'!D122,"(",'様式Ⅰ(男子)'!G122,")")</f>
        <v>()</v>
      </c>
      <c r="D56" s="6" t="str">
        <f>'様式Ⅰ(男子)'!E122</f>
        <v/>
      </c>
      <c r="E56" s="6">
        <v>1</v>
      </c>
      <c r="F56" s="6" t="e">
        <f>'様式Ⅰ(男子)'!H122</f>
        <v>#N/A</v>
      </c>
      <c r="G56" s="6" t="str">
        <f>基本情報登録!$D$10</f>
        <v/>
      </c>
      <c r="J56" s="6">
        <f>'様式Ⅰ(男子)'!C122</f>
        <v>0</v>
      </c>
      <c r="K56" s="6" t="str">
        <f>'様式Ⅰ(男子)'!O122</f>
        <v/>
      </c>
      <c r="L56" s="6" t="str">
        <f>'様式Ⅰ(男子)'!O123</f>
        <v/>
      </c>
      <c r="M56" s="6" t="e">
        <f>'様式Ⅰ(男子)'!#REF!</f>
        <v>#REF!</v>
      </c>
    </row>
    <row r="57" spans="1:14">
      <c r="A57" s="1">
        <v>56</v>
      </c>
      <c r="B57" s="6" t="str">
        <f>'様式Ⅰ(男子)'!I124</f>
        <v>000000000</v>
      </c>
      <c r="C57" s="6" t="str">
        <f>CONCATENATE('様式Ⅰ(男子)'!D124,"(",'様式Ⅰ(男子)'!G124,")")</f>
        <v>()</v>
      </c>
      <c r="D57" s="6" t="str">
        <f>'様式Ⅰ(男子)'!E124</f>
        <v/>
      </c>
      <c r="E57" s="6">
        <v>1</v>
      </c>
      <c r="F57" s="6" t="e">
        <f>'様式Ⅰ(男子)'!H124</f>
        <v>#N/A</v>
      </c>
      <c r="G57" s="6" t="str">
        <f>基本情報登録!$D$10</f>
        <v/>
      </c>
      <c r="J57" s="6">
        <f>'様式Ⅰ(男子)'!C124</f>
        <v>0</v>
      </c>
      <c r="K57" s="6" t="str">
        <f>'様式Ⅰ(男子)'!O124</f>
        <v/>
      </c>
      <c r="L57" s="6" t="str">
        <f>'様式Ⅰ(男子)'!O125</f>
        <v/>
      </c>
      <c r="M57" s="6" t="e">
        <f>'様式Ⅰ(男子)'!#REF!</f>
        <v>#REF!</v>
      </c>
      <c r="N57" s="6"/>
    </row>
    <row r="58" spans="1:14">
      <c r="A58" s="1">
        <v>57</v>
      </c>
      <c r="B58" s="6" t="str">
        <f>'様式Ⅰ(男子)'!I126</f>
        <v>000000000</v>
      </c>
      <c r="C58" s="6" t="str">
        <f>CONCATENATE('様式Ⅰ(男子)'!D126,"(",'様式Ⅰ(男子)'!G126,")")</f>
        <v>()</v>
      </c>
      <c r="D58" s="6" t="str">
        <f>'様式Ⅰ(男子)'!E126</f>
        <v/>
      </c>
      <c r="E58" s="6">
        <v>1</v>
      </c>
      <c r="F58" s="6" t="e">
        <f>'様式Ⅰ(男子)'!H126</f>
        <v>#N/A</v>
      </c>
      <c r="G58" s="6" t="str">
        <f>基本情報登録!$D$10</f>
        <v/>
      </c>
      <c r="J58" s="6">
        <f>'様式Ⅰ(男子)'!C126</f>
        <v>0</v>
      </c>
      <c r="K58" s="6" t="str">
        <f>'様式Ⅰ(男子)'!O126</f>
        <v/>
      </c>
      <c r="L58" s="6" t="str">
        <f>'様式Ⅰ(男子)'!O127</f>
        <v/>
      </c>
      <c r="M58" s="6" t="e">
        <f>'様式Ⅰ(男子)'!#REF!</f>
        <v>#REF!</v>
      </c>
    </row>
    <row r="59" spans="1:14">
      <c r="A59" s="1">
        <v>58</v>
      </c>
      <c r="B59" s="6" t="str">
        <f>'様式Ⅰ(男子)'!I128</f>
        <v>000000000</v>
      </c>
      <c r="C59" s="6" t="str">
        <f>CONCATENATE('様式Ⅰ(男子)'!D128,"(",'様式Ⅰ(男子)'!G128,")")</f>
        <v>()</v>
      </c>
      <c r="D59" s="6" t="str">
        <f>'様式Ⅰ(男子)'!E128</f>
        <v/>
      </c>
      <c r="E59" s="6">
        <v>1</v>
      </c>
      <c r="F59" s="6" t="e">
        <f>'様式Ⅰ(男子)'!H128</f>
        <v>#N/A</v>
      </c>
      <c r="G59" s="6" t="str">
        <f>基本情報登録!$D$10</f>
        <v/>
      </c>
      <c r="J59" s="6">
        <f>'様式Ⅰ(男子)'!C128</f>
        <v>0</v>
      </c>
      <c r="K59" s="6" t="str">
        <f>'様式Ⅰ(男子)'!O128</f>
        <v/>
      </c>
      <c r="L59" s="6" t="str">
        <f>'様式Ⅰ(男子)'!O129</f>
        <v/>
      </c>
      <c r="M59" s="6" t="e">
        <f>'様式Ⅰ(男子)'!#REF!</f>
        <v>#REF!</v>
      </c>
    </row>
    <row r="60" spans="1:14">
      <c r="A60" s="1">
        <v>59</v>
      </c>
      <c r="B60" s="6" t="str">
        <f>'様式Ⅰ(男子)'!I130</f>
        <v>000000000</v>
      </c>
      <c r="C60" s="6" t="str">
        <f>CONCATENATE('様式Ⅰ(男子)'!D130,"(",'様式Ⅰ(男子)'!G130,")")</f>
        <v>()</v>
      </c>
      <c r="D60" s="6" t="str">
        <f>'様式Ⅰ(男子)'!E130</f>
        <v/>
      </c>
      <c r="E60" s="6">
        <v>1</v>
      </c>
      <c r="F60" s="6" t="e">
        <f>'様式Ⅰ(男子)'!H130</f>
        <v>#N/A</v>
      </c>
      <c r="G60" s="6" t="str">
        <f>基本情報登録!$D$10</f>
        <v/>
      </c>
      <c r="J60" s="6">
        <f>'様式Ⅰ(男子)'!C130</f>
        <v>0</v>
      </c>
      <c r="K60" s="6" t="str">
        <f>'様式Ⅰ(男子)'!O130</f>
        <v/>
      </c>
      <c r="L60" s="6" t="str">
        <f>'様式Ⅰ(男子)'!O131</f>
        <v/>
      </c>
      <c r="M60" s="6" t="e">
        <f>'様式Ⅰ(男子)'!#REF!</f>
        <v>#REF!</v>
      </c>
      <c r="N60" s="6"/>
    </row>
    <row r="61" spans="1:14">
      <c r="A61" s="1">
        <v>60</v>
      </c>
      <c r="B61" s="6" t="str">
        <f>'様式Ⅰ(男子)'!I132</f>
        <v>000000000</v>
      </c>
      <c r="C61" s="6" t="str">
        <f>CONCATENATE('様式Ⅰ(男子)'!D132,"(",'様式Ⅰ(男子)'!G132,")")</f>
        <v>()</v>
      </c>
      <c r="D61" s="6" t="str">
        <f>'様式Ⅰ(男子)'!E132</f>
        <v/>
      </c>
      <c r="E61" s="6">
        <v>1</v>
      </c>
      <c r="F61" s="6" t="e">
        <f>'様式Ⅰ(男子)'!H132</f>
        <v>#N/A</v>
      </c>
      <c r="G61" s="6" t="str">
        <f>基本情報登録!$D$10</f>
        <v/>
      </c>
      <c r="J61" s="6">
        <f>'様式Ⅰ(男子)'!C132</f>
        <v>0</v>
      </c>
      <c r="K61" s="6" t="str">
        <f>'様式Ⅰ(男子)'!O132</f>
        <v/>
      </c>
      <c r="L61" s="6" t="str">
        <f>'様式Ⅰ(男子)'!O133</f>
        <v/>
      </c>
      <c r="M61" s="6" t="e">
        <f>'様式Ⅰ(男子)'!#REF!</f>
        <v>#REF!</v>
      </c>
    </row>
    <row r="62" spans="1:14">
      <c r="A62" s="1">
        <v>61</v>
      </c>
      <c r="B62" s="6" t="str">
        <f>'様式Ⅰ(男子)'!I134</f>
        <v>000000000</v>
      </c>
      <c r="C62" s="6" t="str">
        <f>CONCATENATE('様式Ⅰ(男子)'!D134,"(",'様式Ⅰ(男子)'!G134,")")</f>
        <v>()</v>
      </c>
      <c r="D62" s="6" t="str">
        <f>'様式Ⅰ(男子)'!E134</f>
        <v/>
      </c>
      <c r="E62" s="6">
        <v>1</v>
      </c>
      <c r="F62" s="6" t="e">
        <f>'様式Ⅰ(男子)'!H134</f>
        <v>#N/A</v>
      </c>
      <c r="G62" s="6" t="str">
        <f>基本情報登録!$D$10</f>
        <v/>
      </c>
      <c r="J62" s="6">
        <f>'様式Ⅰ(男子)'!C134</f>
        <v>0</v>
      </c>
      <c r="K62" s="6" t="str">
        <f>'様式Ⅰ(男子)'!O134</f>
        <v/>
      </c>
      <c r="L62" s="6" t="str">
        <f>'様式Ⅰ(男子)'!O135</f>
        <v/>
      </c>
      <c r="M62" s="6" t="e">
        <f>'様式Ⅰ(男子)'!#REF!</f>
        <v>#REF!</v>
      </c>
    </row>
    <row r="63" spans="1:14">
      <c r="A63" s="1">
        <v>62</v>
      </c>
      <c r="B63" s="6" t="str">
        <f>'様式Ⅰ(男子)'!I136</f>
        <v>000000000</v>
      </c>
      <c r="C63" s="6" t="str">
        <f>CONCATENATE('様式Ⅰ(男子)'!D136,"(",'様式Ⅰ(男子)'!G136,")")</f>
        <v>()</v>
      </c>
      <c r="D63" s="6" t="str">
        <f>'様式Ⅰ(男子)'!E136</f>
        <v/>
      </c>
      <c r="E63" s="6">
        <v>1</v>
      </c>
      <c r="F63" s="6" t="e">
        <f>'様式Ⅰ(男子)'!H136</f>
        <v>#N/A</v>
      </c>
      <c r="G63" s="6" t="str">
        <f>基本情報登録!$D$10</f>
        <v/>
      </c>
      <c r="J63" s="6">
        <f>'様式Ⅰ(男子)'!C136</f>
        <v>0</v>
      </c>
      <c r="K63" s="6" t="str">
        <f>'様式Ⅰ(男子)'!O136</f>
        <v/>
      </c>
      <c r="L63" s="6" t="str">
        <f>'様式Ⅰ(男子)'!O137</f>
        <v/>
      </c>
      <c r="M63" s="6" t="e">
        <f>'様式Ⅰ(男子)'!#REF!</f>
        <v>#REF!</v>
      </c>
      <c r="N63" s="6"/>
    </row>
    <row r="64" spans="1:14">
      <c r="A64" s="1">
        <v>63</v>
      </c>
      <c r="B64" s="6" t="str">
        <f>'様式Ⅰ(男子)'!I138</f>
        <v>000000000</v>
      </c>
      <c r="C64" s="6" t="str">
        <f>CONCATENATE('様式Ⅰ(男子)'!D138,"(",'様式Ⅰ(男子)'!G138,")")</f>
        <v>()</v>
      </c>
      <c r="D64" s="6" t="str">
        <f>'様式Ⅰ(男子)'!E138</f>
        <v/>
      </c>
      <c r="E64" s="6">
        <v>1</v>
      </c>
      <c r="F64" s="6" t="e">
        <f>'様式Ⅰ(男子)'!H138</f>
        <v>#N/A</v>
      </c>
      <c r="G64" s="6" t="str">
        <f>基本情報登録!$D$10</f>
        <v/>
      </c>
      <c r="J64" s="6">
        <f>'様式Ⅰ(男子)'!C138</f>
        <v>0</v>
      </c>
      <c r="K64" s="6" t="str">
        <f>'様式Ⅰ(男子)'!O138</f>
        <v/>
      </c>
      <c r="L64" s="6" t="str">
        <f>'様式Ⅰ(男子)'!O139</f>
        <v/>
      </c>
      <c r="M64" s="6" t="e">
        <f>'様式Ⅰ(男子)'!#REF!</f>
        <v>#REF!</v>
      </c>
    </row>
    <row r="65" spans="1:14">
      <c r="A65" s="1">
        <v>64</v>
      </c>
      <c r="B65" s="6" t="str">
        <f>'様式Ⅰ(男子)'!I140</f>
        <v>000000000</v>
      </c>
      <c r="C65" s="6" t="str">
        <f>CONCATENATE('様式Ⅰ(男子)'!D140,"(",'様式Ⅰ(男子)'!G140,")")</f>
        <v>()</v>
      </c>
      <c r="D65" s="6" t="str">
        <f>'様式Ⅰ(男子)'!E140</f>
        <v/>
      </c>
      <c r="E65" s="6">
        <v>1</v>
      </c>
      <c r="F65" s="6" t="e">
        <f>'様式Ⅰ(男子)'!H140</f>
        <v>#N/A</v>
      </c>
      <c r="G65" s="6" t="str">
        <f>基本情報登録!$D$10</f>
        <v/>
      </c>
      <c r="J65" s="6">
        <f>'様式Ⅰ(男子)'!C140</f>
        <v>0</v>
      </c>
      <c r="K65" s="6" t="str">
        <f>'様式Ⅰ(男子)'!O140</f>
        <v/>
      </c>
      <c r="L65" s="6" t="str">
        <f>'様式Ⅰ(男子)'!O141</f>
        <v/>
      </c>
      <c r="M65" s="6" t="e">
        <f>'様式Ⅰ(男子)'!#REF!</f>
        <v>#REF!</v>
      </c>
    </row>
    <row r="66" spans="1:14">
      <c r="A66" s="1">
        <v>65</v>
      </c>
      <c r="B66" s="6" t="str">
        <f>'様式Ⅰ(男子)'!I142</f>
        <v>000000000</v>
      </c>
      <c r="C66" s="6" t="str">
        <f>CONCATENATE('様式Ⅰ(男子)'!D142,"(",'様式Ⅰ(男子)'!G142,")")</f>
        <v>()</v>
      </c>
      <c r="D66" s="6" t="str">
        <f>'様式Ⅰ(男子)'!E142</f>
        <v/>
      </c>
      <c r="E66" s="6">
        <v>1</v>
      </c>
      <c r="F66" s="6" t="e">
        <f>'様式Ⅰ(男子)'!H142</f>
        <v>#N/A</v>
      </c>
      <c r="G66" s="6" t="str">
        <f>基本情報登録!$D$10</f>
        <v/>
      </c>
      <c r="J66" s="6">
        <f>'様式Ⅰ(男子)'!C142</f>
        <v>0</v>
      </c>
      <c r="K66" s="6" t="str">
        <f>'様式Ⅰ(男子)'!O142</f>
        <v/>
      </c>
      <c r="L66" s="6" t="str">
        <f>'様式Ⅰ(男子)'!O143</f>
        <v/>
      </c>
      <c r="M66" s="6" t="e">
        <f>'様式Ⅰ(男子)'!#REF!</f>
        <v>#REF!</v>
      </c>
      <c r="N66" s="6"/>
    </row>
    <row r="67" spans="1:14">
      <c r="A67" s="1">
        <v>66</v>
      </c>
      <c r="B67" s="6" t="str">
        <f>'様式Ⅰ(男子)'!I144</f>
        <v>000000000</v>
      </c>
      <c r="C67" s="6" t="str">
        <f>CONCATENATE('様式Ⅰ(男子)'!D144,"(",'様式Ⅰ(男子)'!G144,")")</f>
        <v>()</v>
      </c>
      <c r="D67" s="6" t="str">
        <f>'様式Ⅰ(男子)'!E144</f>
        <v/>
      </c>
      <c r="E67" s="6">
        <v>1</v>
      </c>
      <c r="F67" s="6" t="e">
        <f>'様式Ⅰ(男子)'!H144</f>
        <v>#N/A</v>
      </c>
      <c r="G67" s="6" t="str">
        <f>基本情報登録!$D$10</f>
        <v/>
      </c>
      <c r="J67" s="6">
        <f>'様式Ⅰ(男子)'!C144</f>
        <v>0</v>
      </c>
      <c r="K67" s="6" t="str">
        <f>'様式Ⅰ(男子)'!O144</f>
        <v/>
      </c>
      <c r="L67" s="6" t="str">
        <f>'様式Ⅰ(男子)'!O145</f>
        <v/>
      </c>
      <c r="M67" s="6" t="e">
        <f>'様式Ⅰ(男子)'!#REF!</f>
        <v>#REF!</v>
      </c>
    </row>
    <row r="68" spans="1:14">
      <c r="A68" s="1">
        <v>67</v>
      </c>
      <c r="B68" s="6" t="str">
        <f>'様式Ⅰ(男子)'!I146</f>
        <v>000000000</v>
      </c>
      <c r="C68" s="6" t="str">
        <f>CONCATENATE('様式Ⅰ(男子)'!D146,"(",'様式Ⅰ(男子)'!G146,")")</f>
        <v>()</v>
      </c>
      <c r="D68" s="6" t="str">
        <f>'様式Ⅰ(男子)'!E146</f>
        <v/>
      </c>
      <c r="E68" s="6">
        <v>1</v>
      </c>
      <c r="F68" s="6" t="e">
        <f>'様式Ⅰ(男子)'!H146</f>
        <v>#N/A</v>
      </c>
      <c r="G68" s="6" t="str">
        <f>基本情報登録!$D$10</f>
        <v/>
      </c>
      <c r="J68" s="6">
        <f>'様式Ⅰ(男子)'!C146</f>
        <v>0</v>
      </c>
      <c r="K68" s="6" t="str">
        <f>'様式Ⅰ(男子)'!O146</f>
        <v/>
      </c>
      <c r="L68" s="6" t="str">
        <f>'様式Ⅰ(男子)'!O147</f>
        <v/>
      </c>
      <c r="M68" s="6" t="e">
        <f>'様式Ⅰ(男子)'!#REF!</f>
        <v>#REF!</v>
      </c>
    </row>
    <row r="69" spans="1:14">
      <c r="A69" s="1">
        <v>68</v>
      </c>
      <c r="B69" s="6" t="str">
        <f>'様式Ⅰ(男子)'!I148</f>
        <v>000000000</v>
      </c>
      <c r="C69" s="6" t="str">
        <f>CONCATENATE('様式Ⅰ(男子)'!D148,"(",'様式Ⅰ(男子)'!G148,")")</f>
        <v>()</v>
      </c>
      <c r="D69" s="6" t="str">
        <f>'様式Ⅰ(男子)'!E148</f>
        <v/>
      </c>
      <c r="E69" s="6">
        <v>1</v>
      </c>
      <c r="F69" s="6" t="e">
        <f>'様式Ⅰ(男子)'!H148</f>
        <v>#N/A</v>
      </c>
      <c r="G69" s="6" t="str">
        <f>基本情報登録!$D$10</f>
        <v/>
      </c>
      <c r="J69" s="6">
        <f>'様式Ⅰ(男子)'!C148</f>
        <v>0</v>
      </c>
      <c r="K69" s="6" t="str">
        <f>'様式Ⅰ(男子)'!O148</f>
        <v/>
      </c>
      <c r="L69" s="6" t="str">
        <f>'様式Ⅰ(男子)'!O149</f>
        <v/>
      </c>
      <c r="M69" s="6" t="e">
        <f>'様式Ⅰ(男子)'!#REF!</f>
        <v>#REF!</v>
      </c>
      <c r="N69" s="6"/>
    </row>
    <row r="70" spans="1:14">
      <c r="A70" s="1">
        <v>69</v>
      </c>
      <c r="B70" s="6" t="str">
        <f>'様式Ⅰ(男子)'!I150</f>
        <v>000000000</v>
      </c>
      <c r="C70" s="6" t="str">
        <f>CONCATENATE('様式Ⅰ(男子)'!D150,"(",'様式Ⅰ(男子)'!G150,")")</f>
        <v>()</v>
      </c>
      <c r="D70" s="6" t="str">
        <f>'様式Ⅰ(男子)'!E150</f>
        <v/>
      </c>
      <c r="E70" s="6">
        <v>1</v>
      </c>
      <c r="F70" s="6" t="e">
        <f>'様式Ⅰ(男子)'!H150</f>
        <v>#N/A</v>
      </c>
      <c r="G70" s="6" t="str">
        <f>基本情報登録!$D$10</f>
        <v/>
      </c>
      <c r="J70" s="6">
        <f>'様式Ⅰ(男子)'!C150</f>
        <v>0</v>
      </c>
      <c r="K70" s="6" t="str">
        <f>'様式Ⅰ(男子)'!O150</f>
        <v/>
      </c>
      <c r="L70" s="6" t="str">
        <f>'様式Ⅰ(男子)'!O151</f>
        <v/>
      </c>
      <c r="M70" s="6" t="e">
        <f>'様式Ⅰ(男子)'!#REF!</f>
        <v>#REF!</v>
      </c>
    </row>
    <row r="71" spans="1:14">
      <c r="A71" s="1">
        <v>70</v>
      </c>
      <c r="B71" s="6" t="str">
        <f>'様式Ⅰ(男子)'!I152</f>
        <v>000000000</v>
      </c>
      <c r="C71" s="6" t="str">
        <f>CONCATENATE('様式Ⅰ(男子)'!D152,"(",'様式Ⅰ(男子)'!G152,")")</f>
        <v>()</v>
      </c>
      <c r="D71" s="6" t="str">
        <f>'様式Ⅰ(男子)'!E152</f>
        <v/>
      </c>
      <c r="E71" s="6">
        <v>1</v>
      </c>
      <c r="F71" s="6" t="e">
        <f>'様式Ⅰ(男子)'!H152</f>
        <v>#N/A</v>
      </c>
      <c r="G71" s="6" t="str">
        <f>基本情報登録!$D$10</f>
        <v/>
      </c>
      <c r="J71" s="6">
        <f>'様式Ⅰ(男子)'!C152</f>
        <v>0</v>
      </c>
      <c r="K71" s="6" t="str">
        <f>'様式Ⅰ(男子)'!O152</f>
        <v/>
      </c>
      <c r="L71" s="6" t="str">
        <f>'様式Ⅰ(男子)'!O153</f>
        <v/>
      </c>
      <c r="M71" s="6" t="e">
        <f>'様式Ⅰ(男子)'!#REF!</f>
        <v>#REF!</v>
      </c>
    </row>
    <row r="72" spans="1:14">
      <c r="A72" s="1">
        <v>71</v>
      </c>
      <c r="B72" s="6" t="str">
        <f>'様式Ⅰ(男子)'!I154</f>
        <v>000000000</v>
      </c>
      <c r="C72" s="6" t="str">
        <f>CONCATENATE('様式Ⅰ(男子)'!D154,"(",'様式Ⅰ(男子)'!G154,")")</f>
        <v>()</v>
      </c>
      <c r="D72" s="6" t="str">
        <f>'様式Ⅰ(男子)'!E154</f>
        <v/>
      </c>
      <c r="E72" s="6">
        <v>1</v>
      </c>
      <c r="F72" s="6" t="e">
        <f>'様式Ⅰ(男子)'!H154</f>
        <v>#N/A</v>
      </c>
      <c r="G72" s="6" t="str">
        <f>基本情報登録!$D$10</f>
        <v/>
      </c>
      <c r="J72" s="6">
        <f>'様式Ⅰ(男子)'!C154</f>
        <v>0</v>
      </c>
      <c r="K72" s="6" t="str">
        <f>'様式Ⅰ(男子)'!O154</f>
        <v/>
      </c>
      <c r="L72" s="6" t="str">
        <f>'様式Ⅰ(男子)'!O155</f>
        <v/>
      </c>
      <c r="M72" s="6" t="e">
        <f>'様式Ⅰ(男子)'!#REF!</f>
        <v>#REF!</v>
      </c>
    </row>
    <row r="73" spans="1:14">
      <c r="A73" s="1">
        <v>72</v>
      </c>
      <c r="B73" s="6" t="str">
        <f>'様式Ⅰ(男子)'!I156</f>
        <v>000000000</v>
      </c>
      <c r="C73" s="6" t="str">
        <f>CONCATENATE('様式Ⅰ(男子)'!D156,"(",'様式Ⅰ(男子)'!G156,")")</f>
        <v>()</v>
      </c>
      <c r="D73" s="6" t="str">
        <f>'様式Ⅰ(男子)'!E156</f>
        <v/>
      </c>
      <c r="E73" s="6">
        <v>1</v>
      </c>
      <c r="F73" s="6" t="e">
        <f>'様式Ⅰ(男子)'!H156</f>
        <v>#N/A</v>
      </c>
      <c r="G73" s="6" t="str">
        <f>基本情報登録!$D$10</f>
        <v/>
      </c>
      <c r="J73" s="6">
        <f>'様式Ⅰ(男子)'!C156</f>
        <v>0</v>
      </c>
      <c r="K73" s="6" t="str">
        <f>'様式Ⅰ(男子)'!O156</f>
        <v/>
      </c>
      <c r="L73" s="6" t="str">
        <f>'様式Ⅰ(男子)'!O157</f>
        <v/>
      </c>
      <c r="M73" s="6" t="e">
        <f>'様式Ⅰ(男子)'!#REF!</f>
        <v>#REF!</v>
      </c>
    </row>
    <row r="74" spans="1:14">
      <c r="A74" s="1">
        <v>73</v>
      </c>
      <c r="B74" s="6" t="str">
        <f>'様式Ⅰ(男子)'!I158</f>
        <v>000000000</v>
      </c>
      <c r="C74" s="6" t="str">
        <f>CONCATENATE('様式Ⅰ(男子)'!D158,"(",'様式Ⅰ(男子)'!G158,")")</f>
        <v>()</v>
      </c>
      <c r="D74" s="6" t="str">
        <f>'様式Ⅰ(男子)'!E158</f>
        <v/>
      </c>
      <c r="E74" s="6">
        <v>1</v>
      </c>
      <c r="F74" s="6" t="e">
        <f>'様式Ⅰ(男子)'!H158</f>
        <v>#N/A</v>
      </c>
      <c r="G74" s="6" t="str">
        <f>基本情報登録!$D$10</f>
        <v/>
      </c>
      <c r="J74" s="6">
        <f>'様式Ⅰ(男子)'!C158</f>
        <v>0</v>
      </c>
      <c r="K74" s="6" t="str">
        <f>'様式Ⅰ(男子)'!O158</f>
        <v/>
      </c>
      <c r="L74" s="6" t="str">
        <f>'様式Ⅰ(男子)'!O159</f>
        <v/>
      </c>
      <c r="M74" s="6" t="e">
        <f>'様式Ⅰ(男子)'!#REF!</f>
        <v>#REF!</v>
      </c>
    </row>
    <row r="75" spans="1:14">
      <c r="A75" s="1">
        <v>74</v>
      </c>
      <c r="B75" s="6" t="str">
        <f>'様式Ⅰ(男子)'!I160</f>
        <v>000000000</v>
      </c>
      <c r="C75" s="6" t="str">
        <f>CONCATENATE('様式Ⅰ(男子)'!D160,"(",'様式Ⅰ(男子)'!G160,")")</f>
        <v>()</v>
      </c>
      <c r="D75" s="6" t="str">
        <f>'様式Ⅰ(男子)'!E160</f>
        <v/>
      </c>
      <c r="E75" s="6">
        <v>1</v>
      </c>
      <c r="F75" s="6" t="e">
        <f>'様式Ⅰ(男子)'!H160</f>
        <v>#N/A</v>
      </c>
      <c r="G75" s="6" t="str">
        <f>基本情報登録!$D$10</f>
        <v/>
      </c>
      <c r="J75" s="6">
        <f>'様式Ⅰ(男子)'!C160</f>
        <v>0</v>
      </c>
      <c r="K75" s="6" t="str">
        <f>'様式Ⅰ(男子)'!O160</f>
        <v/>
      </c>
      <c r="L75" s="6" t="str">
        <f>'様式Ⅰ(男子)'!O161</f>
        <v/>
      </c>
      <c r="M75" s="6" t="e">
        <f>'様式Ⅰ(男子)'!#REF!</f>
        <v>#REF!</v>
      </c>
    </row>
    <row r="76" spans="1:14">
      <c r="A76" s="1">
        <v>75</v>
      </c>
      <c r="B76" s="6" t="str">
        <f>'様式Ⅰ(男子)'!I162</f>
        <v>000000000</v>
      </c>
      <c r="C76" s="6" t="str">
        <f>CONCATENATE('様式Ⅰ(男子)'!D162,"(",'様式Ⅰ(男子)'!G162,")")</f>
        <v>()</v>
      </c>
      <c r="D76" s="6" t="str">
        <f>'様式Ⅰ(男子)'!E162</f>
        <v/>
      </c>
      <c r="E76" s="6">
        <v>1</v>
      </c>
      <c r="F76" s="6" t="e">
        <f>'様式Ⅰ(男子)'!H162</f>
        <v>#N/A</v>
      </c>
      <c r="G76" s="6" t="str">
        <f>基本情報登録!$D$10</f>
        <v/>
      </c>
      <c r="J76" s="6">
        <f>'様式Ⅰ(男子)'!C162</f>
        <v>0</v>
      </c>
      <c r="K76" s="6" t="str">
        <f>'様式Ⅰ(男子)'!O162</f>
        <v/>
      </c>
      <c r="L76" s="6" t="str">
        <f>'様式Ⅰ(男子)'!O163</f>
        <v/>
      </c>
      <c r="M76" s="6" t="e">
        <f>'様式Ⅰ(男子)'!#REF!</f>
        <v>#REF!</v>
      </c>
    </row>
    <row r="77" spans="1:14">
      <c r="A77" s="1">
        <v>76</v>
      </c>
      <c r="B77" s="6" t="str">
        <f>'様式Ⅰ(男子)'!I164</f>
        <v>000000000</v>
      </c>
      <c r="C77" s="6" t="str">
        <f>CONCATENATE('様式Ⅰ(男子)'!D164,"(",'様式Ⅰ(男子)'!G164,")")</f>
        <v>()</v>
      </c>
      <c r="D77" s="6" t="str">
        <f>'様式Ⅰ(男子)'!E164</f>
        <v/>
      </c>
      <c r="E77" s="6">
        <v>1</v>
      </c>
      <c r="F77" s="6" t="e">
        <f>'様式Ⅰ(男子)'!H164</f>
        <v>#N/A</v>
      </c>
      <c r="G77" s="6" t="str">
        <f>基本情報登録!$D$10</f>
        <v/>
      </c>
      <c r="J77" s="6">
        <f>'様式Ⅰ(男子)'!C164</f>
        <v>0</v>
      </c>
      <c r="K77" s="6" t="str">
        <f>'様式Ⅰ(男子)'!O164</f>
        <v/>
      </c>
      <c r="L77" s="6" t="str">
        <f>'様式Ⅰ(男子)'!O165</f>
        <v/>
      </c>
      <c r="M77" s="6" t="e">
        <f>'様式Ⅰ(男子)'!#REF!</f>
        <v>#REF!</v>
      </c>
    </row>
    <row r="78" spans="1:14">
      <c r="A78" s="1">
        <v>77</v>
      </c>
      <c r="B78" s="6" t="str">
        <f>'様式Ⅰ(男子)'!I166</f>
        <v>000000000</v>
      </c>
      <c r="C78" s="6" t="str">
        <f>CONCATENATE('様式Ⅰ(男子)'!D166,"(",'様式Ⅰ(男子)'!G166,")")</f>
        <v>()</v>
      </c>
      <c r="D78" s="6" t="str">
        <f>'様式Ⅰ(男子)'!E166</f>
        <v/>
      </c>
      <c r="E78" s="6">
        <v>1</v>
      </c>
      <c r="F78" s="6" t="e">
        <f>'様式Ⅰ(男子)'!H166</f>
        <v>#N/A</v>
      </c>
      <c r="G78" s="6" t="str">
        <f>基本情報登録!$D$10</f>
        <v/>
      </c>
      <c r="J78" s="6">
        <f>'様式Ⅰ(男子)'!C166</f>
        <v>0</v>
      </c>
      <c r="K78" s="6" t="str">
        <f>'様式Ⅰ(男子)'!O166</f>
        <v/>
      </c>
      <c r="L78" s="6" t="str">
        <f>'様式Ⅰ(男子)'!O167</f>
        <v/>
      </c>
      <c r="M78" s="6" t="e">
        <f>'様式Ⅰ(男子)'!#REF!</f>
        <v>#REF!</v>
      </c>
    </row>
    <row r="79" spans="1:14">
      <c r="A79" s="1">
        <v>78</v>
      </c>
      <c r="B79" s="6" t="str">
        <f>'様式Ⅰ(男子)'!I168</f>
        <v>000000000</v>
      </c>
      <c r="C79" s="6" t="str">
        <f>CONCATENATE('様式Ⅰ(男子)'!D168,"(",'様式Ⅰ(男子)'!G168,")")</f>
        <v>()</v>
      </c>
      <c r="D79" s="6" t="str">
        <f>'様式Ⅰ(男子)'!E168</f>
        <v/>
      </c>
      <c r="E79" s="6">
        <v>1</v>
      </c>
      <c r="F79" s="6" t="e">
        <f>'様式Ⅰ(男子)'!H168</f>
        <v>#N/A</v>
      </c>
      <c r="G79" s="6" t="str">
        <f>基本情報登録!$D$10</f>
        <v/>
      </c>
      <c r="J79" s="6">
        <f>'様式Ⅰ(男子)'!C168</f>
        <v>0</v>
      </c>
      <c r="K79" s="6" t="str">
        <f>'様式Ⅰ(男子)'!O168</f>
        <v/>
      </c>
      <c r="L79" s="6" t="str">
        <f>'様式Ⅰ(男子)'!O169</f>
        <v/>
      </c>
      <c r="M79" s="6" t="e">
        <f>'様式Ⅰ(男子)'!#REF!</f>
        <v>#REF!</v>
      </c>
    </row>
    <row r="80" spans="1:14">
      <c r="A80" s="1">
        <v>79</v>
      </c>
      <c r="B80" s="6" t="str">
        <f>'様式Ⅰ(男子)'!I170</f>
        <v>000000000</v>
      </c>
      <c r="C80" s="6" t="str">
        <f>CONCATENATE('様式Ⅰ(男子)'!D170,"(",'様式Ⅰ(男子)'!G170,")")</f>
        <v>()</v>
      </c>
      <c r="D80" s="6" t="str">
        <f>'様式Ⅰ(男子)'!E170</f>
        <v/>
      </c>
      <c r="E80" s="6">
        <v>1</v>
      </c>
      <c r="F80" s="6" t="e">
        <f>'様式Ⅰ(男子)'!H170</f>
        <v>#N/A</v>
      </c>
      <c r="G80" s="6" t="str">
        <f>基本情報登録!$D$10</f>
        <v/>
      </c>
      <c r="J80" s="6">
        <f>'様式Ⅰ(男子)'!C170</f>
        <v>0</v>
      </c>
      <c r="K80" s="6" t="str">
        <f>'様式Ⅰ(男子)'!O170</f>
        <v/>
      </c>
      <c r="L80" s="6" t="str">
        <f>'様式Ⅰ(男子)'!O171</f>
        <v/>
      </c>
      <c r="M80" s="6" t="e">
        <f>'様式Ⅰ(男子)'!#REF!</f>
        <v>#REF!</v>
      </c>
    </row>
    <row r="81" spans="1:13">
      <c r="A81" s="1">
        <v>80</v>
      </c>
      <c r="B81" s="6" t="str">
        <f>'様式Ⅰ(男子)'!I172</f>
        <v>000000000</v>
      </c>
      <c r="C81" s="6" t="str">
        <f>CONCATENATE('様式Ⅰ(男子)'!D172,"(",'様式Ⅰ(男子)'!G172,")")</f>
        <v>()</v>
      </c>
      <c r="D81" s="6" t="str">
        <f>'様式Ⅰ(男子)'!E172</f>
        <v/>
      </c>
      <c r="E81" s="6">
        <v>1</v>
      </c>
      <c r="F81" s="6" t="e">
        <f>'様式Ⅰ(男子)'!H172</f>
        <v>#N/A</v>
      </c>
      <c r="G81" s="6" t="str">
        <f>基本情報登録!$D$10</f>
        <v/>
      </c>
      <c r="J81" s="6">
        <f>'様式Ⅰ(男子)'!C172</f>
        <v>0</v>
      </c>
      <c r="K81" s="6" t="str">
        <f>'様式Ⅰ(男子)'!O172</f>
        <v/>
      </c>
      <c r="L81" s="6" t="str">
        <f>'様式Ⅰ(男子)'!O173</f>
        <v/>
      </c>
      <c r="M81" s="6" t="e">
        <f>'様式Ⅰ(男子)'!#REF!</f>
        <v>#REF!</v>
      </c>
    </row>
    <row r="82" spans="1:13">
      <c r="A82" s="1">
        <v>81</v>
      </c>
      <c r="B82" s="6" t="str">
        <f>'様式Ⅰ(男子)'!I174</f>
        <v>000000000</v>
      </c>
      <c r="C82" s="6" t="str">
        <f>CONCATENATE('様式Ⅰ(男子)'!D174,"(",'様式Ⅰ(男子)'!G174,")")</f>
        <v>()</v>
      </c>
      <c r="D82" s="6" t="str">
        <f>'様式Ⅰ(男子)'!E174</f>
        <v/>
      </c>
      <c r="E82" s="6">
        <v>1</v>
      </c>
      <c r="F82" s="6" t="e">
        <f>'様式Ⅰ(男子)'!H174</f>
        <v>#N/A</v>
      </c>
      <c r="G82" s="6" t="str">
        <f>基本情報登録!$D$10</f>
        <v/>
      </c>
      <c r="J82" s="6">
        <f>'様式Ⅰ(男子)'!C174</f>
        <v>0</v>
      </c>
      <c r="K82" s="6" t="str">
        <f>'様式Ⅰ(男子)'!O174</f>
        <v/>
      </c>
      <c r="L82" s="6" t="str">
        <f>'様式Ⅰ(男子)'!O175</f>
        <v/>
      </c>
      <c r="M82" s="6" t="e">
        <f>'様式Ⅰ(男子)'!#REF!</f>
        <v>#REF!</v>
      </c>
    </row>
    <row r="83" spans="1:13">
      <c r="A83" s="1">
        <v>82</v>
      </c>
      <c r="B83" s="6" t="str">
        <f>'様式Ⅰ(男子)'!I176</f>
        <v>000000000</v>
      </c>
      <c r="C83" s="6" t="str">
        <f>CONCATENATE('様式Ⅰ(男子)'!D176,"(",'様式Ⅰ(男子)'!G176,")")</f>
        <v>()</v>
      </c>
      <c r="D83" s="6" t="str">
        <f>'様式Ⅰ(男子)'!E176</f>
        <v/>
      </c>
      <c r="E83" s="6">
        <v>1</v>
      </c>
      <c r="F83" s="6" t="e">
        <f>'様式Ⅰ(男子)'!H176</f>
        <v>#N/A</v>
      </c>
      <c r="G83" s="6" t="str">
        <f>基本情報登録!$D$10</f>
        <v/>
      </c>
      <c r="J83" s="6">
        <f>'様式Ⅰ(男子)'!C176</f>
        <v>0</v>
      </c>
      <c r="K83" s="6" t="str">
        <f>'様式Ⅰ(男子)'!O176</f>
        <v/>
      </c>
      <c r="L83" s="6" t="str">
        <f>'様式Ⅰ(男子)'!O177</f>
        <v/>
      </c>
      <c r="M83" s="6" t="e">
        <f>'様式Ⅰ(男子)'!#REF!</f>
        <v>#REF!</v>
      </c>
    </row>
    <row r="84" spans="1:13">
      <c r="A84" s="1">
        <v>83</v>
      </c>
      <c r="B84" s="6" t="str">
        <f>'様式Ⅰ(男子)'!I178</f>
        <v>000000000</v>
      </c>
      <c r="C84" s="6" t="str">
        <f>CONCATENATE('様式Ⅰ(男子)'!D178,"(",'様式Ⅰ(男子)'!G178,")")</f>
        <v>()</v>
      </c>
      <c r="D84" s="6" t="str">
        <f>'様式Ⅰ(男子)'!E178</f>
        <v/>
      </c>
      <c r="E84" s="6">
        <v>1</v>
      </c>
      <c r="F84" s="6" t="e">
        <f>'様式Ⅰ(男子)'!H178</f>
        <v>#N/A</v>
      </c>
      <c r="G84" s="6" t="str">
        <f>基本情報登録!$D$10</f>
        <v/>
      </c>
      <c r="J84" s="6">
        <f>'様式Ⅰ(男子)'!C178</f>
        <v>0</v>
      </c>
      <c r="K84" s="6" t="str">
        <f>'様式Ⅰ(男子)'!O178</f>
        <v/>
      </c>
      <c r="L84" s="6" t="str">
        <f>'様式Ⅰ(男子)'!O179</f>
        <v/>
      </c>
      <c r="M84" s="6" t="e">
        <f>'様式Ⅰ(男子)'!#REF!</f>
        <v>#REF!</v>
      </c>
    </row>
    <row r="85" spans="1:13">
      <c r="A85" s="1">
        <v>84</v>
      </c>
      <c r="B85" s="6" t="str">
        <f>'様式Ⅰ(男子)'!I180</f>
        <v>000000000</v>
      </c>
      <c r="C85" s="6" t="str">
        <f>CONCATENATE('様式Ⅰ(男子)'!D180,"(",'様式Ⅰ(男子)'!G180,")")</f>
        <v>()</v>
      </c>
      <c r="D85" s="6" t="str">
        <f>'様式Ⅰ(男子)'!E180</f>
        <v/>
      </c>
      <c r="E85" s="6">
        <v>1</v>
      </c>
      <c r="F85" s="6" t="e">
        <f>'様式Ⅰ(男子)'!H180</f>
        <v>#N/A</v>
      </c>
      <c r="G85" s="6" t="str">
        <f>基本情報登録!$D$10</f>
        <v/>
      </c>
      <c r="J85" s="6">
        <f>'様式Ⅰ(男子)'!C180</f>
        <v>0</v>
      </c>
      <c r="K85" s="6" t="str">
        <f>'様式Ⅰ(男子)'!O180</f>
        <v/>
      </c>
      <c r="L85" s="6" t="str">
        <f>'様式Ⅰ(男子)'!O181</f>
        <v/>
      </c>
      <c r="M85" s="6" t="e">
        <f>'様式Ⅰ(男子)'!#REF!</f>
        <v>#REF!</v>
      </c>
    </row>
    <row r="86" spans="1:13">
      <c r="A86" s="1">
        <v>85</v>
      </c>
      <c r="B86" s="6" t="str">
        <f>'様式Ⅰ(男子)'!I182</f>
        <v>000000000</v>
      </c>
      <c r="C86" s="6" t="str">
        <f>CONCATENATE('様式Ⅰ(男子)'!D182,"(",'様式Ⅰ(男子)'!G182,")")</f>
        <v>()</v>
      </c>
      <c r="D86" s="6" t="str">
        <f>'様式Ⅰ(男子)'!E182</f>
        <v/>
      </c>
      <c r="E86" s="6">
        <v>1</v>
      </c>
      <c r="F86" s="6" t="e">
        <f>'様式Ⅰ(男子)'!H182</f>
        <v>#N/A</v>
      </c>
      <c r="G86" s="6" t="str">
        <f>基本情報登録!$D$10</f>
        <v/>
      </c>
      <c r="J86" s="6">
        <f>'様式Ⅰ(男子)'!C182</f>
        <v>0</v>
      </c>
      <c r="K86" s="6" t="str">
        <f>'様式Ⅰ(男子)'!O182</f>
        <v/>
      </c>
      <c r="L86" s="6" t="str">
        <f>'様式Ⅰ(男子)'!O183</f>
        <v/>
      </c>
      <c r="M86" s="6" t="e">
        <f>'様式Ⅰ(男子)'!#REF!</f>
        <v>#REF!</v>
      </c>
    </row>
    <row r="87" spans="1:13">
      <c r="A87" s="1">
        <v>86</v>
      </c>
      <c r="B87" s="6" t="str">
        <f>'様式Ⅰ(男子)'!I184</f>
        <v>000000000</v>
      </c>
      <c r="C87" s="6" t="str">
        <f>CONCATENATE('様式Ⅰ(男子)'!D184,"(",'様式Ⅰ(男子)'!G184,")")</f>
        <v>()</v>
      </c>
      <c r="D87" s="6" t="str">
        <f>'様式Ⅰ(男子)'!E184</f>
        <v/>
      </c>
      <c r="E87" s="6">
        <v>1</v>
      </c>
      <c r="F87" s="6" t="e">
        <f>'様式Ⅰ(男子)'!H184</f>
        <v>#N/A</v>
      </c>
      <c r="G87" s="6" t="str">
        <f>基本情報登録!$D$10</f>
        <v/>
      </c>
      <c r="J87" s="6">
        <f>'様式Ⅰ(男子)'!C184</f>
        <v>0</v>
      </c>
      <c r="K87" s="6" t="str">
        <f>'様式Ⅰ(男子)'!O184</f>
        <v/>
      </c>
      <c r="L87" s="6" t="str">
        <f>'様式Ⅰ(男子)'!O185</f>
        <v/>
      </c>
      <c r="M87" s="6" t="e">
        <f>'様式Ⅰ(男子)'!#REF!</f>
        <v>#REF!</v>
      </c>
    </row>
    <row r="88" spans="1:13">
      <c r="A88" s="1">
        <v>87</v>
      </c>
      <c r="B88" s="6" t="str">
        <f>'様式Ⅰ(男子)'!I186</f>
        <v>000000000</v>
      </c>
      <c r="C88" s="6" t="str">
        <f>CONCATENATE('様式Ⅰ(男子)'!D186,"(",'様式Ⅰ(男子)'!G186,")")</f>
        <v>()</v>
      </c>
      <c r="D88" s="6" t="str">
        <f>'様式Ⅰ(男子)'!E186</f>
        <v/>
      </c>
      <c r="E88" s="6">
        <v>1</v>
      </c>
      <c r="F88" s="6" t="e">
        <f>'様式Ⅰ(男子)'!H186</f>
        <v>#N/A</v>
      </c>
      <c r="G88" s="6" t="str">
        <f>基本情報登録!$D$10</f>
        <v/>
      </c>
      <c r="J88" s="6">
        <f>'様式Ⅰ(男子)'!C186</f>
        <v>0</v>
      </c>
      <c r="K88" s="6" t="str">
        <f>'様式Ⅰ(男子)'!O186</f>
        <v/>
      </c>
      <c r="L88" s="6" t="str">
        <f>'様式Ⅰ(男子)'!O187</f>
        <v/>
      </c>
      <c r="M88" s="6" t="e">
        <f>'様式Ⅰ(男子)'!#REF!</f>
        <v>#REF!</v>
      </c>
    </row>
    <row r="89" spans="1:13">
      <c r="A89" s="1">
        <v>88</v>
      </c>
      <c r="B89" s="6" t="str">
        <f>'様式Ⅰ(男子)'!I188</f>
        <v>000000000</v>
      </c>
      <c r="C89" s="6" t="str">
        <f>CONCATENATE('様式Ⅰ(男子)'!D188,"(",'様式Ⅰ(男子)'!G188,")")</f>
        <v>()</v>
      </c>
      <c r="D89" s="6" t="str">
        <f>'様式Ⅰ(男子)'!E188</f>
        <v/>
      </c>
      <c r="E89" s="6">
        <v>1</v>
      </c>
      <c r="F89" s="6" t="e">
        <f>'様式Ⅰ(男子)'!H188</f>
        <v>#N/A</v>
      </c>
      <c r="G89" s="6" t="str">
        <f>基本情報登録!$D$10</f>
        <v/>
      </c>
      <c r="J89" s="6">
        <f>'様式Ⅰ(男子)'!C188</f>
        <v>0</v>
      </c>
      <c r="K89" s="6" t="str">
        <f>'様式Ⅰ(男子)'!O188</f>
        <v/>
      </c>
      <c r="L89" s="6" t="str">
        <f>'様式Ⅰ(男子)'!O189</f>
        <v/>
      </c>
      <c r="M89" s="6" t="e">
        <f>'様式Ⅰ(男子)'!#REF!</f>
        <v>#REF!</v>
      </c>
    </row>
    <row r="90" spans="1:13">
      <c r="A90" s="1">
        <v>89</v>
      </c>
      <c r="B90" s="6" t="str">
        <f>'様式Ⅰ(男子)'!I190</f>
        <v>000000000</v>
      </c>
      <c r="C90" s="6" t="str">
        <f>CONCATENATE('様式Ⅰ(男子)'!D190,"(",'様式Ⅰ(男子)'!G190,")")</f>
        <v>()</v>
      </c>
      <c r="D90" s="6" t="str">
        <f>'様式Ⅰ(男子)'!E190</f>
        <v/>
      </c>
      <c r="E90" s="6">
        <v>1</v>
      </c>
      <c r="F90" s="6" t="e">
        <f>'様式Ⅰ(男子)'!H190</f>
        <v>#N/A</v>
      </c>
      <c r="G90" s="6" t="str">
        <f>基本情報登録!$D$10</f>
        <v/>
      </c>
      <c r="J90" s="6">
        <f>'様式Ⅰ(男子)'!C190</f>
        <v>0</v>
      </c>
      <c r="K90" s="6" t="str">
        <f>'様式Ⅰ(男子)'!O190</f>
        <v/>
      </c>
      <c r="L90" s="6" t="str">
        <f>'様式Ⅰ(男子)'!O191</f>
        <v/>
      </c>
      <c r="M90" s="6" t="e">
        <f>'様式Ⅰ(男子)'!#REF!</f>
        <v>#REF!</v>
      </c>
    </row>
    <row r="91" spans="1:13">
      <c r="A91" s="1">
        <v>90</v>
      </c>
      <c r="B91" s="6" t="str">
        <f>'様式Ⅰ(男子)'!I192</f>
        <v>000000000</v>
      </c>
      <c r="C91" s="6" t="str">
        <f>CONCATENATE('様式Ⅰ(男子)'!D192,"(",'様式Ⅰ(男子)'!G192,")")</f>
        <v>()</v>
      </c>
      <c r="D91" s="6" t="str">
        <f>'様式Ⅰ(男子)'!E192</f>
        <v/>
      </c>
      <c r="E91" s="6">
        <v>1</v>
      </c>
      <c r="F91" s="6" t="e">
        <f>'様式Ⅰ(男子)'!H192</f>
        <v>#N/A</v>
      </c>
      <c r="G91" s="6" t="str">
        <f>基本情報登録!$D$10</f>
        <v/>
      </c>
      <c r="J91" s="6">
        <f>'様式Ⅰ(男子)'!C192</f>
        <v>0</v>
      </c>
      <c r="K91" s="6" t="str">
        <f>'様式Ⅰ(男子)'!O192</f>
        <v/>
      </c>
      <c r="L91" s="6" t="str">
        <f>'様式Ⅰ(男子)'!O193</f>
        <v/>
      </c>
      <c r="M91" s="6" t="e">
        <f>'様式Ⅰ(男子)'!#REF!</f>
        <v>#REF!</v>
      </c>
    </row>
    <row r="92" spans="1:13">
      <c r="A92" s="1">
        <v>91</v>
      </c>
      <c r="B92" s="6" t="str">
        <f>'様式Ⅰ(男子)'!I194</f>
        <v>000000000</v>
      </c>
      <c r="C92" s="6" t="str">
        <f>CONCATENATE('様式Ⅰ(男子)'!D194,"(",'様式Ⅰ(男子)'!G194,")")</f>
        <v>()</v>
      </c>
      <c r="D92" s="6" t="str">
        <f>'様式Ⅰ(男子)'!E194</f>
        <v/>
      </c>
      <c r="E92" s="6">
        <v>1</v>
      </c>
      <c r="F92" s="6" t="e">
        <f>'様式Ⅰ(男子)'!H194</f>
        <v>#N/A</v>
      </c>
      <c r="G92" s="6" t="str">
        <f>基本情報登録!$D$10</f>
        <v/>
      </c>
      <c r="J92" s="6">
        <f>'様式Ⅰ(男子)'!C194</f>
        <v>0</v>
      </c>
      <c r="K92" s="6" t="str">
        <f>'様式Ⅰ(男子)'!O194</f>
        <v/>
      </c>
      <c r="L92" s="6" t="str">
        <f>'様式Ⅰ(男子)'!O195</f>
        <v/>
      </c>
      <c r="M92" s="6" t="e">
        <f>'様式Ⅰ(男子)'!#REF!</f>
        <v>#REF!</v>
      </c>
    </row>
    <row r="93" spans="1:13">
      <c r="A93" s="1">
        <v>92</v>
      </c>
      <c r="B93" s="6" t="str">
        <f>'様式Ⅰ(男子)'!I196</f>
        <v>000000000</v>
      </c>
      <c r="C93" s="6" t="str">
        <f>CONCATENATE('様式Ⅰ(男子)'!D196,"(",'様式Ⅰ(男子)'!G196,")")</f>
        <v>()</v>
      </c>
      <c r="D93" s="6" t="str">
        <f>'様式Ⅰ(男子)'!E196</f>
        <v/>
      </c>
      <c r="E93" s="6">
        <v>1</v>
      </c>
      <c r="F93" s="6" t="e">
        <f>'様式Ⅰ(男子)'!H196</f>
        <v>#N/A</v>
      </c>
      <c r="G93" s="6" t="str">
        <f>基本情報登録!$D$10</f>
        <v/>
      </c>
      <c r="J93" s="6">
        <f>'様式Ⅰ(男子)'!C196</f>
        <v>0</v>
      </c>
      <c r="K93" s="6" t="str">
        <f>'様式Ⅰ(男子)'!O196</f>
        <v/>
      </c>
      <c r="L93" s="6" t="str">
        <f>'様式Ⅰ(男子)'!O197</f>
        <v/>
      </c>
      <c r="M93" s="6" t="e">
        <f>'様式Ⅰ(男子)'!#REF!</f>
        <v>#REF!</v>
      </c>
    </row>
    <row r="94" spans="1:13">
      <c r="A94" s="1">
        <v>93</v>
      </c>
      <c r="B94" s="6" t="str">
        <f>'様式Ⅰ(男子)'!I198</f>
        <v>000000000</v>
      </c>
      <c r="C94" s="6" t="str">
        <f>CONCATENATE('様式Ⅰ(男子)'!D198,"(",'様式Ⅰ(男子)'!G198,")")</f>
        <v>()</v>
      </c>
      <c r="D94" s="6" t="str">
        <f>'様式Ⅰ(男子)'!E198</f>
        <v/>
      </c>
      <c r="E94" s="6">
        <v>1</v>
      </c>
      <c r="F94" s="6" t="e">
        <f>'様式Ⅰ(男子)'!H198</f>
        <v>#N/A</v>
      </c>
      <c r="G94" s="6" t="str">
        <f>基本情報登録!$D$10</f>
        <v/>
      </c>
      <c r="J94" s="6">
        <f>'様式Ⅰ(男子)'!C198</f>
        <v>0</v>
      </c>
      <c r="K94" s="6" t="str">
        <f>'様式Ⅰ(男子)'!O198</f>
        <v/>
      </c>
      <c r="L94" s="6" t="str">
        <f>'様式Ⅰ(男子)'!O199</f>
        <v/>
      </c>
      <c r="M94" s="6" t="e">
        <f>'様式Ⅰ(男子)'!#REF!</f>
        <v>#REF!</v>
      </c>
    </row>
    <row r="95" spans="1:13">
      <c r="A95" s="1">
        <v>94</v>
      </c>
      <c r="B95" s="6" t="str">
        <f>'様式Ⅰ(男子)'!I200</f>
        <v>000000000</v>
      </c>
      <c r="C95" s="6" t="str">
        <f>CONCATENATE('様式Ⅰ(男子)'!D200,"(",'様式Ⅰ(男子)'!G200,")")</f>
        <v>()</v>
      </c>
      <c r="D95" s="6" t="str">
        <f>'様式Ⅰ(男子)'!E200</f>
        <v/>
      </c>
      <c r="E95" s="6">
        <v>1</v>
      </c>
      <c r="F95" s="6" t="e">
        <f>'様式Ⅰ(男子)'!H200</f>
        <v>#N/A</v>
      </c>
      <c r="G95" s="6" t="str">
        <f>基本情報登録!$D$10</f>
        <v/>
      </c>
      <c r="J95" s="6">
        <f>'様式Ⅰ(男子)'!C200</f>
        <v>0</v>
      </c>
      <c r="K95" s="6" t="str">
        <f>'様式Ⅰ(男子)'!O200</f>
        <v/>
      </c>
      <c r="L95" s="6" t="str">
        <f>'様式Ⅰ(男子)'!O201</f>
        <v/>
      </c>
      <c r="M95" s="6" t="e">
        <f>'様式Ⅰ(男子)'!#REF!</f>
        <v>#REF!</v>
      </c>
    </row>
    <row r="96" spans="1:13">
      <c r="A96" s="1">
        <v>95</v>
      </c>
      <c r="B96" s="6" t="str">
        <f>'様式Ⅰ(男子)'!I202</f>
        <v>000000000</v>
      </c>
      <c r="C96" s="6" t="str">
        <f>CONCATENATE('様式Ⅰ(男子)'!D202,"(",'様式Ⅰ(男子)'!G202,")")</f>
        <v>()</v>
      </c>
      <c r="D96" s="6" t="str">
        <f>'様式Ⅰ(男子)'!E202</f>
        <v/>
      </c>
      <c r="E96" s="6">
        <v>1</v>
      </c>
      <c r="F96" s="6" t="e">
        <f>'様式Ⅰ(男子)'!H202</f>
        <v>#N/A</v>
      </c>
      <c r="G96" s="6" t="str">
        <f>基本情報登録!$D$10</f>
        <v/>
      </c>
      <c r="J96" s="6">
        <f>'様式Ⅰ(男子)'!C202</f>
        <v>0</v>
      </c>
      <c r="K96" s="6" t="str">
        <f>'様式Ⅰ(男子)'!O202</f>
        <v/>
      </c>
      <c r="L96" s="6" t="str">
        <f>'様式Ⅰ(男子)'!O203</f>
        <v/>
      </c>
      <c r="M96" s="6" t="e">
        <f>'様式Ⅰ(男子)'!#REF!</f>
        <v>#REF!</v>
      </c>
    </row>
    <row r="97" spans="1:13">
      <c r="A97" s="1">
        <v>96</v>
      </c>
      <c r="B97" s="6" t="str">
        <f>'様式Ⅰ(男子)'!I204</f>
        <v>000000000</v>
      </c>
      <c r="C97" s="6" t="str">
        <f>CONCATENATE('様式Ⅰ(男子)'!D204,"(",'様式Ⅰ(男子)'!G204,")")</f>
        <v>()</v>
      </c>
      <c r="D97" s="6" t="str">
        <f>'様式Ⅰ(男子)'!E204</f>
        <v/>
      </c>
      <c r="E97" s="6">
        <v>1</v>
      </c>
      <c r="F97" s="6" t="e">
        <f>'様式Ⅰ(男子)'!H204</f>
        <v>#N/A</v>
      </c>
      <c r="G97" s="6" t="str">
        <f>基本情報登録!$D$10</f>
        <v/>
      </c>
      <c r="J97" s="6">
        <f>'様式Ⅰ(男子)'!C204</f>
        <v>0</v>
      </c>
      <c r="K97" s="6" t="str">
        <f>'様式Ⅰ(男子)'!O204</f>
        <v/>
      </c>
      <c r="L97" s="6" t="str">
        <f>'様式Ⅰ(男子)'!O205</f>
        <v/>
      </c>
      <c r="M97" s="6" t="e">
        <f>'様式Ⅰ(男子)'!#REF!</f>
        <v>#REF!</v>
      </c>
    </row>
    <row r="98" spans="1:13">
      <c r="A98" s="1">
        <v>97</v>
      </c>
      <c r="B98" s="6" t="str">
        <f>'様式Ⅰ(男子)'!I206</f>
        <v>000000000</v>
      </c>
      <c r="C98" s="6" t="str">
        <f>CONCATENATE('様式Ⅰ(男子)'!D206,"(",'様式Ⅰ(男子)'!G206,")")</f>
        <v>()</v>
      </c>
      <c r="D98" s="6" t="str">
        <f>'様式Ⅰ(男子)'!E206</f>
        <v/>
      </c>
      <c r="E98" s="6">
        <v>1</v>
      </c>
      <c r="F98" s="6" t="e">
        <f>'様式Ⅰ(男子)'!H206</f>
        <v>#N/A</v>
      </c>
      <c r="G98" s="6" t="str">
        <f>基本情報登録!$D$10</f>
        <v/>
      </c>
      <c r="J98" s="6">
        <f>'様式Ⅰ(男子)'!C206</f>
        <v>0</v>
      </c>
      <c r="K98" s="6" t="str">
        <f>'様式Ⅰ(男子)'!O206</f>
        <v/>
      </c>
      <c r="L98" s="6" t="str">
        <f>'様式Ⅰ(男子)'!O207</f>
        <v/>
      </c>
      <c r="M98" s="6" t="e">
        <f>'様式Ⅰ(男子)'!#REF!</f>
        <v>#REF!</v>
      </c>
    </row>
    <row r="99" spans="1:13">
      <c r="A99" s="1">
        <v>98</v>
      </c>
      <c r="B99" s="6" t="str">
        <f>'様式Ⅰ(男子)'!I208</f>
        <v>000000000</v>
      </c>
      <c r="C99" s="6" t="str">
        <f>CONCATENATE('様式Ⅰ(男子)'!D208,"(",'様式Ⅰ(男子)'!G208,")")</f>
        <v>()</v>
      </c>
      <c r="D99" s="6" t="str">
        <f>'様式Ⅰ(男子)'!E208</f>
        <v/>
      </c>
      <c r="E99" s="6">
        <v>1</v>
      </c>
      <c r="F99" s="6" t="e">
        <f>'様式Ⅰ(男子)'!H208</f>
        <v>#N/A</v>
      </c>
      <c r="G99" s="6" t="str">
        <f>基本情報登録!$D$10</f>
        <v/>
      </c>
      <c r="J99" s="6">
        <f>'様式Ⅰ(男子)'!C208</f>
        <v>0</v>
      </c>
      <c r="K99" s="6" t="str">
        <f>'様式Ⅰ(男子)'!O208</f>
        <v/>
      </c>
      <c r="L99" s="6" t="str">
        <f>'様式Ⅰ(男子)'!O209</f>
        <v/>
      </c>
      <c r="M99" s="6" t="e">
        <f>'様式Ⅰ(男子)'!#REF!</f>
        <v>#REF!</v>
      </c>
    </row>
    <row r="100" spans="1:13">
      <c r="A100" s="1">
        <v>99</v>
      </c>
      <c r="B100" s="6" t="str">
        <f>'様式Ⅰ(男子)'!I210</f>
        <v>000000000</v>
      </c>
      <c r="C100" s="6" t="str">
        <f>CONCATENATE('様式Ⅰ(男子)'!D210,"(",'様式Ⅰ(男子)'!G210,")")</f>
        <v>()</v>
      </c>
      <c r="D100" s="6" t="str">
        <f>'様式Ⅰ(男子)'!E210</f>
        <v/>
      </c>
      <c r="E100" s="6">
        <v>1</v>
      </c>
      <c r="F100" s="6" t="e">
        <f>'様式Ⅰ(男子)'!H210</f>
        <v>#N/A</v>
      </c>
      <c r="G100" s="6" t="str">
        <f>基本情報登録!$D$10</f>
        <v/>
      </c>
      <c r="J100" s="6">
        <f>'様式Ⅰ(男子)'!C210</f>
        <v>0</v>
      </c>
      <c r="K100" s="6" t="str">
        <f>'様式Ⅰ(男子)'!O210</f>
        <v/>
      </c>
      <c r="L100" s="6" t="str">
        <f>'様式Ⅰ(男子)'!O211</f>
        <v/>
      </c>
      <c r="M100" s="6" t="e">
        <f>'様式Ⅰ(男子)'!#REF!</f>
        <v>#REF!</v>
      </c>
    </row>
    <row r="101" spans="1:13">
      <c r="A101" s="1">
        <v>100</v>
      </c>
      <c r="B101" s="6" t="str">
        <f>'様式Ⅰ(男子)'!I212</f>
        <v>000000000</v>
      </c>
      <c r="C101" s="6" t="str">
        <f>CONCATENATE('様式Ⅰ(男子)'!D212,"(",'様式Ⅰ(男子)'!G212,")")</f>
        <v>()</v>
      </c>
      <c r="D101" s="6" t="str">
        <f>'様式Ⅰ(男子)'!E212</f>
        <v/>
      </c>
      <c r="E101" s="6">
        <v>1</v>
      </c>
      <c r="F101" s="6" t="e">
        <f>'様式Ⅰ(男子)'!H212</f>
        <v>#N/A</v>
      </c>
      <c r="G101" s="6" t="str">
        <f>基本情報登録!$D$10</f>
        <v/>
      </c>
      <c r="J101" s="6">
        <f>'様式Ⅰ(男子)'!C212</f>
        <v>0</v>
      </c>
      <c r="K101" s="6" t="str">
        <f>'様式Ⅰ(男子)'!O212</f>
        <v/>
      </c>
      <c r="L101" s="6" t="str">
        <f>'様式Ⅰ(男子)'!O213</f>
        <v/>
      </c>
      <c r="M101" s="6" t="e">
        <f>'様式Ⅰ(男子)'!#REF!</f>
        <v>#REF!</v>
      </c>
    </row>
    <row r="102" spans="1:13">
      <c r="A102" s="1">
        <v>101</v>
      </c>
      <c r="B102" s="6" t="str">
        <f>'様式Ⅰ(男子)'!I214</f>
        <v>000000000</v>
      </c>
      <c r="C102" s="6" t="str">
        <f>CONCATENATE('様式Ⅰ(男子)'!D214,"(",'様式Ⅰ(男子)'!G214,")")</f>
        <v>()</v>
      </c>
      <c r="D102" s="6" t="str">
        <f>'様式Ⅰ(男子)'!E214</f>
        <v/>
      </c>
      <c r="E102" s="6">
        <v>1</v>
      </c>
      <c r="F102" s="6" t="e">
        <f>'様式Ⅰ(男子)'!H214</f>
        <v>#N/A</v>
      </c>
      <c r="G102" s="6" t="str">
        <f>基本情報登録!$D$10</f>
        <v/>
      </c>
      <c r="J102" s="6">
        <f>'様式Ⅰ(男子)'!C214</f>
        <v>0</v>
      </c>
      <c r="K102" s="6" t="str">
        <f>'様式Ⅰ(男子)'!O214</f>
        <v/>
      </c>
      <c r="L102" s="6" t="str">
        <f>'様式Ⅰ(男子)'!O215</f>
        <v/>
      </c>
      <c r="M102" s="6" t="e">
        <f>'様式Ⅰ(男子)'!#REF!</f>
        <v>#REF!</v>
      </c>
    </row>
    <row r="103" spans="1:13">
      <c r="A103" s="1">
        <v>102</v>
      </c>
      <c r="B103" s="6" t="str">
        <f>'様式Ⅰ(男子)'!I216</f>
        <v>000000000</v>
      </c>
      <c r="C103" s="6" t="str">
        <f>CONCATENATE('様式Ⅰ(男子)'!D216,"(",'様式Ⅰ(男子)'!G216,")")</f>
        <v>()</v>
      </c>
      <c r="D103" s="6" t="str">
        <f>'様式Ⅰ(男子)'!E216</f>
        <v/>
      </c>
      <c r="E103" s="6">
        <v>1</v>
      </c>
      <c r="F103" s="6" t="e">
        <f>'様式Ⅰ(男子)'!H216</f>
        <v>#N/A</v>
      </c>
      <c r="G103" s="6" t="str">
        <f>基本情報登録!$D$10</f>
        <v/>
      </c>
      <c r="J103" s="6">
        <f>'様式Ⅰ(男子)'!C216</f>
        <v>0</v>
      </c>
      <c r="K103" s="6" t="str">
        <f>'様式Ⅰ(男子)'!O216</f>
        <v/>
      </c>
      <c r="L103" s="6" t="str">
        <f>'様式Ⅰ(男子)'!O217</f>
        <v/>
      </c>
      <c r="M103" s="6" t="e">
        <f>'様式Ⅰ(男子)'!#REF!</f>
        <v>#REF!</v>
      </c>
    </row>
    <row r="104" spans="1:13">
      <c r="A104" s="1">
        <v>103</v>
      </c>
      <c r="B104" s="6" t="str">
        <f>'様式Ⅰ(男子)'!I218</f>
        <v>000000000</v>
      </c>
      <c r="C104" s="6" t="str">
        <f>CONCATENATE('様式Ⅰ(男子)'!D218,"(",'様式Ⅰ(男子)'!G218,")")</f>
        <v>()</v>
      </c>
      <c r="D104" s="6" t="str">
        <f>'様式Ⅰ(男子)'!E218</f>
        <v/>
      </c>
      <c r="E104" s="6">
        <v>1</v>
      </c>
      <c r="F104" s="6" t="e">
        <f>'様式Ⅰ(男子)'!H218</f>
        <v>#N/A</v>
      </c>
      <c r="G104" s="6" t="str">
        <f>基本情報登録!$D$10</f>
        <v/>
      </c>
      <c r="J104" s="6">
        <f>'様式Ⅰ(男子)'!C218</f>
        <v>0</v>
      </c>
      <c r="K104" s="6" t="str">
        <f>'様式Ⅰ(男子)'!O218</f>
        <v/>
      </c>
      <c r="L104" s="6" t="str">
        <f>'様式Ⅰ(男子)'!O219</f>
        <v/>
      </c>
      <c r="M104" s="6" t="e">
        <f>'様式Ⅰ(男子)'!#REF!</f>
        <v>#REF!</v>
      </c>
    </row>
    <row r="105" spans="1:13">
      <c r="A105" s="1">
        <v>104</v>
      </c>
      <c r="B105" s="6" t="str">
        <f>'様式Ⅰ(男子)'!I220</f>
        <v>000000000</v>
      </c>
      <c r="C105" s="6" t="str">
        <f>CONCATENATE('様式Ⅰ(男子)'!D220,"(",'様式Ⅰ(男子)'!G220,")")</f>
        <v>()</v>
      </c>
      <c r="D105" s="6" t="str">
        <f>'様式Ⅰ(男子)'!E220</f>
        <v/>
      </c>
      <c r="E105" s="6">
        <v>1</v>
      </c>
      <c r="F105" s="6" t="e">
        <f>'様式Ⅰ(男子)'!H220</f>
        <v>#N/A</v>
      </c>
      <c r="G105" s="6" t="str">
        <f>基本情報登録!$D$10</f>
        <v/>
      </c>
      <c r="J105" s="6">
        <f>'様式Ⅰ(男子)'!C220</f>
        <v>0</v>
      </c>
      <c r="K105" s="6" t="str">
        <f>'様式Ⅰ(男子)'!O220</f>
        <v/>
      </c>
      <c r="L105" s="6" t="str">
        <f>'様式Ⅰ(男子)'!O221</f>
        <v/>
      </c>
      <c r="M105" s="6" t="e">
        <f>'様式Ⅰ(男子)'!#REF!</f>
        <v>#REF!</v>
      </c>
    </row>
    <row r="106" spans="1:13">
      <c r="A106" s="1">
        <v>105</v>
      </c>
      <c r="B106" s="6" t="str">
        <f>'様式Ⅰ(男子)'!I222</f>
        <v>000000000</v>
      </c>
      <c r="C106" s="6" t="str">
        <f>CONCATENATE('様式Ⅰ(男子)'!D222,"(",'様式Ⅰ(男子)'!G222,")")</f>
        <v>()</v>
      </c>
      <c r="D106" s="6" t="str">
        <f>'様式Ⅰ(男子)'!E222</f>
        <v/>
      </c>
      <c r="E106" s="6">
        <v>1</v>
      </c>
      <c r="F106" s="6" t="e">
        <f>'様式Ⅰ(男子)'!H222</f>
        <v>#N/A</v>
      </c>
      <c r="G106" s="6" t="str">
        <f>基本情報登録!$D$10</f>
        <v/>
      </c>
      <c r="J106" s="6">
        <f>'様式Ⅰ(男子)'!C222</f>
        <v>0</v>
      </c>
      <c r="K106" s="6" t="str">
        <f>'様式Ⅰ(男子)'!O222</f>
        <v/>
      </c>
      <c r="L106" s="6" t="str">
        <f>'様式Ⅰ(男子)'!O223</f>
        <v/>
      </c>
      <c r="M106" s="6" t="e">
        <f>'様式Ⅰ(男子)'!#REF!</f>
        <v>#REF!</v>
      </c>
    </row>
    <row r="107" spans="1:13">
      <c r="A107" s="1">
        <v>106</v>
      </c>
      <c r="B107" s="6" t="str">
        <f>'様式Ⅰ(男子)'!I224</f>
        <v>000000000</v>
      </c>
      <c r="C107" s="6" t="str">
        <f>CONCATENATE('様式Ⅰ(男子)'!D224,"(",'様式Ⅰ(男子)'!G224,")")</f>
        <v>()</v>
      </c>
      <c r="D107" s="6" t="str">
        <f>'様式Ⅰ(男子)'!E224</f>
        <v/>
      </c>
      <c r="E107" s="6">
        <v>1</v>
      </c>
      <c r="F107" s="6" t="e">
        <f>'様式Ⅰ(男子)'!H224</f>
        <v>#N/A</v>
      </c>
      <c r="G107" s="6" t="str">
        <f>基本情報登録!$D$10</f>
        <v/>
      </c>
      <c r="J107" s="6">
        <f>'様式Ⅰ(男子)'!C224</f>
        <v>0</v>
      </c>
      <c r="K107" s="6" t="str">
        <f>'様式Ⅰ(男子)'!O224</f>
        <v/>
      </c>
      <c r="L107" s="6" t="str">
        <f>'様式Ⅰ(男子)'!O225</f>
        <v/>
      </c>
      <c r="M107" s="6" t="e">
        <f>'様式Ⅰ(男子)'!#REF!</f>
        <v>#REF!</v>
      </c>
    </row>
    <row r="108" spans="1:13">
      <c r="A108" s="1">
        <v>107</v>
      </c>
      <c r="B108" s="6" t="str">
        <f>'様式Ⅰ(男子)'!I226</f>
        <v>000000000</v>
      </c>
      <c r="C108" s="6" t="str">
        <f>CONCATENATE('様式Ⅰ(男子)'!D226,"(",'様式Ⅰ(男子)'!G226,")")</f>
        <v>()</v>
      </c>
      <c r="D108" s="6" t="str">
        <f>'様式Ⅰ(男子)'!E226</f>
        <v/>
      </c>
      <c r="E108" s="6">
        <v>1</v>
      </c>
      <c r="F108" s="6" t="e">
        <f>'様式Ⅰ(男子)'!H226</f>
        <v>#N/A</v>
      </c>
      <c r="G108" s="6" t="str">
        <f>基本情報登録!$D$10</f>
        <v/>
      </c>
      <c r="J108" s="6">
        <f>'様式Ⅰ(男子)'!C226</f>
        <v>0</v>
      </c>
      <c r="K108" s="6" t="str">
        <f>'様式Ⅰ(男子)'!O226</f>
        <v/>
      </c>
      <c r="L108" s="6" t="str">
        <f>'様式Ⅰ(男子)'!O227</f>
        <v/>
      </c>
      <c r="M108" s="6" t="e">
        <f>'様式Ⅰ(男子)'!#REF!</f>
        <v>#REF!</v>
      </c>
    </row>
    <row r="109" spans="1:13">
      <c r="A109" s="1">
        <v>108</v>
      </c>
      <c r="B109" s="6" t="str">
        <f>'様式Ⅰ(男子)'!I228</f>
        <v>000000000</v>
      </c>
      <c r="C109" s="6" t="str">
        <f>CONCATENATE('様式Ⅰ(男子)'!D228,"(",'様式Ⅰ(男子)'!G228,")")</f>
        <v>()</v>
      </c>
      <c r="D109" s="6" t="str">
        <f>'様式Ⅰ(男子)'!E228</f>
        <v/>
      </c>
      <c r="E109" s="6">
        <v>1</v>
      </c>
      <c r="F109" s="6" t="e">
        <f>'様式Ⅰ(男子)'!H228</f>
        <v>#N/A</v>
      </c>
      <c r="G109" s="6" t="str">
        <f>基本情報登録!$D$10</f>
        <v/>
      </c>
      <c r="J109" s="6">
        <f>'様式Ⅰ(男子)'!C228</f>
        <v>0</v>
      </c>
      <c r="K109" s="6" t="str">
        <f>'様式Ⅰ(男子)'!O228</f>
        <v/>
      </c>
      <c r="L109" s="6" t="str">
        <f>'様式Ⅰ(男子)'!O229</f>
        <v/>
      </c>
      <c r="M109" s="6" t="e">
        <f>'様式Ⅰ(男子)'!#REF!</f>
        <v>#REF!</v>
      </c>
    </row>
    <row r="110" spans="1:13">
      <c r="A110" s="1">
        <v>109</v>
      </c>
      <c r="B110" s="6" t="str">
        <f>'様式Ⅰ(男子)'!I230</f>
        <v>000000000</v>
      </c>
      <c r="C110" s="6" t="str">
        <f>CONCATENATE('様式Ⅰ(男子)'!D230,"(",'様式Ⅰ(男子)'!G230,")")</f>
        <v>()</v>
      </c>
      <c r="D110" s="6" t="str">
        <f>'様式Ⅰ(男子)'!E230</f>
        <v/>
      </c>
      <c r="E110" s="6">
        <v>1</v>
      </c>
      <c r="F110" s="6" t="e">
        <f>'様式Ⅰ(男子)'!H230</f>
        <v>#N/A</v>
      </c>
      <c r="G110" s="6" t="str">
        <f>基本情報登録!$D$10</f>
        <v/>
      </c>
      <c r="J110" s="6">
        <f>'様式Ⅰ(男子)'!C230</f>
        <v>0</v>
      </c>
      <c r="K110" s="6" t="str">
        <f>'様式Ⅰ(男子)'!O230</f>
        <v/>
      </c>
      <c r="L110" s="6" t="str">
        <f>'様式Ⅰ(男子)'!O231</f>
        <v/>
      </c>
      <c r="M110" s="6" t="e">
        <f>'様式Ⅰ(男子)'!#REF!</f>
        <v>#REF!</v>
      </c>
    </row>
    <row r="111" spans="1:13">
      <c r="A111" s="1">
        <v>110</v>
      </c>
      <c r="B111" s="6" t="str">
        <f>'様式Ⅰ(男子)'!I232</f>
        <v>000000000</v>
      </c>
      <c r="C111" s="6" t="str">
        <f>CONCATENATE('様式Ⅰ(男子)'!D232,"(",'様式Ⅰ(男子)'!G232,")")</f>
        <v>()</v>
      </c>
      <c r="D111" s="6" t="str">
        <f>'様式Ⅰ(男子)'!E232</f>
        <v/>
      </c>
      <c r="E111" s="6">
        <v>1</v>
      </c>
      <c r="F111" s="6" t="e">
        <f>'様式Ⅰ(男子)'!H232</f>
        <v>#N/A</v>
      </c>
      <c r="G111" s="6" t="str">
        <f>基本情報登録!$D$10</f>
        <v/>
      </c>
      <c r="J111" s="6">
        <f>'様式Ⅰ(男子)'!C232</f>
        <v>0</v>
      </c>
      <c r="K111" s="6" t="str">
        <f>'様式Ⅰ(男子)'!O232</f>
        <v/>
      </c>
      <c r="L111" s="6" t="str">
        <f>'様式Ⅰ(男子)'!O233</f>
        <v/>
      </c>
      <c r="M111" s="6" t="e">
        <f>'様式Ⅰ(男子)'!#REF!</f>
        <v>#REF!</v>
      </c>
    </row>
    <row r="112" spans="1:13">
      <c r="A112" s="1">
        <v>111</v>
      </c>
      <c r="B112" s="6" t="str">
        <f>'様式Ⅰ(男子)'!I234</f>
        <v>000000000</v>
      </c>
      <c r="C112" s="6" t="str">
        <f>CONCATENATE('様式Ⅰ(男子)'!D234,"(",'様式Ⅰ(男子)'!G234,")")</f>
        <v>()</v>
      </c>
      <c r="D112" s="6" t="str">
        <f>'様式Ⅰ(男子)'!E234</f>
        <v/>
      </c>
      <c r="E112" s="6">
        <v>1</v>
      </c>
      <c r="F112" s="6" t="e">
        <f>'様式Ⅰ(男子)'!H234</f>
        <v>#N/A</v>
      </c>
      <c r="G112" s="6" t="str">
        <f>基本情報登録!$D$10</f>
        <v/>
      </c>
      <c r="J112" s="6">
        <f>'様式Ⅰ(男子)'!C234</f>
        <v>0</v>
      </c>
      <c r="K112" s="6" t="str">
        <f>'様式Ⅰ(男子)'!O234</f>
        <v/>
      </c>
      <c r="L112" s="6" t="str">
        <f>'様式Ⅰ(男子)'!O235</f>
        <v/>
      </c>
      <c r="M112" s="6" t="e">
        <f>'様式Ⅰ(男子)'!#REF!</f>
        <v>#REF!</v>
      </c>
    </row>
    <row r="113" spans="1:13">
      <c r="A113" s="1">
        <v>112</v>
      </c>
      <c r="B113" s="6" t="str">
        <f>'様式Ⅰ(男子)'!I236</f>
        <v>000000000</v>
      </c>
      <c r="C113" s="6" t="str">
        <f>CONCATENATE('様式Ⅰ(男子)'!D236,"(",'様式Ⅰ(男子)'!G236,")")</f>
        <v>()</v>
      </c>
      <c r="D113" s="6" t="str">
        <f>'様式Ⅰ(男子)'!E236</f>
        <v/>
      </c>
      <c r="E113" s="6">
        <v>1</v>
      </c>
      <c r="F113" s="6" t="e">
        <f>'様式Ⅰ(男子)'!H236</f>
        <v>#N/A</v>
      </c>
      <c r="G113" s="6" t="str">
        <f>基本情報登録!$D$10</f>
        <v/>
      </c>
      <c r="J113" s="6">
        <f>'様式Ⅰ(男子)'!C236</f>
        <v>0</v>
      </c>
      <c r="K113" s="6" t="str">
        <f>'様式Ⅰ(男子)'!O236</f>
        <v/>
      </c>
      <c r="L113" s="6" t="str">
        <f>'様式Ⅰ(男子)'!O237</f>
        <v/>
      </c>
      <c r="M113" s="6" t="e">
        <f>'様式Ⅰ(男子)'!#REF!</f>
        <v>#REF!</v>
      </c>
    </row>
    <row r="114" spans="1:13">
      <c r="A114" s="1">
        <v>113</v>
      </c>
      <c r="B114" s="6" t="str">
        <f>'様式Ⅰ(男子)'!I238</f>
        <v>000000000</v>
      </c>
      <c r="C114" s="6" t="str">
        <f>CONCATENATE('様式Ⅰ(男子)'!D238,"(",'様式Ⅰ(男子)'!G238,")")</f>
        <v>()</v>
      </c>
      <c r="D114" s="6" t="str">
        <f>'様式Ⅰ(男子)'!E238</f>
        <v/>
      </c>
      <c r="E114" s="6">
        <v>1</v>
      </c>
      <c r="F114" s="6" t="e">
        <f>'様式Ⅰ(男子)'!H238</f>
        <v>#N/A</v>
      </c>
      <c r="G114" s="6" t="str">
        <f>基本情報登録!$D$10</f>
        <v/>
      </c>
      <c r="J114" s="6">
        <f>'様式Ⅰ(男子)'!C238</f>
        <v>0</v>
      </c>
      <c r="K114" s="6" t="str">
        <f>'様式Ⅰ(男子)'!O238</f>
        <v/>
      </c>
      <c r="L114" s="6" t="str">
        <f>'様式Ⅰ(男子)'!O239</f>
        <v/>
      </c>
      <c r="M114" s="6" t="e">
        <f>'様式Ⅰ(男子)'!#REF!</f>
        <v>#REF!</v>
      </c>
    </row>
    <row r="115" spans="1:13">
      <c r="A115" s="1">
        <v>114</v>
      </c>
      <c r="B115" s="6" t="str">
        <f>'様式Ⅰ(男子)'!I240</f>
        <v>000000000</v>
      </c>
      <c r="C115" s="6" t="str">
        <f>CONCATENATE('様式Ⅰ(男子)'!D240,"(",'様式Ⅰ(男子)'!G240,")")</f>
        <v>()</v>
      </c>
      <c r="D115" s="6" t="str">
        <f>'様式Ⅰ(男子)'!E240</f>
        <v/>
      </c>
      <c r="E115" s="6">
        <v>1</v>
      </c>
      <c r="F115" s="6" t="e">
        <f>'様式Ⅰ(男子)'!H240</f>
        <v>#N/A</v>
      </c>
      <c r="G115" s="6" t="str">
        <f>基本情報登録!$D$10</f>
        <v/>
      </c>
      <c r="J115" s="6">
        <f>'様式Ⅰ(男子)'!C240</f>
        <v>0</v>
      </c>
      <c r="K115" s="6" t="str">
        <f>'様式Ⅰ(男子)'!O240</f>
        <v/>
      </c>
      <c r="L115" s="6" t="str">
        <f>'様式Ⅰ(男子)'!O241</f>
        <v/>
      </c>
      <c r="M115" s="6" t="e">
        <f>'様式Ⅰ(男子)'!#REF!</f>
        <v>#REF!</v>
      </c>
    </row>
    <row r="116" spans="1:13">
      <c r="A116" s="1">
        <v>115</v>
      </c>
      <c r="B116" s="6" t="str">
        <f>'様式Ⅰ(男子)'!I242</f>
        <v>000000000</v>
      </c>
      <c r="C116" s="6" t="str">
        <f>CONCATENATE('様式Ⅰ(男子)'!D242,"(",'様式Ⅰ(男子)'!G242,")")</f>
        <v>()</v>
      </c>
      <c r="D116" s="6" t="str">
        <f>'様式Ⅰ(男子)'!E242</f>
        <v/>
      </c>
      <c r="E116" s="6">
        <v>1</v>
      </c>
      <c r="F116" s="6" t="e">
        <f>'様式Ⅰ(男子)'!H242</f>
        <v>#N/A</v>
      </c>
      <c r="G116" s="6" t="str">
        <f>基本情報登録!$D$10</f>
        <v/>
      </c>
      <c r="J116" s="6">
        <f>'様式Ⅰ(男子)'!C242</f>
        <v>0</v>
      </c>
      <c r="K116" s="6" t="str">
        <f>'様式Ⅰ(男子)'!O242</f>
        <v/>
      </c>
      <c r="L116" s="6" t="str">
        <f>'様式Ⅰ(男子)'!O243</f>
        <v/>
      </c>
      <c r="M116" s="6" t="e">
        <f>'様式Ⅰ(男子)'!#REF!</f>
        <v>#REF!</v>
      </c>
    </row>
    <row r="117" spans="1:13">
      <c r="A117" s="1">
        <v>116</v>
      </c>
      <c r="B117" s="6" t="str">
        <f>'様式Ⅰ(男子)'!I244</f>
        <v>000000000</v>
      </c>
      <c r="C117" s="6" t="str">
        <f>CONCATENATE('様式Ⅰ(男子)'!D244,"(",'様式Ⅰ(男子)'!G244,")")</f>
        <v>()</v>
      </c>
      <c r="D117" s="6" t="str">
        <f>'様式Ⅰ(男子)'!E244</f>
        <v/>
      </c>
      <c r="E117" s="6">
        <v>1</v>
      </c>
      <c r="F117" s="6" t="e">
        <f>'様式Ⅰ(男子)'!H244</f>
        <v>#N/A</v>
      </c>
      <c r="G117" s="6" t="str">
        <f>基本情報登録!$D$10</f>
        <v/>
      </c>
      <c r="J117" s="6">
        <f>'様式Ⅰ(男子)'!C244</f>
        <v>0</v>
      </c>
      <c r="K117" s="6" t="str">
        <f>'様式Ⅰ(男子)'!O244</f>
        <v/>
      </c>
      <c r="L117" s="6" t="str">
        <f>'様式Ⅰ(男子)'!O245</f>
        <v/>
      </c>
      <c r="M117" s="6" t="e">
        <f>'様式Ⅰ(男子)'!#REF!</f>
        <v>#REF!</v>
      </c>
    </row>
    <row r="118" spans="1:13">
      <c r="A118" s="1">
        <v>117</v>
      </c>
      <c r="B118" s="6" t="str">
        <f>'様式Ⅰ(男子)'!I246</f>
        <v>000000000</v>
      </c>
      <c r="C118" s="6" t="str">
        <f>CONCATENATE('様式Ⅰ(男子)'!D246,"(",'様式Ⅰ(男子)'!G246,")")</f>
        <v>()</v>
      </c>
      <c r="D118" s="6" t="str">
        <f>'様式Ⅰ(男子)'!E246</f>
        <v/>
      </c>
      <c r="E118" s="6">
        <v>1</v>
      </c>
      <c r="F118" s="6" t="e">
        <f>'様式Ⅰ(男子)'!H246</f>
        <v>#N/A</v>
      </c>
      <c r="G118" s="6" t="str">
        <f>基本情報登録!$D$10</f>
        <v/>
      </c>
      <c r="J118" s="6">
        <f>'様式Ⅰ(男子)'!C246</f>
        <v>0</v>
      </c>
      <c r="K118" s="6" t="str">
        <f>'様式Ⅰ(男子)'!O246</f>
        <v/>
      </c>
      <c r="L118" s="6" t="str">
        <f>'様式Ⅰ(男子)'!O247</f>
        <v/>
      </c>
      <c r="M118" s="6" t="e">
        <f>'様式Ⅰ(男子)'!#REF!</f>
        <v>#REF!</v>
      </c>
    </row>
    <row r="119" spans="1:13">
      <c r="A119" s="1">
        <v>118</v>
      </c>
      <c r="B119" s="6" t="str">
        <f>'様式Ⅰ(男子)'!I248</f>
        <v>000000000</v>
      </c>
      <c r="C119" s="6" t="str">
        <f>CONCATENATE('様式Ⅰ(男子)'!D248,"(",'様式Ⅰ(男子)'!G248,")")</f>
        <v>()</v>
      </c>
      <c r="D119" s="6" t="str">
        <f>'様式Ⅰ(男子)'!E248</f>
        <v/>
      </c>
      <c r="E119" s="6">
        <v>1</v>
      </c>
      <c r="F119" s="6" t="e">
        <f>'様式Ⅰ(男子)'!H248</f>
        <v>#N/A</v>
      </c>
      <c r="G119" s="6" t="str">
        <f>基本情報登録!$D$10</f>
        <v/>
      </c>
      <c r="J119" s="6">
        <f>'様式Ⅰ(男子)'!C248</f>
        <v>0</v>
      </c>
      <c r="K119" s="6" t="str">
        <f>'様式Ⅰ(男子)'!O248</f>
        <v/>
      </c>
      <c r="L119" s="6" t="str">
        <f>'様式Ⅰ(男子)'!O249</f>
        <v/>
      </c>
      <c r="M119" s="6" t="e">
        <f>'様式Ⅰ(男子)'!#REF!</f>
        <v>#REF!</v>
      </c>
    </row>
    <row r="120" spans="1:13">
      <c r="A120" s="1">
        <v>119</v>
      </c>
      <c r="B120" s="6" t="str">
        <f>'様式Ⅰ(男子)'!I250</f>
        <v>000000000</v>
      </c>
      <c r="C120" s="6" t="str">
        <f>CONCATENATE('様式Ⅰ(男子)'!D250,"(",'様式Ⅰ(男子)'!G250,")")</f>
        <v>()</v>
      </c>
      <c r="D120" s="6" t="str">
        <f>'様式Ⅰ(男子)'!E250</f>
        <v/>
      </c>
      <c r="E120" s="6">
        <v>1</v>
      </c>
      <c r="F120" s="6" t="e">
        <f>'様式Ⅰ(男子)'!H250</f>
        <v>#N/A</v>
      </c>
      <c r="G120" s="6" t="str">
        <f>基本情報登録!$D$10</f>
        <v/>
      </c>
      <c r="J120" s="6">
        <f>'様式Ⅰ(男子)'!C250</f>
        <v>0</v>
      </c>
      <c r="K120" s="6" t="str">
        <f>'様式Ⅰ(男子)'!O250</f>
        <v/>
      </c>
      <c r="L120" s="6" t="str">
        <f>'様式Ⅰ(男子)'!O251</f>
        <v/>
      </c>
      <c r="M120" s="6" t="e">
        <f>'様式Ⅰ(男子)'!#REF!</f>
        <v>#REF!</v>
      </c>
    </row>
    <row r="121" spans="1:13">
      <c r="A121" s="1">
        <v>120</v>
      </c>
      <c r="B121" s="6" t="str">
        <f>'様式Ⅰ(男子)'!I252</f>
        <v>000000000</v>
      </c>
      <c r="C121" s="6" t="str">
        <f>CONCATENATE('様式Ⅰ(男子)'!D252,"(",'様式Ⅰ(男子)'!G252,")")</f>
        <v>()</v>
      </c>
      <c r="D121" s="6" t="str">
        <f>'様式Ⅰ(男子)'!E252</f>
        <v/>
      </c>
      <c r="E121" s="6">
        <v>1</v>
      </c>
      <c r="F121" s="6" t="e">
        <f>'様式Ⅰ(男子)'!H252</f>
        <v>#N/A</v>
      </c>
      <c r="G121" s="6" t="str">
        <f>基本情報登録!$D$10</f>
        <v/>
      </c>
      <c r="J121" s="6">
        <f>'様式Ⅰ(男子)'!C252</f>
        <v>0</v>
      </c>
      <c r="K121" s="6" t="str">
        <f>'様式Ⅰ(男子)'!O252</f>
        <v/>
      </c>
      <c r="L121" s="6" t="str">
        <f>'様式Ⅰ(男子)'!O253</f>
        <v/>
      </c>
      <c r="M121" s="6" t="e">
        <f>'様式Ⅰ(男子)'!#REF!</f>
        <v>#REF!</v>
      </c>
    </row>
    <row r="122" spans="1:13">
      <c r="A122" s="1">
        <v>121</v>
      </c>
      <c r="B122" s="6" t="str">
        <f>'様式Ⅰ(男子)'!I254</f>
        <v>000000000</v>
      </c>
      <c r="C122" s="6" t="str">
        <f>CONCATENATE('様式Ⅰ(男子)'!D254,"(",'様式Ⅰ(男子)'!G254,")")</f>
        <v>()</v>
      </c>
      <c r="D122" s="6" t="str">
        <f>'様式Ⅰ(男子)'!E254</f>
        <v/>
      </c>
      <c r="E122" s="6">
        <v>1</v>
      </c>
      <c r="F122" s="6" t="e">
        <f>'様式Ⅰ(男子)'!H254</f>
        <v>#N/A</v>
      </c>
      <c r="G122" s="6" t="str">
        <f>基本情報登録!$D$10</f>
        <v/>
      </c>
      <c r="J122" s="6">
        <f>'様式Ⅰ(男子)'!C254</f>
        <v>0</v>
      </c>
      <c r="K122" s="6" t="str">
        <f>'様式Ⅰ(男子)'!O254</f>
        <v/>
      </c>
      <c r="L122" s="6" t="str">
        <f>'様式Ⅰ(男子)'!O255</f>
        <v/>
      </c>
      <c r="M122" s="6" t="e">
        <f>'様式Ⅰ(男子)'!#REF!</f>
        <v>#REF!</v>
      </c>
    </row>
    <row r="123" spans="1:13">
      <c r="A123" s="1">
        <v>122</v>
      </c>
      <c r="B123" s="6" t="str">
        <f>'様式Ⅰ(男子)'!I256</f>
        <v>000000000</v>
      </c>
      <c r="C123" s="6" t="str">
        <f>CONCATENATE('様式Ⅰ(男子)'!D256,"(",'様式Ⅰ(男子)'!G256,")")</f>
        <v>()</v>
      </c>
      <c r="D123" s="6" t="str">
        <f>'様式Ⅰ(男子)'!E256</f>
        <v/>
      </c>
      <c r="E123" s="6">
        <v>1</v>
      </c>
      <c r="F123" s="6" t="e">
        <f>'様式Ⅰ(男子)'!H256</f>
        <v>#N/A</v>
      </c>
      <c r="G123" s="6" t="str">
        <f>基本情報登録!$D$10</f>
        <v/>
      </c>
      <c r="J123" s="6">
        <f>'様式Ⅰ(男子)'!C256</f>
        <v>0</v>
      </c>
      <c r="K123" s="6" t="str">
        <f>'様式Ⅰ(男子)'!O256</f>
        <v/>
      </c>
      <c r="L123" s="6" t="str">
        <f>'様式Ⅰ(男子)'!O257</f>
        <v/>
      </c>
      <c r="M123" s="6" t="e">
        <f>'様式Ⅰ(男子)'!#REF!</f>
        <v>#REF!</v>
      </c>
    </row>
    <row r="124" spans="1:13">
      <c r="A124" s="1">
        <v>123</v>
      </c>
      <c r="B124" s="6" t="str">
        <f>'様式Ⅰ(男子)'!I258</f>
        <v>000000000</v>
      </c>
      <c r="C124" s="6" t="str">
        <f>CONCATENATE('様式Ⅰ(男子)'!D258,"(",'様式Ⅰ(男子)'!G258,")")</f>
        <v>()</v>
      </c>
      <c r="D124" s="6" t="str">
        <f>'様式Ⅰ(男子)'!E258</f>
        <v/>
      </c>
      <c r="E124" s="6">
        <v>1</v>
      </c>
      <c r="F124" s="6" t="e">
        <f>'様式Ⅰ(男子)'!H258</f>
        <v>#N/A</v>
      </c>
      <c r="G124" s="6" t="str">
        <f>基本情報登録!$D$10</f>
        <v/>
      </c>
      <c r="J124" s="6">
        <f>'様式Ⅰ(男子)'!C258</f>
        <v>0</v>
      </c>
      <c r="K124" s="6" t="str">
        <f>'様式Ⅰ(男子)'!O258</f>
        <v/>
      </c>
      <c r="L124" s="6" t="str">
        <f>'様式Ⅰ(男子)'!O259</f>
        <v/>
      </c>
      <c r="M124" s="6" t="e">
        <f>'様式Ⅰ(男子)'!#REF!</f>
        <v>#REF!</v>
      </c>
    </row>
    <row r="125" spans="1:13">
      <c r="A125" s="1">
        <v>124</v>
      </c>
      <c r="B125" s="6" t="str">
        <f>'様式Ⅰ(男子)'!I260</f>
        <v>000000000</v>
      </c>
      <c r="C125" s="6" t="str">
        <f>CONCATENATE('様式Ⅰ(男子)'!D260,"(",'様式Ⅰ(男子)'!G260,")")</f>
        <v>()</v>
      </c>
      <c r="D125" s="6" t="str">
        <f>'様式Ⅰ(男子)'!E260</f>
        <v/>
      </c>
      <c r="E125" s="6">
        <v>1</v>
      </c>
      <c r="F125" s="6" t="e">
        <f>'様式Ⅰ(男子)'!H260</f>
        <v>#N/A</v>
      </c>
      <c r="G125" s="6" t="str">
        <f>基本情報登録!$D$10</f>
        <v/>
      </c>
      <c r="J125" s="6">
        <f>'様式Ⅰ(男子)'!C260</f>
        <v>0</v>
      </c>
      <c r="K125" s="6" t="str">
        <f>'様式Ⅰ(男子)'!O260</f>
        <v/>
      </c>
      <c r="L125" s="6" t="str">
        <f>'様式Ⅰ(男子)'!O261</f>
        <v/>
      </c>
      <c r="M125" s="6" t="e">
        <f>'様式Ⅰ(男子)'!#REF!</f>
        <v>#REF!</v>
      </c>
    </row>
    <row r="126" spans="1:13">
      <c r="A126" s="1">
        <v>125</v>
      </c>
      <c r="B126" s="6" t="str">
        <f>'様式Ⅰ(男子)'!I262</f>
        <v>000000000</v>
      </c>
      <c r="C126" s="6" t="str">
        <f>CONCATENATE('様式Ⅰ(男子)'!D262,"(",'様式Ⅰ(男子)'!G262,")")</f>
        <v>()</v>
      </c>
      <c r="D126" s="6" t="str">
        <f>'様式Ⅰ(男子)'!E262</f>
        <v/>
      </c>
      <c r="E126" s="6">
        <v>1</v>
      </c>
      <c r="F126" s="6" t="e">
        <f>'様式Ⅰ(男子)'!H262</f>
        <v>#N/A</v>
      </c>
      <c r="G126" s="6" t="str">
        <f>基本情報登録!$D$10</f>
        <v/>
      </c>
      <c r="J126" s="6">
        <f>'様式Ⅰ(男子)'!C262</f>
        <v>0</v>
      </c>
      <c r="K126" s="6" t="str">
        <f>'様式Ⅰ(男子)'!O262</f>
        <v/>
      </c>
      <c r="L126" s="6" t="str">
        <f>'様式Ⅰ(男子)'!O263</f>
        <v/>
      </c>
      <c r="M126" s="6" t="e">
        <f>'様式Ⅰ(男子)'!#REF!</f>
        <v>#REF!</v>
      </c>
    </row>
    <row r="127" spans="1:13">
      <c r="A127" s="1">
        <v>126</v>
      </c>
      <c r="B127" s="6" t="str">
        <f>'様式Ⅰ(男子)'!I264</f>
        <v>000000000</v>
      </c>
      <c r="C127" s="6" t="str">
        <f>CONCATENATE('様式Ⅰ(男子)'!D264,"(",'様式Ⅰ(男子)'!G264,")")</f>
        <v>()</v>
      </c>
      <c r="D127" s="6" t="str">
        <f>'様式Ⅰ(男子)'!E264</f>
        <v/>
      </c>
      <c r="E127" s="6">
        <v>1</v>
      </c>
      <c r="F127" s="6" t="e">
        <f>'様式Ⅰ(男子)'!H264</f>
        <v>#N/A</v>
      </c>
      <c r="G127" s="6" t="str">
        <f>基本情報登録!$D$10</f>
        <v/>
      </c>
      <c r="J127" s="6">
        <f>'様式Ⅰ(男子)'!C264</f>
        <v>0</v>
      </c>
      <c r="K127" s="6" t="str">
        <f>'様式Ⅰ(男子)'!O264</f>
        <v/>
      </c>
      <c r="L127" s="6" t="str">
        <f>'様式Ⅰ(男子)'!O265</f>
        <v/>
      </c>
      <c r="M127" s="6" t="e">
        <f>'様式Ⅰ(男子)'!#REF!</f>
        <v>#REF!</v>
      </c>
    </row>
    <row r="128" spans="1:13">
      <c r="A128" s="1">
        <v>127</v>
      </c>
      <c r="B128" s="6" t="str">
        <f>'様式Ⅰ(男子)'!I266</f>
        <v>000000000</v>
      </c>
      <c r="C128" s="6" t="str">
        <f>CONCATENATE('様式Ⅰ(男子)'!D266,"(",'様式Ⅰ(男子)'!G266,")")</f>
        <v>()</v>
      </c>
      <c r="D128" s="6" t="str">
        <f>'様式Ⅰ(男子)'!E266</f>
        <v/>
      </c>
      <c r="E128" s="6">
        <v>1</v>
      </c>
      <c r="F128" s="6" t="e">
        <f>'様式Ⅰ(男子)'!H266</f>
        <v>#N/A</v>
      </c>
      <c r="G128" s="6" t="str">
        <f>基本情報登録!$D$10</f>
        <v/>
      </c>
      <c r="J128" s="6">
        <f>'様式Ⅰ(男子)'!C266</f>
        <v>0</v>
      </c>
      <c r="K128" s="6" t="str">
        <f>'様式Ⅰ(男子)'!O266</f>
        <v/>
      </c>
      <c r="L128" s="6" t="str">
        <f>'様式Ⅰ(男子)'!O267</f>
        <v/>
      </c>
      <c r="M128" s="6" t="e">
        <f>'様式Ⅰ(男子)'!#REF!</f>
        <v>#REF!</v>
      </c>
    </row>
    <row r="129" spans="1:13">
      <c r="A129" s="1">
        <v>128</v>
      </c>
      <c r="B129" s="6" t="str">
        <f>'様式Ⅰ(男子)'!I268</f>
        <v>000000000</v>
      </c>
      <c r="C129" s="6" t="str">
        <f>CONCATENATE('様式Ⅰ(男子)'!D268,"(",'様式Ⅰ(男子)'!G268,")")</f>
        <v>()</v>
      </c>
      <c r="D129" s="6" t="str">
        <f>'様式Ⅰ(男子)'!E268</f>
        <v/>
      </c>
      <c r="E129" s="6">
        <v>1</v>
      </c>
      <c r="F129" s="6" t="e">
        <f>'様式Ⅰ(男子)'!H268</f>
        <v>#N/A</v>
      </c>
      <c r="G129" s="6" t="str">
        <f>基本情報登録!$D$10</f>
        <v/>
      </c>
      <c r="J129" s="6">
        <f>'様式Ⅰ(男子)'!C268</f>
        <v>0</v>
      </c>
      <c r="K129" s="6" t="str">
        <f>'様式Ⅰ(男子)'!O268</f>
        <v/>
      </c>
      <c r="L129" s="6" t="str">
        <f>'様式Ⅰ(男子)'!O269</f>
        <v/>
      </c>
      <c r="M129" s="6" t="e">
        <f>'様式Ⅰ(男子)'!#REF!</f>
        <v>#REF!</v>
      </c>
    </row>
    <row r="130" spans="1:13">
      <c r="A130" s="1">
        <v>129</v>
      </c>
      <c r="B130" s="6" t="str">
        <f>'様式Ⅰ(男子)'!I270</f>
        <v>000000000</v>
      </c>
      <c r="C130" s="6" t="str">
        <f>CONCATENATE('様式Ⅰ(男子)'!D270,"(",'様式Ⅰ(男子)'!G270,")")</f>
        <v>()</v>
      </c>
      <c r="D130" s="6" t="str">
        <f>'様式Ⅰ(男子)'!E270</f>
        <v/>
      </c>
      <c r="E130" s="6">
        <v>1</v>
      </c>
      <c r="F130" s="6" t="e">
        <f>'様式Ⅰ(男子)'!H270</f>
        <v>#N/A</v>
      </c>
      <c r="G130" s="6" t="str">
        <f>基本情報登録!$D$10</f>
        <v/>
      </c>
      <c r="J130" s="6">
        <f>'様式Ⅰ(男子)'!C270</f>
        <v>0</v>
      </c>
      <c r="K130" s="6" t="str">
        <f>'様式Ⅰ(男子)'!O270</f>
        <v/>
      </c>
      <c r="L130" s="6" t="str">
        <f>'様式Ⅰ(男子)'!O271</f>
        <v/>
      </c>
      <c r="M130" s="6" t="e">
        <f>'様式Ⅰ(男子)'!#REF!</f>
        <v>#REF!</v>
      </c>
    </row>
    <row r="131" spans="1:13">
      <c r="A131" s="1">
        <v>130</v>
      </c>
      <c r="B131" s="6" t="str">
        <f>'様式Ⅰ(男子)'!I272</f>
        <v>000000000</v>
      </c>
      <c r="C131" s="6" t="str">
        <f>CONCATENATE('様式Ⅰ(男子)'!D272,"(",'様式Ⅰ(男子)'!G272,")")</f>
        <v>()</v>
      </c>
      <c r="D131" s="6" t="str">
        <f>'様式Ⅰ(男子)'!E272</f>
        <v/>
      </c>
      <c r="E131" s="6">
        <v>1</v>
      </c>
      <c r="F131" s="6" t="e">
        <f>'様式Ⅰ(男子)'!H272</f>
        <v>#N/A</v>
      </c>
      <c r="G131" s="6" t="str">
        <f>基本情報登録!$D$10</f>
        <v/>
      </c>
      <c r="J131" s="6">
        <f>'様式Ⅰ(男子)'!C272</f>
        <v>0</v>
      </c>
      <c r="K131" s="6" t="str">
        <f>'様式Ⅰ(男子)'!O272</f>
        <v/>
      </c>
      <c r="L131" s="6" t="str">
        <f>'様式Ⅰ(男子)'!O273</f>
        <v/>
      </c>
      <c r="M131" s="6" t="e">
        <f>'様式Ⅰ(男子)'!#REF!</f>
        <v>#REF!</v>
      </c>
    </row>
    <row r="132" spans="1:13">
      <c r="A132" s="1">
        <v>131</v>
      </c>
      <c r="B132" s="6" t="str">
        <f>'様式Ⅰ(男子)'!I274</f>
        <v>000000000</v>
      </c>
      <c r="C132" s="6" t="str">
        <f>CONCATENATE('様式Ⅰ(男子)'!D274,"(",'様式Ⅰ(男子)'!G274,")")</f>
        <v>()</v>
      </c>
      <c r="D132" s="6" t="str">
        <f>'様式Ⅰ(男子)'!E274</f>
        <v/>
      </c>
      <c r="E132" s="6">
        <v>1</v>
      </c>
      <c r="F132" s="6" t="e">
        <f>'様式Ⅰ(男子)'!H274</f>
        <v>#N/A</v>
      </c>
      <c r="G132" s="6" t="str">
        <f>基本情報登録!$D$10</f>
        <v/>
      </c>
      <c r="J132" s="6">
        <f>'様式Ⅰ(男子)'!C274</f>
        <v>0</v>
      </c>
      <c r="K132" s="6" t="str">
        <f>'様式Ⅰ(男子)'!O274</f>
        <v/>
      </c>
      <c r="L132" s="6" t="str">
        <f>'様式Ⅰ(男子)'!O275</f>
        <v/>
      </c>
      <c r="M132" s="6" t="e">
        <f>'様式Ⅰ(男子)'!#REF!</f>
        <v>#REF!</v>
      </c>
    </row>
    <row r="133" spans="1:13">
      <c r="A133" s="1">
        <v>132</v>
      </c>
      <c r="B133" s="6" t="str">
        <f>'様式Ⅰ(男子)'!I276</f>
        <v>000000000</v>
      </c>
      <c r="C133" s="6" t="str">
        <f>CONCATENATE('様式Ⅰ(男子)'!D276,"(",'様式Ⅰ(男子)'!G276,")")</f>
        <v>()</v>
      </c>
      <c r="D133" s="6" t="str">
        <f>'様式Ⅰ(男子)'!E276</f>
        <v/>
      </c>
      <c r="E133" s="6">
        <v>1</v>
      </c>
      <c r="F133" s="6" t="e">
        <f>'様式Ⅰ(男子)'!H276</f>
        <v>#N/A</v>
      </c>
      <c r="G133" s="6" t="str">
        <f>基本情報登録!$D$10</f>
        <v/>
      </c>
      <c r="J133" s="6">
        <f>'様式Ⅰ(男子)'!C276</f>
        <v>0</v>
      </c>
      <c r="K133" s="6" t="str">
        <f>'様式Ⅰ(男子)'!O276</f>
        <v/>
      </c>
      <c r="L133" s="6" t="str">
        <f>'様式Ⅰ(男子)'!O277</f>
        <v/>
      </c>
      <c r="M133" s="6" t="e">
        <f>'様式Ⅰ(男子)'!#REF!</f>
        <v>#REF!</v>
      </c>
    </row>
    <row r="134" spans="1:13">
      <c r="A134" s="1">
        <v>133</v>
      </c>
      <c r="B134" s="6" t="str">
        <f>'様式Ⅰ(男子)'!I278</f>
        <v>000000000</v>
      </c>
      <c r="C134" s="6" t="str">
        <f>CONCATENATE('様式Ⅰ(男子)'!D278,"(",'様式Ⅰ(男子)'!G278,")")</f>
        <v>()</v>
      </c>
      <c r="D134" s="6" t="str">
        <f>'様式Ⅰ(男子)'!E278</f>
        <v/>
      </c>
      <c r="E134" s="6">
        <v>1</v>
      </c>
      <c r="F134" s="6" t="e">
        <f>'様式Ⅰ(男子)'!H278</f>
        <v>#N/A</v>
      </c>
      <c r="G134" s="6" t="str">
        <f>基本情報登録!$D$10</f>
        <v/>
      </c>
      <c r="J134" s="6">
        <f>'様式Ⅰ(男子)'!C278</f>
        <v>0</v>
      </c>
      <c r="K134" s="6" t="str">
        <f>'様式Ⅰ(男子)'!O278</f>
        <v/>
      </c>
      <c r="L134" s="6" t="str">
        <f>'様式Ⅰ(男子)'!O279</f>
        <v/>
      </c>
      <c r="M134" s="6" t="e">
        <f>'様式Ⅰ(男子)'!#REF!</f>
        <v>#REF!</v>
      </c>
    </row>
    <row r="135" spans="1:13">
      <c r="A135" s="1">
        <v>134</v>
      </c>
      <c r="B135" s="6" t="str">
        <f>'様式Ⅰ(男子)'!I280</f>
        <v>000000000</v>
      </c>
      <c r="C135" s="6" t="str">
        <f>CONCATENATE('様式Ⅰ(男子)'!D280,"(",'様式Ⅰ(男子)'!G280,")")</f>
        <v>()</v>
      </c>
      <c r="D135" s="6" t="str">
        <f>'様式Ⅰ(男子)'!E280</f>
        <v/>
      </c>
      <c r="E135" s="6">
        <v>1</v>
      </c>
      <c r="F135" s="6" t="e">
        <f>'様式Ⅰ(男子)'!H280</f>
        <v>#N/A</v>
      </c>
      <c r="G135" s="6" t="str">
        <f>基本情報登録!$D$10</f>
        <v/>
      </c>
      <c r="J135" s="6">
        <f>'様式Ⅰ(男子)'!C280</f>
        <v>0</v>
      </c>
      <c r="K135" s="6" t="str">
        <f>'様式Ⅰ(男子)'!O280</f>
        <v/>
      </c>
      <c r="L135" s="6" t="str">
        <f>'様式Ⅰ(男子)'!O281</f>
        <v/>
      </c>
      <c r="M135" s="6" t="e">
        <f>'様式Ⅰ(男子)'!#REF!</f>
        <v>#REF!</v>
      </c>
    </row>
    <row r="136" spans="1:13">
      <c r="A136" s="1">
        <v>135</v>
      </c>
      <c r="B136" s="6" t="str">
        <f>'様式Ⅰ(男子)'!I282</f>
        <v>000000000</v>
      </c>
      <c r="C136" s="6" t="str">
        <f>CONCATENATE('様式Ⅰ(男子)'!D282,"(",'様式Ⅰ(男子)'!G282,")")</f>
        <v>()</v>
      </c>
      <c r="D136" s="6" t="str">
        <f>'様式Ⅰ(男子)'!E282</f>
        <v/>
      </c>
      <c r="E136" s="6">
        <v>1</v>
      </c>
      <c r="F136" s="6" t="e">
        <f>'様式Ⅰ(男子)'!H282</f>
        <v>#N/A</v>
      </c>
      <c r="G136" s="6" t="str">
        <f>基本情報登録!$D$10</f>
        <v/>
      </c>
      <c r="J136" s="6">
        <f>'様式Ⅰ(男子)'!C282</f>
        <v>0</v>
      </c>
      <c r="K136" s="6" t="str">
        <f>'様式Ⅰ(男子)'!O282</f>
        <v/>
      </c>
      <c r="L136" s="6" t="str">
        <f>'様式Ⅰ(男子)'!O283</f>
        <v/>
      </c>
      <c r="M136" s="6" t="e">
        <f>'様式Ⅰ(男子)'!#REF!</f>
        <v>#REF!</v>
      </c>
    </row>
    <row r="137" spans="1:13">
      <c r="A137" s="1">
        <v>136</v>
      </c>
      <c r="B137" s="6" t="str">
        <f>'様式Ⅰ(男子)'!I284</f>
        <v>000000000</v>
      </c>
      <c r="C137" s="6" t="str">
        <f>CONCATENATE('様式Ⅰ(男子)'!D284,"(",'様式Ⅰ(男子)'!G284,")")</f>
        <v>()</v>
      </c>
      <c r="D137" s="6" t="str">
        <f>'様式Ⅰ(男子)'!E284</f>
        <v/>
      </c>
      <c r="E137" s="6">
        <v>1</v>
      </c>
      <c r="F137" s="6" t="e">
        <f>'様式Ⅰ(男子)'!H284</f>
        <v>#N/A</v>
      </c>
      <c r="G137" s="6" t="str">
        <f>基本情報登録!$D$10</f>
        <v/>
      </c>
      <c r="J137" s="6">
        <f>'様式Ⅰ(男子)'!C284</f>
        <v>0</v>
      </c>
      <c r="K137" s="6" t="str">
        <f>'様式Ⅰ(男子)'!O284</f>
        <v/>
      </c>
      <c r="L137" s="6" t="str">
        <f>'様式Ⅰ(男子)'!O285</f>
        <v/>
      </c>
      <c r="M137" s="6" t="e">
        <f>'様式Ⅰ(男子)'!#REF!</f>
        <v>#REF!</v>
      </c>
    </row>
    <row r="138" spans="1:13">
      <c r="A138" s="1">
        <v>137</v>
      </c>
      <c r="B138" s="6" t="str">
        <f>'様式Ⅰ(男子)'!I286</f>
        <v>000000000</v>
      </c>
      <c r="C138" s="6" t="str">
        <f>CONCATENATE('様式Ⅰ(男子)'!D286,"(",'様式Ⅰ(男子)'!G286,")")</f>
        <v>()</v>
      </c>
      <c r="D138" s="6" t="str">
        <f>'様式Ⅰ(男子)'!E286</f>
        <v/>
      </c>
      <c r="E138" s="6">
        <v>1</v>
      </c>
      <c r="F138" s="6" t="e">
        <f>'様式Ⅰ(男子)'!H286</f>
        <v>#N/A</v>
      </c>
      <c r="G138" s="6" t="str">
        <f>基本情報登録!$D$10</f>
        <v/>
      </c>
      <c r="J138" s="6">
        <f>'様式Ⅰ(男子)'!C286</f>
        <v>0</v>
      </c>
      <c r="K138" s="6" t="str">
        <f>'様式Ⅰ(男子)'!O286</f>
        <v/>
      </c>
      <c r="L138" s="6" t="str">
        <f>'様式Ⅰ(男子)'!O287</f>
        <v/>
      </c>
      <c r="M138" s="6" t="e">
        <f>'様式Ⅰ(男子)'!#REF!</f>
        <v>#REF!</v>
      </c>
    </row>
    <row r="139" spans="1:13">
      <c r="A139" s="1">
        <v>138</v>
      </c>
      <c r="B139" s="6" t="str">
        <f>'様式Ⅰ(男子)'!I288</f>
        <v>000000000</v>
      </c>
      <c r="C139" s="6" t="str">
        <f>CONCATENATE('様式Ⅰ(男子)'!D288,"(",'様式Ⅰ(男子)'!G288,")")</f>
        <v>()</v>
      </c>
      <c r="D139" s="6" t="str">
        <f>'様式Ⅰ(男子)'!E288</f>
        <v/>
      </c>
      <c r="E139" s="6">
        <v>1</v>
      </c>
      <c r="F139" s="6" t="e">
        <f>'様式Ⅰ(男子)'!H288</f>
        <v>#N/A</v>
      </c>
      <c r="G139" s="6" t="str">
        <f>基本情報登録!$D$10</f>
        <v/>
      </c>
      <c r="J139" s="6">
        <f>'様式Ⅰ(男子)'!C288</f>
        <v>0</v>
      </c>
      <c r="K139" s="6" t="str">
        <f>'様式Ⅰ(男子)'!O288</f>
        <v/>
      </c>
      <c r="L139" s="6" t="str">
        <f>'様式Ⅰ(男子)'!O289</f>
        <v/>
      </c>
      <c r="M139" s="6" t="e">
        <f>'様式Ⅰ(男子)'!#REF!</f>
        <v>#REF!</v>
      </c>
    </row>
    <row r="140" spans="1:13">
      <c r="A140" s="1">
        <v>139</v>
      </c>
      <c r="B140" s="6" t="str">
        <f>'様式Ⅰ(男子)'!I290</f>
        <v>000000000</v>
      </c>
      <c r="C140" s="6" t="str">
        <f>CONCATENATE('様式Ⅰ(男子)'!D290,"(",'様式Ⅰ(男子)'!G290,")")</f>
        <v>()</v>
      </c>
      <c r="D140" s="6" t="str">
        <f>'様式Ⅰ(男子)'!E290</f>
        <v/>
      </c>
      <c r="E140" s="6">
        <v>1</v>
      </c>
      <c r="F140" s="6" t="e">
        <f>'様式Ⅰ(男子)'!H290</f>
        <v>#N/A</v>
      </c>
      <c r="G140" s="6" t="str">
        <f>基本情報登録!$D$10</f>
        <v/>
      </c>
      <c r="J140" s="6">
        <f>'様式Ⅰ(男子)'!C290</f>
        <v>0</v>
      </c>
      <c r="K140" s="6" t="str">
        <f>'様式Ⅰ(男子)'!O290</f>
        <v/>
      </c>
      <c r="L140" s="6" t="str">
        <f>'様式Ⅰ(男子)'!O291</f>
        <v/>
      </c>
      <c r="M140" s="6" t="e">
        <f>'様式Ⅰ(男子)'!#REF!</f>
        <v>#REF!</v>
      </c>
    </row>
    <row r="141" spans="1:13">
      <c r="A141" s="1">
        <v>140</v>
      </c>
      <c r="B141" s="6" t="str">
        <f>'様式Ⅰ(男子)'!I292</f>
        <v>000000000</v>
      </c>
      <c r="C141" s="6" t="str">
        <f>CONCATENATE('様式Ⅰ(男子)'!D292,"(",'様式Ⅰ(男子)'!G292,")")</f>
        <v>()</v>
      </c>
      <c r="D141" s="6" t="str">
        <f>'様式Ⅰ(男子)'!E292</f>
        <v/>
      </c>
      <c r="E141" s="6">
        <v>1</v>
      </c>
      <c r="F141" s="6" t="e">
        <f>'様式Ⅰ(男子)'!H292</f>
        <v>#N/A</v>
      </c>
      <c r="G141" s="6" t="str">
        <f>基本情報登録!$D$10</f>
        <v/>
      </c>
      <c r="J141" s="6">
        <f>'様式Ⅰ(男子)'!C292</f>
        <v>0</v>
      </c>
      <c r="K141" s="6" t="str">
        <f>'様式Ⅰ(男子)'!O292</f>
        <v/>
      </c>
      <c r="L141" s="6" t="str">
        <f>'様式Ⅰ(男子)'!O293</f>
        <v/>
      </c>
      <c r="M141" s="6" t="e">
        <f>'様式Ⅰ(男子)'!#REF!</f>
        <v>#REF!</v>
      </c>
    </row>
    <row r="142" spans="1:13">
      <c r="A142" s="1">
        <v>141</v>
      </c>
      <c r="B142" s="6" t="str">
        <f>'様式Ⅰ(男子)'!I294</f>
        <v>000000000</v>
      </c>
      <c r="C142" s="6" t="str">
        <f>CONCATENATE('様式Ⅰ(男子)'!D294,"(",'様式Ⅰ(男子)'!G294,")")</f>
        <v>()</v>
      </c>
      <c r="D142" s="6" t="str">
        <f>'様式Ⅰ(男子)'!E294</f>
        <v/>
      </c>
      <c r="E142" s="6">
        <v>1</v>
      </c>
      <c r="F142" s="6" t="e">
        <f>'様式Ⅰ(男子)'!H294</f>
        <v>#N/A</v>
      </c>
      <c r="G142" s="6" t="str">
        <f>基本情報登録!$D$10</f>
        <v/>
      </c>
      <c r="J142" s="6">
        <f>'様式Ⅰ(男子)'!C294</f>
        <v>0</v>
      </c>
      <c r="K142" s="6" t="str">
        <f>'様式Ⅰ(男子)'!O294</f>
        <v/>
      </c>
      <c r="L142" s="6" t="str">
        <f>'様式Ⅰ(男子)'!O295</f>
        <v/>
      </c>
      <c r="M142" s="6" t="e">
        <f>'様式Ⅰ(男子)'!#REF!</f>
        <v>#REF!</v>
      </c>
    </row>
    <row r="143" spans="1:13">
      <c r="A143" s="1">
        <v>142</v>
      </c>
      <c r="B143" s="6" t="str">
        <f>'様式Ⅰ(男子)'!I296</f>
        <v>000000000</v>
      </c>
      <c r="C143" s="6" t="str">
        <f>CONCATENATE('様式Ⅰ(男子)'!D296,"(",'様式Ⅰ(男子)'!G296,")")</f>
        <v>()</v>
      </c>
      <c r="D143" s="6" t="str">
        <f>'様式Ⅰ(男子)'!E296</f>
        <v/>
      </c>
      <c r="E143" s="6">
        <v>1</v>
      </c>
      <c r="F143" s="6" t="e">
        <f>'様式Ⅰ(男子)'!H296</f>
        <v>#N/A</v>
      </c>
      <c r="G143" s="6" t="str">
        <f>基本情報登録!$D$10</f>
        <v/>
      </c>
      <c r="J143" s="6">
        <f>'様式Ⅰ(男子)'!C296</f>
        <v>0</v>
      </c>
      <c r="K143" s="6" t="str">
        <f>'様式Ⅰ(男子)'!O296</f>
        <v/>
      </c>
      <c r="L143" s="6" t="str">
        <f>'様式Ⅰ(男子)'!O297</f>
        <v/>
      </c>
      <c r="M143" s="6" t="e">
        <f>'様式Ⅰ(男子)'!#REF!</f>
        <v>#REF!</v>
      </c>
    </row>
    <row r="144" spans="1:13">
      <c r="A144" s="1">
        <v>143</v>
      </c>
      <c r="B144" s="6" t="str">
        <f>'様式Ⅰ(男子)'!I298</f>
        <v>000000000</v>
      </c>
      <c r="C144" s="6" t="str">
        <f>CONCATENATE('様式Ⅰ(男子)'!D298,"(",'様式Ⅰ(男子)'!G298,")")</f>
        <v>()</v>
      </c>
      <c r="D144" s="6" t="str">
        <f>'様式Ⅰ(男子)'!E298</f>
        <v/>
      </c>
      <c r="E144" s="6">
        <v>1</v>
      </c>
      <c r="F144" s="6" t="e">
        <f>'様式Ⅰ(男子)'!H298</f>
        <v>#N/A</v>
      </c>
      <c r="G144" s="6" t="str">
        <f>基本情報登録!$D$10</f>
        <v/>
      </c>
      <c r="J144" s="6">
        <f>'様式Ⅰ(男子)'!C298</f>
        <v>0</v>
      </c>
      <c r="K144" s="6" t="str">
        <f>'様式Ⅰ(男子)'!O298</f>
        <v/>
      </c>
      <c r="L144" s="6" t="str">
        <f>'様式Ⅰ(男子)'!O299</f>
        <v/>
      </c>
      <c r="M144" s="6" t="e">
        <f>'様式Ⅰ(男子)'!#REF!</f>
        <v>#REF!</v>
      </c>
    </row>
    <row r="145" spans="1:13">
      <c r="A145" s="1">
        <v>144</v>
      </c>
      <c r="B145" s="6" t="str">
        <f>'様式Ⅰ(男子)'!I300</f>
        <v>000000000</v>
      </c>
      <c r="C145" s="6" t="str">
        <f>CONCATENATE('様式Ⅰ(男子)'!D300,"(",'様式Ⅰ(男子)'!G300,")")</f>
        <v>()</v>
      </c>
      <c r="D145" s="6" t="str">
        <f>'様式Ⅰ(男子)'!E300</f>
        <v/>
      </c>
      <c r="E145" s="6">
        <v>1</v>
      </c>
      <c r="F145" s="6" t="e">
        <f>'様式Ⅰ(男子)'!H300</f>
        <v>#N/A</v>
      </c>
      <c r="G145" s="6" t="str">
        <f>基本情報登録!$D$10</f>
        <v/>
      </c>
      <c r="J145" s="6">
        <f>'様式Ⅰ(男子)'!C300</f>
        <v>0</v>
      </c>
      <c r="K145" s="6" t="str">
        <f>'様式Ⅰ(男子)'!O300</f>
        <v/>
      </c>
      <c r="L145" s="6" t="str">
        <f>'様式Ⅰ(男子)'!O301</f>
        <v/>
      </c>
      <c r="M145" s="6" t="e">
        <f>'様式Ⅰ(男子)'!#REF!</f>
        <v>#REF!</v>
      </c>
    </row>
    <row r="146" spans="1:13">
      <c r="A146" s="1">
        <v>145</v>
      </c>
      <c r="B146" s="6" t="str">
        <f>'様式Ⅰ(男子)'!I302</f>
        <v>000000000</v>
      </c>
      <c r="C146" s="6" t="str">
        <f>CONCATENATE('様式Ⅰ(男子)'!D302,"(",'様式Ⅰ(男子)'!G302,")")</f>
        <v>()</v>
      </c>
      <c r="D146" s="6" t="str">
        <f>'様式Ⅰ(男子)'!E302</f>
        <v/>
      </c>
      <c r="E146" s="6">
        <v>1</v>
      </c>
      <c r="F146" s="6" t="e">
        <f>'様式Ⅰ(男子)'!H302</f>
        <v>#N/A</v>
      </c>
      <c r="G146" s="6" t="str">
        <f>基本情報登録!$D$10</f>
        <v/>
      </c>
      <c r="J146" s="6">
        <f>'様式Ⅰ(男子)'!C302</f>
        <v>0</v>
      </c>
      <c r="K146" s="6" t="str">
        <f>'様式Ⅰ(男子)'!O302</f>
        <v/>
      </c>
      <c r="L146" s="6" t="str">
        <f>'様式Ⅰ(男子)'!O303</f>
        <v/>
      </c>
      <c r="M146" s="6" t="e">
        <f>'様式Ⅰ(男子)'!#REF!</f>
        <v>#REF!</v>
      </c>
    </row>
    <row r="147" spans="1:13">
      <c r="A147" s="1">
        <v>146</v>
      </c>
      <c r="B147" s="6" t="str">
        <f>'様式Ⅰ(男子)'!I304</f>
        <v>000000000</v>
      </c>
      <c r="C147" s="6" t="str">
        <f>CONCATENATE('様式Ⅰ(男子)'!D304,"(",'様式Ⅰ(男子)'!G304,")")</f>
        <v>()</v>
      </c>
      <c r="D147" s="6" t="str">
        <f>'様式Ⅰ(男子)'!E304</f>
        <v/>
      </c>
      <c r="E147" s="6">
        <v>1</v>
      </c>
      <c r="F147" s="6" t="e">
        <f>'様式Ⅰ(男子)'!H304</f>
        <v>#N/A</v>
      </c>
      <c r="G147" s="6" t="str">
        <f>基本情報登録!$D$10</f>
        <v/>
      </c>
      <c r="J147" s="6">
        <f>'様式Ⅰ(男子)'!C304</f>
        <v>0</v>
      </c>
      <c r="K147" s="6" t="str">
        <f>'様式Ⅰ(男子)'!O304</f>
        <v/>
      </c>
      <c r="L147" s="6" t="str">
        <f>'様式Ⅰ(男子)'!O305</f>
        <v/>
      </c>
      <c r="M147" s="6" t="e">
        <f>'様式Ⅰ(男子)'!#REF!</f>
        <v>#REF!</v>
      </c>
    </row>
    <row r="148" spans="1:13">
      <c r="A148" s="1">
        <v>147</v>
      </c>
      <c r="B148" s="6" t="str">
        <f>'様式Ⅰ(男子)'!I306</f>
        <v>000000000</v>
      </c>
      <c r="C148" s="6" t="str">
        <f>CONCATENATE('様式Ⅰ(男子)'!D306,"(",'様式Ⅰ(男子)'!G306,")")</f>
        <v>()</v>
      </c>
      <c r="D148" s="6" t="str">
        <f>'様式Ⅰ(男子)'!E306</f>
        <v/>
      </c>
      <c r="E148" s="6">
        <v>1</v>
      </c>
      <c r="F148" s="6" t="e">
        <f>'様式Ⅰ(男子)'!H306</f>
        <v>#N/A</v>
      </c>
      <c r="G148" s="6" t="str">
        <f>基本情報登録!$D$10</f>
        <v/>
      </c>
      <c r="J148" s="6">
        <f>'様式Ⅰ(男子)'!C306</f>
        <v>0</v>
      </c>
      <c r="K148" s="6" t="str">
        <f>'様式Ⅰ(男子)'!O306</f>
        <v/>
      </c>
      <c r="L148" s="6" t="str">
        <f>'様式Ⅰ(男子)'!O307</f>
        <v/>
      </c>
      <c r="M148" s="6" t="e">
        <f>'様式Ⅰ(男子)'!#REF!</f>
        <v>#REF!</v>
      </c>
    </row>
    <row r="149" spans="1:13">
      <c r="A149" s="1">
        <v>148</v>
      </c>
      <c r="B149" s="6" t="str">
        <f>'様式Ⅰ(男子)'!I308</f>
        <v>000000000</v>
      </c>
      <c r="C149" s="6" t="str">
        <f>CONCATENATE('様式Ⅰ(男子)'!D308,"(",'様式Ⅰ(男子)'!G308,")")</f>
        <v>()</v>
      </c>
      <c r="D149" s="6" t="str">
        <f>'様式Ⅰ(男子)'!E308</f>
        <v/>
      </c>
      <c r="E149" s="6">
        <v>1</v>
      </c>
      <c r="F149" s="6" t="e">
        <f>'様式Ⅰ(男子)'!H308</f>
        <v>#N/A</v>
      </c>
      <c r="G149" s="6" t="str">
        <f>基本情報登録!$D$10</f>
        <v/>
      </c>
      <c r="J149" s="6">
        <f>'様式Ⅰ(男子)'!C308</f>
        <v>0</v>
      </c>
      <c r="K149" s="6" t="str">
        <f>'様式Ⅰ(男子)'!O308</f>
        <v/>
      </c>
      <c r="L149" s="6" t="str">
        <f>'様式Ⅰ(男子)'!O309</f>
        <v/>
      </c>
      <c r="M149" s="6" t="e">
        <f>'様式Ⅰ(男子)'!#REF!</f>
        <v>#REF!</v>
      </c>
    </row>
    <row r="150" spans="1:13">
      <c r="A150" s="1">
        <v>149</v>
      </c>
      <c r="B150" s="6" t="str">
        <f>'様式Ⅰ(男子)'!I310</f>
        <v>000000000</v>
      </c>
      <c r="C150" s="6" t="str">
        <f>CONCATENATE('様式Ⅰ(男子)'!D310,"(",'様式Ⅰ(男子)'!G310,")")</f>
        <v>()</v>
      </c>
      <c r="D150" s="6" t="str">
        <f>'様式Ⅰ(男子)'!E310</f>
        <v/>
      </c>
      <c r="E150" s="6">
        <v>1</v>
      </c>
      <c r="F150" s="6" t="e">
        <f>'様式Ⅰ(男子)'!H310</f>
        <v>#N/A</v>
      </c>
      <c r="G150" s="6" t="str">
        <f>基本情報登録!$D$10</f>
        <v/>
      </c>
      <c r="J150" s="6">
        <f>'様式Ⅰ(男子)'!C310</f>
        <v>0</v>
      </c>
      <c r="K150" s="6" t="str">
        <f>'様式Ⅰ(男子)'!O310</f>
        <v/>
      </c>
      <c r="L150" s="6" t="str">
        <f>'様式Ⅰ(男子)'!O311</f>
        <v/>
      </c>
      <c r="M150" s="6" t="e">
        <f>'様式Ⅰ(男子)'!#REF!</f>
        <v>#REF!</v>
      </c>
    </row>
    <row r="151" spans="1:13">
      <c r="A151" s="1">
        <v>150</v>
      </c>
      <c r="B151" s="6" t="str">
        <f>'様式Ⅰ(男子)'!I312</f>
        <v>000000000</v>
      </c>
      <c r="C151" s="6" t="str">
        <f>CONCATENATE('様式Ⅰ(男子)'!D312,"(",'様式Ⅰ(男子)'!G312,")")</f>
        <v>()</v>
      </c>
      <c r="D151" s="6" t="str">
        <f>'様式Ⅰ(男子)'!E312</f>
        <v/>
      </c>
      <c r="E151" s="6">
        <v>1</v>
      </c>
      <c r="F151" s="6" t="e">
        <f>'様式Ⅰ(男子)'!H312</f>
        <v>#N/A</v>
      </c>
      <c r="G151" s="6" t="str">
        <f>基本情報登録!$D$10</f>
        <v/>
      </c>
      <c r="J151" s="6">
        <f>'様式Ⅰ(男子)'!C312</f>
        <v>0</v>
      </c>
      <c r="K151" s="6" t="str">
        <f>'様式Ⅰ(男子)'!O312</f>
        <v/>
      </c>
      <c r="L151" s="6" t="str">
        <f>'様式Ⅰ(男子)'!O313</f>
        <v/>
      </c>
      <c r="M151" s="6" t="e">
        <f>'様式Ⅰ(男子)'!#REF!</f>
        <v>#REF!</v>
      </c>
    </row>
  </sheetData>
  <phoneticPr fontId="1"/>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N151"/>
  <sheetViews>
    <sheetView workbookViewId="0">
      <selection activeCell="M79" sqref="M79"/>
    </sheetView>
  </sheetViews>
  <sheetFormatPr defaultColWidth="8.875" defaultRowHeight="13.5"/>
  <cols>
    <col min="1" max="1" width="7.375" style="1" bestFit="1" customWidth="1"/>
    <col min="2" max="2" width="10.5" style="6" bestFit="1" customWidth="1"/>
    <col min="3" max="3" width="16.125" style="6" bestFit="1" customWidth="1"/>
    <col min="4" max="4" width="36.5" style="6" customWidth="1"/>
    <col min="5" max="5" width="3.5" style="6" bestFit="1" customWidth="1"/>
    <col min="6" max="6" width="3.875" style="6" customWidth="1"/>
    <col min="7" max="7" width="7.5" style="6" bestFit="1" customWidth="1"/>
    <col min="8" max="9" width="5.5" style="6" bestFit="1" customWidth="1"/>
    <col min="10" max="10" width="5.125" style="6" customWidth="1"/>
    <col min="11" max="11" width="15" style="6" bestFit="1" customWidth="1"/>
    <col min="12" max="12" width="14.5" style="6" customWidth="1"/>
    <col min="13" max="13" width="15" style="6" bestFit="1" customWidth="1"/>
  </cols>
  <sheetData>
    <row r="1" spans="1:13">
      <c r="A1" s="1" t="s">
        <v>1175</v>
      </c>
      <c r="B1" s="61" t="s">
        <v>33</v>
      </c>
      <c r="C1" s="61" t="s">
        <v>954</v>
      </c>
      <c r="D1" s="61" t="s">
        <v>955</v>
      </c>
      <c r="E1" s="61" t="s">
        <v>956</v>
      </c>
      <c r="F1" s="61" t="s">
        <v>4</v>
      </c>
      <c r="G1" s="61" t="s">
        <v>957</v>
      </c>
      <c r="H1" s="61" t="s">
        <v>6005</v>
      </c>
      <c r="I1" s="61" t="s">
        <v>6006</v>
      </c>
      <c r="J1" s="61" t="s">
        <v>958</v>
      </c>
      <c r="K1" s="61" t="s">
        <v>959</v>
      </c>
      <c r="L1" s="61" t="s">
        <v>960</v>
      </c>
      <c r="M1" s="61" t="s">
        <v>1189</v>
      </c>
    </row>
    <row r="2" spans="1:13">
      <c r="A2" s="1">
        <v>1</v>
      </c>
      <c r="B2" s="6" t="str">
        <f>'様式Ⅰ(女子)'!I14</f>
        <v>000000000</v>
      </c>
      <c r="C2" s="6" t="str">
        <f>CONCATENATE('様式Ⅰ(女子)'!D14,"(",'様式Ⅰ(女子)'!G14,")")</f>
        <v>()</v>
      </c>
      <c r="D2" s="6" t="str">
        <f>'様式Ⅰ(女子)'!E14</f>
        <v/>
      </c>
      <c r="E2" s="6">
        <v>2</v>
      </c>
      <c r="F2" s="6" t="e">
        <f>'様式Ⅰ(女子)'!H14</f>
        <v>#N/A</v>
      </c>
      <c r="G2" s="6" t="str">
        <f>基本情報登録!$D$10</f>
        <v/>
      </c>
      <c r="J2" s="6">
        <f>'様式Ⅰ(女子)'!C14</f>
        <v>0</v>
      </c>
      <c r="K2" s="6" t="str">
        <f>'様式Ⅰ(女子)'!O14</f>
        <v/>
      </c>
      <c r="L2" s="6" t="str">
        <f>'様式Ⅰ(女子)'!O15</f>
        <v/>
      </c>
      <c r="M2" s="6" t="e">
        <f>'様式Ⅰ(女子)'!#REF!</f>
        <v>#REF!</v>
      </c>
    </row>
    <row r="3" spans="1:13">
      <c r="A3" s="1">
        <v>2</v>
      </c>
      <c r="B3" s="6" t="str">
        <f>'様式Ⅰ(女子)'!I16</f>
        <v>000000000</v>
      </c>
      <c r="C3" s="6" t="str">
        <f>CONCATENATE('様式Ⅰ(女子)'!D16,"(",'様式Ⅰ(女子)'!G16,")")</f>
        <v>()</v>
      </c>
      <c r="D3" s="6" t="str">
        <f>'様式Ⅰ(女子)'!E16</f>
        <v/>
      </c>
      <c r="E3" s="6">
        <v>2</v>
      </c>
      <c r="F3" s="6" t="e">
        <f>'様式Ⅰ(女子)'!H16</f>
        <v>#N/A</v>
      </c>
      <c r="G3" s="6" t="str">
        <f>基本情報登録!$D$10</f>
        <v/>
      </c>
      <c r="J3" s="6">
        <f>'様式Ⅰ(女子)'!C16</f>
        <v>0</v>
      </c>
      <c r="K3" s="6" t="str">
        <f>'様式Ⅰ(女子)'!O16</f>
        <v/>
      </c>
      <c r="L3" s="6" t="str">
        <f>'様式Ⅰ(女子)'!O17</f>
        <v/>
      </c>
      <c r="M3" s="6" t="e">
        <f>'様式Ⅰ(女子)'!#REF!</f>
        <v>#REF!</v>
      </c>
    </row>
    <row r="4" spans="1:13">
      <c r="A4" s="1">
        <v>3</v>
      </c>
      <c r="B4" s="6" t="str">
        <f>'様式Ⅰ(女子)'!I18</f>
        <v>000000000</v>
      </c>
      <c r="C4" s="6" t="str">
        <f>CONCATENATE('様式Ⅰ(女子)'!D18,"(",'様式Ⅰ(女子)'!G18,")")</f>
        <v>()</v>
      </c>
      <c r="D4" s="6" t="str">
        <f>'様式Ⅰ(女子)'!E18</f>
        <v/>
      </c>
      <c r="E4" s="6">
        <v>2</v>
      </c>
      <c r="F4" s="6" t="e">
        <f>'様式Ⅰ(女子)'!H18</f>
        <v>#N/A</v>
      </c>
      <c r="G4" s="6" t="str">
        <f>基本情報登録!$D$10</f>
        <v/>
      </c>
      <c r="J4" s="6">
        <f>'様式Ⅰ(女子)'!C18</f>
        <v>0</v>
      </c>
      <c r="K4" s="6" t="str">
        <f>'様式Ⅰ(女子)'!O18</f>
        <v/>
      </c>
      <c r="L4" s="6" t="str">
        <f>'様式Ⅰ(女子)'!O19</f>
        <v/>
      </c>
      <c r="M4" s="6" t="e">
        <f>'様式Ⅰ(女子)'!#REF!</f>
        <v>#REF!</v>
      </c>
    </row>
    <row r="5" spans="1:13">
      <c r="A5" s="1">
        <v>4</v>
      </c>
      <c r="B5" s="6" t="str">
        <f>'様式Ⅰ(女子)'!I20</f>
        <v>000000000</v>
      </c>
      <c r="C5" s="6" t="str">
        <f>CONCATENATE('様式Ⅰ(女子)'!D20,"(",'様式Ⅰ(女子)'!G20,")")</f>
        <v>()</v>
      </c>
      <c r="D5" s="6" t="str">
        <f>'様式Ⅰ(女子)'!E20</f>
        <v/>
      </c>
      <c r="E5" s="6">
        <v>2</v>
      </c>
      <c r="F5" s="6" t="e">
        <f>'様式Ⅰ(女子)'!H20</f>
        <v>#N/A</v>
      </c>
      <c r="G5" s="6" t="str">
        <f>基本情報登録!$D$10</f>
        <v/>
      </c>
      <c r="J5" s="6">
        <f>'様式Ⅰ(女子)'!C20</f>
        <v>0</v>
      </c>
      <c r="K5" s="6" t="str">
        <f>'様式Ⅰ(女子)'!O20</f>
        <v/>
      </c>
      <c r="L5" s="6" t="str">
        <f>'様式Ⅰ(女子)'!O21</f>
        <v/>
      </c>
      <c r="M5" s="6" t="e">
        <f>'様式Ⅰ(女子)'!#REF!</f>
        <v>#REF!</v>
      </c>
    </row>
    <row r="6" spans="1:13">
      <c r="A6" s="1">
        <v>5</v>
      </c>
      <c r="B6" s="6" t="str">
        <f>'様式Ⅰ(女子)'!I22</f>
        <v>000000000</v>
      </c>
      <c r="C6" s="6" t="str">
        <f>CONCATENATE('様式Ⅰ(女子)'!D22,"(",'様式Ⅰ(女子)'!G22,")")</f>
        <v>()</v>
      </c>
      <c r="D6" s="6" t="str">
        <f>'様式Ⅰ(女子)'!E22</f>
        <v/>
      </c>
      <c r="E6" s="6">
        <v>2</v>
      </c>
      <c r="F6" s="6" t="e">
        <f>'様式Ⅰ(女子)'!H22</f>
        <v>#N/A</v>
      </c>
      <c r="G6" s="6" t="str">
        <f>基本情報登録!$D$10</f>
        <v/>
      </c>
      <c r="J6" s="6">
        <f>'様式Ⅰ(女子)'!C22</f>
        <v>0</v>
      </c>
      <c r="K6" s="6" t="str">
        <f>'様式Ⅰ(女子)'!O22</f>
        <v/>
      </c>
      <c r="L6" s="6" t="str">
        <f>'様式Ⅰ(女子)'!O23</f>
        <v/>
      </c>
      <c r="M6" s="6" t="e">
        <f>'様式Ⅰ(女子)'!#REF!</f>
        <v>#REF!</v>
      </c>
    </row>
    <row r="7" spans="1:13">
      <c r="A7" s="1">
        <v>6</v>
      </c>
      <c r="B7" s="6" t="str">
        <f>'様式Ⅰ(女子)'!I24</f>
        <v>000000000</v>
      </c>
      <c r="C7" s="6" t="str">
        <f>CONCATENATE('様式Ⅰ(女子)'!D24,"(",'様式Ⅰ(女子)'!G24,")")</f>
        <v>()</v>
      </c>
      <c r="D7" s="6" t="str">
        <f>'様式Ⅰ(女子)'!E24</f>
        <v/>
      </c>
      <c r="E7" s="6">
        <v>2</v>
      </c>
      <c r="F7" s="6" t="e">
        <f>'様式Ⅰ(女子)'!H24</f>
        <v>#N/A</v>
      </c>
      <c r="G7" s="6" t="str">
        <f>基本情報登録!$D$10</f>
        <v/>
      </c>
      <c r="J7" s="6">
        <f>'様式Ⅰ(女子)'!C24</f>
        <v>0</v>
      </c>
      <c r="K7" s="6" t="str">
        <f>'様式Ⅰ(女子)'!O24</f>
        <v/>
      </c>
      <c r="L7" s="6" t="str">
        <f>'様式Ⅰ(女子)'!O25</f>
        <v/>
      </c>
      <c r="M7" s="6" t="e">
        <f>'様式Ⅰ(女子)'!#REF!</f>
        <v>#REF!</v>
      </c>
    </row>
    <row r="8" spans="1:13">
      <c r="A8" s="1">
        <v>7</v>
      </c>
      <c r="B8" s="6" t="str">
        <f>'様式Ⅰ(女子)'!I26</f>
        <v>000000000</v>
      </c>
      <c r="C8" s="6" t="str">
        <f>CONCATENATE('様式Ⅰ(女子)'!D26,"(",'様式Ⅰ(女子)'!G26,")")</f>
        <v>()</v>
      </c>
      <c r="D8" s="6" t="str">
        <f>'様式Ⅰ(女子)'!E26</f>
        <v/>
      </c>
      <c r="E8" s="6">
        <v>2</v>
      </c>
      <c r="F8" s="6" t="e">
        <f>'様式Ⅰ(女子)'!H26</f>
        <v>#N/A</v>
      </c>
      <c r="G8" s="6" t="str">
        <f>基本情報登録!$D$10</f>
        <v/>
      </c>
      <c r="J8" s="6">
        <f>'様式Ⅰ(女子)'!C26</f>
        <v>0</v>
      </c>
      <c r="K8" s="6" t="str">
        <f>'様式Ⅰ(女子)'!O26</f>
        <v/>
      </c>
      <c r="L8" s="6" t="str">
        <f>'様式Ⅰ(女子)'!O27</f>
        <v/>
      </c>
      <c r="M8" s="6" t="e">
        <f>'様式Ⅰ(女子)'!#REF!</f>
        <v>#REF!</v>
      </c>
    </row>
    <row r="9" spans="1:13">
      <c r="A9" s="1">
        <v>8</v>
      </c>
      <c r="B9" s="6" t="str">
        <f>'様式Ⅰ(女子)'!I28</f>
        <v>000000000</v>
      </c>
      <c r="C9" s="6" t="str">
        <f>CONCATENATE('様式Ⅰ(女子)'!D28,"(",'様式Ⅰ(女子)'!G28,")")</f>
        <v>()</v>
      </c>
      <c r="D9" s="6" t="str">
        <f>'様式Ⅰ(女子)'!E28</f>
        <v/>
      </c>
      <c r="E9" s="6">
        <v>2</v>
      </c>
      <c r="F9" s="6" t="e">
        <f>'様式Ⅰ(女子)'!H28</f>
        <v>#N/A</v>
      </c>
      <c r="G9" s="6" t="str">
        <f>基本情報登録!$D$10</f>
        <v/>
      </c>
      <c r="J9" s="6">
        <f>'様式Ⅰ(女子)'!C28</f>
        <v>0</v>
      </c>
      <c r="K9" s="6" t="str">
        <f>'様式Ⅰ(女子)'!O28</f>
        <v/>
      </c>
      <c r="L9" s="6" t="str">
        <f>'様式Ⅰ(女子)'!O29</f>
        <v/>
      </c>
      <c r="M9" s="6" t="e">
        <f>'様式Ⅰ(女子)'!#REF!</f>
        <v>#REF!</v>
      </c>
    </row>
    <row r="10" spans="1:13">
      <c r="A10" s="1">
        <v>9</v>
      </c>
      <c r="B10" s="6" t="str">
        <f>'様式Ⅰ(女子)'!I30</f>
        <v>000000000</v>
      </c>
      <c r="C10" s="6" t="str">
        <f>CONCATENATE('様式Ⅰ(女子)'!D30,"(",'様式Ⅰ(女子)'!G30,")")</f>
        <v>()</v>
      </c>
      <c r="D10" s="6" t="str">
        <f>'様式Ⅰ(女子)'!E30</f>
        <v/>
      </c>
      <c r="E10" s="6">
        <v>2</v>
      </c>
      <c r="F10" s="6" t="e">
        <f>'様式Ⅰ(女子)'!H30</f>
        <v>#N/A</v>
      </c>
      <c r="G10" s="6" t="str">
        <f>基本情報登録!$D$10</f>
        <v/>
      </c>
      <c r="J10" s="6">
        <f>'様式Ⅰ(女子)'!C30</f>
        <v>0</v>
      </c>
      <c r="K10" s="6" t="str">
        <f>'様式Ⅰ(女子)'!O30</f>
        <v/>
      </c>
      <c r="L10" s="6" t="str">
        <f>'様式Ⅰ(女子)'!O31</f>
        <v/>
      </c>
      <c r="M10" s="6" t="e">
        <f>'様式Ⅰ(女子)'!#REF!</f>
        <v>#REF!</v>
      </c>
    </row>
    <row r="11" spans="1:13">
      <c r="A11" s="1">
        <v>10</v>
      </c>
      <c r="B11" s="6" t="str">
        <f>'様式Ⅰ(女子)'!I32</f>
        <v>000000000</v>
      </c>
      <c r="C11" s="6" t="str">
        <f>CONCATENATE('様式Ⅰ(女子)'!D32,"(",'様式Ⅰ(女子)'!G32,")")</f>
        <v>()</v>
      </c>
      <c r="D11" s="6" t="str">
        <f>'様式Ⅰ(女子)'!E32</f>
        <v/>
      </c>
      <c r="E11" s="6">
        <v>2</v>
      </c>
      <c r="F11" s="6" t="e">
        <f>'様式Ⅰ(女子)'!H32</f>
        <v>#N/A</v>
      </c>
      <c r="G11" s="6" t="str">
        <f>基本情報登録!$D$10</f>
        <v/>
      </c>
      <c r="J11" s="6">
        <f>'様式Ⅰ(女子)'!C32</f>
        <v>0</v>
      </c>
      <c r="K11" s="6" t="str">
        <f>'様式Ⅰ(女子)'!O32</f>
        <v/>
      </c>
      <c r="L11" s="6" t="str">
        <f>'様式Ⅰ(女子)'!O33</f>
        <v/>
      </c>
      <c r="M11" s="6" t="e">
        <f>'様式Ⅰ(女子)'!#REF!</f>
        <v>#REF!</v>
      </c>
    </row>
    <row r="12" spans="1:13">
      <c r="A12" s="1">
        <v>11</v>
      </c>
      <c r="B12" s="6" t="str">
        <f>'様式Ⅰ(女子)'!I34</f>
        <v>000000000</v>
      </c>
      <c r="C12" s="6" t="str">
        <f>CONCATENATE('様式Ⅰ(女子)'!D34,"(",'様式Ⅰ(女子)'!G34,")")</f>
        <v>()</v>
      </c>
      <c r="D12" s="6" t="str">
        <f>'様式Ⅰ(女子)'!E34</f>
        <v/>
      </c>
      <c r="E12" s="6">
        <v>2</v>
      </c>
      <c r="F12" s="6" t="e">
        <f>'様式Ⅰ(女子)'!H34</f>
        <v>#N/A</v>
      </c>
      <c r="G12" s="6" t="str">
        <f>基本情報登録!$D$10</f>
        <v/>
      </c>
      <c r="J12" s="6">
        <f>'様式Ⅰ(女子)'!C34</f>
        <v>0</v>
      </c>
      <c r="K12" s="6" t="str">
        <f>'様式Ⅰ(女子)'!O34</f>
        <v/>
      </c>
      <c r="L12" s="6" t="str">
        <f>'様式Ⅰ(女子)'!O35</f>
        <v/>
      </c>
      <c r="M12" s="6" t="e">
        <f>'様式Ⅰ(女子)'!#REF!</f>
        <v>#REF!</v>
      </c>
    </row>
    <row r="13" spans="1:13">
      <c r="A13" s="1">
        <v>12</v>
      </c>
      <c r="B13" s="6" t="str">
        <f>'様式Ⅰ(女子)'!I36</f>
        <v>000000000</v>
      </c>
      <c r="C13" s="6" t="str">
        <f>CONCATENATE('様式Ⅰ(女子)'!D36,"(",'様式Ⅰ(女子)'!G36,")")</f>
        <v>()</v>
      </c>
      <c r="D13" s="6" t="str">
        <f>'様式Ⅰ(女子)'!E36</f>
        <v/>
      </c>
      <c r="E13" s="6">
        <v>2</v>
      </c>
      <c r="F13" s="6" t="e">
        <f>'様式Ⅰ(女子)'!H36</f>
        <v>#N/A</v>
      </c>
      <c r="G13" s="6" t="str">
        <f>基本情報登録!$D$10</f>
        <v/>
      </c>
      <c r="J13" s="6">
        <f>'様式Ⅰ(女子)'!C36</f>
        <v>0</v>
      </c>
      <c r="K13" s="6" t="str">
        <f>'様式Ⅰ(女子)'!O36</f>
        <v/>
      </c>
      <c r="L13" s="6" t="str">
        <f>'様式Ⅰ(女子)'!O37</f>
        <v/>
      </c>
      <c r="M13" s="6" t="e">
        <f>'様式Ⅰ(女子)'!#REF!</f>
        <v>#REF!</v>
      </c>
    </row>
    <row r="14" spans="1:13">
      <c r="A14" s="1">
        <v>13</v>
      </c>
      <c r="B14" s="6" t="str">
        <f>'様式Ⅰ(女子)'!I38</f>
        <v>000000000</v>
      </c>
      <c r="C14" s="6" t="str">
        <f>CONCATENATE('様式Ⅰ(女子)'!D38,"(",'様式Ⅰ(女子)'!G38,")")</f>
        <v>()</v>
      </c>
      <c r="D14" s="6" t="str">
        <f>'様式Ⅰ(女子)'!E38</f>
        <v/>
      </c>
      <c r="E14" s="6">
        <v>2</v>
      </c>
      <c r="F14" s="6" t="e">
        <f>'様式Ⅰ(女子)'!H38</f>
        <v>#N/A</v>
      </c>
      <c r="G14" s="6" t="str">
        <f>基本情報登録!$D$10</f>
        <v/>
      </c>
      <c r="J14" s="6">
        <f>'様式Ⅰ(女子)'!C38</f>
        <v>0</v>
      </c>
      <c r="K14" s="6" t="str">
        <f>'様式Ⅰ(女子)'!O38</f>
        <v/>
      </c>
      <c r="L14" s="6" t="str">
        <f>'様式Ⅰ(女子)'!O39</f>
        <v/>
      </c>
      <c r="M14" s="6" t="e">
        <f>'様式Ⅰ(女子)'!#REF!</f>
        <v>#REF!</v>
      </c>
    </row>
    <row r="15" spans="1:13">
      <c r="A15" s="1">
        <v>14</v>
      </c>
      <c r="B15" s="6" t="str">
        <f>'様式Ⅰ(女子)'!I40</f>
        <v>000000000</v>
      </c>
      <c r="C15" s="6" t="str">
        <f>CONCATENATE('様式Ⅰ(女子)'!D40,"(",'様式Ⅰ(女子)'!G40,")")</f>
        <v>()</v>
      </c>
      <c r="D15" s="6" t="str">
        <f>'様式Ⅰ(女子)'!E40</f>
        <v/>
      </c>
      <c r="E15" s="6">
        <v>2</v>
      </c>
      <c r="F15" s="6" t="e">
        <f>'様式Ⅰ(女子)'!H40</f>
        <v>#N/A</v>
      </c>
      <c r="G15" s="6" t="str">
        <f>基本情報登録!$D$10</f>
        <v/>
      </c>
      <c r="J15" s="6">
        <f>'様式Ⅰ(女子)'!C40</f>
        <v>0</v>
      </c>
      <c r="K15" s="6" t="str">
        <f>'様式Ⅰ(女子)'!O40</f>
        <v/>
      </c>
      <c r="L15" s="6" t="str">
        <f>'様式Ⅰ(女子)'!O41</f>
        <v/>
      </c>
      <c r="M15" s="6" t="e">
        <f>'様式Ⅰ(女子)'!#REF!</f>
        <v>#REF!</v>
      </c>
    </row>
    <row r="16" spans="1:13">
      <c r="A16" s="1">
        <v>15</v>
      </c>
      <c r="B16" s="6" t="str">
        <f>'様式Ⅰ(女子)'!I42</f>
        <v>000000000</v>
      </c>
      <c r="C16" s="6" t="str">
        <f>CONCATENATE('様式Ⅰ(女子)'!D42,"(",'様式Ⅰ(女子)'!G42,")")</f>
        <v>()</v>
      </c>
      <c r="D16" s="6" t="str">
        <f>'様式Ⅰ(女子)'!E42</f>
        <v/>
      </c>
      <c r="E16" s="6">
        <v>2</v>
      </c>
      <c r="F16" s="6" t="e">
        <f>'様式Ⅰ(女子)'!H42</f>
        <v>#N/A</v>
      </c>
      <c r="G16" s="6" t="str">
        <f>基本情報登録!$D$10</f>
        <v/>
      </c>
      <c r="J16" s="6">
        <f>'様式Ⅰ(女子)'!C42</f>
        <v>0</v>
      </c>
      <c r="K16" s="6" t="str">
        <f>'様式Ⅰ(女子)'!O42</f>
        <v/>
      </c>
      <c r="L16" s="6" t="str">
        <f>'様式Ⅰ(女子)'!O43</f>
        <v/>
      </c>
      <c r="M16" s="6" t="e">
        <f>'様式Ⅰ(女子)'!#REF!</f>
        <v>#REF!</v>
      </c>
    </row>
    <row r="17" spans="1:13">
      <c r="A17" s="1">
        <v>16</v>
      </c>
      <c r="B17" s="6" t="str">
        <f>'様式Ⅰ(女子)'!I44</f>
        <v>000000000</v>
      </c>
      <c r="C17" s="6" t="str">
        <f>CONCATENATE('様式Ⅰ(女子)'!D44,"(",'様式Ⅰ(女子)'!G44,")")</f>
        <v>()</v>
      </c>
      <c r="D17" s="6" t="str">
        <f>'様式Ⅰ(女子)'!E44</f>
        <v/>
      </c>
      <c r="E17" s="6">
        <v>2</v>
      </c>
      <c r="F17" s="6" t="e">
        <f>'様式Ⅰ(女子)'!H44</f>
        <v>#N/A</v>
      </c>
      <c r="G17" s="6" t="str">
        <f>基本情報登録!$D$10</f>
        <v/>
      </c>
      <c r="J17" s="6">
        <f>'様式Ⅰ(女子)'!C44</f>
        <v>0</v>
      </c>
      <c r="K17" s="6" t="str">
        <f>'様式Ⅰ(女子)'!O44</f>
        <v/>
      </c>
      <c r="L17" s="6" t="str">
        <f>'様式Ⅰ(女子)'!O45</f>
        <v/>
      </c>
      <c r="M17" s="6" t="e">
        <f>'様式Ⅰ(女子)'!#REF!</f>
        <v>#REF!</v>
      </c>
    </row>
    <row r="18" spans="1:13">
      <c r="A18" s="1">
        <v>17</v>
      </c>
      <c r="B18" s="6" t="str">
        <f>'様式Ⅰ(女子)'!I46</f>
        <v>000000000</v>
      </c>
      <c r="C18" s="6" t="str">
        <f>CONCATENATE('様式Ⅰ(女子)'!D46,"(",'様式Ⅰ(女子)'!G46,")")</f>
        <v>()</v>
      </c>
      <c r="D18" s="6" t="str">
        <f>'様式Ⅰ(女子)'!E46</f>
        <v/>
      </c>
      <c r="E18" s="6">
        <v>2</v>
      </c>
      <c r="F18" s="6" t="e">
        <f>'様式Ⅰ(女子)'!H46</f>
        <v>#N/A</v>
      </c>
      <c r="G18" s="6" t="str">
        <f>基本情報登録!$D$10</f>
        <v/>
      </c>
      <c r="J18" s="6">
        <f>'様式Ⅰ(女子)'!C46</f>
        <v>0</v>
      </c>
      <c r="K18" s="6" t="str">
        <f>'様式Ⅰ(女子)'!O46</f>
        <v/>
      </c>
      <c r="L18" s="6" t="str">
        <f>'様式Ⅰ(女子)'!O47</f>
        <v/>
      </c>
      <c r="M18" s="6" t="e">
        <f>'様式Ⅰ(女子)'!#REF!</f>
        <v>#REF!</v>
      </c>
    </row>
    <row r="19" spans="1:13">
      <c r="A19" s="1">
        <v>18</v>
      </c>
      <c r="B19" s="6" t="str">
        <f>'様式Ⅰ(女子)'!I48</f>
        <v>000000000</v>
      </c>
      <c r="C19" s="6" t="str">
        <f>CONCATENATE('様式Ⅰ(女子)'!D48,"(",'様式Ⅰ(女子)'!G48,")")</f>
        <v>()</v>
      </c>
      <c r="D19" s="6" t="str">
        <f>'様式Ⅰ(女子)'!E48</f>
        <v/>
      </c>
      <c r="E19" s="6">
        <v>2</v>
      </c>
      <c r="F19" s="6" t="e">
        <f>'様式Ⅰ(女子)'!H48</f>
        <v>#N/A</v>
      </c>
      <c r="G19" s="6" t="str">
        <f>基本情報登録!$D$10</f>
        <v/>
      </c>
      <c r="J19" s="6">
        <f>'様式Ⅰ(女子)'!C48</f>
        <v>0</v>
      </c>
      <c r="K19" s="6" t="str">
        <f>'様式Ⅰ(女子)'!O48</f>
        <v/>
      </c>
      <c r="L19" s="6" t="str">
        <f>'様式Ⅰ(女子)'!O49</f>
        <v/>
      </c>
      <c r="M19" s="6" t="e">
        <f>'様式Ⅰ(女子)'!#REF!</f>
        <v>#REF!</v>
      </c>
    </row>
    <row r="20" spans="1:13">
      <c r="A20" s="1">
        <v>19</v>
      </c>
      <c r="B20" s="6" t="str">
        <f>'様式Ⅰ(女子)'!I50</f>
        <v>000000000</v>
      </c>
      <c r="C20" s="6" t="str">
        <f>CONCATENATE('様式Ⅰ(女子)'!D50,"(",'様式Ⅰ(女子)'!G50,")")</f>
        <v>()</v>
      </c>
      <c r="D20" s="6" t="str">
        <f>'様式Ⅰ(女子)'!E50</f>
        <v/>
      </c>
      <c r="E20" s="6">
        <v>2</v>
      </c>
      <c r="F20" s="6" t="e">
        <f>'様式Ⅰ(女子)'!H50</f>
        <v>#N/A</v>
      </c>
      <c r="G20" s="6" t="str">
        <f>基本情報登録!$D$10</f>
        <v/>
      </c>
      <c r="J20" s="6">
        <f>'様式Ⅰ(女子)'!C50</f>
        <v>0</v>
      </c>
      <c r="K20" s="6" t="str">
        <f>'様式Ⅰ(女子)'!O50</f>
        <v/>
      </c>
      <c r="L20" s="6" t="str">
        <f>'様式Ⅰ(女子)'!O51</f>
        <v/>
      </c>
      <c r="M20" s="6" t="e">
        <f>'様式Ⅰ(女子)'!#REF!</f>
        <v>#REF!</v>
      </c>
    </row>
    <row r="21" spans="1:13">
      <c r="A21" s="1">
        <v>20</v>
      </c>
      <c r="B21" s="6" t="str">
        <f>'様式Ⅰ(女子)'!I52</f>
        <v>000000000</v>
      </c>
      <c r="C21" s="6" t="str">
        <f>CONCATENATE('様式Ⅰ(女子)'!D52,"(",'様式Ⅰ(女子)'!G52,")")</f>
        <v>()</v>
      </c>
      <c r="D21" s="6" t="str">
        <f>'様式Ⅰ(女子)'!E52</f>
        <v/>
      </c>
      <c r="E21" s="6">
        <v>2</v>
      </c>
      <c r="F21" s="6" t="e">
        <f>'様式Ⅰ(女子)'!H52</f>
        <v>#N/A</v>
      </c>
      <c r="G21" s="6" t="str">
        <f>基本情報登録!$D$10</f>
        <v/>
      </c>
      <c r="J21" s="6">
        <f>'様式Ⅰ(女子)'!C52</f>
        <v>0</v>
      </c>
      <c r="K21" s="6" t="str">
        <f>'様式Ⅰ(女子)'!O52</f>
        <v/>
      </c>
      <c r="L21" s="6" t="str">
        <f>'様式Ⅰ(女子)'!O53</f>
        <v/>
      </c>
      <c r="M21" s="6" t="e">
        <f>'様式Ⅰ(女子)'!#REF!</f>
        <v>#REF!</v>
      </c>
    </row>
    <row r="22" spans="1:13">
      <c r="A22" s="1">
        <v>21</v>
      </c>
      <c r="B22" s="6" t="str">
        <f>'様式Ⅰ(女子)'!I54</f>
        <v>000000000</v>
      </c>
      <c r="C22" s="6" t="str">
        <f>CONCATENATE('様式Ⅰ(女子)'!D54,"(",'様式Ⅰ(女子)'!G54,")")</f>
        <v>()</v>
      </c>
      <c r="D22" s="6" t="str">
        <f>'様式Ⅰ(女子)'!E54</f>
        <v/>
      </c>
      <c r="E22" s="6">
        <v>2</v>
      </c>
      <c r="F22" s="6" t="e">
        <f>'様式Ⅰ(女子)'!H54</f>
        <v>#N/A</v>
      </c>
      <c r="G22" s="6" t="str">
        <f>基本情報登録!$D$10</f>
        <v/>
      </c>
      <c r="J22" s="6">
        <f>'様式Ⅰ(女子)'!C54</f>
        <v>0</v>
      </c>
      <c r="K22" s="6" t="str">
        <f>'様式Ⅰ(女子)'!O54</f>
        <v/>
      </c>
      <c r="L22" s="6" t="str">
        <f>'様式Ⅰ(女子)'!O55</f>
        <v/>
      </c>
      <c r="M22" s="6" t="e">
        <f>'様式Ⅰ(女子)'!#REF!</f>
        <v>#REF!</v>
      </c>
    </row>
    <row r="23" spans="1:13">
      <c r="A23" s="1">
        <v>22</v>
      </c>
      <c r="B23" s="6" t="str">
        <f>'様式Ⅰ(女子)'!I56</f>
        <v>000000000</v>
      </c>
      <c r="C23" s="6" t="str">
        <f>CONCATENATE('様式Ⅰ(女子)'!D56,"(",'様式Ⅰ(女子)'!G56,")")</f>
        <v>()</v>
      </c>
      <c r="D23" s="6" t="str">
        <f>'様式Ⅰ(女子)'!E56</f>
        <v/>
      </c>
      <c r="E23" s="6">
        <v>2</v>
      </c>
      <c r="F23" s="6" t="e">
        <f>'様式Ⅰ(女子)'!H56</f>
        <v>#N/A</v>
      </c>
      <c r="G23" s="6" t="str">
        <f>基本情報登録!$D$10</f>
        <v/>
      </c>
      <c r="J23" s="6">
        <f>'様式Ⅰ(女子)'!C56</f>
        <v>0</v>
      </c>
      <c r="K23" s="6" t="str">
        <f>'様式Ⅰ(女子)'!O56</f>
        <v/>
      </c>
      <c r="L23" s="6" t="str">
        <f>'様式Ⅰ(女子)'!O57</f>
        <v/>
      </c>
      <c r="M23" s="6" t="e">
        <f>'様式Ⅰ(女子)'!#REF!</f>
        <v>#REF!</v>
      </c>
    </row>
    <row r="24" spans="1:13">
      <c r="A24" s="1">
        <v>23</v>
      </c>
      <c r="B24" s="6" t="str">
        <f>'様式Ⅰ(女子)'!I58</f>
        <v>000000000</v>
      </c>
      <c r="C24" s="6" t="str">
        <f>CONCATENATE('様式Ⅰ(女子)'!D58,"(",'様式Ⅰ(女子)'!G58,")")</f>
        <v>()</v>
      </c>
      <c r="D24" s="6" t="str">
        <f>'様式Ⅰ(女子)'!E58</f>
        <v/>
      </c>
      <c r="E24" s="6">
        <v>2</v>
      </c>
      <c r="F24" s="6" t="e">
        <f>'様式Ⅰ(女子)'!H58</f>
        <v>#N/A</v>
      </c>
      <c r="G24" s="6" t="str">
        <f>基本情報登録!$D$10</f>
        <v/>
      </c>
      <c r="J24" s="6">
        <f>'様式Ⅰ(女子)'!C58</f>
        <v>0</v>
      </c>
      <c r="K24" s="6" t="str">
        <f>'様式Ⅰ(女子)'!O58</f>
        <v/>
      </c>
      <c r="L24" s="6" t="str">
        <f>'様式Ⅰ(女子)'!O59</f>
        <v/>
      </c>
      <c r="M24" s="6" t="e">
        <f>'様式Ⅰ(女子)'!#REF!</f>
        <v>#REF!</v>
      </c>
    </row>
    <row r="25" spans="1:13">
      <c r="A25" s="1">
        <v>24</v>
      </c>
      <c r="B25" s="6" t="str">
        <f>'様式Ⅰ(女子)'!I60</f>
        <v>000000000</v>
      </c>
      <c r="C25" s="6" t="str">
        <f>CONCATENATE('様式Ⅰ(女子)'!D60,"(",'様式Ⅰ(女子)'!G60,")")</f>
        <v>()</v>
      </c>
      <c r="D25" s="6" t="str">
        <f>'様式Ⅰ(女子)'!E60</f>
        <v/>
      </c>
      <c r="E25" s="6">
        <v>2</v>
      </c>
      <c r="F25" s="6" t="e">
        <f>'様式Ⅰ(女子)'!H60</f>
        <v>#N/A</v>
      </c>
      <c r="G25" s="6" t="str">
        <f>基本情報登録!$D$10</f>
        <v/>
      </c>
      <c r="J25" s="6">
        <f>'様式Ⅰ(女子)'!C60</f>
        <v>0</v>
      </c>
      <c r="K25" s="6" t="str">
        <f>'様式Ⅰ(女子)'!O60</f>
        <v/>
      </c>
      <c r="L25" s="6" t="str">
        <f>'様式Ⅰ(女子)'!O61</f>
        <v/>
      </c>
      <c r="M25" s="6" t="e">
        <f>'様式Ⅰ(女子)'!#REF!</f>
        <v>#REF!</v>
      </c>
    </row>
    <row r="26" spans="1:13">
      <c r="A26" s="1">
        <v>25</v>
      </c>
      <c r="B26" s="6" t="str">
        <f>'様式Ⅰ(女子)'!I62</f>
        <v>000000000</v>
      </c>
      <c r="C26" s="6" t="str">
        <f>CONCATENATE('様式Ⅰ(女子)'!D62,"(",'様式Ⅰ(女子)'!G62,")")</f>
        <v>()</v>
      </c>
      <c r="D26" s="6" t="str">
        <f>'様式Ⅰ(女子)'!E62</f>
        <v/>
      </c>
      <c r="E26" s="6">
        <v>2</v>
      </c>
      <c r="F26" s="6" t="e">
        <f>'様式Ⅰ(女子)'!H62</f>
        <v>#N/A</v>
      </c>
      <c r="G26" s="6" t="str">
        <f>基本情報登録!$D$10</f>
        <v/>
      </c>
      <c r="J26" s="6">
        <f>'様式Ⅰ(女子)'!C62</f>
        <v>0</v>
      </c>
      <c r="K26" s="6" t="str">
        <f>'様式Ⅰ(女子)'!O62</f>
        <v/>
      </c>
      <c r="L26" s="6" t="str">
        <f>'様式Ⅰ(女子)'!O63</f>
        <v/>
      </c>
      <c r="M26" s="6" t="e">
        <f>'様式Ⅰ(女子)'!#REF!</f>
        <v>#REF!</v>
      </c>
    </row>
    <row r="27" spans="1:13">
      <c r="A27" s="1">
        <v>26</v>
      </c>
      <c r="B27" s="6" t="str">
        <f>'様式Ⅰ(女子)'!I64</f>
        <v>000000000</v>
      </c>
      <c r="C27" s="6" t="str">
        <f>CONCATENATE('様式Ⅰ(女子)'!D64,"(",'様式Ⅰ(女子)'!G64,")")</f>
        <v>()</v>
      </c>
      <c r="D27" s="6" t="str">
        <f>'様式Ⅰ(女子)'!E64</f>
        <v/>
      </c>
      <c r="E27" s="6">
        <v>2</v>
      </c>
      <c r="F27" s="6" t="e">
        <f>'様式Ⅰ(女子)'!H64</f>
        <v>#N/A</v>
      </c>
      <c r="G27" s="6" t="str">
        <f>基本情報登録!$D$10</f>
        <v/>
      </c>
      <c r="J27" s="6">
        <f>'様式Ⅰ(女子)'!C64</f>
        <v>0</v>
      </c>
      <c r="K27" s="6" t="str">
        <f>'様式Ⅰ(女子)'!O64</f>
        <v/>
      </c>
      <c r="L27" s="6" t="str">
        <f>'様式Ⅰ(女子)'!O65</f>
        <v/>
      </c>
      <c r="M27" s="6" t="e">
        <f>'様式Ⅰ(女子)'!#REF!</f>
        <v>#REF!</v>
      </c>
    </row>
    <row r="28" spans="1:13">
      <c r="A28" s="1">
        <v>27</v>
      </c>
      <c r="B28" s="6" t="str">
        <f>'様式Ⅰ(女子)'!I66</f>
        <v>000000000</v>
      </c>
      <c r="C28" s="6" t="str">
        <f>CONCATENATE('様式Ⅰ(女子)'!D66,"(",'様式Ⅰ(女子)'!G66,")")</f>
        <v>()</v>
      </c>
      <c r="D28" s="6" t="str">
        <f>'様式Ⅰ(女子)'!E66</f>
        <v/>
      </c>
      <c r="E28" s="6">
        <v>2</v>
      </c>
      <c r="F28" s="6" t="e">
        <f>'様式Ⅰ(女子)'!H66</f>
        <v>#N/A</v>
      </c>
      <c r="G28" s="6" t="str">
        <f>基本情報登録!$D$10</f>
        <v/>
      </c>
      <c r="J28" s="6">
        <f>'様式Ⅰ(女子)'!C66</f>
        <v>0</v>
      </c>
      <c r="K28" s="6" t="str">
        <f>'様式Ⅰ(女子)'!O66</f>
        <v/>
      </c>
      <c r="L28" s="6" t="str">
        <f>'様式Ⅰ(女子)'!O67</f>
        <v/>
      </c>
      <c r="M28" s="6" t="e">
        <f>'様式Ⅰ(女子)'!#REF!</f>
        <v>#REF!</v>
      </c>
    </row>
    <row r="29" spans="1:13">
      <c r="A29" s="1">
        <v>28</v>
      </c>
      <c r="B29" s="6" t="str">
        <f>'様式Ⅰ(女子)'!I68</f>
        <v>000000000</v>
      </c>
      <c r="C29" s="6" t="str">
        <f>CONCATENATE('様式Ⅰ(女子)'!D68,"(",'様式Ⅰ(女子)'!G68,")")</f>
        <v>()</v>
      </c>
      <c r="D29" s="6" t="str">
        <f>'様式Ⅰ(女子)'!E68</f>
        <v/>
      </c>
      <c r="E29" s="6">
        <v>2</v>
      </c>
      <c r="F29" s="6" t="e">
        <f>'様式Ⅰ(女子)'!H68</f>
        <v>#N/A</v>
      </c>
      <c r="G29" s="6" t="str">
        <f>基本情報登録!$D$10</f>
        <v/>
      </c>
      <c r="J29" s="6">
        <f>'様式Ⅰ(女子)'!C68</f>
        <v>0</v>
      </c>
      <c r="K29" s="6" t="str">
        <f>'様式Ⅰ(女子)'!O68</f>
        <v/>
      </c>
      <c r="L29" s="6" t="str">
        <f>'様式Ⅰ(女子)'!O69</f>
        <v/>
      </c>
      <c r="M29" s="6" t="e">
        <f>'様式Ⅰ(女子)'!#REF!</f>
        <v>#REF!</v>
      </c>
    </row>
    <row r="30" spans="1:13">
      <c r="A30" s="1">
        <v>29</v>
      </c>
      <c r="B30" s="6" t="str">
        <f>'様式Ⅰ(女子)'!I70</f>
        <v>000000000</v>
      </c>
      <c r="C30" s="6" t="str">
        <f>CONCATENATE('様式Ⅰ(女子)'!D70,"(",'様式Ⅰ(女子)'!G70,")")</f>
        <v>()</v>
      </c>
      <c r="D30" s="6" t="str">
        <f>'様式Ⅰ(女子)'!E70</f>
        <v/>
      </c>
      <c r="E30" s="6">
        <v>2</v>
      </c>
      <c r="F30" s="6" t="e">
        <f>'様式Ⅰ(女子)'!H70</f>
        <v>#N/A</v>
      </c>
      <c r="G30" s="6" t="str">
        <f>基本情報登録!$D$10</f>
        <v/>
      </c>
      <c r="J30" s="6">
        <f>'様式Ⅰ(女子)'!C70</f>
        <v>0</v>
      </c>
      <c r="K30" s="6" t="str">
        <f>'様式Ⅰ(女子)'!O70</f>
        <v/>
      </c>
      <c r="L30" s="6" t="str">
        <f>'様式Ⅰ(女子)'!O71</f>
        <v/>
      </c>
      <c r="M30" s="6" t="e">
        <f>'様式Ⅰ(女子)'!#REF!</f>
        <v>#REF!</v>
      </c>
    </row>
    <row r="31" spans="1:13">
      <c r="A31" s="1">
        <v>30</v>
      </c>
      <c r="B31" s="6" t="str">
        <f>'様式Ⅰ(女子)'!I72</f>
        <v>000000000</v>
      </c>
      <c r="C31" s="6" t="str">
        <f>CONCATENATE('様式Ⅰ(女子)'!D72,"(",'様式Ⅰ(女子)'!G72,")")</f>
        <v>()</v>
      </c>
      <c r="D31" s="6" t="str">
        <f>'様式Ⅰ(女子)'!E72</f>
        <v/>
      </c>
      <c r="E31" s="6">
        <v>2</v>
      </c>
      <c r="F31" s="6" t="e">
        <f>'様式Ⅰ(女子)'!H72</f>
        <v>#N/A</v>
      </c>
      <c r="G31" s="6" t="str">
        <f>基本情報登録!$D$10</f>
        <v/>
      </c>
      <c r="J31" s="6">
        <f>'様式Ⅰ(女子)'!C72</f>
        <v>0</v>
      </c>
      <c r="K31" s="6" t="str">
        <f>'様式Ⅰ(女子)'!O72</f>
        <v/>
      </c>
      <c r="L31" s="6" t="str">
        <f>'様式Ⅰ(女子)'!O73</f>
        <v/>
      </c>
      <c r="M31" s="6" t="e">
        <f>'様式Ⅰ(女子)'!#REF!</f>
        <v>#REF!</v>
      </c>
    </row>
    <row r="32" spans="1:13">
      <c r="A32" s="1">
        <v>31</v>
      </c>
      <c r="B32" s="6" t="str">
        <f>'様式Ⅰ(女子)'!I74</f>
        <v>000000000</v>
      </c>
      <c r="C32" s="6" t="str">
        <f>CONCATENATE('様式Ⅰ(女子)'!D74,"(",'様式Ⅰ(女子)'!G74,")")</f>
        <v>()</v>
      </c>
      <c r="D32" s="6" t="str">
        <f>'様式Ⅰ(女子)'!E74</f>
        <v/>
      </c>
      <c r="E32" s="6">
        <v>2</v>
      </c>
      <c r="F32" s="6" t="e">
        <f>'様式Ⅰ(女子)'!H74</f>
        <v>#N/A</v>
      </c>
      <c r="G32" s="6" t="str">
        <f>基本情報登録!$D$10</f>
        <v/>
      </c>
      <c r="J32" s="6">
        <f>'様式Ⅰ(女子)'!C74</f>
        <v>0</v>
      </c>
      <c r="K32" s="6" t="str">
        <f>'様式Ⅰ(女子)'!O74</f>
        <v/>
      </c>
      <c r="L32" s="6" t="str">
        <f>'様式Ⅰ(女子)'!O75</f>
        <v/>
      </c>
      <c r="M32" s="6" t="e">
        <f>'様式Ⅰ(女子)'!#REF!</f>
        <v>#REF!</v>
      </c>
    </row>
    <row r="33" spans="1:14">
      <c r="A33" s="1">
        <v>32</v>
      </c>
      <c r="B33" s="6" t="str">
        <f>'様式Ⅰ(女子)'!I76</f>
        <v>000000000</v>
      </c>
      <c r="C33" s="6" t="str">
        <f>CONCATENATE('様式Ⅰ(女子)'!D76,"(",'様式Ⅰ(女子)'!G76,")")</f>
        <v>()</v>
      </c>
      <c r="D33" s="6" t="str">
        <f>'様式Ⅰ(女子)'!E76</f>
        <v/>
      </c>
      <c r="E33" s="6">
        <v>2</v>
      </c>
      <c r="F33" s="6" t="e">
        <f>'様式Ⅰ(女子)'!H76</f>
        <v>#N/A</v>
      </c>
      <c r="G33" s="6" t="str">
        <f>基本情報登録!$D$10</f>
        <v/>
      </c>
      <c r="J33" s="6">
        <f>'様式Ⅰ(女子)'!C76</f>
        <v>0</v>
      </c>
      <c r="K33" s="6" t="str">
        <f>'様式Ⅰ(女子)'!O76</f>
        <v/>
      </c>
      <c r="L33" s="6" t="str">
        <f>'様式Ⅰ(女子)'!O77</f>
        <v/>
      </c>
      <c r="M33" s="6" t="e">
        <f>'様式Ⅰ(女子)'!#REF!</f>
        <v>#REF!</v>
      </c>
    </row>
    <row r="34" spans="1:14">
      <c r="A34" s="1">
        <v>33</v>
      </c>
      <c r="B34" s="6" t="str">
        <f>'様式Ⅰ(女子)'!I78</f>
        <v>000000000</v>
      </c>
      <c r="C34" s="6" t="str">
        <f>CONCATENATE('様式Ⅰ(女子)'!D78,"(",'様式Ⅰ(女子)'!G78,")")</f>
        <v>()</v>
      </c>
      <c r="D34" s="6" t="str">
        <f>'様式Ⅰ(女子)'!E78</f>
        <v/>
      </c>
      <c r="E34" s="6">
        <v>2</v>
      </c>
      <c r="F34" s="6" t="e">
        <f>'様式Ⅰ(女子)'!H78</f>
        <v>#N/A</v>
      </c>
      <c r="G34" s="6" t="str">
        <f>基本情報登録!$D$10</f>
        <v/>
      </c>
      <c r="J34" s="6">
        <f>'様式Ⅰ(女子)'!C78</f>
        <v>0</v>
      </c>
      <c r="K34" s="6" t="str">
        <f>'様式Ⅰ(女子)'!O78</f>
        <v/>
      </c>
      <c r="L34" s="6" t="str">
        <f>'様式Ⅰ(女子)'!O79</f>
        <v/>
      </c>
      <c r="M34" s="6" t="e">
        <f>'様式Ⅰ(女子)'!#REF!</f>
        <v>#REF!</v>
      </c>
    </row>
    <row r="35" spans="1:14">
      <c r="A35" s="1">
        <v>34</v>
      </c>
      <c r="B35" s="6" t="str">
        <f>'様式Ⅰ(女子)'!I80</f>
        <v>000000000</v>
      </c>
      <c r="C35" s="6" t="str">
        <f>CONCATENATE('様式Ⅰ(女子)'!D80,"(",'様式Ⅰ(女子)'!G80,")")</f>
        <v>()</v>
      </c>
      <c r="D35" s="6" t="str">
        <f>'様式Ⅰ(女子)'!E80</f>
        <v/>
      </c>
      <c r="E35" s="6">
        <v>2</v>
      </c>
      <c r="F35" s="6" t="e">
        <f>'様式Ⅰ(女子)'!H80</f>
        <v>#N/A</v>
      </c>
      <c r="G35" s="6" t="str">
        <f>基本情報登録!$D$10</f>
        <v/>
      </c>
      <c r="J35" s="6">
        <f>'様式Ⅰ(女子)'!C80</f>
        <v>0</v>
      </c>
      <c r="K35" s="6" t="str">
        <f>'様式Ⅰ(女子)'!O80</f>
        <v/>
      </c>
      <c r="L35" s="6" t="str">
        <f>'様式Ⅰ(女子)'!O81</f>
        <v/>
      </c>
      <c r="M35" s="6" t="e">
        <f>'様式Ⅰ(女子)'!#REF!</f>
        <v>#REF!</v>
      </c>
    </row>
    <row r="36" spans="1:14">
      <c r="A36" s="1">
        <v>35</v>
      </c>
      <c r="B36" s="6" t="str">
        <f>'様式Ⅰ(女子)'!I82</f>
        <v>000000000</v>
      </c>
      <c r="C36" s="6" t="str">
        <f>CONCATENATE('様式Ⅰ(女子)'!D82,"(",'様式Ⅰ(女子)'!G82,")")</f>
        <v>()</v>
      </c>
      <c r="D36" s="6" t="str">
        <f>'様式Ⅰ(女子)'!E82</f>
        <v/>
      </c>
      <c r="E36" s="6">
        <v>2</v>
      </c>
      <c r="F36" s="6" t="e">
        <f>'様式Ⅰ(女子)'!H82</f>
        <v>#N/A</v>
      </c>
      <c r="G36" s="6" t="str">
        <f>基本情報登録!$D$10</f>
        <v/>
      </c>
      <c r="J36" s="6">
        <f>'様式Ⅰ(女子)'!C82</f>
        <v>0</v>
      </c>
      <c r="K36" s="6" t="str">
        <f>'様式Ⅰ(女子)'!O82</f>
        <v/>
      </c>
      <c r="L36" s="6" t="str">
        <f>'様式Ⅰ(女子)'!O83</f>
        <v/>
      </c>
      <c r="M36" s="6" t="e">
        <f>'様式Ⅰ(女子)'!#REF!</f>
        <v>#REF!</v>
      </c>
    </row>
    <row r="37" spans="1:14">
      <c r="A37" s="1">
        <v>36</v>
      </c>
      <c r="B37" s="6" t="str">
        <f>'様式Ⅰ(女子)'!I84</f>
        <v>000000000</v>
      </c>
      <c r="C37" s="6" t="str">
        <f>CONCATENATE('様式Ⅰ(女子)'!D84,"(",'様式Ⅰ(女子)'!G84,")")</f>
        <v>()</v>
      </c>
      <c r="D37" s="6" t="str">
        <f>'様式Ⅰ(女子)'!E84</f>
        <v/>
      </c>
      <c r="E37" s="6">
        <v>2</v>
      </c>
      <c r="F37" s="6" t="e">
        <f>'様式Ⅰ(女子)'!H84</f>
        <v>#N/A</v>
      </c>
      <c r="G37" s="6" t="str">
        <f>基本情報登録!$D$10</f>
        <v/>
      </c>
      <c r="J37" s="6">
        <f>'様式Ⅰ(女子)'!C84</f>
        <v>0</v>
      </c>
      <c r="K37" s="6" t="str">
        <f>'様式Ⅰ(女子)'!O84</f>
        <v/>
      </c>
      <c r="L37" s="6" t="str">
        <f>'様式Ⅰ(女子)'!O85</f>
        <v/>
      </c>
      <c r="M37" s="6" t="e">
        <f>'様式Ⅰ(女子)'!#REF!</f>
        <v>#REF!</v>
      </c>
    </row>
    <row r="38" spans="1:14">
      <c r="A38" s="1">
        <v>37</v>
      </c>
      <c r="B38" s="6" t="str">
        <f>'様式Ⅰ(女子)'!I86</f>
        <v>000000000</v>
      </c>
      <c r="C38" s="6" t="str">
        <f>CONCATENATE('様式Ⅰ(女子)'!D86,"(",'様式Ⅰ(女子)'!G86,")")</f>
        <v>()</v>
      </c>
      <c r="D38" s="6" t="str">
        <f>'様式Ⅰ(女子)'!E86</f>
        <v/>
      </c>
      <c r="E38" s="6">
        <v>2</v>
      </c>
      <c r="F38" s="6" t="e">
        <f>'様式Ⅰ(女子)'!H86</f>
        <v>#N/A</v>
      </c>
      <c r="G38" s="6" t="str">
        <f>基本情報登録!$D$10</f>
        <v/>
      </c>
      <c r="J38" s="6">
        <f>'様式Ⅰ(女子)'!C86</f>
        <v>0</v>
      </c>
      <c r="K38" s="6" t="str">
        <f>'様式Ⅰ(女子)'!O86</f>
        <v/>
      </c>
      <c r="L38" s="6" t="str">
        <f>'様式Ⅰ(女子)'!O87</f>
        <v/>
      </c>
      <c r="M38" s="6" t="e">
        <f>'様式Ⅰ(女子)'!#REF!</f>
        <v>#REF!</v>
      </c>
    </row>
    <row r="39" spans="1:14" ht="12.75" customHeight="1">
      <c r="A39" s="1">
        <v>38</v>
      </c>
      <c r="B39" s="6" t="str">
        <f>'様式Ⅰ(女子)'!I88</f>
        <v>000000000</v>
      </c>
      <c r="C39" s="6" t="str">
        <f>CONCATENATE('様式Ⅰ(女子)'!D88,"(",'様式Ⅰ(女子)'!G88,")")</f>
        <v>()</v>
      </c>
      <c r="D39" s="6" t="str">
        <f>'様式Ⅰ(女子)'!E88</f>
        <v/>
      </c>
      <c r="E39" s="6">
        <v>2</v>
      </c>
      <c r="F39" s="6" t="e">
        <f>'様式Ⅰ(女子)'!H88</f>
        <v>#N/A</v>
      </c>
      <c r="G39" s="6" t="str">
        <f>基本情報登録!$D$10</f>
        <v/>
      </c>
      <c r="J39" s="6">
        <f>'様式Ⅰ(女子)'!C88</f>
        <v>0</v>
      </c>
      <c r="K39" s="6" t="str">
        <f>'様式Ⅰ(女子)'!O88</f>
        <v/>
      </c>
      <c r="L39" s="6" t="str">
        <f>'様式Ⅰ(女子)'!O89</f>
        <v/>
      </c>
      <c r="M39" s="6" t="e">
        <f>'様式Ⅰ(女子)'!#REF!</f>
        <v>#REF!</v>
      </c>
    </row>
    <row r="40" spans="1:14">
      <c r="A40" s="1">
        <v>39</v>
      </c>
      <c r="B40" s="6" t="str">
        <f>'様式Ⅰ(女子)'!I90</f>
        <v>000000000</v>
      </c>
      <c r="C40" s="6" t="str">
        <f>CONCATENATE('様式Ⅰ(女子)'!D90,"(",'様式Ⅰ(女子)'!G90,")")</f>
        <v>()</v>
      </c>
      <c r="D40" s="6" t="str">
        <f>'様式Ⅰ(女子)'!E90</f>
        <v/>
      </c>
      <c r="E40" s="6">
        <v>2</v>
      </c>
      <c r="F40" s="6" t="e">
        <f>'様式Ⅰ(女子)'!H90</f>
        <v>#N/A</v>
      </c>
      <c r="G40" s="6" t="str">
        <f>基本情報登録!$D$10</f>
        <v/>
      </c>
      <c r="J40" s="6">
        <f>'様式Ⅰ(女子)'!C90</f>
        <v>0</v>
      </c>
      <c r="K40" s="6" t="str">
        <f>'様式Ⅰ(女子)'!O90</f>
        <v/>
      </c>
      <c r="L40" s="6" t="str">
        <f>'様式Ⅰ(女子)'!O91</f>
        <v/>
      </c>
      <c r="M40" s="6" t="e">
        <f>'様式Ⅰ(女子)'!#REF!</f>
        <v>#REF!</v>
      </c>
    </row>
    <row r="41" spans="1:14">
      <c r="A41" s="1">
        <v>40</v>
      </c>
      <c r="B41" s="6" t="str">
        <f>'様式Ⅰ(女子)'!I92</f>
        <v>000000000</v>
      </c>
      <c r="C41" s="6" t="str">
        <f>CONCATENATE('様式Ⅰ(女子)'!D92,"(",'様式Ⅰ(女子)'!G92,")")</f>
        <v>()</v>
      </c>
      <c r="D41" s="6" t="str">
        <f>'様式Ⅰ(女子)'!E92</f>
        <v/>
      </c>
      <c r="E41" s="6">
        <v>2</v>
      </c>
      <c r="F41" s="6" t="e">
        <f>'様式Ⅰ(女子)'!H92</f>
        <v>#N/A</v>
      </c>
      <c r="G41" s="6" t="str">
        <f>基本情報登録!$D$10</f>
        <v/>
      </c>
      <c r="J41" s="6">
        <f>'様式Ⅰ(女子)'!C92</f>
        <v>0</v>
      </c>
      <c r="K41" s="6" t="str">
        <f>'様式Ⅰ(女子)'!O92</f>
        <v/>
      </c>
      <c r="L41" s="6" t="str">
        <f>'様式Ⅰ(女子)'!O93</f>
        <v/>
      </c>
      <c r="M41" s="6" t="e">
        <f>'様式Ⅰ(女子)'!#REF!</f>
        <v>#REF!</v>
      </c>
    </row>
    <row r="42" spans="1:14">
      <c r="A42" s="1">
        <v>41</v>
      </c>
      <c r="B42" s="6" t="str">
        <f>'様式Ⅰ(女子)'!I94</f>
        <v>000000000</v>
      </c>
      <c r="C42" s="6" t="str">
        <f>CONCATENATE('様式Ⅰ(女子)'!D94,"(",'様式Ⅰ(女子)'!G94,")")</f>
        <v>()</v>
      </c>
      <c r="D42" s="6" t="str">
        <f>'様式Ⅰ(女子)'!E94</f>
        <v/>
      </c>
      <c r="E42" s="6">
        <v>2</v>
      </c>
      <c r="F42" s="6" t="e">
        <f>'様式Ⅰ(女子)'!H94</f>
        <v>#N/A</v>
      </c>
      <c r="G42" s="6" t="str">
        <f>基本情報登録!$D$10</f>
        <v/>
      </c>
      <c r="J42" s="6">
        <f>'様式Ⅰ(女子)'!C94</f>
        <v>0</v>
      </c>
      <c r="K42" s="6" t="str">
        <f>'様式Ⅰ(女子)'!O94</f>
        <v/>
      </c>
      <c r="L42" s="6" t="str">
        <f>'様式Ⅰ(女子)'!O95</f>
        <v/>
      </c>
      <c r="M42" s="6" t="e">
        <f>'様式Ⅰ(女子)'!#REF!</f>
        <v>#REF!</v>
      </c>
    </row>
    <row r="43" spans="1:14">
      <c r="A43" s="1">
        <v>42</v>
      </c>
      <c r="B43" s="6" t="str">
        <f>'様式Ⅰ(女子)'!I96</f>
        <v>000000000</v>
      </c>
      <c r="C43" s="6" t="str">
        <f>CONCATENATE('様式Ⅰ(女子)'!D96,"(",'様式Ⅰ(女子)'!G96,")")</f>
        <v>()</v>
      </c>
      <c r="D43" s="6" t="str">
        <f>'様式Ⅰ(女子)'!E96</f>
        <v/>
      </c>
      <c r="E43" s="6">
        <v>2</v>
      </c>
      <c r="F43" s="6" t="e">
        <f>'様式Ⅰ(女子)'!H96</f>
        <v>#N/A</v>
      </c>
      <c r="G43" s="6" t="str">
        <f>基本情報登録!$D$10</f>
        <v/>
      </c>
      <c r="J43" s="6">
        <f>'様式Ⅰ(女子)'!C96</f>
        <v>0</v>
      </c>
      <c r="K43" s="6" t="str">
        <f>'様式Ⅰ(女子)'!O96</f>
        <v/>
      </c>
      <c r="L43" s="6" t="str">
        <f>'様式Ⅰ(女子)'!O97</f>
        <v/>
      </c>
      <c r="M43" s="6" t="e">
        <f>'様式Ⅰ(女子)'!#REF!</f>
        <v>#REF!</v>
      </c>
    </row>
    <row r="44" spans="1:14">
      <c r="A44" s="1">
        <v>43</v>
      </c>
      <c r="B44" s="6" t="str">
        <f>'様式Ⅰ(女子)'!I98</f>
        <v>000000000</v>
      </c>
      <c r="C44" s="6" t="str">
        <f>CONCATENATE('様式Ⅰ(女子)'!D98,"(",'様式Ⅰ(女子)'!G98,")")</f>
        <v>()</v>
      </c>
      <c r="D44" s="6" t="str">
        <f>'様式Ⅰ(女子)'!E98</f>
        <v/>
      </c>
      <c r="E44" s="6">
        <v>2</v>
      </c>
      <c r="F44" s="6" t="e">
        <f>'様式Ⅰ(女子)'!H98</f>
        <v>#N/A</v>
      </c>
      <c r="G44" s="6" t="str">
        <f>基本情報登録!$D$10</f>
        <v/>
      </c>
      <c r="J44" s="6">
        <f>'様式Ⅰ(女子)'!C98</f>
        <v>0</v>
      </c>
      <c r="K44" s="6" t="str">
        <f>'様式Ⅰ(女子)'!O98</f>
        <v/>
      </c>
      <c r="L44" s="6" t="str">
        <f>'様式Ⅰ(女子)'!O99</f>
        <v/>
      </c>
      <c r="M44" s="6" t="e">
        <f>'様式Ⅰ(女子)'!#REF!</f>
        <v>#REF!</v>
      </c>
    </row>
    <row r="45" spans="1:14">
      <c r="A45" s="1">
        <v>44</v>
      </c>
      <c r="B45" s="6" t="str">
        <f>'様式Ⅰ(女子)'!I100</f>
        <v>000000000</v>
      </c>
      <c r="C45" s="6" t="str">
        <f>CONCATENATE('様式Ⅰ(女子)'!D100,"(",'様式Ⅰ(女子)'!G100,")")</f>
        <v>()</v>
      </c>
      <c r="D45" s="6" t="str">
        <f>'様式Ⅰ(女子)'!E100</f>
        <v/>
      </c>
      <c r="E45" s="6">
        <v>2</v>
      </c>
      <c r="F45" s="6" t="e">
        <f>'様式Ⅰ(女子)'!H100</f>
        <v>#N/A</v>
      </c>
      <c r="G45" s="6" t="str">
        <f>基本情報登録!$D$10</f>
        <v/>
      </c>
      <c r="J45" s="6">
        <f>'様式Ⅰ(女子)'!C100</f>
        <v>0</v>
      </c>
      <c r="K45" s="6" t="str">
        <f>'様式Ⅰ(女子)'!O100</f>
        <v/>
      </c>
      <c r="L45" s="6" t="str">
        <f>'様式Ⅰ(女子)'!O101</f>
        <v/>
      </c>
      <c r="M45" s="6" t="e">
        <f>'様式Ⅰ(女子)'!#REF!</f>
        <v>#REF!</v>
      </c>
    </row>
    <row r="46" spans="1:14">
      <c r="A46" s="1">
        <v>45</v>
      </c>
      <c r="B46" s="6" t="str">
        <f>'様式Ⅰ(女子)'!I102</f>
        <v>000000000</v>
      </c>
      <c r="C46" s="6" t="str">
        <f>CONCATENATE('様式Ⅰ(女子)'!D102,"(",'様式Ⅰ(女子)'!G102,")")</f>
        <v>()</v>
      </c>
      <c r="D46" s="6" t="str">
        <f>'様式Ⅰ(女子)'!E102</f>
        <v/>
      </c>
      <c r="E46" s="6">
        <v>2</v>
      </c>
      <c r="F46" s="6" t="e">
        <f>'様式Ⅰ(女子)'!H102</f>
        <v>#N/A</v>
      </c>
      <c r="G46" s="6" t="str">
        <f>基本情報登録!$D$10</f>
        <v/>
      </c>
      <c r="J46" s="6">
        <f>'様式Ⅰ(女子)'!C102</f>
        <v>0</v>
      </c>
      <c r="K46" s="6" t="str">
        <f>'様式Ⅰ(女子)'!O102</f>
        <v/>
      </c>
      <c r="L46" s="6" t="str">
        <f>'様式Ⅰ(女子)'!O103</f>
        <v/>
      </c>
      <c r="M46" s="6" t="e">
        <f>'様式Ⅰ(女子)'!#REF!</f>
        <v>#REF!</v>
      </c>
    </row>
    <row r="47" spans="1:14">
      <c r="A47" s="1">
        <v>46</v>
      </c>
      <c r="B47" s="6" t="str">
        <f>'様式Ⅰ(女子)'!I104</f>
        <v>000000000</v>
      </c>
      <c r="C47" s="6" t="str">
        <f>CONCATENATE('様式Ⅰ(女子)'!D104,"(",'様式Ⅰ(女子)'!G104,")")</f>
        <v>()</v>
      </c>
      <c r="D47" s="6" t="str">
        <f>'様式Ⅰ(女子)'!E104</f>
        <v/>
      </c>
      <c r="E47" s="6">
        <v>2</v>
      </c>
      <c r="F47" s="6" t="e">
        <f>'様式Ⅰ(女子)'!H104</f>
        <v>#N/A</v>
      </c>
      <c r="G47" s="6" t="str">
        <f>基本情報登録!$D$10</f>
        <v/>
      </c>
      <c r="J47" s="6">
        <f>'様式Ⅰ(女子)'!C104</f>
        <v>0</v>
      </c>
      <c r="K47" s="6" t="str">
        <f>'様式Ⅰ(女子)'!O104</f>
        <v/>
      </c>
      <c r="L47" s="6" t="str">
        <f>'様式Ⅰ(女子)'!O105</f>
        <v/>
      </c>
      <c r="M47" s="6" t="e">
        <f>'様式Ⅰ(女子)'!#REF!</f>
        <v>#REF!</v>
      </c>
    </row>
    <row r="48" spans="1:14">
      <c r="A48" s="1">
        <v>47</v>
      </c>
      <c r="B48" s="6" t="str">
        <f>'様式Ⅰ(女子)'!I106</f>
        <v>000000000</v>
      </c>
      <c r="C48" s="6" t="str">
        <f>CONCATENATE('様式Ⅰ(女子)'!D106,"(",'様式Ⅰ(女子)'!G106,")")</f>
        <v>()</v>
      </c>
      <c r="D48" s="6" t="str">
        <f>'様式Ⅰ(女子)'!E106</f>
        <v/>
      </c>
      <c r="E48" s="6">
        <v>2</v>
      </c>
      <c r="F48" s="6" t="e">
        <f>'様式Ⅰ(女子)'!H106</f>
        <v>#N/A</v>
      </c>
      <c r="G48" s="6" t="str">
        <f>基本情報登録!$D$10</f>
        <v/>
      </c>
      <c r="J48" s="6">
        <f>'様式Ⅰ(女子)'!C106</f>
        <v>0</v>
      </c>
      <c r="K48" s="6" t="str">
        <f>'様式Ⅰ(女子)'!O106</f>
        <v/>
      </c>
      <c r="L48" s="6" t="str">
        <f>'様式Ⅰ(女子)'!O107</f>
        <v/>
      </c>
      <c r="M48" s="6" t="e">
        <f>'様式Ⅰ(女子)'!#REF!</f>
        <v>#REF!</v>
      </c>
      <c r="N48" s="6"/>
    </row>
    <row r="49" spans="1:14">
      <c r="A49" s="1">
        <v>48</v>
      </c>
      <c r="B49" s="6" t="str">
        <f>'様式Ⅰ(女子)'!I108</f>
        <v>000000000</v>
      </c>
      <c r="C49" s="6" t="str">
        <f>CONCATENATE('様式Ⅰ(女子)'!D108,"(",'様式Ⅰ(女子)'!G108,")")</f>
        <v>()</v>
      </c>
      <c r="D49" s="6" t="str">
        <f>'様式Ⅰ(女子)'!E108</f>
        <v/>
      </c>
      <c r="E49" s="6">
        <v>2</v>
      </c>
      <c r="F49" s="6" t="e">
        <f>'様式Ⅰ(女子)'!H108</f>
        <v>#N/A</v>
      </c>
      <c r="G49" s="6" t="str">
        <f>基本情報登録!$D$10</f>
        <v/>
      </c>
      <c r="J49" s="6">
        <f>'様式Ⅰ(女子)'!C108</f>
        <v>0</v>
      </c>
      <c r="K49" s="6" t="str">
        <f>'様式Ⅰ(女子)'!O108</f>
        <v/>
      </c>
      <c r="L49" s="6" t="str">
        <f>'様式Ⅰ(女子)'!O109</f>
        <v/>
      </c>
      <c r="M49" s="6" t="e">
        <f>'様式Ⅰ(女子)'!#REF!</f>
        <v>#REF!</v>
      </c>
      <c r="N49" s="6"/>
    </row>
    <row r="50" spans="1:14">
      <c r="A50" s="1">
        <v>49</v>
      </c>
      <c r="B50" s="6" t="str">
        <f>'様式Ⅰ(女子)'!I110</f>
        <v>000000000</v>
      </c>
      <c r="C50" s="6" t="str">
        <f>CONCATENATE('様式Ⅰ(女子)'!D110,"(",'様式Ⅰ(女子)'!G110,")")</f>
        <v>()</v>
      </c>
      <c r="D50" s="6" t="str">
        <f>'様式Ⅰ(女子)'!E110</f>
        <v/>
      </c>
      <c r="E50" s="6">
        <v>2</v>
      </c>
      <c r="F50" s="6" t="e">
        <f>'様式Ⅰ(女子)'!H110</f>
        <v>#N/A</v>
      </c>
      <c r="G50" s="6" t="str">
        <f>基本情報登録!$D$10</f>
        <v/>
      </c>
      <c r="J50" s="6">
        <f>'様式Ⅰ(女子)'!C110</f>
        <v>0</v>
      </c>
      <c r="K50" s="6" t="str">
        <f>'様式Ⅰ(女子)'!O110</f>
        <v/>
      </c>
      <c r="L50" s="6" t="str">
        <f>'様式Ⅰ(女子)'!O111</f>
        <v/>
      </c>
      <c r="M50" s="6" t="e">
        <f>'様式Ⅰ(女子)'!#REF!</f>
        <v>#REF!</v>
      </c>
      <c r="N50" s="6"/>
    </row>
    <row r="51" spans="1:14">
      <c r="A51" s="1">
        <v>50</v>
      </c>
      <c r="B51" s="6" t="str">
        <f>'様式Ⅰ(女子)'!I112</f>
        <v>000000000</v>
      </c>
      <c r="C51" s="6" t="str">
        <f>CONCATENATE('様式Ⅰ(女子)'!D112,"(",'様式Ⅰ(女子)'!G112,")")</f>
        <v>()</v>
      </c>
      <c r="D51" s="6" t="str">
        <f>'様式Ⅰ(女子)'!E112</f>
        <v/>
      </c>
      <c r="E51" s="6">
        <v>2</v>
      </c>
      <c r="F51" s="6" t="e">
        <f>'様式Ⅰ(女子)'!H112</f>
        <v>#N/A</v>
      </c>
      <c r="G51" s="6" t="str">
        <f>基本情報登録!$D$10</f>
        <v/>
      </c>
      <c r="J51" s="6">
        <f>'様式Ⅰ(女子)'!C112</f>
        <v>0</v>
      </c>
      <c r="K51" s="6" t="str">
        <f>'様式Ⅰ(女子)'!O112</f>
        <v/>
      </c>
      <c r="L51" s="6" t="str">
        <f>'様式Ⅰ(女子)'!O113</f>
        <v/>
      </c>
      <c r="M51" s="6" t="e">
        <f>'様式Ⅰ(女子)'!#REF!</f>
        <v>#REF!</v>
      </c>
      <c r="N51" s="6"/>
    </row>
    <row r="52" spans="1:14">
      <c r="A52" s="1">
        <v>51</v>
      </c>
      <c r="B52" s="6" t="str">
        <f>'様式Ⅰ(女子)'!I114</f>
        <v>000000000</v>
      </c>
      <c r="C52" s="6" t="str">
        <f>CONCATENATE('様式Ⅰ(女子)'!D114,"(",'様式Ⅰ(女子)'!G114,")")</f>
        <v>()</v>
      </c>
      <c r="D52" s="6" t="str">
        <f>'様式Ⅰ(女子)'!E114</f>
        <v/>
      </c>
      <c r="E52" s="6">
        <v>2</v>
      </c>
      <c r="F52" s="6" t="e">
        <f>'様式Ⅰ(女子)'!H114</f>
        <v>#N/A</v>
      </c>
      <c r="G52" s="6" t="str">
        <f>基本情報登録!$D$10</f>
        <v/>
      </c>
      <c r="J52" s="6">
        <f>'様式Ⅰ(女子)'!C114</f>
        <v>0</v>
      </c>
      <c r="K52" s="6" t="str">
        <f>'様式Ⅰ(女子)'!O114</f>
        <v/>
      </c>
      <c r="L52" s="6" t="str">
        <f>'様式Ⅰ(女子)'!O115</f>
        <v/>
      </c>
      <c r="M52" s="6" t="e">
        <f>'様式Ⅰ(女子)'!#REF!</f>
        <v>#REF!</v>
      </c>
    </row>
    <row r="53" spans="1:14">
      <c r="A53" s="1">
        <v>52</v>
      </c>
      <c r="B53" s="6" t="str">
        <f>'様式Ⅰ(女子)'!I116</f>
        <v>000000000</v>
      </c>
      <c r="C53" s="6" t="str">
        <f>CONCATENATE('様式Ⅰ(女子)'!D116,"(",'様式Ⅰ(女子)'!G116,")")</f>
        <v>()</v>
      </c>
      <c r="D53" s="6" t="str">
        <f>'様式Ⅰ(女子)'!E116</f>
        <v/>
      </c>
      <c r="E53" s="6">
        <v>2</v>
      </c>
      <c r="F53" s="6" t="e">
        <f>'様式Ⅰ(女子)'!H116</f>
        <v>#N/A</v>
      </c>
      <c r="G53" s="6" t="str">
        <f>基本情報登録!$D$10</f>
        <v/>
      </c>
      <c r="J53" s="6">
        <f>'様式Ⅰ(女子)'!C116</f>
        <v>0</v>
      </c>
      <c r="K53" s="6" t="str">
        <f>'様式Ⅰ(女子)'!O116</f>
        <v/>
      </c>
      <c r="L53" s="6" t="str">
        <f>'様式Ⅰ(女子)'!O117</f>
        <v/>
      </c>
      <c r="M53" s="6" t="e">
        <f>'様式Ⅰ(女子)'!#REF!</f>
        <v>#REF!</v>
      </c>
    </row>
    <row r="54" spans="1:14">
      <c r="A54" s="1">
        <v>53</v>
      </c>
      <c r="B54" s="6" t="str">
        <f>'様式Ⅰ(女子)'!I118</f>
        <v>000000000</v>
      </c>
      <c r="C54" s="6" t="str">
        <f>CONCATENATE('様式Ⅰ(女子)'!D118,"(",'様式Ⅰ(女子)'!G118,")")</f>
        <v>()</v>
      </c>
      <c r="D54" s="6" t="str">
        <f>'様式Ⅰ(女子)'!E118</f>
        <v/>
      </c>
      <c r="E54" s="6">
        <v>2</v>
      </c>
      <c r="F54" s="6" t="e">
        <f>'様式Ⅰ(女子)'!H118</f>
        <v>#N/A</v>
      </c>
      <c r="G54" s="6" t="str">
        <f>基本情報登録!$D$10</f>
        <v/>
      </c>
      <c r="J54" s="6">
        <f>'様式Ⅰ(女子)'!C118</f>
        <v>0</v>
      </c>
      <c r="K54" s="6" t="str">
        <f>'様式Ⅰ(女子)'!O118</f>
        <v/>
      </c>
      <c r="L54" s="6" t="str">
        <f>'様式Ⅰ(女子)'!O119</f>
        <v/>
      </c>
      <c r="M54" s="6" t="e">
        <f>'様式Ⅰ(女子)'!#REF!</f>
        <v>#REF!</v>
      </c>
      <c r="N54" s="6"/>
    </row>
    <row r="55" spans="1:14">
      <c r="A55" s="1">
        <v>54</v>
      </c>
      <c r="B55" s="6" t="str">
        <f>'様式Ⅰ(女子)'!I120</f>
        <v>000000000</v>
      </c>
      <c r="C55" s="6" t="str">
        <f>CONCATENATE('様式Ⅰ(女子)'!D120,"(",'様式Ⅰ(女子)'!G120,")")</f>
        <v>()</v>
      </c>
      <c r="D55" s="6" t="str">
        <f>'様式Ⅰ(女子)'!E120</f>
        <v/>
      </c>
      <c r="E55" s="6">
        <v>2</v>
      </c>
      <c r="F55" s="6" t="e">
        <f>'様式Ⅰ(女子)'!H120</f>
        <v>#N/A</v>
      </c>
      <c r="G55" s="6" t="str">
        <f>基本情報登録!$D$10</f>
        <v/>
      </c>
      <c r="J55" s="6">
        <f>'様式Ⅰ(女子)'!C120</f>
        <v>0</v>
      </c>
      <c r="K55" s="6" t="str">
        <f>'様式Ⅰ(女子)'!O120</f>
        <v/>
      </c>
      <c r="L55" s="6" t="str">
        <f>'様式Ⅰ(女子)'!O121</f>
        <v/>
      </c>
      <c r="M55" s="6" t="e">
        <f>'様式Ⅰ(女子)'!#REF!</f>
        <v>#REF!</v>
      </c>
    </row>
    <row r="56" spans="1:14">
      <c r="A56" s="1">
        <v>55</v>
      </c>
      <c r="B56" s="6" t="str">
        <f>'様式Ⅰ(女子)'!I122</f>
        <v>000000000</v>
      </c>
      <c r="C56" s="6" t="str">
        <f>CONCATENATE('様式Ⅰ(女子)'!D122,"(",'様式Ⅰ(女子)'!G122,")")</f>
        <v>()</v>
      </c>
      <c r="D56" s="6" t="str">
        <f>'様式Ⅰ(女子)'!E122</f>
        <v/>
      </c>
      <c r="E56" s="6">
        <v>2</v>
      </c>
      <c r="F56" s="6" t="e">
        <f>'様式Ⅰ(女子)'!H122</f>
        <v>#N/A</v>
      </c>
      <c r="G56" s="6" t="str">
        <f>基本情報登録!$D$10</f>
        <v/>
      </c>
      <c r="J56" s="6">
        <f>'様式Ⅰ(女子)'!C122</f>
        <v>0</v>
      </c>
      <c r="K56" s="6" t="str">
        <f>'様式Ⅰ(女子)'!O122</f>
        <v/>
      </c>
      <c r="L56" s="6" t="str">
        <f>'様式Ⅰ(女子)'!O123</f>
        <v/>
      </c>
      <c r="M56" s="6" t="e">
        <f>'様式Ⅰ(女子)'!#REF!</f>
        <v>#REF!</v>
      </c>
    </row>
    <row r="57" spans="1:14">
      <c r="A57" s="1">
        <v>56</v>
      </c>
      <c r="B57" s="6" t="str">
        <f>'様式Ⅰ(女子)'!I124</f>
        <v>000000000</v>
      </c>
      <c r="C57" s="6" t="str">
        <f>CONCATENATE('様式Ⅰ(女子)'!D124,"(",'様式Ⅰ(女子)'!G124,")")</f>
        <v>()</v>
      </c>
      <c r="D57" s="6" t="str">
        <f>'様式Ⅰ(女子)'!E124</f>
        <v/>
      </c>
      <c r="E57" s="6">
        <v>2</v>
      </c>
      <c r="F57" s="6" t="e">
        <f>'様式Ⅰ(女子)'!H124</f>
        <v>#N/A</v>
      </c>
      <c r="G57" s="6" t="str">
        <f>基本情報登録!$D$10</f>
        <v/>
      </c>
      <c r="J57" s="6">
        <f>'様式Ⅰ(女子)'!C124</f>
        <v>0</v>
      </c>
      <c r="K57" s="6" t="str">
        <f>'様式Ⅰ(女子)'!O124</f>
        <v/>
      </c>
      <c r="L57" s="6" t="str">
        <f>'様式Ⅰ(女子)'!O125</f>
        <v/>
      </c>
      <c r="M57" s="6" t="e">
        <f>'様式Ⅰ(女子)'!#REF!</f>
        <v>#REF!</v>
      </c>
      <c r="N57" s="6"/>
    </row>
    <row r="58" spans="1:14">
      <c r="A58" s="1">
        <v>57</v>
      </c>
      <c r="B58" s="6" t="str">
        <f>'様式Ⅰ(女子)'!I126</f>
        <v>000000000</v>
      </c>
      <c r="C58" s="6" t="str">
        <f>CONCATENATE('様式Ⅰ(女子)'!D126,"(",'様式Ⅰ(女子)'!G126,")")</f>
        <v>()</v>
      </c>
      <c r="D58" s="6" t="str">
        <f>'様式Ⅰ(女子)'!E126</f>
        <v/>
      </c>
      <c r="E58" s="6">
        <v>2</v>
      </c>
      <c r="F58" s="6" t="e">
        <f>'様式Ⅰ(女子)'!H126</f>
        <v>#N/A</v>
      </c>
      <c r="G58" s="6" t="str">
        <f>基本情報登録!$D$10</f>
        <v/>
      </c>
      <c r="J58" s="6">
        <f>'様式Ⅰ(女子)'!C126</f>
        <v>0</v>
      </c>
      <c r="K58" s="6" t="str">
        <f>'様式Ⅰ(女子)'!O126</f>
        <v/>
      </c>
      <c r="L58" s="6" t="str">
        <f>'様式Ⅰ(女子)'!O127</f>
        <v/>
      </c>
      <c r="M58" s="6" t="e">
        <f>'様式Ⅰ(女子)'!#REF!</f>
        <v>#REF!</v>
      </c>
    </row>
    <row r="59" spans="1:14">
      <c r="A59" s="1">
        <v>58</v>
      </c>
      <c r="B59" s="6" t="str">
        <f>'様式Ⅰ(女子)'!I128</f>
        <v>000000000</v>
      </c>
      <c r="C59" s="6" t="str">
        <f>CONCATENATE('様式Ⅰ(女子)'!D128,"(",'様式Ⅰ(女子)'!G128,")")</f>
        <v>()</v>
      </c>
      <c r="D59" s="6" t="str">
        <f>'様式Ⅰ(女子)'!E128</f>
        <v/>
      </c>
      <c r="E59" s="6">
        <v>2</v>
      </c>
      <c r="F59" s="6" t="e">
        <f>'様式Ⅰ(女子)'!H128</f>
        <v>#N/A</v>
      </c>
      <c r="G59" s="6" t="str">
        <f>基本情報登録!$D$10</f>
        <v/>
      </c>
      <c r="J59" s="6">
        <f>'様式Ⅰ(女子)'!C128</f>
        <v>0</v>
      </c>
      <c r="K59" s="6" t="str">
        <f>'様式Ⅰ(女子)'!O128</f>
        <v/>
      </c>
      <c r="L59" s="6" t="str">
        <f>'様式Ⅰ(女子)'!O129</f>
        <v/>
      </c>
      <c r="M59" s="6" t="e">
        <f>'様式Ⅰ(女子)'!#REF!</f>
        <v>#REF!</v>
      </c>
    </row>
    <row r="60" spans="1:14">
      <c r="A60" s="1">
        <v>59</v>
      </c>
      <c r="B60" s="6" t="str">
        <f>'様式Ⅰ(女子)'!I130</f>
        <v>000000000</v>
      </c>
      <c r="C60" s="6" t="str">
        <f>CONCATENATE('様式Ⅰ(女子)'!D130,"(",'様式Ⅰ(女子)'!G130,")")</f>
        <v>()</v>
      </c>
      <c r="D60" s="6" t="str">
        <f>'様式Ⅰ(女子)'!E130</f>
        <v/>
      </c>
      <c r="E60" s="6">
        <v>2</v>
      </c>
      <c r="F60" s="6" t="e">
        <f>'様式Ⅰ(女子)'!H130</f>
        <v>#N/A</v>
      </c>
      <c r="G60" s="6" t="str">
        <f>基本情報登録!$D$10</f>
        <v/>
      </c>
      <c r="J60" s="6">
        <f>'様式Ⅰ(女子)'!C130</f>
        <v>0</v>
      </c>
      <c r="K60" s="6" t="str">
        <f>'様式Ⅰ(女子)'!O130</f>
        <v/>
      </c>
      <c r="L60" s="6" t="str">
        <f>'様式Ⅰ(女子)'!O131</f>
        <v/>
      </c>
      <c r="M60" s="6" t="e">
        <f>'様式Ⅰ(女子)'!#REF!</f>
        <v>#REF!</v>
      </c>
      <c r="N60" s="6"/>
    </row>
    <row r="61" spans="1:14">
      <c r="A61" s="1">
        <v>60</v>
      </c>
      <c r="B61" s="6" t="str">
        <f>'様式Ⅰ(女子)'!I132</f>
        <v>000000000</v>
      </c>
      <c r="C61" s="6" t="str">
        <f>CONCATENATE('様式Ⅰ(女子)'!D132,"(",'様式Ⅰ(女子)'!G132,")")</f>
        <v>()</v>
      </c>
      <c r="D61" s="6" t="str">
        <f>'様式Ⅰ(女子)'!E132</f>
        <v/>
      </c>
      <c r="E61" s="6">
        <v>2</v>
      </c>
      <c r="F61" s="6" t="e">
        <f>'様式Ⅰ(女子)'!H132</f>
        <v>#N/A</v>
      </c>
      <c r="G61" s="6" t="str">
        <f>基本情報登録!$D$10</f>
        <v/>
      </c>
      <c r="J61" s="6">
        <f>'様式Ⅰ(女子)'!C132</f>
        <v>0</v>
      </c>
      <c r="K61" s="6" t="str">
        <f>'様式Ⅰ(女子)'!O132</f>
        <v/>
      </c>
      <c r="L61" s="6" t="str">
        <f>'様式Ⅰ(女子)'!O133</f>
        <v/>
      </c>
      <c r="M61" s="6" t="e">
        <f>'様式Ⅰ(女子)'!#REF!</f>
        <v>#REF!</v>
      </c>
    </row>
    <row r="62" spans="1:14">
      <c r="A62" s="1">
        <v>61</v>
      </c>
      <c r="B62" s="6" t="str">
        <f>'様式Ⅰ(女子)'!I134</f>
        <v>000000000</v>
      </c>
      <c r="C62" s="6" t="str">
        <f>CONCATENATE('様式Ⅰ(女子)'!D134,"(",'様式Ⅰ(女子)'!G134,")")</f>
        <v>()</v>
      </c>
      <c r="D62" s="6" t="str">
        <f>'様式Ⅰ(女子)'!E134</f>
        <v/>
      </c>
      <c r="E62" s="6">
        <v>2</v>
      </c>
      <c r="F62" s="6" t="e">
        <f>'様式Ⅰ(女子)'!H134</f>
        <v>#N/A</v>
      </c>
      <c r="G62" s="6" t="str">
        <f>基本情報登録!$D$10</f>
        <v/>
      </c>
      <c r="J62" s="6">
        <f>'様式Ⅰ(女子)'!C134</f>
        <v>0</v>
      </c>
      <c r="K62" s="6" t="str">
        <f>'様式Ⅰ(女子)'!O134</f>
        <v/>
      </c>
      <c r="L62" s="6" t="str">
        <f>'様式Ⅰ(女子)'!O135</f>
        <v/>
      </c>
      <c r="M62" s="6" t="e">
        <f>'様式Ⅰ(女子)'!#REF!</f>
        <v>#REF!</v>
      </c>
    </row>
    <row r="63" spans="1:14">
      <c r="A63" s="1">
        <v>62</v>
      </c>
      <c r="B63" s="6" t="str">
        <f>'様式Ⅰ(女子)'!I136</f>
        <v>000000000</v>
      </c>
      <c r="C63" s="6" t="str">
        <f>CONCATENATE('様式Ⅰ(女子)'!D136,"(",'様式Ⅰ(女子)'!G136,")")</f>
        <v>()</v>
      </c>
      <c r="D63" s="6" t="str">
        <f>'様式Ⅰ(女子)'!E136</f>
        <v/>
      </c>
      <c r="E63" s="6">
        <v>2</v>
      </c>
      <c r="F63" s="6" t="e">
        <f>'様式Ⅰ(女子)'!H136</f>
        <v>#N/A</v>
      </c>
      <c r="G63" s="6" t="str">
        <f>基本情報登録!$D$10</f>
        <v/>
      </c>
      <c r="J63" s="6">
        <f>'様式Ⅰ(女子)'!C136</f>
        <v>0</v>
      </c>
      <c r="K63" s="6" t="str">
        <f>'様式Ⅰ(女子)'!O136</f>
        <v/>
      </c>
      <c r="L63" s="6" t="str">
        <f>'様式Ⅰ(女子)'!O137</f>
        <v/>
      </c>
      <c r="M63" s="6" t="e">
        <f>'様式Ⅰ(女子)'!#REF!</f>
        <v>#REF!</v>
      </c>
      <c r="N63" s="6"/>
    </row>
    <row r="64" spans="1:14">
      <c r="A64" s="1">
        <v>63</v>
      </c>
      <c r="B64" s="6" t="str">
        <f>'様式Ⅰ(女子)'!I138</f>
        <v>000000000</v>
      </c>
      <c r="C64" s="6" t="str">
        <f>CONCATENATE('様式Ⅰ(女子)'!D138,"(",'様式Ⅰ(女子)'!G138,")")</f>
        <v>()</v>
      </c>
      <c r="D64" s="6" t="str">
        <f>'様式Ⅰ(女子)'!E138</f>
        <v/>
      </c>
      <c r="E64" s="6">
        <v>2</v>
      </c>
      <c r="F64" s="6" t="e">
        <f>'様式Ⅰ(女子)'!H138</f>
        <v>#N/A</v>
      </c>
      <c r="G64" s="6" t="str">
        <f>基本情報登録!$D$10</f>
        <v/>
      </c>
      <c r="J64" s="6">
        <f>'様式Ⅰ(女子)'!C138</f>
        <v>0</v>
      </c>
      <c r="K64" s="6" t="str">
        <f>'様式Ⅰ(女子)'!O138</f>
        <v/>
      </c>
      <c r="L64" s="6" t="str">
        <f>'様式Ⅰ(女子)'!O139</f>
        <v/>
      </c>
      <c r="M64" s="6" t="e">
        <f>'様式Ⅰ(女子)'!#REF!</f>
        <v>#REF!</v>
      </c>
    </row>
    <row r="65" spans="1:14">
      <c r="A65" s="1">
        <v>64</v>
      </c>
      <c r="B65" s="6" t="str">
        <f>'様式Ⅰ(女子)'!I140</f>
        <v>000000000</v>
      </c>
      <c r="C65" s="6" t="str">
        <f>CONCATENATE('様式Ⅰ(女子)'!D140,"(",'様式Ⅰ(女子)'!G140,")")</f>
        <v>()</v>
      </c>
      <c r="D65" s="6" t="str">
        <f>'様式Ⅰ(女子)'!E140</f>
        <v/>
      </c>
      <c r="E65" s="6">
        <v>2</v>
      </c>
      <c r="F65" s="6" t="e">
        <f>'様式Ⅰ(女子)'!H140</f>
        <v>#N/A</v>
      </c>
      <c r="G65" s="6" t="str">
        <f>基本情報登録!$D$10</f>
        <v/>
      </c>
      <c r="J65" s="6">
        <f>'様式Ⅰ(女子)'!C140</f>
        <v>0</v>
      </c>
      <c r="K65" s="6" t="str">
        <f>'様式Ⅰ(女子)'!O140</f>
        <v/>
      </c>
      <c r="L65" s="6" t="str">
        <f>'様式Ⅰ(女子)'!O141</f>
        <v/>
      </c>
      <c r="M65" s="6" t="e">
        <f>'様式Ⅰ(女子)'!#REF!</f>
        <v>#REF!</v>
      </c>
    </row>
    <row r="66" spans="1:14">
      <c r="A66" s="1">
        <v>65</v>
      </c>
      <c r="B66" s="6" t="str">
        <f>'様式Ⅰ(女子)'!I142</f>
        <v>000000000</v>
      </c>
      <c r="C66" s="6" t="str">
        <f>CONCATENATE('様式Ⅰ(女子)'!D142,"(",'様式Ⅰ(女子)'!G142,")")</f>
        <v>()</v>
      </c>
      <c r="D66" s="6" t="str">
        <f>'様式Ⅰ(女子)'!E142</f>
        <v/>
      </c>
      <c r="E66" s="6">
        <v>2</v>
      </c>
      <c r="F66" s="6" t="e">
        <f>'様式Ⅰ(女子)'!H142</f>
        <v>#N/A</v>
      </c>
      <c r="G66" s="6" t="str">
        <f>基本情報登録!$D$10</f>
        <v/>
      </c>
      <c r="J66" s="6">
        <f>'様式Ⅰ(女子)'!C142</f>
        <v>0</v>
      </c>
      <c r="K66" s="6" t="str">
        <f>'様式Ⅰ(女子)'!O142</f>
        <v/>
      </c>
      <c r="L66" s="6" t="str">
        <f>'様式Ⅰ(女子)'!O143</f>
        <v/>
      </c>
      <c r="M66" s="6" t="e">
        <f>'様式Ⅰ(女子)'!#REF!</f>
        <v>#REF!</v>
      </c>
      <c r="N66" s="6"/>
    </row>
    <row r="67" spans="1:14">
      <c r="A67" s="1">
        <v>66</v>
      </c>
      <c r="B67" s="6" t="str">
        <f>'様式Ⅰ(女子)'!I144</f>
        <v>000000000</v>
      </c>
      <c r="C67" s="6" t="str">
        <f>CONCATENATE('様式Ⅰ(女子)'!D144,"(",'様式Ⅰ(女子)'!G144,")")</f>
        <v>()</v>
      </c>
      <c r="D67" s="6" t="str">
        <f>'様式Ⅰ(女子)'!E144</f>
        <v/>
      </c>
      <c r="E67" s="6">
        <v>2</v>
      </c>
      <c r="F67" s="6" t="e">
        <f>'様式Ⅰ(女子)'!H144</f>
        <v>#N/A</v>
      </c>
      <c r="G67" s="6" t="str">
        <f>基本情報登録!$D$10</f>
        <v/>
      </c>
      <c r="J67" s="6">
        <f>'様式Ⅰ(女子)'!C144</f>
        <v>0</v>
      </c>
      <c r="K67" s="6" t="str">
        <f>'様式Ⅰ(女子)'!O144</f>
        <v/>
      </c>
      <c r="L67" s="6" t="str">
        <f>'様式Ⅰ(女子)'!O145</f>
        <v/>
      </c>
      <c r="M67" s="6" t="e">
        <f>'様式Ⅰ(女子)'!#REF!</f>
        <v>#REF!</v>
      </c>
    </row>
    <row r="68" spans="1:14">
      <c r="A68" s="1">
        <v>67</v>
      </c>
      <c r="B68" s="6" t="str">
        <f>'様式Ⅰ(女子)'!I146</f>
        <v>000000000</v>
      </c>
      <c r="C68" s="6" t="str">
        <f>CONCATENATE('様式Ⅰ(女子)'!D146,"(",'様式Ⅰ(女子)'!G146,")")</f>
        <v>()</v>
      </c>
      <c r="D68" s="6" t="str">
        <f>'様式Ⅰ(女子)'!E146</f>
        <v/>
      </c>
      <c r="E68" s="6">
        <v>2</v>
      </c>
      <c r="F68" s="6" t="e">
        <f>'様式Ⅰ(女子)'!H146</f>
        <v>#N/A</v>
      </c>
      <c r="G68" s="6" t="str">
        <f>基本情報登録!$D$10</f>
        <v/>
      </c>
      <c r="J68" s="6">
        <f>'様式Ⅰ(女子)'!C146</f>
        <v>0</v>
      </c>
      <c r="K68" s="6" t="str">
        <f>'様式Ⅰ(女子)'!O146</f>
        <v/>
      </c>
      <c r="L68" s="6" t="str">
        <f>'様式Ⅰ(女子)'!O147</f>
        <v/>
      </c>
      <c r="M68" s="6" t="e">
        <f>'様式Ⅰ(女子)'!#REF!</f>
        <v>#REF!</v>
      </c>
    </row>
    <row r="69" spans="1:14">
      <c r="A69" s="1">
        <v>68</v>
      </c>
      <c r="B69" s="6" t="str">
        <f>'様式Ⅰ(女子)'!I148</f>
        <v>000000000</v>
      </c>
      <c r="C69" s="6" t="str">
        <f>CONCATENATE('様式Ⅰ(女子)'!D148,"(",'様式Ⅰ(女子)'!G148,")")</f>
        <v>()</v>
      </c>
      <c r="D69" s="6" t="str">
        <f>'様式Ⅰ(女子)'!E148</f>
        <v/>
      </c>
      <c r="E69" s="6">
        <v>2</v>
      </c>
      <c r="F69" s="6" t="e">
        <f>'様式Ⅰ(女子)'!H148</f>
        <v>#N/A</v>
      </c>
      <c r="G69" s="6" t="str">
        <f>基本情報登録!$D$10</f>
        <v/>
      </c>
      <c r="J69" s="6">
        <f>'様式Ⅰ(女子)'!C148</f>
        <v>0</v>
      </c>
      <c r="K69" s="6" t="str">
        <f>'様式Ⅰ(女子)'!O148</f>
        <v/>
      </c>
      <c r="L69" s="6" t="str">
        <f>'様式Ⅰ(女子)'!O149</f>
        <v/>
      </c>
      <c r="M69" s="6" t="e">
        <f>'様式Ⅰ(女子)'!#REF!</f>
        <v>#REF!</v>
      </c>
      <c r="N69" s="6"/>
    </row>
    <row r="70" spans="1:14">
      <c r="A70" s="1">
        <v>69</v>
      </c>
      <c r="B70" s="6" t="str">
        <f>'様式Ⅰ(女子)'!I150</f>
        <v>000000000</v>
      </c>
      <c r="C70" s="6" t="str">
        <f>CONCATENATE('様式Ⅰ(女子)'!D150,"(",'様式Ⅰ(女子)'!G150,")")</f>
        <v>()</v>
      </c>
      <c r="D70" s="6" t="str">
        <f>'様式Ⅰ(女子)'!E150</f>
        <v/>
      </c>
      <c r="E70" s="6">
        <v>2</v>
      </c>
      <c r="F70" s="6" t="e">
        <f>'様式Ⅰ(女子)'!H150</f>
        <v>#N/A</v>
      </c>
      <c r="G70" s="6" t="str">
        <f>基本情報登録!$D$10</f>
        <v/>
      </c>
      <c r="J70" s="6">
        <f>'様式Ⅰ(女子)'!C150</f>
        <v>0</v>
      </c>
      <c r="K70" s="6" t="str">
        <f>'様式Ⅰ(女子)'!O150</f>
        <v/>
      </c>
      <c r="L70" s="6" t="str">
        <f>'様式Ⅰ(女子)'!O151</f>
        <v/>
      </c>
      <c r="M70" s="6" t="e">
        <f>'様式Ⅰ(女子)'!#REF!</f>
        <v>#REF!</v>
      </c>
    </row>
    <row r="71" spans="1:14">
      <c r="A71" s="1">
        <v>70</v>
      </c>
      <c r="B71" s="6" t="str">
        <f>'様式Ⅰ(女子)'!I152</f>
        <v>000000000</v>
      </c>
      <c r="C71" s="6" t="str">
        <f>CONCATENATE('様式Ⅰ(女子)'!D152,"(",'様式Ⅰ(女子)'!G152,")")</f>
        <v>()</v>
      </c>
      <c r="D71" s="6" t="str">
        <f>'様式Ⅰ(女子)'!E152</f>
        <v/>
      </c>
      <c r="E71" s="6">
        <v>2</v>
      </c>
      <c r="F71" s="6" t="e">
        <f>'様式Ⅰ(女子)'!H152</f>
        <v>#N/A</v>
      </c>
      <c r="G71" s="6" t="str">
        <f>基本情報登録!$D$10</f>
        <v/>
      </c>
      <c r="J71" s="6">
        <f>'様式Ⅰ(女子)'!C152</f>
        <v>0</v>
      </c>
      <c r="K71" s="6" t="str">
        <f>'様式Ⅰ(女子)'!O152</f>
        <v/>
      </c>
      <c r="L71" s="6" t="str">
        <f>'様式Ⅰ(女子)'!O153</f>
        <v/>
      </c>
      <c r="M71" s="6" t="e">
        <f>'様式Ⅰ(女子)'!#REF!</f>
        <v>#REF!</v>
      </c>
    </row>
    <row r="72" spans="1:14">
      <c r="A72" s="1">
        <v>71</v>
      </c>
      <c r="B72" s="6" t="str">
        <f>'様式Ⅰ(女子)'!I154</f>
        <v>000000000</v>
      </c>
      <c r="C72" s="6" t="str">
        <f>CONCATENATE('様式Ⅰ(女子)'!D154,"(",'様式Ⅰ(女子)'!G154,")")</f>
        <v>()</v>
      </c>
      <c r="D72" s="6" t="str">
        <f>'様式Ⅰ(女子)'!E154</f>
        <v/>
      </c>
      <c r="E72" s="6">
        <v>2</v>
      </c>
      <c r="F72" s="6" t="e">
        <f>'様式Ⅰ(女子)'!H154</f>
        <v>#N/A</v>
      </c>
      <c r="G72" s="6" t="str">
        <f>基本情報登録!$D$10</f>
        <v/>
      </c>
      <c r="J72" s="6">
        <f>'様式Ⅰ(女子)'!C154</f>
        <v>0</v>
      </c>
      <c r="K72" s="6" t="str">
        <f>'様式Ⅰ(女子)'!O154</f>
        <v/>
      </c>
      <c r="L72" s="6" t="str">
        <f>'様式Ⅰ(女子)'!O155</f>
        <v/>
      </c>
      <c r="M72" s="6" t="e">
        <f>'様式Ⅰ(女子)'!#REF!</f>
        <v>#REF!</v>
      </c>
    </row>
    <row r="73" spans="1:14">
      <c r="A73" s="1">
        <v>72</v>
      </c>
      <c r="B73" s="6" t="str">
        <f>'様式Ⅰ(女子)'!I156</f>
        <v>000000000</v>
      </c>
      <c r="C73" s="6" t="str">
        <f>CONCATENATE('様式Ⅰ(女子)'!D156,"(",'様式Ⅰ(女子)'!G156,")")</f>
        <v>()</v>
      </c>
      <c r="D73" s="6" t="str">
        <f>'様式Ⅰ(女子)'!E156</f>
        <v/>
      </c>
      <c r="E73" s="6">
        <v>2</v>
      </c>
      <c r="F73" s="6" t="e">
        <f>'様式Ⅰ(女子)'!H156</f>
        <v>#N/A</v>
      </c>
      <c r="G73" s="6" t="str">
        <f>基本情報登録!$D$10</f>
        <v/>
      </c>
      <c r="J73" s="6">
        <f>'様式Ⅰ(女子)'!C156</f>
        <v>0</v>
      </c>
      <c r="K73" s="6" t="str">
        <f>'様式Ⅰ(女子)'!O156</f>
        <v/>
      </c>
      <c r="L73" s="6" t="str">
        <f>'様式Ⅰ(女子)'!O157</f>
        <v/>
      </c>
      <c r="M73" s="6" t="e">
        <f>'様式Ⅰ(女子)'!#REF!</f>
        <v>#REF!</v>
      </c>
    </row>
    <row r="74" spans="1:14">
      <c r="A74" s="1">
        <v>73</v>
      </c>
      <c r="B74" s="6" t="str">
        <f>'様式Ⅰ(女子)'!I158</f>
        <v>000000000</v>
      </c>
      <c r="C74" s="6" t="str">
        <f>CONCATENATE('様式Ⅰ(女子)'!D158,"(",'様式Ⅰ(女子)'!G158,")")</f>
        <v>()</v>
      </c>
      <c r="D74" s="6" t="str">
        <f>'様式Ⅰ(女子)'!E158</f>
        <v/>
      </c>
      <c r="E74" s="6">
        <v>2</v>
      </c>
      <c r="F74" s="6" t="e">
        <f>'様式Ⅰ(女子)'!H158</f>
        <v>#N/A</v>
      </c>
      <c r="G74" s="6" t="str">
        <f>基本情報登録!$D$10</f>
        <v/>
      </c>
      <c r="J74" s="6">
        <f>'様式Ⅰ(女子)'!C158</f>
        <v>0</v>
      </c>
      <c r="K74" s="6" t="str">
        <f>'様式Ⅰ(女子)'!O158</f>
        <v/>
      </c>
      <c r="L74" s="6" t="str">
        <f>'様式Ⅰ(女子)'!O159</f>
        <v/>
      </c>
      <c r="M74" s="6" t="e">
        <f>'様式Ⅰ(女子)'!#REF!</f>
        <v>#REF!</v>
      </c>
    </row>
    <row r="75" spans="1:14">
      <c r="A75" s="1">
        <v>74</v>
      </c>
      <c r="B75" s="6" t="str">
        <f>'様式Ⅰ(女子)'!I160</f>
        <v>000000000</v>
      </c>
      <c r="C75" s="6" t="str">
        <f>CONCATENATE('様式Ⅰ(女子)'!D160,"(",'様式Ⅰ(女子)'!G160,")")</f>
        <v>()</v>
      </c>
      <c r="D75" s="6" t="str">
        <f>'様式Ⅰ(女子)'!E160</f>
        <v/>
      </c>
      <c r="E75" s="6">
        <v>2</v>
      </c>
      <c r="F75" s="6" t="e">
        <f>'様式Ⅰ(女子)'!H160</f>
        <v>#N/A</v>
      </c>
      <c r="G75" s="6" t="str">
        <f>基本情報登録!$D$10</f>
        <v/>
      </c>
      <c r="J75" s="6">
        <f>'様式Ⅰ(女子)'!C160</f>
        <v>0</v>
      </c>
      <c r="K75" s="6" t="str">
        <f>'様式Ⅰ(女子)'!O160</f>
        <v/>
      </c>
      <c r="L75" s="6" t="str">
        <f>'様式Ⅰ(女子)'!O161</f>
        <v/>
      </c>
      <c r="M75" s="6" t="e">
        <f>'様式Ⅰ(女子)'!#REF!</f>
        <v>#REF!</v>
      </c>
    </row>
    <row r="76" spans="1:14">
      <c r="A76" s="1">
        <v>75</v>
      </c>
      <c r="B76" s="6" t="str">
        <f>'様式Ⅰ(女子)'!I162</f>
        <v>000000000</v>
      </c>
      <c r="C76" s="6" t="str">
        <f>CONCATENATE('様式Ⅰ(女子)'!D162,"(",'様式Ⅰ(女子)'!G162,")")</f>
        <v>()</v>
      </c>
      <c r="D76" s="6" t="str">
        <f>'様式Ⅰ(女子)'!E162</f>
        <v/>
      </c>
      <c r="E76" s="6">
        <v>2</v>
      </c>
      <c r="F76" s="6" t="e">
        <f>'様式Ⅰ(女子)'!H162</f>
        <v>#N/A</v>
      </c>
      <c r="G76" s="6" t="str">
        <f>基本情報登録!$D$10</f>
        <v/>
      </c>
      <c r="J76" s="6">
        <f>'様式Ⅰ(女子)'!C162</f>
        <v>0</v>
      </c>
      <c r="K76" s="6" t="str">
        <f>'様式Ⅰ(女子)'!O162</f>
        <v/>
      </c>
      <c r="L76" s="6" t="str">
        <f>'様式Ⅰ(女子)'!O163</f>
        <v/>
      </c>
      <c r="M76" s="6" t="e">
        <f>'様式Ⅰ(女子)'!#REF!</f>
        <v>#REF!</v>
      </c>
    </row>
    <row r="77" spans="1:14">
      <c r="A77" s="1">
        <v>76</v>
      </c>
      <c r="B77" s="6" t="str">
        <f>'様式Ⅰ(女子)'!I164</f>
        <v>000000000</v>
      </c>
      <c r="C77" s="6" t="str">
        <f>CONCATENATE('様式Ⅰ(女子)'!D164,"(",'様式Ⅰ(女子)'!G164,")")</f>
        <v>()</v>
      </c>
      <c r="D77" s="6" t="str">
        <f>'様式Ⅰ(女子)'!E164</f>
        <v/>
      </c>
      <c r="E77" s="6">
        <v>2</v>
      </c>
      <c r="F77" s="6" t="e">
        <f>'様式Ⅰ(女子)'!H164</f>
        <v>#N/A</v>
      </c>
      <c r="G77" s="6" t="str">
        <f>基本情報登録!$D$10</f>
        <v/>
      </c>
      <c r="J77" s="6">
        <f>'様式Ⅰ(女子)'!C164</f>
        <v>0</v>
      </c>
      <c r="K77" s="6" t="str">
        <f>'様式Ⅰ(女子)'!O164</f>
        <v/>
      </c>
      <c r="L77" s="6" t="str">
        <f>'様式Ⅰ(女子)'!O165</f>
        <v/>
      </c>
      <c r="M77" s="6" t="e">
        <f>'様式Ⅰ(女子)'!#REF!</f>
        <v>#REF!</v>
      </c>
    </row>
    <row r="78" spans="1:14">
      <c r="A78" s="1">
        <v>77</v>
      </c>
      <c r="B78" s="6" t="str">
        <f>'様式Ⅰ(女子)'!I166</f>
        <v>000000000</v>
      </c>
      <c r="C78" s="6" t="str">
        <f>CONCATENATE('様式Ⅰ(女子)'!D166,"(",'様式Ⅰ(女子)'!G166,")")</f>
        <v>()</v>
      </c>
      <c r="D78" s="6" t="str">
        <f>'様式Ⅰ(女子)'!E166</f>
        <v/>
      </c>
      <c r="E78" s="6">
        <v>2</v>
      </c>
      <c r="F78" s="6" t="e">
        <f>'様式Ⅰ(女子)'!H166</f>
        <v>#N/A</v>
      </c>
      <c r="G78" s="6" t="str">
        <f>基本情報登録!$D$10</f>
        <v/>
      </c>
      <c r="J78" s="6">
        <f>'様式Ⅰ(女子)'!C166</f>
        <v>0</v>
      </c>
      <c r="K78" s="6" t="str">
        <f>'様式Ⅰ(女子)'!O166</f>
        <v/>
      </c>
      <c r="L78" s="6" t="str">
        <f>'様式Ⅰ(女子)'!O167</f>
        <v/>
      </c>
      <c r="M78" s="6" t="e">
        <f>'様式Ⅰ(女子)'!#REF!</f>
        <v>#REF!</v>
      </c>
    </row>
    <row r="79" spans="1:14">
      <c r="A79" s="1">
        <v>78</v>
      </c>
      <c r="B79" s="6" t="str">
        <f>'様式Ⅰ(女子)'!I168</f>
        <v>000000000</v>
      </c>
      <c r="C79" s="6" t="str">
        <f>CONCATENATE('様式Ⅰ(女子)'!D168,"(",'様式Ⅰ(女子)'!G168,")")</f>
        <v>()</v>
      </c>
      <c r="D79" s="6" t="str">
        <f>'様式Ⅰ(女子)'!E168</f>
        <v/>
      </c>
      <c r="E79" s="6">
        <v>2</v>
      </c>
      <c r="F79" s="6" t="e">
        <f>'様式Ⅰ(女子)'!H168</f>
        <v>#N/A</v>
      </c>
      <c r="G79" s="6" t="str">
        <f>基本情報登録!$D$10</f>
        <v/>
      </c>
      <c r="J79" s="6">
        <f>'様式Ⅰ(女子)'!C168</f>
        <v>0</v>
      </c>
      <c r="K79" s="6" t="str">
        <f>'様式Ⅰ(女子)'!O168</f>
        <v/>
      </c>
      <c r="L79" s="6" t="str">
        <f>'様式Ⅰ(女子)'!O169</f>
        <v/>
      </c>
      <c r="M79" s="6" t="e">
        <f>'様式Ⅰ(女子)'!#REF!</f>
        <v>#REF!</v>
      </c>
    </row>
    <row r="80" spans="1:14">
      <c r="A80" s="1">
        <v>79</v>
      </c>
      <c r="B80" s="6" t="str">
        <f>'様式Ⅰ(女子)'!I170</f>
        <v>000000000</v>
      </c>
      <c r="C80" s="6" t="str">
        <f>CONCATENATE('様式Ⅰ(女子)'!D170,"(",'様式Ⅰ(女子)'!G170,")")</f>
        <v>()</v>
      </c>
      <c r="D80" s="6" t="str">
        <f>'様式Ⅰ(女子)'!E170</f>
        <v/>
      </c>
      <c r="E80" s="6">
        <v>2</v>
      </c>
      <c r="F80" s="6" t="e">
        <f>'様式Ⅰ(女子)'!H170</f>
        <v>#N/A</v>
      </c>
      <c r="G80" s="6" t="str">
        <f>基本情報登録!$D$10</f>
        <v/>
      </c>
      <c r="J80" s="6">
        <f>'様式Ⅰ(女子)'!C170</f>
        <v>0</v>
      </c>
      <c r="K80" s="6" t="str">
        <f>'様式Ⅰ(女子)'!O170</f>
        <v/>
      </c>
      <c r="L80" s="6" t="str">
        <f>'様式Ⅰ(女子)'!O171</f>
        <v/>
      </c>
      <c r="M80" s="6" t="e">
        <f>'様式Ⅰ(女子)'!#REF!</f>
        <v>#REF!</v>
      </c>
    </row>
    <row r="81" spans="1:13">
      <c r="A81" s="1">
        <v>80</v>
      </c>
      <c r="B81" s="6" t="str">
        <f>'様式Ⅰ(女子)'!I172</f>
        <v>000000000</v>
      </c>
      <c r="C81" s="6" t="str">
        <f>CONCATENATE('様式Ⅰ(女子)'!D172,"(",'様式Ⅰ(女子)'!G172,")")</f>
        <v>()</v>
      </c>
      <c r="D81" s="6" t="str">
        <f>'様式Ⅰ(女子)'!E172</f>
        <v/>
      </c>
      <c r="E81" s="6">
        <v>2</v>
      </c>
      <c r="F81" s="6" t="e">
        <f>'様式Ⅰ(女子)'!H172</f>
        <v>#N/A</v>
      </c>
      <c r="G81" s="6" t="str">
        <f>基本情報登録!$D$10</f>
        <v/>
      </c>
      <c r="J81" s="6">
        <f>'様式Ⅰ(女子)'!C172</f>
        <v>0</v>
      </c>
      <c r="K81" s="6" t="str">
        <f>'様式Ⅰ(女子)'!O172</f>
        <v/>
      </c>
      <c r="L81" s="6" t="str">
        <f>'様式Ⅰ(女子)'!O173</f>
        <v/>
      </c>
      <c r="M81" s="6" t="e">
        <f>'様式Ⅰ(女子)'!#REF!</f>
        <v>#REF!</v>
      </c>
    </row>
    <row r="82" spans="1:13">
      <c r="A82" s="1">
        <v>81</v>
      </c>
      <c r="B82" s="6" t="str">
        <f>'様式Ⅰ(女子)'!I174</f>
        <v>000000000</v>
      </c>
      <c r="C82" s="6" t="str">
        <f>CONCATENATE('様式Ⅰ(女子)'!D174,"(",'様式Ⅰ(女子)'!G174,")")</f>
        <v>()</v>
      </c>
      <c r="D82" s="6" t="str">
        <f>'様式Ⅰ(女子)'!E174</f>
        <v/>
      </c>
      <c r="E82" s="6">
        <v>2</v>
      </c>
      <c r="F82" s="6" t="e">
        <f>'様式Ⅰ(女子)'!H174</f>
        <v>#N/A</v>
      </c>
      <c r="G82" s="6" t="str">
        <f>基本情報登録!$D$10</f>
        <v/>
      </c>
      <c r="J82" s="6">
        <f>'様式Ⅰ(女子)'!C174</f>
        <v>0</v>
      </c>
      <c r="K82" s="6" t="str">
        <f>'様式Ⅰ(女子)'!O174</f>
        <v/>
      </c>
      <c r="L82" s="6" t="str">
        <f>'様式Ⅰ(女子)'!O175</f>
        <v/>
      </c>
      <c r="M82" s="6" t="e">
        <f>'様式Ⅰ(女子)'!#REF!</f>
        <v>#REF!</v>
      </c>
    </row>
    <row r="83" spans="1:13">
      <c r="A83" s="1">
        <v>82</v>
      </c>
      <c r="B83" s="6" t="str">
        <f>'様式Ⅰ(女子)'!I176</f>
        <v>000000000</v>
      </c>
      <c r="C83" s="6" t="str">
        <f>CONCATENATE('様式Ⅰ(女子)'!D176,"(",'様式Ⅰ(女子)'!G176,")")</f>
        <v>()</v>
      </c>
      <c r="D83" s="6" t="str">
        <f>'様式Ⅰ(女子)'!E176</f>
        <v/>
      </c>
      <c r="E83" s="6">
        <v>2</v>
      </c>
      <c r="F83" s="6" t="e">
        <f>'様式Ⅰ(女子)'!H176</f>
        <v>#N/A</v>
      </c>
      <c r="G83" s="6" t="str">
        <f>基本情報登録!$D$10</f>
        <v/>
      </c>
      <c r="J83" s="6">
        <f>'様式Ⅰ(女子)'!C176</f>
        <v>0</v>
      </c>
      <c r="K83" s="6" t="str">
        <f>'様式Ⅰ(女子)'!O176</f>
        <v/>
      </c>
      <c r="L83" s="6" t="str">
        <f>'様式Ⅰ(女子)'!O177</f>
        <v/>
      </c>
      <c r="M83" s="6" t="e">
        <f>'様式Ⅰ(女子)'!#REF!</f>
        <v>#REF!</v>
      </c>
    </row>
    <row r="84" spans="1:13">
      <c r="A84" s="1">
        <v>83</v>
      </c>
      <c r="B84" s="6" t="str">
        <f>'様式Ⅰ(女子)'!I178</f>
        <v>000000000</v>
      </c>
      <c r="C84" s="6" t="str">
        <f>CONCATENATE('様式Ⅰ(女子)'!D178,"(",'様式Ⅰ(女子)'!G178,")")</f>
        <v>()</v>
      </c>
      <c r="D84" s="6" t="str">
        <f>'様式Ⅰ(女子)'!E178</f>
        <v/>
      </c>
      <c r="E84" s="6">
        <v>2</v>
      </c>
      <c r="F84" s="6" t="e">
        <f>'様式Ⅰ(女子)'!H178</f>
        <v>#N/A</v>
      </c>
      <c r="G84" s="6" t="str">
        <f>基本情報登録!$D$10</f>
        <v/>
      </c>
      <c r="J84" s="6">
        <f>'様式Ⅰ(女子)'!C178</f>
        <v>0</v>
      </c>
      <c r="K84" s="6" t="str">
        <f>'様式Ⅰ(女子)'!O178</f>
        <v/>
      </c>
      <c r="L84" s="6" t="str">
        <f>'様式Ⅰ(女子)'!O179</f>
        <v/>
      </c>
      <c r="M84" s="6" t="e">
        <f>'様式Ⅰ(女子)'!#REF!</f>
        <v>#REF!</v>
      </c>
    </row>
    <row r="85" spans="1:13">
      <c r="A85" s="1">
        <v>84</v>
      </c>
      <c r="B85" s="6" t="str">
        <f>'様式Ⅰ(女子)'!I180</f>
        <v>000000000</v>
      </c>
      <c r="C85" s="6" t="str">
        <f>CONCATENATE('様式Ⅰ(女子)'!D180,"(",'様式Ⅰ(女子)'!G180,")")</f>
        <v>()</v>
      </c>
      <c r="D85" s="6" t="str">
        <f>'様式Ⅰ(女子)'!E180</f>
        <v/>
      </c>
      <c r="E85" s="6">
        <v>2</v>
      </c>
      <c r="F85" s="6" t="e">
        <f>'様式Ⅰ(女子)'!H180</f>
        <v>#N/A</v>
      </c>
      <c r="G85" s="6" t="str">
        <f>基本情報登録!$D$10</f>
        <v/>
      </c>
      <c r="J85" s="6">
        <f>'様式Ⅰ(女子)'!C180</f>
        <v>0</v>
      </c>
      <c r="K85" s="6" t="str">
        <f>'様式Ⅰ(女子)'!O180</f>
        <v/>
      </c>
      <c r="L85" s="6" t="str">
        <f>'様式Ⅰ(女子)'!O181</f>
        <v/>
      </c>
      <c r="M85" s="6" t="e">
        <f>'様式Ⅰ(女子)'!#REF!</f>
        <v>#REF!</v>
      </c>
    </row>
    <row r="86" spans="1:13">
      <c r="A86" s="1">
        <v>85</v>
      </c>
      <c r="B86" s="6" t="str">
        <f>'様式Ⅰ(女子)'!I182</f>
        <v>000000000</v>
      </c>
      <c r="C86" s="6" t="str">
        <f>CONCATENATE('様式Ⅰ(女子)'!D182,"(",'様式Ⅰ(女子)'!G182,")")</f>
        <v>()</v>
      </c>
      <c r="D86" s="6" t="str">
        <f>'様式Ⅰ(女子)'!E182</f>
        <v/>
      </c>
      <c r="E86" s="6">
        <v>2</v>
      </c>
      <c r="F86" s="6" t="e">
        <f>'様式Ⅰ(女子)'!H182</f>
        <v>#N/A</v>
      </c>
      <c r="G86" s="6" t="str">
        <f>基本情報登録!$D$10</f>
        <v/>
      </c>
      <c r="J86" s="6">
        <f>'様式Ⅰ(女子)'!C182</f>
        <v>0</v>
      </c>
      <c r="K86" s="6" t="str">
        <f>'様式Ⅰ(女子)'!O182</f>
        <v/>
      </c>
      <c r="L86" s="6" t="str">
        <f>'様式Ⅰ(女子)'!O183</f>
        <v/>
      </c>
      <c r="M86" s="6" t="e">
        <f>'様式Ⅰ(女子)'!#REF!</f>
        <v>#REF!</v>
      </c>
    </row>
    <row r="87" spans="1:13">
      <c r="A87" s="1">
        <v>86</v>
      </c>
      <c r="B87" s="6" t="str">
        <f>'様式Ⅰ(女子)'!I184</f>
        <v>000000000</v>
      </c>
      <c r="C87" s="6" t="str">
        <f>CONCATENATE('様式Ⅰ(女子)'!D184,"(",'様式Ⅰ(女子)'!G184,")")</f>
        <v>()</v>
      </c>
      <c r="D87" s="6" t="str">
        <f>'様式Ⅰ(女子)'!E184</f>
        <v/>
      </c>
      <c r="E87" s="6">
        <v>2</v>
      </c>
      <c r="F87" s="6" t="e">
        <f>'様式Ⅰ(女子)'!H184</f>
        <v>#N/A</v>
      </c>
      <c r="G87" s="6" t="str">
        <f>基本情報登録!$D$10</f>
        <v/>
      </c>
      <c r="J87" s="6">
        <f>'様式Ⅰ(女子)'!C184</f>
        <v>0</v>
      </c>
      <c r="K87" s="6" t="str">
        <f>'様式Ⅰ(女子)'!O184</f>
        <v/>
      </c>
      <c r="L87" s="6" t="str">
        <f>'様式Ⅰ(女子)'!O185</f>
        <v/>
      </c>
      <c r="M87" s="6" t="e">
        <f>'様式Ⅰ(女子)'!#REF!</f>
        <v>#REF!</v>
      </c>
    </row>
    <row r="88" spans="1:13">
      <c r="A88" s="1">
        <v>87</v>
      </c>
      <c r="B88" s="6" t="str">
        <f>'様式Ⅰ(女子)'!I186</f>
        <v>000000000</v>
      </c>
      <c r="C88" s="6" t="str">
        <f>CONCATENATE('様式Ⅰ(女子)'!D186,"(",'様式Ⅰ(女子)'!G186,")")</f>
        <v>()</v>
      </c>
      <c r="D88" s="6" t="str">
        <f>'様式Ⅰ(女子)'!E186</f>
        <v/>
      </c>
      <c r="E88" s="6">
        <v>2</v>
      </c>
      <c r="F88" s="6" t="e">
        <f>'様式Ⅰ(女子)'!H186</f>
        <v>#N/A</v>
      </c>
      <c r="G88" s="6" t="str">
        <f>基本情報登録!$D$10</f>
        <v/>
      </c>
      <c r="J88" s="6">
        <f>'様式Ⅰ(女子)'!C186</f>
        <v>0</v>
      </c>
      <c r="K88" s="6" t="str">
        <f>'様式Ⅰ(女子)'!O186</f>
        <v/>
      </c>
      <c r="L88" s="6" t="str">
        <f>'様式Ⅰ(女子)'!O187</f>
        <v/>
      </c>
      <c r="M88" s="6" t="e">
        <f>'様式Ⅰ(女子)'!#REF!</f>
        <v>#REF!</v>
      </c>
    </row>
    <row r="89" spans="1:13">
      <c r="A89" s="1">
        <v>88</v>
      </c>
      <c r="B89" s="6" t="str">
        <f>'様式Ⅰ(女子)'!I188</f>
        <v>000000000</v>
      </c>
      <c r="C89" s="6" t="str">
        <f>CONCATENATE('様式Ⅰ(女子)'!D188,"(",'様式Ⅰ(女子)'!G188,")")</f>
        <v>()</v>
      </c>
      <c r="D89" s="6" t="str">
        <f>'様式Ⅰ(女子)'!E188</f>
        <v/>
      </c>
      <c r="E89" s="6">
        <v>2</v>
      </c>
      <c r="F89" s="6" t="e">
        <f>'様式Ⅰ(女子)'!H188</f>
        <v>#N/A</v>
      </c>
      <c r="G89" s="6" t="str">
        <f>基本情報登録!$D$10</f>
        <v/>
      </c>
      <c r="J89" s="6">
        <f>'様式Ⅰ(女子)'!C188</f>
        <v>0</v>
      </c>
      <c r="K89" s="6" t="str">
        <f>'様式Ⅰ(女子)'!O188</f>
        <v/>
      </c>
      <c r="L89" s="6" t="str">
        <f>'様式Ⅰ(女子)'!O189</f>
        <v/>
      </c>
      <c r="M89" s="6" t="e">
        <f>'様式Ⅰ(女子)'!#REF!</f>
        <v>#REF!</v>
      </c>
    </row>
    <row r="90" spans="1:13">
      <c r="A90" s="1">
        <v>89</v>
      </c>
      <c r="B90" s="6" t="str">
        <f>'様式Ⅰ(女子)'!I190</f>
        <v>000000000</v>
      </c>
      <c r="C90" s="6" t="str">
        <f>CONCATENATE('様式Ⅰ(女子)'!D190,"(",'様式Ⅰ(女子)'!G190,")")</f>
        <v>()</v>
      </c>
      <c r="D90" s="6" t="str">
        <f>'様式Ⅰ(女子)'!E190</f>
        <v/>
      </c>
      <c r="E90" s="6">
        <v>2</v>
      </c>
      <c r="F90" s="6" t="e">
        <f>'様式Ⅰ(女子)'!H190</f>
        <v>#N/A</v>
      </c>
      <c r="G90" s="6" t="str">
        <f>基本情報登録!$D$10</f>
        <v/>
      </c>
      <c r="J90" s="6">
        <f>'様式Ⅰ(女子)'!C190</f>
        <v>0</v>
      </c>
      <c r="K90" s="6" t="str">
        <f>'様式Ⅰ(女子)'!O190</f>
        <v/>
      </c>
      <c r="L90" s="6" t="str">
        <f>'様式Ⅰ(女子)'!O191</f>
        <v/>
      </c>
      <c r="M90" s="6" t="e">
        <f>'様式Ⅰ(女子)'!#REF!</f>
        <v>#REF!</v>
      </c>
    </row>
    <row r="91" spans="1:13">
      <c r="A91" s="1">
        <v>90</v>
      </c>
      <c r="B91" s="6" t="str">
        <f>'様式Ⅰ(女子)'!I192</f>
        <v>000000000</v>
      </c>
      <c r="C91" s="6" t="str">
        <f>CONCATENATE('様式Ⅰ(女子)'!D192,"(",'様式Ⅰ(女子)'!G192,")")</f>
        <v>()</v>
      </c>
      <c r="D91" s="6" t="str">
        <f>'様式Ⅰ(女子)'!E192</f>
        <v/>
      </c>
      <c r="E91" s="6">
        <v>2</v>
      </c>
      <c r="F91" s="6" t="e">
        <f>'様式Ⅰ(女子)'!H192</f>
        <v>#N/A</v>
      </c>
      <c r="G91" s="6" t="str">
        <f>基本情報登録!$D$10</f>
        <v/>
      </c>
      <c r="J91" s="6">
        <f>'様式Ⅰ(女子)'!C192</f>
        <v>0</v>
      </c>
      <c r="K91" s="6" t="str">
        <f>'様式Ⅰ(女子)'!O192</f>
        <v/>
      </c>
      <c r="L91" s="6" t="str">
        <f>'様式Ⅰ(女子)'!O193</f>
        <v/>
      </c>
      <c r="M91" s="6" t="e">
        <f>'様式Ⅰ(女子)'!#REF!</f>
        <v>#REF!</v>
      </c>
    </row>
    <row r="92" spans="1:13">
      <c r="A92" s="1">
        <v>91</v>
      </c>
      <c r="B92" s="6" t="str">
        <f>'様式Ⅰ(女子)'!I194</f>
        <v>000000000</v>
      </c>
      <c r="C92" s="6" t="str">
        <f>CONCATENATE('様式Ⅰ(女子)'!D194,"(",'様式Ⅰ(女子)'!G194,")")</f>
        <v>()</v>
      </c>
      <c r="D92" s="6" t="str">
        <f>'様式Ⅰ(女子)'!E194</f>
        <v/>
      </c>
      <c r="E92" s="6">
        <v>2</v>
      </c>
      <c r="F92" s="6" t="e">
        <f>'様式Ⅰ(女子)'!H194</f>
        <v>#N/A</v>
      </c>
      <c r="G92" s="6" t="str">
        <f>基本情報登録!$D$10</f>
        <v/>
      </c>
      <c r="J92" s="6">
        <f>'様式Ⅰ(女子)'!C194</f>
        <v>0</v>
      </c>
      <c r="K92" s="6" t="str">
        <f>'様式Ⅰ(女子)'!O194</f>
        <v/>
      </c>
      <c r="L92" s="6" t="str">
        <f>'様式Ⅰ(女子)'!O195</f>
        <v/>
      </c>
      <c r="M92" s="6" t="e">
        <f>'様式Ⅰ(女子)'!#REF!</f>
        <v>#REF!</v>
      </c>
    </row>
    <row r="93" spans="1:13">
      <c r="A93" s="1">
        <v>92</v>
      </c>
      <c r="B93" s="6" t="str">
        <f>'様式Ⅰ(女子)'!I196</f>
        <v>000000000</v>
      </c>
      <c r="C93" s="6" t="str">
        <f>CONCATENATE('様式Ⅰ(女子)'!D196,"(",'様式Ⅰ(女子)'!G196,")")</f>
        <v>()</v>
      </c>
      <c r="D93" s="6" t="str">
        <f>'様式Ⅰ(女子)'!E196</f>
        <v/>
      </c>
      <c r="E93" s="6">
        <v>2</v>
      </c>
      <c r="F93" s="6" t="e">
        <f>'様式Ⅰ(女子)'!H196</f>
        <v>#N/A</v>
      </c>
      <c r="G93" s="6" t="str">
        <f>基本情報登録!$D$10</f>
        <v/>
      </c>
      <c r="J93" s="6">
        <f>'様式Ⅰ(女子)'!C196</f>
        <v>0</v>
      </c>
      <c r="K93" s="6" t="str">
        <f>'様式Ⅰ(女子)'!O196</f>
        <v/>
      </c>
      <c r="L93" s="6" t="str">
        <f>'様式Ⅰ(女子)'!O197</f>
        <v/>
      </c>
      <c r="M93" s="6" t="e">
        <f>'様式Ⅰ(女子)'!#REF!</f>
        <v>#REF!</v>
      </c>
    </row>
    <row r="94" spans="1:13">
      <c r="A94" s="1">
        <v>93</v>
      </c>
      <c r="B94" s="6" t="str">
        <f>'様式Ⅰ(女子)'!I198</f>
        <v>000000000</v>
      </c>
      <c r="C94" s="6" t="str">
        <f>CONCATENATE('様式Ⅰ(女子)'!D198,"(",'様式Ⅰ(女子)'!G198,")")</f>
        <v>()</v>
      </c>
      <c r="D94" s="6" t="str">
        <f>'様式Ⅰ(女子)'!E198</f>
        <v/>
      </c>
      <c r="E94" s="6">
        <v>2</v>
      </c>
      <c r="F94" s="6" t="e">
        <f>'様式Ⅰ(女子)'!H198</f>
        <v>#N/A</v>
      </c>
      <c r="G94" s="6" t="str">
        <f>基本情報登録!$D$10</f>
        <v/>
      </c>
      <c r="J94" s="6">
        <f>'様式Ⅰ(女子)'!C198</f>
        <v>0</v>
      </c>
      <c r="K94" s="6" t="str">
        <f>'様式Ⅰ(女子)'!O198</f>
        <v/>
      </c>
      <c r="L94" s="6" t="str">
        <f>'様式Ⅰ(女子)'!O199</f>
        <v/>
      </c>
      <c r="M94" s="6" t="e">
        <f>'様式Ⅰ(女子)'!#REF!</f>
        <v>#REF!</v>
      </c>
    </row>
    <row r="95" spans="1:13">
      <c r="A95" s="1">
        <v>94</v>
      </c>
      <c r="B95" s="6" t="str">
        <f>'様式Ⅰ(女子)'!I200</f>
        <v>000000000</v>
      </c>
      <c r="C95" s="6" t="str">
        <f>CONCATENATE('様式Ⅰ(女子)'!D200,"(",'様式Ⅰ(女子)'!G200,")")</f>
        <v>()</v>
      </c>
      <c r="D95" s="6" t="str">
        <f>'様式Ⅰ(女子)'!E200</f>
        <v/>
      </c>
      <c r="E95" s="6">
        <v>2</v>
      </c>
      <c r="F95" s="6" t="e">
        <f>'様式Ⅰ(女子)'!H200</f>
        <v>#N/A</v>
      </c>
      <c r="G95" s="6" t="str">
        <f>基本情報登録!$D$10</f>
        <v/>
      </c>
      <c r="J95" s="6">
        <f>'様式Ⅰ(女子)'!C200</f>
        <v>0</v>
      </c>
      <c r="K95" s="6" t="str">
        <f>'様式Ⅰ(女子)'!O200</f>
        <v/>
      </c>
      <c r="L95" s="6" t="str">
        <f>'様式Ⅰ(女子)'!O201</f>
        <v/>
      </c>
      <c r="M95" s="6" t="e">
        <f>'様式Ⅰ(女子)'!#REF!</f>
        <v>#REF!</v>
      </c>
    </row>
    <row r="96" spans="1:13">
      <c r="A96" s="1">
        <v>95</v>
      </c>
      <c r="B96" s="6" t="str">
        <f>'様式Ⅰ(女子)'!I202</f>
        <v>000000000</v>
      </c>
      <c r="C96" s="6" t="str">
        <f>CONCATENATE('様式Ⅰ(女子)'!D202,"(",'様式Ⅰ(女子)'!G202,")")</f>
        <v>()</v>
      </c>
      <c r="D96" s="6" t="str">
        <f>'様式Ⅰ(女子)'!E202</f>
        <v/>
      </c>
      <c r="E96" s="6">
        <v>2</v>
      </c>
      <c r="F96" s="6" t="e">
        <f>'様式Ⅰ(女子)'!H202</f>
        <v>#N/A</v>
      </c>
      <c r="G96" s="6" t="str">
        <f>基本情報登録!$D$10</f>
        <v/>
      </c>
      <c r="J96" s="6">
        <f>'様式Ⅰ(女子)'!C202</f>
        <v>0</v>
      </c>
      <c r="K96" s="6" t="str">
        <f>'様式Ⅰ(女子)'!O202</f>
        <v/>
      </c>
      <c r="L96" s="6" t="str">
        <f>'様式Ⅰ(女子)'!O203</f>
        <v/>
      </c>
      <c r="M96" s="6" t="e">
        <f>'様式Ⅰ(女子)'!#REF!</f>
        <v>#REF!</v>
      </c>
    </row>
    <row r="97" spans="1:13">
      <c r="A97" s="1">
        <v>96</v>
      </c>
      <c r="B97" s="6" t="str">
        <f>'様式Ⅰ(女子)'!I204</f>
        <v>000000000</v>
      </c>
      <c r="C97" s="6" t="str">
        <f>CONCATENATE('様式Ⅰ(女子)'!D204,"(",'様式Ⅰ(女子)'!G204,")")</f>
        <v>()</v>
      </c>
      <c r="D97" s="6" t="str">
        <f>'様式Ⅰ(女子)'!E204</f>
        <v/>
      </c>
      <c r="E97" s="6">
        <v>2</v>
      </c>
      <c r="F97" s="6" t="e">
        <f>'様式Ⅰ(女子)'!H204</f>
        <v>#N/A</v>
      </c>
      <c r="G97" s="6" t="str">
        <f>基本情報登録!$D$10</f>
        <v/>
      </c>
      <c r="J97" s="6">
        <f>'様式Ⅰ(女子)'!C204</f>
        <v>0</v>
      </c>
      <c r="K97" s="6" t="str">
        <f>'様式Ⅰ(女子)'!O204</f>
        <v/>
      </c>
      <c r="L97" s="6" t="str">
        <f>'様式Ⅰ(女子)'!O205</f>
        <v/>
      </c>
      <c r="M97" s="6" t="e">
        <f>'様式Ⅰ(女子)'!#REF!</f>
        <v>#REF!</v>
      </c>
    </row>
    <row r="98" spans="1:13">
      <c r="A98" s="1">
        <v>97</v>
      </c>
      <c r="B98" s="6" t="str">
        <f>'様式Ⅰ(女子)'!I206</f>
        <v>000000000</v>
      </c>
      <c r="C98" s="6" t="str">
        <f>CONCATENATE('様式Ⅰ(女子)'!D206,"(",'様式Ⅰ(女子)'!G206,")")</f>
        <v>()</v>
      </c>
      <c r="D98" s="6" t="str">
        <f>'様式Ⅰ(女子)'!E206</f>
        <v/>
      </c>
      <c r="E98" s="6">
        <v>2</v>
      </c>
      <c r="F98" s="6" t="e">
        <f>'様式Ⅰ(女子)'!H206</f>
        <v>#N/A</v>
      </c>
      <c r="G98" s="6" t="str">
        <f>基本情報登録!$D$10</f>
        <v/>
      </c>
      <c r="J98" s="6">
        <f>'様式Ⅰ(女子)'!C206</f>
        <v>0</v>
      </c>
      <c r="K98" s="6" t="str">
        <f>'様式Ⅰ(女子)'!O206</f>
        <v/>
      </c>
      <c r="L98" s="6" t="str">
        <f>'様式Ⅰ(女子)'!O207</f>
        <v/>
      </c>
      <c r="M98" s="6" t="e">
        <f>'様式Ⅰ(女子)'!#REF!</f>
        <v>#REF!</v>
      </c>
    </row>
    <row r="99" spans="1:13">
      <c r="A99" s="1">
        <v>98</v>
      </c>
      <c r="B99" s="6" t="str">
        <f>'様式Ⅰ(女子)'!I208</f>
        <v>000000000</v>
      </c>
      <c r="C99" s="6" t="str">
        <f>CONCATENATE('様式Ⅰ(女子)'!D208,"(",'様式Ⅰ(女子)'!G208,")")</f>
        <v>()</v>
      </c>
      <c r="D99" s="6" t="str">
        <f>'様式Ⅰ(女子)'!E208</f>
        <v/>
      </c>
      <c r="E99" s="6">
        <v>2</v>
      </c>
      <c r="F99" s="6" t="e">
        <f>'様式Ⅰ(女子)'!H208</f>
        <v>#N/A</v>
      </c>
      <c r="G99" s="6" t="str">
        <f>基本情報登録!$D$10</f>
        <v/>
      </c>
      <c r="J99" s="6">
        <f>'様式Ⅰ(女子)'!C208</f>
        <v>0</v>
      </c>
      <c r="K99" s="6" t="str">
        <f>'様式Ⅰ(女子)'!O208</f>
        <v/>
      </c>
      <c r="L99" s="6" t="str">
        <f>'様式Ⅰ(女子)'!O209</f>
        <v/>
      </c>
      <c r="M99" s="6" t="e">
        <f>'様式Ⅰ(女子)'!#REF!</f>
        <v>#REF!</v>
      </c>
    </row>
    <row r="100" spans="1:13">
      <c r="A100" s="1">
        <v>99</v>
      </c>
      <c r="B100" s="6" t="str">
        <f>'様式Ⅰ(女子)'!I210</f>
        <v>000000000</v>
      </c>
      <c r="C100" s="6" t="str">
        <f>CONCATENATE('様式Ⅰ(女子)'!D210,"(",'様式Ⅰ(女子)'!G210,")")</f>
        <v>()</v>
      </c>
      <c r="D100" s="6" t="str">
        <f>'様式Ⅰ(女子)'!E210</f>
        <v/>
      </c>
      <c r="E100" s="6">
        <v>2</v>
      </c>
      <c r="F100" s="6" t="e">
        <f>'様式Ⅰ(女子)'!H210</f>
        <v>#N/A</v>
      </c>
      <c r="G100" s="6" t="str">
        <f>基本情報登録!$D$10</f>
        <v/>
      </c>
      <c r="J100" s="6">
        <f>'様式Ⅰ(女子)'!C210</f>
        <v>0</v>
      </c>
      <c r="K100" s="6" t="str">
        <f>'様式Ⅰ(女子)'!O210</f>
        <v/>
      </c>
      <c r="L100" s="6" t="str">
        <f>'様式Ⅰ(女子)'!O211</f>
        <v/>
      </c>
      <c r="M100" s="6" t="e">
        <f>'様式Ⅰ(女子)'!#REF!</f>
        <v>#REF!</v>
      </c>
    </row>
    <row r="101" spans="1:13">
      <c r="A101" s="1">
        <v>100</v>
      </c>
      <c r="B101" s="6" t="str">
        <f>'様式Ⅰ(女子)'!I212</f>
        <v>000000000</v>
      </c>
      <c r="C101" s="6" t="str">
        <f>CONCATENATE('様式Ⅰ(女子)'!D212,"(",'様式Ⅰ(女子)'!G212,")")</f>
        <v>()</v>
      </c>
      <c r="D101" s="6" t="str">
        <f>'様式Ⅰ(女子)'!E212</f>
        <v/>
      </c>
      <c r="E101" s="6">
        <v>2</v>
      </c>
      <c r="F101" s="6" t="e">
        <f>'様式Ⅰ(女子)'!H212</f>
        <v>#N/A</v>
      </c>
      <c r="G101" s="6" t="str">
        <f>基本情報登録!$D$10</f>
        <v/>
      </c>
      <c r="J101" s="6">
        <f>'様式Ⅰ(女子)'!C212</f>
        <v>0</v>
      </c>
      <c r="K101" s="6" t="str">
        <f>'様式Ⅰ(女子)'!O212</f>
        <v/>
      </c>
      <c r="L101" s="6" t="str">
        <f>'様式Ⅰ(女子)'!O213</f>
        <v/>
      </c>
      <c r="M101" s="6" t="e">
        <f>'様式Ⅰ(女子)'!#REF!</f>
        <v>#REF!</v>
      </c>
    </row>
    <row r="102" spans="1:13">
      <c r="A102" s="1">
        <v>101</v>
      </c>
      <c r="B102" s="6" t="str">
        <f>'様式Ⅰ(女子)'!I214</f>
        <v>000000000</v>
      </c>
      <c r="C102" s="6" t="str">
        <f>CONCATENATE('様式Ⅰ(女子)'!D214,"(",'様式Ⅰ(女子)'!G214,")")</f>
        <v>()</v>
      </c>
      <c r="D102" s="6" t="str">
        <f>'様式Ⅰ(女子)'!E214</f>
        <v/>
      </c>
      <c r="E102" s="6">
        <v>2</v>
      </c>
      <c r="F102" s="6" t="e">
        <f>'様式Ⅰ(女子)'!H214</f>
        <v>#N/A</v>
      </c>
      <c r="G102" s="6" t="str">
        <f>基本情報登録!$D$10</f>
        <v/>
      </c>
      <c r="J102" s="6">
        <f>'様式Ⅰ(女子)'!C214</f>
        <v>0</v>
      </c>
      <c r="K102" s="6" t="str">
        <f>'様式Ⅰ(女子)'!O214</f>
        <v/>
      </c>
      <c r="L102" s="6" t="str">
        <f>'様式Ⅰ(女子)'!O215</f>
        <v/>
      </c>
      <c r="M102" s="6" t="e">
        <f>'様式Ⅰ(女子)'!#REF!</f>
        <v>#REF!</v>
      </c>
    </row>
    <row r="103" spans="1:13">
      <c r="A103" s="1">
        <v>102</v>
      </c>
      <c r="B103" s="6" t="str">
        <f>'様式Ⅰ(女子)'!I216</f>
        <v>000000000</v>
      </c>
      <c r="C103" s="6" t="str">
        <f>CONCATENATE('様式Ⅰ(女子)'!D216,"(",'様式Ⅰ(女子)'!G216,")")</f>
        <v>()</v>
      </c>
      <c r="D103" s="6" t="str">
        <f>'様式Ⅰ(女子)'!E216</f>
        <v/>
      </c>
      <c r="E103" s="6">
        <v>2</v>
      </c>
      <c r="F103" s="6" t="e">
        <f>'様式Ⅰ(女子)'!H216</f>
        <v>#N/A</v>
      </c>
      <c r="G103" s="6" t="str">
        <f>基本情報登録!$D$10</f>
        <v/>
      </c>
      <c r="J103" s="6">
        <f>'様式Ⅰ(女子)'!C216</f>
        <v>0</v>
      </c>
      <c r="K103" s="6" t="str">
        <f>'様式Ⅰ(女子)'!O216</f>
        <v/>
      </c>
      <c r="L103" s="6" t="str">
        <f>'様式Ⅰ(女子)'!O217</f>
        <v/>
      </c>
      <c r="M103" s="6" t="e">
        <f>'様式Ⅰ(女子)'!#REF!</f>
        <v>#REF!</v>
      </c>
    </row>
    <row r="104" spans="1:13">
      <c r="A104" s="1">
        <v>103</v>
      </c>
      <c r="B104" s="6" t="str">
        <f>'様式Ⅰ(女子)'!I218</f>
        <v>000000000</v>
      </c>
      <c r="C104" s="6" t="str">
        <f>CONCATENATE('様式Ⅰ(女子)'!D218,"(",'様式Ⅰ(女子)'!G218,")")</f>
        <v>()</v>
      </c>
      <c r="D104" s="6" t="str">
        <f>'様式Ⅰ(女子)'!E218</f>
        <v/>
      </c>
      <c r="E104" s="6">
        <v>2</v>
      </c>
      <c r="F104" s="6" t="e">
        <f>'様式Ⅰ(女子)'!H218</f>
        <v>#N/A</v>
      </c>
      <c r="G104" s="6" t="str">
        <f>基本情報登録!$D$10</f>
        <v/>
      </c>
      <c r="J104" s="6">
        <f>'様式Ⅰ(女子)'!C218</f>
        <v>0</v>
      </c>
      <c r="K104" s="6" t="str">
        <f>'様式Ⅰ(女子)'!O218</f>
        <v/>
      </c>
      <c r="L104" s="6" t="str">
        <f>'様式Ⅰ(女子)'!O219</f>
        <v/>
      </c>
      <c r="M104" s="6" t="e">
        <f>'様式Ⅰ(女子)'!#REF!</f>
        <v>#REF!</v>
      </c>
    </row>
    <row r="105" spans="1:13">
      <c r="A105" s="1">
        <v>104</v>
      </c>
      <c r="B105" s="6" t="str">
        <f>'様式Ⅰ(女子)'!I220</f>
        <v>000000000</v>
      </c>
      <c r="C105" s="6" t="str">
        <f>CONCATENATE('様式Ⅰ(女子)'!D220,"(",'様式Ⅰ(女子)'!G220,")")</f>
        <v>()</v>
      </c>
      <c r="D105" s="6" t="str">
        <f>'様式Ⅰ(女子)'!E220</f>
        <v/>
      </c>
      <c r="E105" s="6">
        <v>2</v>
      </c>
      <c r="F105" s="6" t="e">
        <f>'様式Ⅰ(女子)'!H220</f>
        <v>#N/A</v>
      </c>
      <c r="G105" s="6" t="str">
        <f>基本情報登録!$D$10</f>
        <v/>
      </c>
      <c r="J105" s="6">
        <f>'様式Ⅰ(女子)'!C220</f>
        <v>0</v>
      </c>
      <c r="K105" s="6" t="str">
        <f>'様式Ⅰ(女子)'!O220</f>
        <v/>
      </c>
      <c r="L105" s="6" t="str">
        <f>'様式Ⅰ(女子)'!O221</f>
        <v/>
      </c>
      <c r="M105" s="6" t="e">
        <f>'様式Ⅰ(女子)'!#REF!</f>
        <v>#REF!</v>
      </c>
    </row>
    <row r="106" spans="1:13">
      <c r="A106" s="1">
        <v>105</v>
      </c>
      <c r="B106" s="6" t="str">
        <f>'様式Ⅰ(女子)'!I222</f>
        <v>000000000</v>
      </c>
      <c r="C106" s="6" t="str">
        <f>CONCATENATE('様式Ⅰ(女子)'!D222,"(",'様式Ⅰ(女子)'!G222,")")</f>
        <v>()</v>
      </c>
      <c r="D106" s="6" t="str">
        <f>'様式Ⅰ(女子)'!E222</f>
        <v/>
      </c>
      <c r="E106" s="6">
        <v>2</v>
      </c>
      <c r="F106" s="6" t="e">
        <f>'様式Ⅰ(女子)'!H222</f>
        <v>#N/A</v>
      </c>
      <c r="G106" s="6" t="str">
        <f>基本情報登録!$D$10</f>
        <v/>
      </c>
      <c r="J106" s="6">
        <f>'様式Ⅰ(女子)'!C222</f>
        <v>0</v>
      </c>
      <c r="K106" s="6" t="str">
        <f>'様式Ⅰ(女子)'!O222</f>
        <v/>
      </c>
      <c r="L106" s="6" t="str">
        <f>'様式Ⅰ(女子)'!O223</f>
        <v/>
      </c>
      <c r="M106" s="6" t="e">
        <f>'様式Ⅰ(女子)'!#REF!</f>
        <v>#REF!</v>
      </c>
    </row>
    <row r="107" spans="1:13">
      <c r="A107" s="1">
        <v>106</v>
      </c>
      <c r="B107" s="6" t="str">
        <f>'様式Ⅰ(女子)'!I224</f>
        <v>000000000</v>
      </c>
      <c r="C107" s="6" t="str">
        <f>CONCATENATE('様式Ⅰ(女子)'!D224,"(",'様式Ⅰ(女子)'!G224,")")</f>
        <v>()</v>
      </c>
      <c r="D107" s="6" t="str">
        <f>'様式Ⅰ(女子)'!E224</f>
        <v/>
      </c>
      <c r="E107" s="6">
        <v>2</v>
      </c>
      <c r="F107" s="6" t="e">
        <f>'様式Ⅰ(女子)'!H224</f>
        <v>#N/A</v>
      </c>
      <c r="G107" s="6" t="str">
        <f>基本情報登録!$D$10</f>
        <v/>
      </c>
      <c r="J107" s="6">
        <f>'様式Ⅰ(女子)'!C224</f>
        <v>0</v>
      </c>
      <c r="K107" s="6" t="str">
        <f>'様式Ⅰ(女子)'!O224</f>
        <v/>
      </c>
      <c r="L107" s="6" t="str">
        <f>'様式Ⅰ(女子)'!O225</f>
        <v/>
      </c>
      <c r="M107" s="6" t="e">
        <f>'様式Ⅰ(女子)'!#REF!</f>
        <v>#REF!</v>
      </c>
    </row>
    <row r="108" spans="1:13">
      <c r="A108" s="1">
        <v>107</v>
      </c>
      <c r="B108" s="6" t="str">
        <f>'様式Ⅰ(女子)'!I226</f>
        <v>000000000</v>
      </c>
      <c r="C108" s="6" t="str">
        <f>CONCATENATE('様式Ⅰ(女子)'!D226,"(",'様式Ⅰ(女子)'!G226,")")</f>
        <v>()</v>
      </c>
      <c r="D108" s="6" t="str">
        <f>'様式Ⅰ(女子)'!E226</f>
        <v/>
      </c>
      <c r="E108" s="6">
        <v>2</v>
      </c>
      <c r="F108" s="6" t="e">
        <f>'様式Ⅰ(女子)'!H226</f>
        <v>#N/A</v>
      </c>
      <c r="G108" s="6" t="str">
        <f>基本情報登録!$D$10</f>
        <v/>
      </c>
      <c r="J108" s="6">
        <f>'様式Ⅰ(女子)'!C226</f>
        <v>0</v>
      </c>
      <c r="K108" s="6" t="str">
        <f>'様式Ⅰ(女子)'!O226</f>
        <v/>
      </c>
      <c r="L108" s="6" t="str">
        <f>'様式Ⅰ(女子)'!O227</f>
        <v/>
      </c>
      <c r="M108" s="6" t="e">
        <f>'様式Ⅰ(女子)'!#REF!</f>
        <v>#REF!</v>
      </c>
    </row>
    <row r="109" spans="1:13">
      <c r="A109" s="1">
        <v>108</v>
      </c>
      <c r="B109" s="6" t="str">
        <f>'様式Ⅰ(女子)'!I228</f>
        <v>000000000</v>
      </c>
      <c r="C109" s="6" t="str">
        <f>CONCATENATE('様式Ⅰ(女子)'!D228,"(",'様式Ⅰ(女子)'!G228,")")</f>
        <v>()</v>
      </c>
      <c r="D109" s="6" t="str">
        <f>'様式Ⅰ(女子)'!E228</f>
        <v/>
      </c>
      <c r="E109" s="6">
        <v>2</v>
      </c>
      <c r="F109" s="6" t="e">
        <f>'様式Ⅰ(女子)'!H228</f>
        <v>#N/A</v>
      </c>
      <c r="G109" s="6" t="str">
        <f>基本情報登録!$D$10</f>
        <v/>
      </c>
      <c r="J109" s="6">
        <f>'様式Ⅰ(女子)'!C228</f>
        <v>0</v>
      </c>
      <c r="K109" s="6" t="str">
        <f>'様式Ⅰ(女子)'!O228</f>
        <v/>
      </c>
      <c r="L109" s="6" t="str">
        <f>'様式Ⅰ(女子)'!O229</f>
        <v/>
      </c>
      <c r="M109" s="6" t="e">
        <f>'様式Ⅰ(女子)'!#REF!</f>
        <v>#REF!</v>
      </c>
    </row>
    <row r="110" spans="1:13">
      <c r="A110" s="1">
        <v>109</v>
      </c>
      <c r="B110" s="6" t="str">
        <f>'様式Ⅰ(女子)'!I230</f>
        <v>000000000</v>
      </c>
      <c r="C110" s="6" t="str">
        <f>CONCATENATE('様式Ⅰ(女子)'!D230,"(",'様式Ⅰ(女子)'!G230,")")</f>
        <v>()</v>
      </c>
      <c r="D110" s="6" t="str">
        <f>'様式Ⅰ(女子)'!E230</f>
        <v/>
      </c>
      <c r="E110" s="6">
        <v>2</v>
      </c>
      <c r="F110" s="6" t="e">
        <f>'様式Ⅰ(女子)'!H230</f>
        <v>#N/A</v>
      </c>
      <c r="G110" s="6" t="str">
        <f>基本情報登録!$D$10</f>
        <v/>
      </c>
      <c r="J110" s="6">
        <f>'様式Ⅰ(女子)'!C230</f>
        <v>0</v>
      </c>
      <c r="K110" s="6" t="str">
        <f>'様式Ⅰ(女子)'!O230</f>
        <v/>
      </c>
      <c r="L110" s="6" t="str">
        <f>'様式Ⅰ(女子)'!O231</f>
        <v/>
      </c>
      <c r="M110" s="6" t="e">
        <f>'様式Ⅰ(女子)'!#REF!</f>
        <v>#REF!</v>
      </c>
    </row>
    <row r="111" spans="1:13">
      <c r="A111" s="1">
        <v>110</v>
      </c>
      <c r="B111" s="6" t="str">
        <f>'様式Ⅰ(女子)'!I232</f>
        <v>000000000</v>
      </c>
      <c r="C111" s="6" t="str">
        <f>CONCATENATE('様式Ⅰ(女子)'!D232,"(",'様式Ⅰ(女子)'!G232,")")</f>
        <v>()</v>
      </c>
      <c r="D111" s="6" t="str">
        <f>'様式Ⅰ(女子)'!E232</f>
        <v/>
      </c>
      <c r="E111" s="6">
        <v>2</v>
      </c>
      <c r="F111" s="6" t="e">
        <f>'様式Ⅰ(女子)'!H232</f>
        <v>#N/A</v>
      </c>
      <c r="G111" s="6" t="str">
        <f>基本情報登録!$D$10</f>
        <v/>
      </c>
      <c r="J111" s="6">
        <f>'様式Ⅰ(女子)'!C232</f>
        <v>0</v>
      </c>
      <c r="K111" s="6" t="str">
        <f>'様式Ⅰ(女子)'!O232</f>
        <v/>
      </c>
      <c r="L111" s="6" t="str">
        <f>'様式Ⅰ(女子)'!O233</f>
        <v/>
      </c>
      <c r="M111" s="6" t="e">
        <f>'様式Ⅰ(女子)'!#REF!</f>
        <v>#REF!</v>
      </c>
    </row>
    <row r="112" spans="1:13">
      <c r="A112" s="1">
        <v>111</v>
      </c>
      <c r="B112" s="6" t="str">
        <f>'様式Ⅰ(女子)'!I234</f>
        <v>000000000</v>
      </c>
      <c r="C112" s="6" t="str">
        <f>CONCATENATE('様式Ⅰ(女子)'!D234,"(",'様式Ⅰ(女子)'!G234,")")</f>
        <v>()</v>
      </c>
      <c r="D112" s="6" t="str">
        <f>'様式Ⅰ(女子)'!E234</f>
        <v/>
      </c>
      <c r="E112" s="6">
        <v>2</v>
      </c>
      <c r="F112" s="6" t="e">
        <f>'様式Ⅰ(女子)'!H234</f>
        <v>#N/A</v>
      </c>
      <c r="G112" s="6" t="str">
        <f>基本情報登録!$D$10</f>
        <v/>
      </c>
      <c r="J112" s="6">
        <f>'様式Ⅰ(女子)'!C234</f>
        <v>0</v>
      </c>
      <c r="K112" s="6" t="str">
        <f>'様式Ⅰ(女子)'!O234</f>
        <v/>
      </c>
      <c r="L112" s="6" t="str">
        <f>'様式Ⅰ(女子)'!O235</f>
        <v/>
      </c>
      <c r="M112" s="6" t="e">
        <f>'様式Ⅰ(女子)'!#REF!</f>
        <v>#REF!</v>
      </c>
    </row>
    <row r="113" spans="1:13">
      <c r="A113" s="1">
        <v>112</v>
      </c>
      <c r="B113" s="6" t="str">
        <f>'様式Ⅰ(女子)'!I236</f>
        <v>000000000</v>
      </c>
      <c r="C113" s="6" t="str">
        <f>CONCATENATE('様式Ⅰ(女子)'!D236,"(",'様式Ⅰ(女子)'!G236,")")</f>
        <v>()</v>
      </c>
      <c r="D113" s="6" t="str">
        <f>'様式Ⅰ(女子)'!E236</f>
        <v/>
      </c>
      <c r="E113" s="6">
        <v>2</v>
      </c>
      <c r="F113" s="6" t="e">
        <f>'様式Ⅰ(女子)'!H236</f>
        <v>#N/A</v>
      </c>
      <c r="G113" s="6" t="str">
        <f>基本情報登録!$D$10</f>
        <v/>
      </c>
      <c r="J113" s="6">
        <f>'様式Ⅰ(女子)'!C236</f>
        <v>0</v>
      </c>
      <c r="K113" s="6" t="str">
        <f>'様式Ⅰ(女子)'!O236</f>
        <v/>
      </c>
      <c r="L113" s="6" t="str">
        <f>'様式Ⅰ(女子)'!O237</f>
        <v/>
      </c>
      <c r="M113" s="6" t="e">
        <f>'様式Ⅰ(女子)'!#REF!</f>
        <v>#REF!</v>
      </c>
    </row>
    <row r="114" spans="1:13">
      <c r="A114" s="1">
        <v>113</v>
      </c>
      <c r="B114" s="6" t="str">
        <f>'様式Ⅰ(女子)'!I238</f>
        <v>000000000</v>
      </c>
      <c r="C114" s="6" t="str">
        <f>CONCATENATE('様式Ⅰ(女子)'!D238,"(",'様式Ⅰ(女子)'!G238,")")</f>
        <v>()</v>
      </c>
      <c r="D114" s="6" t="str">
        <f>'様式Ⅰ(女子)'!E238</f>
        <v/>
      </c>
      <c r="E114" s="6">
        <v>2</v>
      </c>
      <c r="F114" s="6" t="e">
        <f>'様式Ⅰ(女子)'!H238</f>
        <v>#N/A</v>
      </c>
      <c r="G114" s="6" t="str">
        <f>基本情報登録!$D$10</f>
        <v/>
      </c>
      <c r="J114" s="6">
        <f>'様式Ⅰ(女子)'!C238</f>
        <v>0</v>
      </c>
      <c r="K114" s="6" t="str">
        <f>'様式Ⅰ(女子)'!O238</f>
        <v/>
      </c>
      <c r="L114" s="6" t="str">
        <f>'様式Ⅰ(女子)'!O239</f>
        <v/>
      </c>
      <c r="M114" s="6" t="e">
        <f>'様式Ⅰ(女子)'!#REF!</f>
        <v>#REF!</v>
      </c>
    </row>
    <row r="115" spans="1:13">
      <c r="A115" s="1">
        <v>114</v>
      </c>
      <c r="B115" s="6" t="str">
        <f>'様式Ⅰ(女子)'!I240</f>
        <v>000000000</v>
      </c>
      <c r="C115" s="6" t="str">
        <f>CONCATENATE('様式Ⅰ(女子)'!D240,"(",'様式Ⅰ(女子)'!G240,")")</f>
        <v>()</v>
      </c>
      <c r="D115" s="6" t="str">
        <f>'様式Ⅰ(女子)'!E240</f>
        <v/>
      </c>
      <c r="E115" s="6">
        <v>2</v>
      </c>
      <c r="F115" s="6" t="e">
        <f>'様式Ⅰ(女子)'!H240</f>
        <v>#N/A</v>
      </c>
      <c r="G115" s="6" t="str">
        <f>基本情報登録!$D$10</f>
        <v/>
      </c>
      <c r="J115" s="6">
        <f>'様式Ⅰ(女子)'!C240</f>
        <v>0</v>
      </c>
      <c r="K115" s="6" t="str">
        <f>'様式Ⅰ(女子)'!O240</f>
        <v/>
      </c>
      <c r="L115" s="6" t="str">
        <f>'様式Ⅰ(女子)'!O241</f>
        <v/>
      </c>
      <c r="M115" s="6" t="e">
        <f>'様式Ⅰ(女子)'!#REF!</f>
        <v>#REF!</v>
      </c>
    </row>
    <row r="116" spans="1:13">
      <c r="A116" s="1">
        <v>115</v>
      </c>
      <c r="B116" s="6" t="str">
        <f>'様式Ⅰ(女子)'!I242</f>
        <v>000000000</v>
      </c>
      <c r="C116" s="6" t="str">
        <f>CONCATENATE('様式Ⅰ(女子)'!D242,"(",'様式Ⅰ(女子)'!G242,")")</f>
        <v>()</v>
      </c>
      <c r="D116" s="6" t="str">
        <f>'様式Ⅰ(女子)'!E242</f>
        <v/>
      </c>
      <c r="E116" s="6">
        <v>2</v>
      </c>
      <c r="F116" s="6" t="e">
        <f>'様式Ⅰ(女子)'!H242</f>
        <v>#N/A</v>
      </c>
      <c r="G116" s="6" t="str">
        <f>基本情報登録!$D$10</f>
        <v/>
      </c>
      <c r="J116" s="6">
        <f>'様式Ⅰ(女子)'!C242</f>
        <v>0</v>
      </c>
      <c r="K116" s="6" t="str">
        <f>'様式Ⅰ(女子)'!O242</f>
        <v/>
      </c>
      <c r="L116" s="6" t="str">
        <f>'様式Ⅰ(女子)'!O243</f>
        <v/>
      </c>
      <c r="M116" s="6" t="e">
        <f>'様式Ⅰ(女子)'!#REF!</f>
        <v>#REF!</v>
      </c>
    </row>
    <row r="117" spans="1:13">
      <c r="A117" s="1">
        <v>116</v>
      </c>
      <c r="B117" s="6" t="str">
        <f>'様式Ⅰ(女子)'!I244</f>
        <v>000000000</v>
      </c>
      <c r="C117" s="6" t="str">
        <f>CONCATENATE('様式Ⅰ(女子)'!D244,"(",'様式Ⅰ(女子)'!G244,")")</f>
        <v>()</v>
      </c>
      <c r="D117" s="6" t="str">
        <f>'様式Ⅰ(女子)'!E244</f>
        <v/>
      </c>
      <c r="E117" s="6">
        <v>2</v>
      </c>
      <c r="F117" s="6" t="e">
        <f>'様式Ⅰ(女子)'!H244</f>
        <v>#N/A</v>
      </c>
      <c r="G117" s="6" t="str">
        <f>基本情報登録!$D$10</f>
        <v/>
      </c>
      <c r="J117" s="6">
        <f>'様式Ⅰ(女子)'!C244</f>
        <v>0</v>
      </c>
      <c r="K117" s="6" t="str">
        <f>'様式Ⅰ(女子)'!O244</f>
        <v/>
      </c>
      <c r="L117" s="6" t="str">
        <f>'様式Ⅰ(女子)'!O245</f>
        <v/>
      </c>
      <c r="M117" s="6" t="e">
        <f>'様式Ⅰ(女子)'!#REF!</f>
        <v>#REF!</v>
      </c>
    </row>
    <row r="118" spans="1:13">
      <c r="A118" s="1">
        <v>117</v>
      </c>
      <c r="B118" s="6" t="str">
        <f>'様式Ⅰ(女子)'!I246</f>
        <v>000000000</v>
      </c>
      <c r="C118" s="6" t="str">
        <f>CONCATENATE('様式Ⅰ(女子)'!D246,"(",'様式Ⅰ(女子)'!G246,")")</f>
        <v>()</v>
      </c>
      <c r="D118" s="6" t="str">
        <f>'様式Ⅰ(女子)'!E246</f>
        <v/>
      </c>
      <c r="E118" s="6">
        <v>2</v>
      </c>
      <c r="F118" s="6" t="e">
        <f>'様式Ⅰ(女子)'!H246</f>
        <v>#N/A</v>
      </c>
      <c r="G118" s="6" t="str">
        <f>基本情報登録!$D$10</f>
        <v/>
      </c>
      <c r="J118" s="6">
        <f>'様式Ⅰ(女子)'!C246</f>
        <v>0</v>
      </c>
      <c r="K118" s="6" t="str">
        <f>'様式Ⅰ(女子)'!O246</f>
        <v/>
      </c>
      <c r="L118" s="6" t="str">
        <f>'様式Ⅰ(女子)'!O247</f>
        <v/>
      </c>
      <c r="M118" s="6" t="e">
        <f>'様式Ⅰ(女子)'!#REF!</f>
        <v>#REF!</v>
      </c>
    </row>
    <row r="119" spans="1:13">
      <c r="A119" s="1">
        <v>118</v>
      </c>
      <c r="B119" s="6" t="str">
        <f>'様式Ⅰ(女子)'!I248</f>
        <v>000000000</v>
      </c>
      <c r="C119" s="6" t="str">
        <f>CONCATENATE('様式Ⅰ(女子)'!D248,"(",'様式Ⅰ(女子)'!G248,")")</f>
        <v>()</v>
      </c>
      <c r="D119" s="6" t="str">
        <f>'様式Ⅰ(女子)'!E248</f>
        <v/>
      </c>
      <c r="E119" s="6">
        <v>2</v>
      </c>
      <c r="F119" s="6" t="e">
        <f>'様式Ⅰ(女子)'!H248</f>
        <v>#N/A</v>
      </c>
      <c r="G119" s="6" t="str">
        <f>基本情報登録!$D$10</f>
        <v/>
      </c>
      <c r="J119" s="6">
        <f>'様式Ⅰ(女子)'!C248</f>
        <v>0</v>
      </c>
      <c r="K119" s="6" t="str">
        <f>'様式Ⅰ(女子)'!O248</f>
        <v/>
      </c>
      <c r="L119" s="6" t="str">
        <f>'様式Ⅰ(女子)'!O249</f>
        <v/>
      </c>
      <c r="M119" s="6" t="e">
        <f>'様式Ⅰ(女子)'!#REF!</f>
        <v>#REF!</v>
      </c>
    </row>
    <row r="120" spans="1:13">
      <c r="A120" s="1">
        <v>119</v>
      </c>
      <c r="B120" s="6" t="str">
        <f>'様式Ⅰ(女子)'!I250</f>
        <v>000000000</v>
      </c>
      <c r="C120" s="6" t="str">
        <f>CONCATENATE('様式Ⅰ(女子)'!D250,"(",'様式Ⅰ(女子)'!G250,")")</f>
        <v>()</v>
      </c>
      <c r="D120" s="6" t="str">
        <f>'様式Ⅰ(女子)'!E250</f>
        <v/>
      </c>
      <c r="E120" s="6">
        <v>2</v>
      </c>
      <c r="F120" s="6" t="e">
        <f>'様式Ⅰ(女子)'!H250</f>
        <v>#N/A</v>
      </c>
      <c r="G120" s="6" t="str">
        <f>基本情報登録!$D$10</f>
        <v/>
      </c>
      <c r="J120" s="6">
        <f>'様式Ⅰ(女子)'!C250</f>
        <v>0</v>
      </c>
      <c r="K120" s="6" t="str">
        <f>'様式Ⅰ(女子)'!O250</f>
        <v/>
      </c>
      <c r="L120" s="6" t="str">
        <f>'様式Ⅰ(女子)'!O251</f>
        <v/>
      </c>
      <c r="M120" s="6" t="e">
        <f>'様式Ⅰ(女子)'!#REF!</f>
        <v>#REF!</v>
      </c>
    </row>
    <row r="121" spans="1:13">
      <c r="A121" s="1">
        <v>120</v>
      </c>
      <c r="B121" s="6" t="str">
        <f>'様式Ⅰ(女子)'!I252</f>
        <v>000000000</v>
      </c>
      <c r="C121" s="6" t="str">
        <f>CONCATENATE('様式Ⅰ(女子)'!D252,"(",'様式Ⅰ(女子)'!G252,")")</f>
        <v>()</v>
      </c>
      <c r="D121" s="6" t="str">
        <f>'様式Ⅰ(女子)'!E252</f>
        <v/>
      </c>
      <c r="E121" s="6">
        <v>2</v>
      </c>
      <c r="F121" s="6" t="e">
        <f>'様式Ⅰ(女子)'!H252</f>
        <v>#N/A</v>
      </c>
      <c r="G121" s="6" t="str">
        <f>基本情報登録!$D$10</f>
        <v/>
      </c>
      <c r="J121" s="6">
        <f>'様式Ⅰ(女子)'!C252</f>
        <v>0</v>
      </c>
      <c r="K121" s="6" t="str">
        <f>'様式Ⅰ(女子)'!O252</f>
        <v/>
      </c>
      <c r="L121" s="6" t="str">
        <f>'様式Ⅰ(女子)'!O253</f>
        <v/>
      </c>
      <c r="M121" s="6" t="e">
        <f>'様式Ⅰ(女子)'!#REF!</f>
        <v>#REF!</v>
      </c>
    </row>
    <row r="122" spans="1:13">
      <c r="A122" s="1">
        <v>121</v>
      </c>
      <c r="B122" s="6" t="str">
        <f>'様式Ⅰ(女子)'!I254</f>
        <v>000000000</v>
      </c>
      <c r="C122" s="6" t="str">
        <f>CONCATENATE('様式Ⅰ(女子)'!D254,"(",'様式Ⅰ(女子)'!G254,")")</f>
        <v>()</v>
      </c>
      <c r="D122" s="6" t="str">
        <f>'様式Ⅰ(女子)'!E254</f>
        <v/>
      </c>
      <c r="E122" s="6">
        <v>2</v>
      </c>
      <c r="F122" s="6" t="e">
        <f>'様式Ⅰ(女子)'!H254</f>
        <v>#N/A</v>
      </c>
      <c r="G122" s="6" t="str">
        <f>基本情報登録!$D$10</f>
        <v/>
      </c>
      <c r="J122" s="6">
        <f>'様式Ⅰ(女子)'!C254</f>
        <v>0</v>
      </c>
      <c r="K122" s="6" t="str">
        <f>'様式Ⅰ(女子)'!O254</f>
        <v/>
      </c>
      <c r="L122" s="6" t="str">
        <f>'様式Ⅰ(女子)'!O255</f>
        <v/>
      </c>
      <c r="M122" s="6" t="e">
        <f>'様式Ⅰ(女子)'!#REF!</f>
        <v>#REF!</v>
      </c>
    </row>
    <row r="123" spans="1:13">
      <c r="A123" s="1">
        <v>122</v>
      </c>
      <c r="B123" s="6" t="str">
        <f>'様式Ⅰ(女子)'!I256</f>
        <v>000000000</v>
      </c>
      <c r="C123" s="6" t="str">
        <f>CONCATENATE('様式Ⅰ(女子)'!D256,"(",'様式Ⅰ(女子)'!G256,")")</f>
        <v>()</v>
      </c>
      <c r="D123" s="6" t="str">
        <f>'様式Ⅰ(女子)'!E256</f>
        <v/>
      </c>
      <c r="E123" s="6">
        <v>2</v>
      </c>
      <c r="F123" s="6" t="e">
        <f>'様式Ⅰ(女子)'!H256</f>
        <v>#N/A</v>
      </c>
      <c r="G123" s="6" t="str">
        <f>基本情報登録!$D$10</f>
        <v/>
      </c>
      <c r="J123" s="6">
        <f>'様式Ⅰ(女子)'!C256</f>
        <v>0</v>
      </c>
      <c r="K123" s="6" t="str">
        <f>'様式Ⅰ(女子)'!O256</f>
        <v/>
      </c>
      <c r="L123" s="6" t="str">
        <f>'様式Ⅰ(女子)'!O257</f>
        <v/>
      </c>
      <c r="M123" s="6" t="e">
        <f>'様式Ⅰ(女子)'!#REF!</f>
        <v>#REF!</v>
      </c>
    </row>
    <row r="124" spans="1:13">
      <c r="A124" s="1">
        <v>123</v>
      </c>
      <c r="B124" s="6" t="str">
        <f>'様式Ⅰ(女子)'!I258</f>
        <v>000000000</v>
      </c>
      <c r="C124" s="6" t="str">
        <f>CONCATENATE('様式Ⅰ(女子)'!D258,"(",'様式Ⅰ(女子)'!G258,")")</f>
        <v>()</v>
      </c>
      <c r="D124" s="6" t="str">
        <f>'様式Ⅰ(女子)'!E258</f>
        <v/>
      </c>
      <c r="E124" s="6">
        <v>2</v>
      </c>
      <c r="F124" s="6" t="e">
        <f>'様式Ⅰ(女子)'!H258</f>
        <v>#N/A</v>
      </c>
      <c r="G124" s="6" t="str">
        <f>基本情報登録!$D$10</f>
        <v/>
      </c>
      <c r="J124" s="6">
        <f>'様式Ⅰ(女子)'!C258</f>
        <v>0</v>
      </c>
      <c r="K124" s="6" t="str">
        <f>'様式Ⅰ(女子)'!O258</f>
        <v/>
      </c>
      <c r="L124" s="6" t="str">
        <f>'様式Ⅰ(女子)'!O259</f>
        <v/>
      </c>
      <c r="M124" s="6" t="e">
        <f>'様式Ⅰ(女子)'!#REF!</f>
        <v>#REF!</v>
      </c>
    </row>
    <row r="125" spans="1:13">
      <c r="A125" s="1">
        <v>124</v>
      </c>
      <c r="B125" s="6" t="str">
        <f>'様式Ⅰ(女子)'!I260</f>
        <v>000000000</v>
      </c>
      <c r="C125" s="6" t="str">
        <f>CONCATENATE('様式Ⅰ(女子)'!D260,"(",'様式Ⅰ(女子)'!G260,")")</f>
        <v>()</v>
      </c>
      <c r="D125" s="6" t="str">
        <f>'様式Ⅰ(女子)'!E260</f>
        <v/>
      </c>
      <c r="E125" s="6">
        <v>2</v>
      </c>
      <c r="F125" s="6" t="e">
        <f>'様式Ⅰ(女子)'!H260</f>
        <v>#N/A</v>
      </c>
      <c r="G125" s="6" t="str">
        <f>基本情報登録!$D$10</f>
        <v/>
      </c>
      <c r="J125" s="6">
        <f>'様式Ⅰ(女子)'!C260</f>
        <v>0</v>
      </c>
      <c r="K125" s="6" t="str">
        <f>'様式Ⅰ(女子)'!O260</f>
        <v/>
      </c>
      <c r="L125" s="6" t="str">
        <f>'様式Ⅰ(女子)'!O261</f>
        <v/>
      </c>
      <c r="M125" s="6" t="e">
        <f>'様式Ⅰ(女子)'!#REF!</f>
        <v>#REF!</v>
      </c>
    </row>
    <row r="126" spans="1:13">
      <c r="A126" s="1">
        <v>125</v>
      </c>
      <c r="B126" s="6" t="str">
        <f>'様式Ⅰ(女子)'!I262</f>
        <v>000000000</v>
      </c>
      <c r="C126" s="6" t="str">
        <f>CONCATENATE('様式Ⅰ(女子)'!D262,"(",'様式Ⅰ(女子)'!G262,")")</f>
        <v>()</v>
      </c>
      <c r="D126" s="6" t="str">
        <f>'様式Ⅰ(女子)'!E262</f>
        <v/>
      </c>
      <c r="E126" s="6">
        <v>2</v>
      </c>
      <c r="F126" s="6" t="e">
        <f>'様式Ⅰ(女子)'!H262</f>
        <v>#N/A</v>
      </c>
      <c r="G126" s="6" t="str">
        <f>基本情報登録!$D$10</f>
        <v/>
      </c>
      <c r="J126" s="6">
        <f>'様式Ⅰ(女子)'!C262</f>
        <v>0</v>
      </c>
      <c r="K126" s="6" t="str">
        <f>'様式Ⅰ(女子)'!O262</f>
        <v/>
      </c>
      <c r="L126" s="6" t="str">
        <f>'様式Ⅰ(女子)'!O263</f>
        <v/>
      </c>
      <c r="M126" s="6" t="e">
        <f>'様式Ⅰ(女子)'!#REF!</f>
        <v>#REF!</v>
      </c>
    </row>
    <row r="127" spans="1:13">
      <c r="A127" s="1">
        <v>126</v>
      </c>
      <c r="B127" s="6" t="str">
        <f>'様式Ⅰ(女子)'!I264</f>
        <v>000000000</v>
      </c>
      <c r="C127" s="6" t="str">
        <f>CONCATENATE('様式Ⅰ(女子)'!D264,"(",'様式Ⅰ(女子)'!G264,")")</f>
        <v>()</v>
      </c>
      <c r="D127" s="6" t="str">
        <f>'様式Ⅰ(女子)'!E264</f>
        <v/>
      </c>
      <c r="E127" s="6">
        <v>2</v>
      </c>
      <c r="F127" s="6" t="e">
        <f>'様式Ⅰ(女子)'!H264</f>
        <v>#N/A</v>
      </c>
      <c r="G127" s="6" t="str">
        <f>基本情報登録!$D$10</f>
        <v/>
      </c>
      <c r="J127" s="6">
        <f>'様式Ⅰ(女子)'!C264</f>
        <v>0</v>
      </c>
      <c r="K127" s="6" t="str">
        <f>'様式Ⅰ(女子)'!O264</f>
        <v/>
      </c>
      <c r="L127" s="6" t="str">
        <f>'様式Ⅰ(女子)'!O265</f>
        <v/>
      </c>
      <c r="M127" s="6" t="e">
        <f>'様式Ⅰ(女子)'!#REF!</f>
        <v>#REF!</v>
      </c>
    </row>
    <row r="128" spans="1:13">
      <c r="A128" s="1">
        <v>127</v>
      </c>
      <c r="B128" s="6" t="str">
        <f>'様式Ⅰ(女子)'!I266</f>
        <v>000000000</v>
      </c>
      <c r="C128" s="6" t="str">
        <f>CONCATENATE('様式Ⅰ(女子)'!D266,"(",'様式Ⅰ(女子)'!G266,")")</f>
        <v>()</v>
      </c>
      <c r="D128" s="6" t="str">
        <f>'様式Ⅰ(女子)'!E266</f>
        <v/>
      </c>
      <c r="E128" s="6">
        <v>2</v>
      </c>
      <c r="F128" s="6" t="e">
        <f>'様式Ⅰ(女子)'!H266</f>
        <v>#N/A</v>
      </c>
      <c r="G128" s="6" t="str">
        <f>基本情報登録!$D$10</f>
        <v/>
      </c>
      <c r="J128" s="6">
        <f>'様式Ⅰ(女子)'!C266</f>
        <v>0</v>
      </c>
      <c r="K128" s="6" t="str">
        <f>'様式Ⅰ(女子)'!O266</f>
        <v/>
      </c>
      <c r="L128" s="6" t="str">
        <f>'様式Ⅰ(女子)'!O267</f>
        <v/>
      </c>
      <c r="M128" s="6" t="e">
        <f>'様式Ⅰ(女子)'!#REF!</f>
        <v>#REF!</v>
      </c>
    </row>
    <row r="129" spans="1:13">
      <c r="A129" s="1">
        <v>128</v>
      </c>
      <c r="B129" s="6" t="str">
        <f>'様式Ⅰ(女子)'!I268</f>
        <v>000000000</v>
      </c>
      <c r="C129" s="6" t="str">
        <f>CONCATENATE('様式Ⅰ(女子)'!D268,"(",'様式Ⅰ(女子)'!G268,")")</f>
        <v>()</v>
      </c>
      <c r="D129" s="6" t="str">
        <f>'様式Ⅰ(女子)'!E268</f>
        <v/>
      </c>
      <c r="E129" s="6">
        <v>2</v>
      </c>
      <c r="F129" s="6" t="e">
        <f>'様式Ⅰ(女子)'!H268</f>
        <v>#N/A</v>
      </c>
      <c r="G129" s="6" t="str">
        <f>基本情報登録!$D$10</f>
        <v/>
      </c>
      <c r="J129" s="6">
        <f>'様式Ⅰ(女子)'!C268</f>
        <v>0</v>
      </c>
      <c r="K129" s="6" t="str">
        <f>'様式Ⅰ(女子)'!O268</f>
        <v/>
      </c>
      <c r="L129" s="6" t="str">
        <f>'様式Ⅰ(女子)'!O269</f>
        <v/>
      </c>
      <c r="M129" s="6" t="e">
        <f>'様式Ⅰ(女子)'!#REF!</f>
        <v>#REF!</v>
      </c>
    </row>
    <row r="130" spans="1:13">
      <c r="A130" s="1">
        <v>129</v>
      </c>
      <c r="B130" s="6" t="str">
        <f>'様式Ⅰ(女子)'!I270</f>
        <v>000000000</v>
      </c>
      <c r="C130" s="6" t="str">
        <f>CONCATENATE('様式Ⅰ(女子)'!D270,"(",'様式Ⅰ(女子)'!G270,")")</f>
        <v>()</v>
      </c>
      <c r="D130" s="6" t="str">
        <f>'様式Ⅰ(女子)'!E270</f>
        <v/>
      </c>
      <c r="E130" s="6">
        <v>2</v>
      </c>
      <c r="F130" s="6" t="e">
        <f>'様式Ⅰ(女子)'!H270</f>
        <v>#N/A</v>
      </c>
      <c r="G130" s="6" t="str">
        <f>基本情報登録!$D$10</f>
        <v/>
      </c>
      <c r="J130" s="6">
        <f>'様式Ⅰ(女子)'!C270</f>
        <v>0</v>
      </c>
      <c r="K130" s="6" t="str">
        <f>'様式Ⅰ(女子)'!O270</f>
        <v/>
      </c>
      <c r="L130" s="6" t="str">
        <f>'様式Ⅰ(女子)'!O271</f>
        <v/>
      </c>
      <c r="M130" s="6" t="e">
        <f>'様式Ⅰ(女子)'!#REF!</f>
        <v>#REF!</v>
      </c>
    </row>
    <row r="131" spans="1:13">
      <c r="A131" s="1">
        <v>130</v>
      </c>
      <c r="B131" s="6" t="str">
        <f>'様式Ⅰ(女子)'!I272</f>
        <v>000000000</v>
      </c>
      <c r="C131" s="6" t="str">
        <f>CONCATENATE('様式Ⅰ(女子)'!D272,"(",'様式Ⅰ(女子)'!G272,")")</f>
        <v>()</v>
      </c>
      <c r="D131" s="6" t="str">
        <f>'様式Ⅰ(女子)'!E272</f>
        <v/>
      </c>
      <c r="E131" s="6">
        <v>2</v>
      </c>
      <c r="F131" s="6" t="e">
        <f>'様式Ⅰ(女子)'!H272</f>
        <v>#N/A</v>
      </c>
      <c r="G131" s="6" t="str">
        <f>基本情報登録!$D$10</f>
        <v/>
      </c>
      <c r="J131" s="6">
        <f>'様式Ⅰ(女子)'!C272</f>
        <v>0</v>
      </c>
      <c r="K131" s="6" t="str">
        <f>'様式Ⅰ(女子)'!O272</f>
        <v/>
      </c>
      <c r="L131" s="6" t="str">
        <f>'様式Ⅰ(女子)'!O273</f>
        <v/>
      </c>
      <c r="M131" s="6" t="e">
        <f>'様式Ⅰ(女子)'!#REF!</f>
        <v>#REF!</v>
      </c>
    </row>
    <row r="132" spans="1:13">
      <c r="A132" s="1">
        <v>131</v>
      </c>
      <c r="B132" s="6" t="str">
        <f>'様式Ⅰ(女子)'!I274</f>
        <v>000000000</v>
      </c>
      <c r="C132" s="6" t="str">
        <f>CONCATENATE('様式Ⅰ(女子)'!D274,"(",'様式Ⅰ(女子)'!G274,")")</f>
        <v>()</v>
      </c>
      <c r="D132" s="6" t="str">
        <f>'様式Ⅰ(女子)'!E274</f>
        <v/>
      </c>
      <c r="E132" s="6">
        <v>2</v>
      </c>
      <c r="F132" s="6" t="e">
        <f>'様式Ⅰ(女子)'!H274</f>
        <v>#N/A</v>
      </c>
      <c r="G132" s="6" t="str">
        <f>基本情報登録!$D$10</f>
        <v/>
      </c>
      <c r="J132" s="6">
        <f>'様式Ⅰ(女子)'!C274</f>
        <v>0</v>
      </c>
      <c r="K132" s="6" t="str">
        <f>'様式Ⅰ(女子)'!O274</f>
        <v/>
      </c>
      <c r="L132" s="6" t="str">
        <f>'様式Ⅰ(女子)'!O275</f>
        <v/>
      </c>
      <c r="M132" s="6" t="e">
        <f>'様式Ⅰ(女子)'!#REF!</f>
        <v>#REF!</v>
      </c>
    </row>
    <row r="133" spans="1:13">
      <c r="A133" s="1">
        <v>132</v>
      </c>
      <c r="B133" s="6" t="str">
        <f>'様式Ⅰ(女子)'!I276</f>
        <v>000000000</v>
      </c>
      <c r="C133" s="6" t="str">
        <f>CONCATENATE('様式Ⅰ(女子)'!D276,"(",'様式Ⅰ(女子)'!G276,")")</f>
        <v>()</v>
      </c>
      <c r="D133" s="6" t="str">
        <f>'様式Ⅰ(女子)'!E276</f>
        <v/>
      </c>
      <c r="E133" s="6">
        <v>2</v>
      </c>
      <c r="F133" s="6" t="e">
        <f>'様式Ⅰ(女子)'!H276</f>
        <v>#N/A</v>
      </c>
      <c r="G133" s="6" t="str">
        <f>基本情報登録!$D$10</f>
        <v/>
      </c>
      <c r="J133" s="6">
        <f>'様式Ⅰ(女子)'!C276</f>
        <v>0</v>
      </c>
      <c r="K133" s="6" t="str">
        <f>'様式Ⅰ(女子)'!O276</f>
        <v/>
      </c>
      <c r="L133" s="6" t="str">
        <f>'様式Ⅰ(女子)'!O277</f>
        <v/>
      </c>
      <c r="M133" s="6" t="e">
        <f>'様式Ⅰ(女子)'!#REF!</f>
        <v>#REF!</v>
      </c>
    </row>
    <row r="134" spans="1:13">
      <c r="A134" s="1">
        <v>133</v>
      </c>
      <c r="B134" s="6" t="str">
        <f>'様式Ⅰ(女子)'!I278</f>
        <v>000000000</v>
      </c>
      <c r="C134" s="6" t="str">
        <f>CONCATENATE('様式Ⅰ(女子)'!D278,"(",'様式Ⅰ(女子)'!G278,")")</f>
        <v>()</v>
      </c>
      <c r="D134" s="6" t="str">
        <f>'様式Ⅰ(女子)'!E278</f>
        <v/>
      </c>
      <c r="E134" s="6">
        <v>2</v>
      </c>
      <c r="F134" s="6" t="e">
        <f>'様式Ⅰ(女子)'!H278</f>
        <v>#N/A</v>
      </c>
      <c r="G134" s="6" t="str">
        <f>基本情報登録!$D$10</f>
        <v/>
      </c>
      <c r="J134" s="6">
        <f>'様式Ⅰ(女子)'!C278</f>
        <v>0</v>
      </c>
      <c r="K134" s="6" t="str">
        <f>'様式Ⅰ(女子)'!O278</f>
        <v/>
      </c>
      <c r="L134" s="6" t="str">
        <f>'様式Ⅰ(女子)'!O279</f>
        <v/>
      </c>
      <c r="M134" s="6" t="e">
        <f>'様式Ⅰ(女子)'!#REF!</f>
        <v>#REF!</v>
      </c>
    </row>
    <row r="135" spans="1:13">
      <c r="A135" s="1">
        <v>134</v>
      </c>
      <c r="B135" s="6" t="str">
        <f>'様式Ⅰ(女子)'!I280</f>
        <v>000000000</v>
      </c>
      <c r="C135" s="6" t="str">
        <f>CONCATENATE('様式Ⅰ(女子)'!D280,"(",'様式Ⅰ(女子)'!G280,")")</f>
        <v>()</v>
      </c>
      <c r="D135" s="6" t="str">
        <f>'様式Ⅰ(女子)'!E280</f>
        <v/>
      </c>
      <c r="E135" s="6">
        <v>2</v>
      </c>
      <c r="F135" s="6" t="e">
        <f>'様式Ⅰ(女子)'!H280</f>
        <v>#N/A</v>
      </c>
      <c r="G135" s="6" t="str">
        <f>基本情報登録!$D$10</f>
        <v/>
      </c>
      <c r="J135" s="6">
        <f>'様式Ⅰ(女子)'!C280</f>
        <v>0</v>
      </c>
      <c r="K135" s="6" t="str">
        <f>'様式Ⅰ(女子)'!O280</f>
        <v/>
      </c>
      <c r="L135" s="6" t="str">
        <f>'様式Ⅰ(女子)'!O281</f>
        <v/>
      </c>
      <c r="M135" s="6" t="e">
        <f>'様式Ⅰ(女子)'!#REF!</f>
        <v>#REF!</v>
      </c>
    </row>
    <row r="136" spans="1:13">
      <c r="A136" s="1">
        <v>135</v>
      </c>
      <c r="B136" s="6" t="str">
        <f>'様式Ⅰ(女子)'!I282</f>
        <v>000000000</v>
      </c>
      <c r="C136" s="6" t="str">
        <f>CONCATENATE('様式Ⅰ(女子)'!D282,"(",'様式Ⅰ(女子)'!G282,")")</f>
        <v>()</v>
      </c>
      <c r="D136" s="6" t="str">
        <f>'様式Ⅰ(女子)'!E282</f>
        <v/>
      </c>
      <c r="E136" s="6">
        <v>2</v>
      </c>
      <c r="F136" s="6" t="e">
        <f>'様式Ⅰ(女子)'!H282</f>
        <v>#N/A</v>
      </c>
      <c r="G136" s="6" t="str">
        <f>基本情報登録!$D$10</f>
        <v/>
      </c>
      <c r="J136" s="6">
        <f>'様式Ⅰ(女子)'!C282</f>
        <v>0</v>
      </c>
      <c r="K136" s="6" t="str">
        <f>'様式Ⅰ(女子)'!O282</f>
        <v/>
      </c>
      <c r="L136" s="6" t="str">
        <f>'様式Ⅰ(女子)'!O283</f>
        <v/>
      </c>
      <c r="M136" s="6" t="e">
        <f>'様式Ⅰ(女子)'!#REF!</f>
        <v>#REF!</v>
      </c>
    </row>
    <row r="137" spans="1:13">
      <c r="A137" s="1">
        <v>136</v>
      </c>
      <c r="B137" s="6" t="str">
        <f>'様式Ⅰ(女子)'!I284</f>
        <v>000000000</v>
      </c>
      <c r="C137" s="6" t="str">
        <f>CONCATENATE('様式Ⅰ(女子)'!D284,"(",'様式Ⅰ(女子)'!G284,")")</f>
        <v>()</v>
      </c>
      <c r="D137" s="6" t="str">
        <f>'様式Ⅰ(女子)'!E284</f>
        <v/>
      </c>
      <c r="E137" s="6">
        <v>2</v>
      </c>
      <c r="F137" s="6" t="e">
        <f>'様式Ⅰ(女子)'!H284</f>
        <v>#N/A</v>
      </c>
      <c r="G137" s="6" t="str">
        <f>基本情報登録!$D$10</f>
        <v/>
      </c>
      <c r="J137" s="6">
        <f>'様式Ⅰ(女子)'!C284</f>
        <v>0</v>
      </c>
      <c r="K137" s="6" t="str">
        <f>'様式Ⅰ(女子)'!O284</f>
        <v/>
      </c>
      <c r="L137" s="6" t="str">
        <f>'様式Ⅰ(女子)'!O285</f>
        <v/>
      </c>
      <c r="M137" s="6" t="e">
        <f>'様式Ⅰ(女子)'!#REF!</f>
        <v>#REF!</v>
      </c>
    </row>
    <row r="138" spans="1:13">
      <c r="A138" s="1">
        <v>137</v>
      </c>
      <c r="B138" s="6" t="str">
        <f>'様式Ⅰ(女子)'!I286</f>
        <v>000000000</v>
      </c>
      <c r="C138" s="6" t="str">
        <f>CONCATENATE('様式Ⅰ(女子)'!D286,"(",'様式Ⅰ(女子)'!G286,")")</f>
        <v>()</v>
      </c>
      <c r="D138" s="6" t="str">
        <f>'様式Ⅰ(女子)'!E286</f>
        <v/>
      </c>
      <c r="E138" s="6">
        <v>2</v>
      </c>
      <c r="F138" s="6" t="e">
        <f>'様式Ⅰ(女子)'!H286</f>
        <v>#N/A</v>
      </c>
      <c r="G138" s="6" t="str">
        <f>基本情報登録!$D$10</f>
        <v/>
      </c>
      <c r="J138" s="6">
        <f>'様式Ⅰ(女子)'!C286</f>
        <v>0</v>
      </c>
      <c r="K138" s="6" t="str">
        <f>'様式Ⅰ(女子)'!O286</f>
        <v/>
      </c>
      <c r="L138" s="6" t="str">
        <f>'様式Ⅰ(女子)'!O287</f>
        <v/>
      </c>
      <c r="M138" s="6" t="e">
        <f>'様式Ⅰ(女子)'!#REF!</f>
        <v>#REF!</v>
      </c>
    </row>
    <row r="139" spans="1:13">
      <c r="A139" s="1">
        <v>138</v>
      </c>
      <c r="B139" s="6" t="str">
        <f>'様式Ⅰ(女子)'!I288</f>
        <v>000000000</v>
      </c>
      <c r="C139" s="6" t="str">
        <f>CONCATENATE('様式Ⅰ(女子)'!D288,"(",'様式Ⅰ(女子)'!G288,")")</f>
        <v>()</v>
      </c>
      <c r="D139" s="6" t="str">
        <f>'様式Ⅰ(女子)'!E288</f>
        <v/>
      </c>
      <c r="E139" s="6">
        <v>2</v>
      </c>
      <c r="F139" s="6" t="e">
        <f>'様式Ⅰ(女子)'!H288</f>
        <v>#N/A</v>
      </c>
      <c r="G139" s="6" t="str">
        <f>基本情報登録!$D$10</f>
        <v/>
      </c>
      <c r="J139" s="6">
        <f>'様式Ⅰ(女子)'!C288</f>
        <v>0</v>
      </c>
      <c r="K139" s="6" t="str">
        <f>'様式Ⅰ(女子)'!O288</f>
        <v/>
      </c>
      <c r="L139" s="6" t="str">
        <f>'様式Ⅰ(女子)'!O289</f>
        <v/>
      </c>
      <c r="M139" s="6" t="e">
        <f>'様式Ⅰ(女子)'!#REF!</f>
        <v>#REF!</v>
      </c>
    </row>
    <row r="140" spans="1:13">
      <c r="A140" s="1">
        <v>139</v>
      </c>
      <c r="B140" s="6" t="str">
        <f>'様式Ⅰ(女子)'!I290</f>
        <v>000000000</v>
      </c>
      <c r="C140" s="6" t="str">
        <f>CONCATENATE('様式Ⅰ(女子)'!D290,"(",'様式Ⅰ(女子)'!G290,")")</f>
        <v>()</v>
      </c>
      <c r="D140" s="6" t="str">
        <f>'様式Ⅰ(女子)'!E290</f>
        <v/>
      </c>
      <c r="E140" s="6">
        <v>2</v>
      </c>
      <c r="F140" s="6" t="e">
        <f>'様式Ⅰ(女子)'!H290</f>
        <v>#N/A</v>
      </c>
      <c r="G140" s="6" t="str">
        <f>基本情報登録!$D$10</f>
        <v/>
      </c>
      <c r="J140" s="6">
        <f>'様式Ⅰ(女子)'!C290</f>
        <v>0</v>
      </c>
      <c r="K140" s="6" t="str">
        <f>'様式Ⅰ(女子)'!O290</f>
        <v/>
      </c>
      <c r="L140" s="6" t="str">
        <f>'様式Ⅰ(女子)'!O291</f>
        <v/>
      </c>
      <c r="M140" s="6" t="e">
        <f>'様式Ⅰ(女子)'!#REF!</f>
        <v>#REF!</v>
      </c>
    </row>
    <row r="141" spans="1:13">
      <c r="A141" s="1">
        <v>140</v>
      </c>
      <c r="B141" s="6" t="str">
        <f>'様式Ⅰ(女子)'!I292</f>
        <v>000000000</v>
      </c>
      <c r="C141" s="6" t="str">
        <f>CONCATENATE('様式Ⅰ(女子)'!D292,"(",'様式Ⅰ(女子)'!G292,")")</f>
        <v>()</v>
      </c>
      <c r="D141" s="6" t="str">
        <f>'様式Ⅰ(女子)'!E292</f>
        <v/>
      </c>
      <c r="E141" s="6">
        <v>2</v>
      </c>
      <c r="F141" s="6" t="e">
        <f>'様式Ⅰ(女子)'!H292</f>
        <v>#N/A</v>
      </c>
      <c r="G141" s="6" t="str">
        <f>基本情報登録!$D$10</f>
        <v/>
      </c>
      <c r="J141" s="6">
        <f>'様式Ⅰ(女子)'!C292</f>
        <v>0</v>
      </c>
      <c r="K141" s="6" t="str">
        <f>'様式Ⅰ(女子)'!O292</f>
        <v/>
      </c>
      <c r="L141" s="6" t="str">
        <f>'様式Ⅰ(女子)'!O293</f>
        <v/>
      </c>
      <c r="M141" s="6" t="e">
        <f>'様式Ⅰ(女子)'!#REF!</f>
        <v>#REF!</v>
      </c>
    </row>
    <row r="142" spans="1:13">
      <c r="A142" s="1">
        <v>141</v>
      </c>
      <c r="B142" s="6" t="str">
        <f>'様式Ⅰ(女子)'!I294</f>
        <v>000000000</v>
      </c>
      <c r="C142" s="6" t="str">
        <f>CONCATENATE('様式Ⅰ(女子)'!D294,"(",'様式Ⅰ(女子)'!G294,")")</f>
        <v>()</v>
      </c>
      <c r="D142" s="6" t="str">
        <f>'様式Ⅰ(女子)'!E294</f>
        <v/>
      </c>
      <c r="E142" s="6">
        <v>2</v>
      </c>
      <c r="F142" s="6" t="e">
        <f>'様式Ⅰ(女子)'!H294</f>
        <v>#N/A</v>
      </c>
      <c r="G142" s="6" t="str">
        <f>基本情報登録!$D$10</f>
        <v/>
      </c>
      <c r="J142" s="6">
        <f>'様式Ⅰ(女子)'!C294</f>
        <v>0</v>
      </c>
      <c r="K142" s="6" t="str">
        <f>'様式Ⅰ(女子)'!O294</f>
        <v/>
      </c>
      <c r="L142" s="6" t="str">
        <f>'様式Ⅰ(女子)'!O295</f>
        <v/>
      </c>
      <c r="M142" s="6" t="e">
        <f>'様式Ⅰ(女子)'!#REF!</f>
        <v>#REF!</v>
      </c>
    </row>
    <row r="143" spans="1:13">
      <c r="A143" s="1">
        <v>142</v>
      </c>
      <c r="B143" s="6" t="str">
        <f>'様式Ⅰ(女子)'!I296</f>
        <v>000000000</v>
      </c>
      <c r="C143" s="6" t="str">
        <f>CONCATENATE('様式Ⅰ(女子)'!D296,"(",'様式Ⅰ(女子)'!G296,")")</f>
        <v>()</v>
      </c>
      <c r="D143" s="6" t="str">
        <f>'様式Ⅰ(女子)'!E296</f>
        <v/>
      </c>
      <c r="E143" s="6">
        <v>2</v>
      </c>
      <c r="F143" s="6" t="e">
        <f>'様式Ⅰ(女子)'!H296</f>
        <v>#N/A</v>
      </c>
      <c r="G143" s="6" t="str">
        <f>基本情報登録!$D$10</f>
        <v/>
      </c>
      <c r="J143" s="6">
        <f>'様式Ⅰ(女子)'!C296</f>
        <v>0</v>
      </c>
      <c r="K143" s="6" t="str">
        <f>'様式Ⅰ(女子)'!O296</f>
        <v/>
      </c>
      <c r="L143" s="6" t="str">
        <f>'様式Ⅰ(女子)'!O297</f>
        <v/>
      </c>
      <c r="M143" s="6" t="e">
        <f>'様式Ⅰ(女子)'!#REF!</f>
        <v>#REF!</v>
      </c>
    </row>
    <row r="144" spans="1:13">
      <c r="A144" s="1">
        <v>143</v>
      </c>
      <c r="B144" s="6" t="str">
        <f>'様式Ⅰ(女子)'!I298</f>
        <v>000000000</v>
      </c>
      <c r="C144" s="6" t="str">
        <f>CONCATENATE('様式Ⅰ(女子)'!D298,"(",'様式Ⅰ(女子)'!G298,")")</f>
        <v>()</v>
      </c>
      <c r="D144" s="6" t="str">
        <f>'様式Ⅰ(女子)'!E298</f>
        <v/>
      </c>
      <c r="E144" s="6">
        <v>2</v>
      </c>
      <c r="F144" s="6" t="e">
        <f>'様式Ⅰ(女子)'!H298</f>
        <v>#N/A</v>
      </c>
      <c r="G144" s="6" t="str">
        <f>基本情報登録!$D$10</f>
        <v/>
      </c>
      <c r="J144" s="6">
        <f>'様式Ⅰ(女子)'!C298</f>
        <v>0</v>
      </c>
      <c r="K144" s="6" t="str">
        <f>'様式Ⅰ(女子)'!O298</f>
        <v/>
      </c>
      <c r="L144" s="6" t="str">
        <f>'様式Ⅰ(女子)'!O299</f>
        <v/>
      </c>
      <c r="M144" s="6" t="e">
        <f>'様式Ⅰ(女子)'!#REF!</f>
        <v>#REF!</v>
      </c>
    </row>
    <row r="145" spans="1:13">
      <c r="A145" s="1">
        <v>144</v>
      </c>
      <c r="B145" s="6" t="str">
        <f>'様式Ⅰ(女子)'!I300</f>
        <v>000000000</v>
      </c>
      <c r="C145" s="6" t="str">
        <f>CONCATENATE('様式Ⅰ(女子)'!D300,"(",'様式Ⅰ(女子)'!G300,")")</f>
        <v>()</v>
      </c>
      <c r="D145" s="6" t="str">
        <f>'様式Ⅰ(女子)'!E300</f>
        <v/>
      </c>
      <c r="E145" s="6">
        <v>2</v>
      </c>
      <c r="F145" s="6" t="e">
        <f>'様式Ⅰ(女子)'!H300</f>
        <v>#N/A</v>
      </c>
      <c r="G145" s="6" t="str">
        <f>基本情報登録!$D$10</f>
        <v/>
      </c>
      <c r="J145" s="6">
        <f>'様式Ⅰ(女子)'!C300</f>
        <v>0</v>
      </c>
      <c r="K145" s="6" t="str">
        <f>'様式Ⅰ(女子)'!O300</f>
        <v/>
      </c>
      <c r="L145" s="6" t="str">
        <f>'様式Ⅰ(女子)'!O301</f>
        <v/>
      </c>
      <c r="M145" s="6" t="e">
        <f>'様式Ⅰ(女子)'!#REF!</f>
        <v>#REF!</v>
      </c>
    </row>
    <row r="146" spans="1:13">
      <c r="A146" s="1">
        <v>145</v>
      </c>
      <c r="B146" s="6" t="str">
        <f>'様式Ⅰ(女子)'!I302</f>
        <v>000000000</v>
      </c>
      <c r="C146" s="6" t="str">
        <f>CONCATENATE('様式Ⅰ(女子)'!D302,"(",'様式Ⅰ(女子)'!G302,")")</f>
        <v>()</v>
      </c>
      <c r="D146" s="6" t="str">
        <f>'様式Ⅰ(女子)'!E302</f>
        <v/>
      </c>
      <c r="E146" s="6">
        <v>2</v>
      </c>
      <c r="F146" s="6" t="e">
        <f>'様式Ⅰ(女子)'!H302</f>
        <v>#N/A</v>
      </c>
      <c r="G146" s="6" t="str">
        <f>基本情報登録!$D$10</f>
        <v/>
      </c>
      <c r="J146" s="6">
        <f>'様式Ⅰ(女子)'!C302</f>
        <v>0</v>
      </c>
      <c r="K146" s="6" t="str">
        <f>'様式Ⅰ(女子)'!O302</f>
        <v/>
      </c>
      <c r="L146" s="6" t="str">
        <f>'様式Ⅰ(女子)'!O303</f>
        <v/>
      </c>
      <c r="M146" s="6" t="e">
        <f>'様式Ⅰ(女子)'!#REF!</f>
        <v>#REF!</v>
      </c>
    </row>
    <row r="147" spans="1:13">
      <c r="A147" s="1">
        <v>146</v>
      </c>
      <c r="B147" s="6" t="str">
        <f>'様式Ⅰ(女子)'!I304</f>
        <v>000000000</v>
      </c>
      <c r="C147" s="6" t="str">
        <f>CONCATENATE('様式Ⅰ(女子)'!D304,"(",'様式Ⅰ(女子)'!G304,")")</f>
        <v>()</v>
      </c>
      <c r="D147" s="6" t="str">
        <f>'様式Ⅰ(女子)'!E304</f>
        <v/>
      </c>
      <c r="E147" s="6">
        <v>2</v>
      </c>
      <c r="F147" s="6" t="e">
        <f>'様式Ⅰ(女子)'!H304</f>
        <v>#N/A</v>
      </c>
      <c r="G147" s="6" t="str">
        <f>基本情報登録!$D$10</f>
        <v/>
      </c>
      <c r="J147" s="6">
        <f>'様式Ⅰ(女子)'!C304</f>
        <v>0</v>
      </c>
      <c r="K147" s="6" t="str">
        <f>'様式Ⅰ(女子)'!O304</f>
        <v/>
      </c>
      <c r="L147" s="6" t="str">
        <f>'様式Ⅰ(女子)'!O305</f>
        <v/>
      </c>
      <c r="M147" s="6" t="e">
        <f>'様式Ⅰ(女子)'!#REF!</f>
        <v>#REF!</v>
      </c>
    </row>
    <row r="148" spans="1:13">
      <c r="A148" s="1">
        <v>147</v>
      </c>
      <c r="B148" s="6" t="str">
        <f>'様式Ⅰ(女子)'!I306</f>
        <v>000000000</v>
      </c>
      <c r="C148" s="6" t="str">
        <f>CONCATENATE('様式Ⅰ(女子)'!D306,"(",'様式Ⅰ(女子)'!G306,")")</f>
        <v>()</v>
      </c>
      <c r="D148" s="6" t="str">
        <f>'様式Ⅰ(女子)'!E306</f>
        <v/>
      </c>
      <c r="E148" s="6">
        <v>2</v>
      </c>
      <c r="F148" s="6" t="e">
        <f>'様式Ⅰ(女子)'!H306</f>
        <v>#N/A</v>
      </c>
      <c r="G148" s="6" t="str">
        <f>基本情報登録!$D$10</f>
        <v/>
      </c>
      <c r="J148" s="6">
        <f>'様式Ⅰ(女子)'!C306</f>
        <v>0</v>
      </c>
      <c r="K148" s="6" t="str">
        <f>'様式Ⅰ(女子)'!O306</f>
        <v/>
      </c>
      <c r="L148" s="6" t="str">
        <f>'様式Ⅰ(女子)'!O307</f>
        <v/>
      </c>
      <c r="M148" s="6" t="e">
        <f>'様式Ⅰ(女子)'!#REF!</f>
        <v>#REF!</v>
      </c>
    </row>
    <row r="149" spans="1:13">
      <c r="A149" s="1">
        <v>148</v>
      </c>
      <c r="B149" s="6" t="str">
        <f>'様式Ⅰ(女子)'!I308</f>
        <v>000000000</v>
      </c>
      <c r="C149" s="6" t="str">
        <f>CONCATENATE('様式Ⅰ(女子)'!D308,"(",'様式Ⅰ(女子)'!G308,")")</f>
        <v>()</v>
      </c>
      <c r="D149" s="6" t="str">
        <f>'様式Ⅰ(女子)'!E308</f>
        <v/>
      </c>
      <c r="E149" s="6">
        <v>2</v>
      </c>
      <c r="F149" s="6" t="e">
        <f>'様式Ⅰ(女子)'!H308</f>
        <v>#N/A</v>
      </c>
      <c r="G149" s="6" t="str">
        <f>基本情報登録!$D$10</f>
        <v/>
      </c>
      <c r="J149" s="6">
        <f>'様式Ⅰ(女子)'!C308</f>
        <v>0</v>
      </c>
      <c r="K149" s="6" t="str">
        <f>'様式Ⅰ(女子)'!O308</f>
        <v/>
      </c>
      <c r="L149" s="6" t="str">
        <f>'様式Ⅰ(女子)'!O309</f>
        <v/>
      </c>
      <c r="M149" s="6" t="e">
        <f>'様式Ⅰ(女子)'!#REF!</f>
        <v>#REF!</v>
      </c>
    </row>
    <row r="150" spans="1:13">
      <c r="A150" s="1">
        <v>149</v>
      </c>
      <c r="B150" s="6" t="str">
        <f>'様式Ⅰ(女子)'!I310</f>
        <v>000000000</v>
      </c>
      <c r="C150" s="6" t="str">
        <f>CONCATENATE('様式Ⅰ(女子)'!D310,"(",'様式Ⅰ(女子)'!G310,")")</f>
        <v>()</v>
      </c>
      <c r="D150" s="6" t="str">
        <f>'様式Ⅰ(女子)'!E310</f>
        <v/>
      </c>
      <c r="E150" s="6">
        <v>2</v>
      </c>
      <c r="F150" s="6" t="e">
        <f>'様式Ⅰ(女子)'!H310</f>
        <v>#N/A</v>
      </c>
      <c r="G150" s="6" t="str">
        <f>基本情報登録!$D$10</f>
        <v/>
      </c>
      <c r="J150" s="6">
        <f>'様式Ⅰ(女子)'!C310</f>
        <v>0</v>
      </c>
      <c r="K150" s="6" t="str">
        <f>'様式Ⅰ(女子)'!O310</f>
        <v/>
      </c>
      <c r="L150" s="6" t="str">
        <f>'様式Ⅰ(女子)'!O311</f>
        <v/>
      </c>
      <c r="M150" s="6" t="e">
        <f>'様式Ⅰ(女子)'!#REF!</f>
        <v>#REF!</v>
      </c>
    </row>
    <row r="151" spans="1:13">
      <c r="A151" s="1">
        <v>150</v>
      </c>
      <c r="B151" s="6" t="str">
        <f>'様式Ⅰ(女子)'!I312</f>
        <v>000000000</v>
      </c>
      <c r="C151" s="6" t="str">
        <f>CONCATENATE('様式Ⅰ(女子)'!D312,"(",'様式Ⅰ(女子)'!G312,")")</f>
        <v>()</v>
      </c>
      <c r="D151" s="6" t="str">
        <f>'様式Ⅰ(女子)'!E312</f>
        <v/>
      </c>
      <c r="E151" s="6">
        <v>2</v>
      </c>
      <c r="F151" s="6" t="e">
        <f>'様式Ⅰ(女子)'!H312</f>
        <v>#N/A</v>
      </c>
      <c r="G151" s="6" t="str">
        <f>基本情報登録!$D$10</f>
        <v/>
      </c>
      <c r="J151" s="6">
        <f>'様式Ⅰ(女子)'!C312</f>
        <v>0</v>
      </c>
      <c r="K151" s="6" t="str">
        <f>'様式Ⅰ(女子)'!O312</f>
        <v/>
      </c>
      <c r="L151" s="6" t="str">
        <f>'様式Ⅰ(女子)'!O313</f>
        <v/>
      </c>
      <c r="M151" s="6" t="e">
        <f>'様式Ⅰ(女子)'!#REF!</f>
        <v>#REF!</v>
      </c>
    </row>
  </sheetData>
  <phoneticPr fontId="1"/>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
  <sheetViews>
    <sheetView workbookViewId="0">
      <selection sqref="A1:J3"/>
    </sheetView>
  </sheetViews>
  <sheetFormatPr defaultColWidth="8.875" defaultRowHeight="13.5"/>
  <cols>
    <col min="1" max="1" width="10.125" bestFit="1" customWidth="1"/>
    <col min="2" max="2" width="13.125" customWidth="1"/>
  </cols>
  <sheetData>
    <row r="1" spans="1:19">
      <c r="A1" s="163" t="s">
        <v>1122</v>
      </c>
      <c r="B1" s="163" t="s">
        <v>1184</v>
      </c>
      <c r="C1" s="163" t="s">
        <v>1185</v>
      </c>
      <c r="D1" s="163" t="s">
        <v>2220</v>
      </c>
      <c r="E1" s="163" t="s">
        <v>2221</v>
      </c>
      <c r="F1" s="163" t="s">
        <v>1216</v>
      </c>
      <c r="G1" s="163" t="s">
        <v>2222</v>
      </c>
      <c r="H1" s="163" t="s">
        <v>2223</v>
      </c>
      <c r="I1" s="163" t="s">
        <v>1963</v>
      </c>
      <c r="J1" s="163" t="s">
        <v>2224</v>
      </c>
      <c r="K1" s="163" t="s">
        <v>2225</v>
      </c>
      <c r="L1" s="163" t="s">
        <v>2226</v>
      </c>
      <c r="M1" s="163" t="s">
        <v>2227</v>
      </c>
      <c r="N1" s="163" t="s">
        <v>2228</v>
      </c>
      <c r="O1" s="163" t="s">
        <v>2229</v>
      </c>
      <c r="P1" s="163" t="s">
        <v>2230</v>
      </c>
      <c r="Q1" s="163" t="s">
        <v>2231</v>
      </c>
      <c r="R1" s="164"/>
      <c r="S1" s="164"/>
    </row>
    <row r="2" spans="1:19">
      <c r="A2" s="158" t="e">
        <f>十種競技エントリー!$G$11</f>
        <v>#REF!</v>
      </c>
      <c r="B2" s="158" t="e">
        <f>CONCATENATE(十種競技エントリー!$C$12,"(",十種競技エントリー!$C$14,")")</f>
        <v>#REF!</v>
      </c>
      <c r="C2" s="158" t="e">
        <f>IF(B2="","",十種競技エントリー!$C$13)</f>
        <v>#REF!</v>
      </c>
      <c r="D2" s="158" t="e">
        <f>IF(B2="","",1)</f>
        <v>#REF!</v>
      </c>
      <c r="E2" s="158" t="e">
        <f>VLOOKUP(基本情報登録!$D$8,'加盟校情報&amp;大会設定'!$A$3:$D$53,3,FALSE)</f>
        <v>#N/A</v>
      </c>
      <c r="F2" s="158" t="e">
        <f>十種競技エントリー!$H$11</f>
        <v>#REF!</v>
      </c>
      <c r="G2" s="158" t="e">
        <f>IF(B2="","",十種競技エントリー!C11)</f>
        <v>#REF!</v>
      </c>
      <c r="H2" s="158" t="e">
        <f>IF($B2="","",十種競技エントリー!$Q11)</f>
        <v>#REF!</v>
      </c>
      <c r="I2" s="158" t="e">
        <f>IF($B2="","",十種競技エントリー!$P11)</f>
        <v>#REF!</v>
      </c>
      <c r="J2" s="158" t="e">
        <f>IF($B2="","",十種競技エントリー!$P12)</f>
        <v>#REF!</v>
      </c>
      <c r="K2" s="158" t="e">
        <f>IF($B2="","",十種競技エントリー!$P13)</f>
        <v>#REF!</v>
      </c>
      <c r="L2" s="158" t="e">
        <f>IF($B2="","",十種競技エントリー!$P14)</f>
        <v>#REF!</v>
      </c>
      <c r="M2" s="158" t="e">
        <f>IF($B2="","",十種競技エントリー!$P15)</f>
        <v>#REF!</v>
      </c>
      <c r="N2" s="158" t="e">
        <f>IF($B2="","",十種競技エントリー!$P16)</f>
        <v>#REF!</v>
      </c>
      <c r="O2" s="158" t="e">
        <f>IF($B2="","",十種競技エントリー!$P17)</f>
        <v>#REF!</v>
      </c>
      <c r="P2" s="158" t="e">
        <f>IF($B2="","",十種競技エントリー!$P18)</f>
        <v>#REF!</v>
      </c>
      <c r="Q2" s="158" t="e">
        <f>IF($B2="","",十種競技エントリー!$P19)</f>
        <v>#REF!</v>
      </c>
      <c r="R2" s="158"/>
      <c r="S2" s="158"/>
    </row>
    <row r="3" spans="1:19">
      <c r="A3" s="158" t="e">
        <f>十種競技エントリー!$G$23</f>
        <v>#REF!</v>
      </c>
      <c r="B3" s="158" t="e">
        <f>CONCATENATE(十種競技エントリー!$C$24,"(",十種競技エントリー!$C$26,")")</f>
        <v>#REF!</v>
      </c>
      <c r="C3" s="158" t="e">
        <f>IF(B3="","",十種競技エントリー!$C$25)</f>
        <v>#REF!</v>
      </c>
      <c r="D3" s="158" t="e">
        <f t="shared" ref="D3:D4" si="0">IF(A3="","",1)</f>
        <v>#REF!</v>
      </c>
      <c r="E3" s="158" t="e">
        <f>VLOOKUP(基本情報登録!$D$8,'加盟校情報&amp;大会設定'!$A$3:$D$53,3,FALSE)</f>
        <v>#N/A</v>
      </c>
      <c r="F3" s="158" t="e">
        <f>十種競技エントリー!$H$23</f>
        <v>#REF!</v>
      </c>
      <c r="G3" s="158" t="e">
        <f>IF(B3="","",十種競技エントリー!C23)</f>
        <v>#REF!</v>
      </c>
      <c r="H3" s="158" t="e">
        <f>IF($B3="","",十種競技エントリー!$Q12)</f>
        <v>#REF!</v>
      </c>
      <c r="I3" s="158" t="e">
        <f>IF($B3="","",十種競技エントリー!$P23)</f>
        <v>#REF!</v>
      </c>
      <c r="J3" s="158" t="e">
        <f>IF($B3="","",十種競技エントリー!$P24)</f>
        <v>#REF!</v>
      </c>
      <c r="K3" s="158" t="e">
        <f>IF($B3="","",十種競技エントリー!$P25)</f>
        <v>#REF!</v>
      </c>
      <c r="L3" s="158" t="e">
        <f>IF($B3="","",十種競技エントリー!$P26)</f>
        <v>#REF!</v>
      </c>
      <c r="M3" s="158" t="e">
        <f>IF($B3="","",十種競技エントリー!$P27)</f>
        <v>#REF!</v>
      </c>
      <c r="N3" s="158" t="e">
        <f>IF($B3="","",十種競技エントリー!$P28)</f>
        <v>#REF!</v>
      </c>
      <c r="O3" s="158" t="e">
        <f>IF($B3="","",十種競技エントリー!$P29)</f>
        <v>#REF!</v>
      </c>
      <c r="P3" s="158" t="e">
        <f>IF($B3="","",十種競技エントリー!$P30)</f>
        <v>#REF!</v>
      </c>
      <c r="Q3" s="158" t="e">
        <f>IF($B3="","",十種競技エントリー!$P31)</f>
        <v>#REF!</v>
      </c>
      <c r="R3" s="158"/>
      <c r="S3" s="158"/>
    </row>
    <row r="4" spans="1:19">
      <c r="A4" s="158" t="e">
        <f>十種競技エントリー!$G$35</f>
        <v>#REF!</v>
      </c>
      <c r="B4" s="158" t="e">
        <f>CONCATENATE(十種競技エントリー!$C$36,"(",十種競技エントリー!$C$38,")")</f>
        <v>#REF!</v>
      </c>
      <c r="C4" s="158" t="e">
        <f>IF(B4="","",十種競技エントリー!$C$37)</f>
        <v>#REF!</v>
      </c>
      <c r="D4" s="158" t="e">
        <f t="shared" si="0"/>
        <v>#REF!</v>
      </c>
      <c r="E4" s="158" t="e">
        <f>VLOOKUP(基本情報登録!$D$8,'加盟校情報&amp;大会設定'!$A$3:$D$53,3,FALSE)</f>
        <v>#N/A</v>
      </c>
      <c r="F4" s="158" t="e">
        <f>十種競技エントリー!$H$35</f>
        <v>#REF!</v>
      </c>
      <c r="G4" s="158" t="e">
        <f>IF(B4="","",十種競技エントリー!C35)</f>
        <v>#REF!</v>
      </c>
      <c r="H4" s="158" t="e">
        <f>IF($B4="","",十種競技エントリー!$Q13)</f>
        <v>#REF!</v>
      </c>
      <c r="I4" s="158" t="e">
        <f>IF($B4="","",十種競技エントリー!$P35)</f>
        <v>#REF!</v>
      </c>
      <c r="J4" s="158" t="e">
        <f>IF($B4="","",十種競技エントリー!$P36)</f>
        <v>#REF!</v>
      </c>
      <c r="K4" s="158" t="e">
        <f>IF($B4="","",十種競技エントリー!$P37)</f>
        <v>#REF!</v>
      </c>
      <c r="L4" s="158" t="e">
        <f>IF($B4="","",十種競技エントリー!$P38)</f>
        <v>#REF!</v>
      </c>
      <c r="M4" s="158" t="e">
        <f>IF($B4="","",十種競技エントリー!$P39)</f>
        <v>#REF!</v>
      </c>
      <c r="N4" s="158" t="e">
        <f>IF($B4="","",十種競技エントリー!$P40)</f>
        <v>#REF!</v>
      </c>
      <c r="O4" s="158" t="e">
        <f>IF($B4="","",十種競技エントリー!$P41)</f>
        <v>#REF!</v>
      </c>
      <c r="P4" s="158" t="e">
        <f>IF($B4="","",十種競技エントリー!$P42)</f>
        <v>#REF!</v>
      </c>
      <c r="Q4" s="158" t="e">
        <f>IF($B4="","",十種競技エントリー!$P43)</f>
        <v>#REF!</v>
      </c>
      <c r="R4" s="158"/>
      <c r="S4" s="158"/>
    </row>
  </sheetData>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
  <sheetViews>
    <sheetView workbookViewId="0">
      <selection sqref="A1:J3"/>
    </sheetView>
  </sheetViews>
  <sheetFormatPr defaultColWidth="8.875" defaultRowHeight="13.5"/>
  <cols>
    <col min="1" max="1" width="10.125" bestFit="1" customWidth="1"/>
    <col min="2" max="2" width="13.125" customWidth="1"/>
  </cols>
  <sheetData>
    <row r="1" spans="1:17">
      <c r="A1" s="163" t="s">
        <v>1122</v>
      </c>
      <c r="B1" s="163" t="s">
        <v>1184</v>
      </c>
      <c r="C1" s="163" t="s">
        <v>1185</v>
      </c>
      <c r="D1" s="163" t="s">
        <v>2220</v>
      </c>
      <c r="E1" s="163" t="s">
        <v>2221</v>
      </c>
      <c r="F1" s="163" t="s">
        <v>1216</v>
      </c>
      <c r="G1" s="163" t="s">
        <v>2222</v>
      </c>
      <c r="H1" s="163" t="s">
        <v>2223</v>
      </c>
      <c r="I1" s="163" t="s">
        <v>2228</v>
      </c>
      <c r="J1" s="163" t="s">
        <v>2232</v>
      </c>
      <c r="K1" s="163" t="s">
        <v>2225</v>
      </c>
      <c r="L1" s="163" t="s">
        <v>2233</v>
      </c>
      <c r="M1" s="163" t="s">
        <v>2224</v>
      </c>
      <c r="N1" s="163" t="s">
        <v>2231</v>
      </c>
      <c r="O1" s="164" t="s">
        <v>2163</v>
      </c>
      <c r="P1" s="164" t="s">
        <v>2234</v>
      </c>
    </row>
    <row r="2" spans="1:17">
      <c r="A2" s="166" t="e">
        <f>'七種競技エントリー '!$G$11</f>
        <v>#REF!</v>
      </c>
      <c r="B2" s="158" t="e">
        <f>CONCATENATE('七種競技エントリー '!$C$12,"(",'七種競技エントリー '!$C$14,")")</f>
        <v>#REF!</v>
      </c>
      <c r="C2" s="158" t="e">
        <f>IF($B$2="","",'七種競技エントリー '!$C$13)</f>
        <v>#REF!</v>
      </c>
      <c r="D2" s="158" t="e">
        <f>IF(B2="","",2)</f>
        <v>#REF!</v>
      </c>
      <c r="E2" s="158" t="e">
        <f>IF(B2="","",VLOOKUP(基本情報登録!$D$8,'加盟校情報&amp;大会設定'!$A$3:$D$53,3,FALSE))</f>
        <v>#REF!</v>
      </c>
      <c r="F2" s="158" t="e">
        <f>'七種競技エントリー '!H11</f>
        <v>#REF!</v>
      </c>
      <c r="G2" s="158" t="e">
        <f>'七種競技エントリー '!C11</f>
        <v>#REF!</v>
      </c>
      <c r="H2" s="158" t="e">
        <f>IF(B2="","",'七種競技エントリー '!$Q$11)</f>
        <v>#REF!</v>
      </c>
      <c r="I2" s="158" t="e">
        <f>IF(B2="","",'七種競技エントリー '!$P$11)</f>
        <v>#REF!</v>
      </c>
      <c r="J2" s="158" t="e">
        <f>IF(B2="","",'七種競技エントリー '!$P$12)</f>
        <v>#REF!</v>
      </c>
      <c r="K2" s="158" t="e">
        <f>IF(B2="","",'七種競技エントリー '!$P$13)</f>
        <v>#REF!</v>
      </c>
      <c r="L2" s="158" t="e">
        <f>IF(B2="","",'七種競技エントリー '!$P$14)</f>
        <v>#REF!</v>
      </c>
      <c r="M2" s="158" t="e">
        <f>IF(B2="","",'七種競技エントリー '!$P$15)</f>
        <v>#REF!</v>
      </c>
      <c r="N2" s="158" t="e">
        <f>IF(B2="","",'七種競技エントリー '!$P$16)</f>
        <v>#REF!</v>
      </c>
      <c r="O2" s="158">
        <f>基本情報登録!D8</f>
        <v>0</v>
      </c>
      <c r="P2" s="158"/>
      <c r="Q2" s="158"/>
    </row>
    <row r="3" spans="1:17">
      <c r="A3" s="166" t="e">
        <f>'七種競技エントリー '!$G$23</f>
        <v>#REF!</v>
      </c>
      <c r="B3" s="158" t="e">
        <f>CONCATENATE('七種競技エントリー '!$C$24,"(",'七種競技エントリー '!$C$26,")")</f>
        <v>#REF!</v>
      </c>
      <c r="C3" s="158" t="e">
        <f>IF($B$3="","",'七種競技エントリー '!$C$25)</f>
        <v>#REF!</v>
      </c>
      <c r="D3" s="158" t="e">
        <f>IF(B3="","",2)</f>
        <v>#REF!</v>
      </c>
      <c r="E3" s="158" t="e">
        <f>IF(B3="","",VLOOKUP(基本情報登録!$D$8,'加盟校情報&amp;大会設定'!$A$3:$D$53,3,FALSE))</f>
        <v>#REF!</v>
      </c>
      <c r="F3" s="158" t="e">
        <f>'七種競技エントリー '!H23</f>
        <v>#REF!</v>
      </c>
      <c r="G3" s="158" t="e">
        <f>'七種競技エントリー '!C23</f>
        <v>#REF!</v>
      </c>
      <c r="H3" s="158" t="e">
        <f>IF(B3="","",'七種競技エントリー '!$Q$12)</f>
        <v>#REF!</v>
      </c>
      <c r="I3" s="158" t="e">
        <f>IF($B3="","",'七種競技エントリー '!$P$23)</f>
        <v>#REF!</v>
      </c>
      <c r="J3" s="158" t="e">
        <f>IF($B3="","",'七種競技エントリー '!$P$24)</f>
        <v>#REF!</v>
      </c>
      <c r="K3" s="158" t="e">
        <f>IF($B3="","",'七種競技エントリー '!$P$25)</f>
        <v>#REF!</v>
      </c>
      <c r="L3" s="158" t="e">
        <f>IF($B3="","",'七種競技エントリー '!$P$26)</f>
        <v>#REF!</v>
      </c>
      <c r="M3" s="158" t="e">
        <f>IF($B3="","",'七種競技エントリー '!$P$27)</f>
        <v>#REF!</v>
      </c>
      <c r="N3" s="158" t="e">
        <f>IF($B3="","",'七種競技エントリー '!$P$28)</f>
        <v>#REF!</v>
      </c>
      <c r="O3" s="158"/>
      <c r="P3" s="158"/>
      <c r="Q3" s="158"/>
    </row>
    <row r="4" spans="1:17">
      <c r="A4" s="166" t="e">
        <f>'七種競技エントリー '!$G$35</f>
        <v>#REF!</v>
      </c>
      <c r="B4" s="158" t="e">
        <f>CONCATENATE('七種競技エントリー '!$C$36,"(",'七種競技エントリー '!$C$38,")")</f>
        <v>#REF!</v>
      </c>
      <c r="C4" s="158" t="e">
        <f>IF($B$4="","",'七種競技エントリー '!$C$37)</f>
        <v>#REF!</v>
      </c>
      <c r="D4" s="158" t="e">
        <f>IF(B4="","",2)</f>
        <v>#REF!</v>
      </c>
      <c r="E4" s="158" t="e">
        <f>IF(B4="","",VLOOKUP(基本情報登録!$D$8,'加盟校情報&amp;大会設定'!$A$3:$D$53,3,FALSE))</f>
        <v>#REF!</v>
      </c>
      <c r="F4" s="158" t="e">
        <f>'七種競技エントリー '!H35</f>
        <v>#REF!</v>
      </c>
      <c r="G4" s="158" t="e">
        <f>'七種競技エントリー '!C35</f>
        <v>#REF!</v>
      </c>
      <c r="H4" s="158" t="e">
        <f>IF(B4="","",'七種競技エントリー '!$Q$13)</f>
        <v>#REF!</v>
      </c>
      <c r="I4" s="158" t="e">
        <f>IF($B4="","",'七種競技エントリー '!$P$35)</f>
        <v>#REF!</v>
      </c>
      <c r="J4" s="158" t="e">
        <f>IF($B4="","",'七種競技エントリー '!$P$36)</f>
        <v>#REF!</v>
      </c>
      <c r="K4" s="158" t="e">
        <f>IF($B4="","",'七種競技エントリー '!$P$37)</f>
        <v>#REF!</v>
      </c>
      <c r="L4" s="158" t="e">
        <f>IF($B4="","",'七種競技エントリー '!$P$38)</f>
        <v>#REF!</v>
      </c>
      <c r="M4" s="158" t="e">
        <f>IF($B4="","",'七種競技エントリー '!$P$39)</f>
        <v>#REF!</v>
      </c>
      <c r="N4" s="158" t="e">
        <f>IF($B4="","",'七種競技エントリー '!$P$40)</f>
        <v>#REF!</v>
      </c>
      <c r="O4" s="158"/>
      <c r="P4" s="158"/>
      <c r="Q4" s="15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sheetPr>
  <dimension ref="A1:Y585"/>
  <sheetViews>
    <sheetView workbookViewId="0">
      <selection activeCell="B28" sqref="B28:D29"/>
    </sheetView>
  </sheetViews>
  <sheetFormatPr defaultColWidth="8.875" defaultRowHeight="13.5"/>
  <cols>
    <col min="1" max="1" width="10.625" style="1" customWidth="1"/>
    <col min="2" max="2" width="5.125" style="1" bestFit="1" customWidth="1"/>
    <col min="3" max="3" width="11" style="1" customWidth="1"/>
    <col min="4" max="4" width="6.125" style="1" hidden="1" customWidth="1"/>
    <col min="5" max="6" width="15.625" style="1" customWidth="1"/>
    <col min="7" max="7" width="32.25" style="1" customWidth="1"/>
    <col min="8" max="8" width="9" style="1"/>
    <col min="9" max="9" width="12.125" style="1" customWidth="1"/>
    <col min="10" max="10" width="10.625" style="34" customWidth="1"/>
    <col min="11" max="20" width="9" style="1" customWidth="1"/>
    <col min="21" max="21" width="17" style="1" customWidth="1"/>
    <col min="22" max="25" width="9" style="1"/>
  </cols>
  <sheetData>
    <row r="1" spans="1:23" s="1" customFormat="1" ht="13.5" customHeight="1">
      <c r="A1" s="712" t="str">
        <f>CONCATENATE('加盟校情報&amp;大会設定'!G5,'加盟校情報&amp;大会設定'!H5,'加盟校情報&amp;大会設定'!I5,'加盟校情報&amp;大会設定'!J5)&amp;"　様式Ⅱ(男子4×100mR)個票"</f>
        <v>第50回東海学生陸上競技秋季選手権大会　様式Ⅱ(男子4×100mR)個票</v>
      </c>
      <c r="B1" s="712"/>
      <c r="C1" s="712"/>
      <c r="D1" s="712"/>
      <c r="E1" s="712"/>
      <c r="F1" s="712"/>
      <c r="G1" s="712"/>
      <c r="H1" s="712"/>
      <c r="I1" s="712"/>
      <c r="J1" s="712"/>
    </row>
    <row r="2" spans="1:23" s="1" customFormat="1" ht="13.5" customHeight="1">
      <c r="A2" s="712"/>
      <c r="B2" s="712"/>
      <c r="C2" s="712"/>
      <c r="D2" s="712"/>
      <c r="E2" s="712"/>
      <c r="F2" s="712"/>
      <c r="G2" s="712"/>
      <c r="H2" s="712"/>
      <c r="I2" s="712"/>
      <c r="J2" s="712"/>
    </row>
    <row r="3" spans="1:23" s="1" customFormat="1" ht="13.5" customHeight="1" thickBot="1">
      <c r="A3" s="712"/>
      <c r="B3" s="712"/>
      <c r="C3" s="712"/>
      <c r="D3" s="712"/>
      <c r="E3" s="712"/>
      <c r="F3" s="712"/>
      <c r="G3" s="712"/>
      <c r="H3" s="712"/>
      <c r="I3" s="712"/>
      <c r="J3" s="712"/>
    </row>
    <row r="4" spans="1:23" s="1" customFormat="1" ht="46.5" customHeight="1" thickBot="1">
      <c r="A4" s="4"/>
      <c r="B4" s="719" t="s">
        <v>2128</v>
      </c>
      <c r="C4" s="720"/>
      <c r="D4" s="721" t="s">
        <v>2132</v>
      </c>
      <c r="E4" s="722"/>
      <c r="F4" s="722"/>
      <c r="G4" s="722"/>
      <c r="H4" s="722"/>
      <c r="I4" s="723"/>
      <c r="J4" s="34"/>
    </row>
    <row r="5" spans="1:23" s="1" customFormat="1" ht="36.75" customHeight="1" thickBot="1">
      <c r="A5" s="4"/>
      <c r="B5" s="719" t="s">
        <v>2113</v>
      </c>
      <c r="C5" s="720"/>
      <c r="D5" s="724" t="str">
        <f>IF(COUNTIF($M$5:$CA$5,1)&gt;0,HLOOKUP(1,$M$5:$CA$6,2,FALSE),"")</f>
        <v>年月日が期間外です</v>
      </c>
      <c r="E5" s="725"/>
      <c r="F5" s="725"/>
      <c r="G5" s="725"/>
      <c r="H5" s="725"/>
      <c r="I5" s="726"/>
      <c r="J5" s="36" t="s">
        <v>1195</v>
      </c>
      <c r="M5" s="93">
        <f>IF(SUM(M9)&lt;&gt;0,1,0)</f>
        <v>0</v>
      </c>
      <c r="N5" s="93">
        <f>IF(SUM(N9:N458)&lt;&gt;0,1,0)</f>
        <v>0</v>
      </c>
      <c r="O5" s="93"/>
      <c r="P5" s="107"/>
      <c r="Q5" s="108"/>
      <c r="R5" s="108"/>
      <c r="S5" s="108"/>
      <c r="T5" s="82"/>
      <c r="U5" s="93">
        <f>IF(SUM(U9:U458)=0,0,1)</f>
        <v>1</v>
      </c>
      <c r="V5" s="93">
        <f>IF(SUM(V9:V458)=0,0,1)</f>
        <v>0</v>
      </c>
      <c r="W5" s="93">
        <f>IF(SUM(W9:W458)=0,0,1)</f>
        <v>0</v>
      </c>
    </row>
    <row r="6" spans="1:23" s="1" customFormat="1" ht="18.75" customHeight="1">
      <c r="A6" s="4"/>
      <c r="B6" s="680" t="str">
        <f>CONCATENATE('加盟校情報&amp;大会設定'!$G$5,'加盟校情報&amp;大会設定'!$H$5,'加盟校情報&amp;大会設定'!$I$5,'加盟校情報&amp;大会設定'!$J$5,)&amp;"　男子4×100mR"</f>
        <v>第50回東海学生陸上競技秋季選手権大会　男子4×100mR</v>
      </c>
      <c r="C6" s="681"/>
      <c r="D6" s="681"/>
      <c r="E6" s="681"/>
      <c r="F6" s="681"/>
      <c r="G6" s="681"/>
      <c r="H6" s="681"/>
      <c r="I6" s="682"/>
      <c r="J6" s="3"/>
      <c r="M6" s="105" t="s">
        <v>2148</v>
      </c>
      <c r="N6" s="93" t="s">
        <v>2162</v>
      </c>
      <c r="O6" s="93"/>
      <c r="P6" s="109"/>
      <c r="Q6" s="110"/>
      <c r="R6" s="110"/>
      <c r="S6" s="110"/>
      <c r="U6" s="93" t="s">
        <v>2176</v>
      </c>
      <c r="V6" s="93" t="s">
        <v>2177</v>
      </c>
      <c r="W6" s="93" t="s">
        <v>2178</v>
      </c>
    </row>
    <row r="7" spans="1:23" s="1" customFormat="1" ht="19.5" customHeight="1" thickBot="1">
      <c r="A7" s="4"/>
      <c r="B7" s="683"/>
      <c r="C7" s="684"/>
      <c r="D7" s="684"/>
      <c r="E7" s="684"/>
      <c r="F7" s="684"/>
      <c r="G7" s="684"/>
      <c r="H7" s="684"/>
      <c r="I7" s="685"/>
      <c r="J7" s="3"/>
      <c r="L7" s="1">
        <f>COUNTA('リレー確認表（記録入力）'!G11:G16)</f>
        <v>1</v>
      </c>
      <c r="M7" s="105" t="s">
        <v>2149</v>
      </c>
      <c r="N7" s="93"/>
      <c r="O7" s="498" t="s">
        <v>2150</v>
      </c>
      <c r="P7" s="499"/>
      <c r="Q7" s="499"/>
      <c r="R7" s="499"/>
      <c r="S7" s="499"/>
      <c r="T7" s="82"/>
      <c r="U7" s="123">
        <f>DATE(2018,1,1)</f>
        <v>43101</v>
      </c>
      <c r="V7" s="99" t="s">
        <v>2181</v>
      </c>
      <c r="W7" s="99" t="s">
        <v>2182</v>
      </c>
    </row>
    <row r="8" spans="1:23" s="1" customFormat="1" ht="18.75">
      <c r="A8" s="4"/>
      <c r="B8" s="650" t="s">
        <v>1183</v>
      </c>
      <c r="C8" s="651"/>
      <c r="D8" s="688" t="str">
        <f>IF(基本情報登録!$D$6&gt;0,基本情報登録!$D$6,"")</f>
        <v/>
      </c>
      <c r="E8" s="689"/>
      <c r="F8" s="689"/>
      <c r="G8" s="689"/>
      <c r="H8" s="651"/>
      <c r="I8" s="32" t="s">
        <v>1217</v>
      </c>
      <c r="J8" s="3"/>
      <c r="M8" s="93"/>
      <c r="N8" s="93" t="s">
        <v>2158</v>
      </c>
      <c r="O8" s="93" t="s">
        <v>2151</v>
      </c>
      <c r="P8" s="109" t="s">
        <v>2152</v>
      </c>
      <c r="Q8" s="110" t="s">
        <v>2153</v>
      </c>
      <c r="R8" s="110" t="s">
        <v>2154</v>
      </c>
      <c r="S8" s="110" t="s">
        <v>2155</v>
      </c>
      <c r="T8" s="1" t="s">
        <v>2159</v>
      </c>
      <c r="U8" s="123">
        <f>DATE(2019,4,29)</f>
        <v>43584</v>
      </c>
      <c r="V8" s="123"/>
      <c r="W8" s="123"/>
    </row>
    <row r="9" spans="1:23" s="1" customFormat="1" ht="18.75" customHeight="1">
      <c r="A9" s="4"/>
      <c r="B9" s="713" t="s">
        <v>1</v>
      </c>
      <c r="C9" s="714"/>
      <c r="D9" s="690" t="str">
        <f>IF(基本情報登録!$D$8&gt;0,基本情報登録!$D$8,"")</f>
        <v/>
      </c>
      <c r="E9" s="691"/>
      <c r="F9" s="691"/>
      <c r="G9" s="691"/>
      <c r="H9" s="658"/>
      <c r="I9" s="645" t="s">
        <v>2041</v>
      </c>
      <c r="J9" s="3"/>
      <c r="M9" s="98" t="str">
        <f>IF(COUNTIF($D$11,"*,*")&gt;0,1,IF(COUNTIF($D$11,"*分*")&gt;0,1,IF(COUNTIF($D$11,"*秒*")&gt;0,1,IF(COUNTIF($D$11,"*cm*")&gt;0,1,IF(COUNTIF($D$11,"*m*")&gt;0,1,IF(COUNTIF($D$11,"*.*")&gt;0,1,""))))))</f>
        <v/>
      </c>
      <c r="N9" s="93">
        <f>IF(COUNTIF(B6,"*m*")&gt;0,IF(VALUE(R9)&gt;59,1,0),0)</f>
        <v>0</v>
      </c>
      <c r="O9" s="93" t="str">
        <f>IF(COUNTIF(B6,"*m*")&gt;0,RIGHT(10000000+T9,7),RIGHT(100000+T9,5))</f>
        <v>0000000</v>
      </c>
      <c r="P9" s="109" t="str">
        <f>IF(Q9=0,R9&amp;"秒"&amp;S9,Q9&amp;"分"&amp;R9&amp;"秒"&amp;S9)</f>
        <v>0秒0</v>
      </c>
      <c r="Q9" s="110">
        <f>INT(D11/10000)</f>
        <v>0</v>
      </c>
      <c r="R9" s="110" t="str">
        <f>RIGHT(INT(D11/100),2)</f>
        <v>0</v>
      </c>
      <c r="S9" s="110" t="str">
        <f>RIGHT(INT(D11/1),2)</f>
        <v>0</v>
      </c>
      <c r="T9" s="93">
        <f>VALUE(D11)</f>
        <v>0</v>
      </c>
      <c r="U9" s="93">
        <f>IF(E15="",0,IF(OR(E15&lt;$U$7,E15&gt;$U$8),1,0))</f>
        <v>1</v>
      </c>
      <c r="V9" s="93">
        <f>IF(D11=0,0,IF(E15="",1,0))</f>
        <v>0</v>
      </c>
      <c r="W9" s="93">
        <f>IF(D11=0,0,IF(D13="",1,0))</f>
        <v>0</v>
      </c>
    </row>
    <row r="10" spans="1:23" s="1" customFormat="1" ht="19.5" customHeight="1" thickBot="1">
      <c r="A10" s="4"/>
      <c r="B10" s="686"/>
      <c r="C10" s="687"/>
      <c r="D10" s="692"/>
      <c r="E10" s="693"/>
      <c r="F10" s="693"/>
      <c r="G10" s="693"/>
      <c r="H10" s="687"/>
      <c r="I10" s="670"/>
      <c r="J10" s="3"/>
      <c r="M10" s="82"/>
    </row>
    <row r="11" spans="1:23" s="1" customFormat="1" ht="18.75">
      <c r="A11" s="4"/>
      <c r="B11" s="650" t="s">
        <v>2125</v>
      </c>
      <c r="C11" s="651"/>
      <c r="D11" s="728">
        <f>'リレー確認表（記録入力）'!G11:G16</f>
        <v>0</v>
      </c>
      <c r="E11" s="729"/>
      <c r="F11" s="729"/>
      <c r="G11" s="729"/>
      <c r="H11" s="729"/>
      <c r="I11" s="730"/>
      <c r="J11" s="3"/>
      <c r="M11" s="82"/>
    </row>
    <row r="12" spans="1:23" s="1" customFormat="1" ht="18.75" hidden="1">
      <c r="A12" s="4"/>
      <c r="B12" s="25"/>
      <c r="C12" s="26"/>
      <c r="D12" s="27"/>
      <c r="E12" s="655" t="str">
        <f>TEXT(D11,"00000")</f>
        <v>00000</v>
      </c>
      <c r="F12" s="655"/>
      <c r="G12" s="655"/>
      <c r="H12" s="655"/>
      <c r="I12" s="656"/>
      <c r="J12" s="3"/>
      <c r="M12" s="82"/>
    </row>
    <row r="13" spans="1:23" s="1" customFormat="1" ht="18.75" customHeight="1">
      <c r="A13" s="4"/>
      <c r="B13" s="657" t="s">
        <v>21</v>
      </c>
      <c r="C13" s="658"/>
      <c r="D13" s="639">
        <f>'リレー確認表（記録入力）'!M11</f>
        <v>0</v>
      </c>
      <c r="E13" s="661"/>
      <c r="F13" s="661"/>
      <c r="G13" s="661"/>
      <c r="H13" s="661"/>
      <c r="I13" s="662"/>
      <c r="J13" s="3"/>
      <c r="M13" s="82"/>
    </row>
    <row r="14" spans="1:23" s="1" customFormat="1" ht="18.75" customHeight="1">
      <c r="A14" s="4"/>
      <c r="B14" s="659"/>
      <c r="C14" s="660"/>
      <c r="D14" s="641"/>
      <c r="E14" s="663"/>
      <c r="F14" s="663"/>
      <c r="G14" s="663"/>
      <c r="H14" s="663"/>
      <c r="I14" s="664"/>
      <c r="J14" s="3"/>
    </row>
    <row r="15" spans="1:23" s="1" customFormat="1" ht="19.5" thickBot="1">
      <c r="A15" s="4"/>
      <c r="B15" s="686" t="s">
        <v>20</v>
      </c>
      <c r="C15" s="687"/>
      <c r="D15" s="89"/>
      <c r="E15" s="727">
        <f>IF('リレー確認表（記録入力）'!G11="","",'リレー確認表（記録入力）'!L11)</f>
        <v>0</v>
      </c>
      <c r="F15" s="668"/>
      <c r="G15" s="668"/>
      <c r="H15" s="668"/>
      <c r="I15" s="669"/>
      <c r="J15" s="3"/>
    </row>
    <row r="16" spans="1:23" s="1" customFormat="1" ht="18.75">
      <c r="A16" s="4"/>
      <c r="B16" s="715" t="s">
        <v>1178</v>
      </c>
      <c r="C16" s="716"/>
      <c r="D16" s="716"/>
      <c r="E16" s="716"/>
      <c r="F16" s="716"/>
      <c r="G16" s="716"/>
      <c r="H16" s="716"/>
      <c r="I16" s="717"/>
      <c r="J16" s="3"/>
    </row>
    <row r="17" spans="1:20" s="1" customFormat="1" ht="19.5" thickBot="1">
      <c r="A17" s="4"/>
      <c r="B17" s="28" t="s">
        <v>1182</v>
      </c>
      <c r="C17" s="29" t="s">
        <v>14</v>
      </c>
      <c r="D17" s="29" t="s">
        <v>1122</v>
      </c>
      <c r="E17" s="718" t="s">
        <v>1179</v>
      </c>
      <c r="F17" s="718"/>
      <c r="G17" s="29" t="s">
        <v>1183</v>
      </c>
      <c r="H17" s="29" t="s">
        <v>39</v>
      </c>
      <c r="I17" s="30" t="s">
        <v>1180</v>
      </c>
      <c r="J17" s="3"/>
    </row>
    <row r="18" spans="1:20" s="1" customFormat="1" ht="19.5" customHeight="1" thickTop="1">
      <c r="A18" s="4"/>
      <c r="B18" s="648">
        <v>1</v>
      </c>
      <c r="C18" s="644" t="str">
        <f>IF(B18&gt;MAX('様式Ⅰ(男子)'!$BA$14:$BA$313),"",INDEX('様式Ⅰ(男子)'!$C$14:$C$313,MATCH(B18,'様式Ⅰ(男子)'!$BA$14:$BA$313,0),1))</f>
        <v/>
      </c>
      <c r="D18" s="644" t="str">
        <f>IFERROR(IF(C18&gt;0,VLOOKUP(C18,男子登録情報!$A$2:$H$1688,2,0),""),"")</f>
        <v/>
      </c>
      <c r="E18" s="644" t="str">
        <f>IFERROR(IF(C18&gt;0,VLOOKUP(C18,男子登録情報!$A$2:$H$1688,3,0),""),"")</f>
        <v/>
      </c>
      <c r="F18" s="644"/>
      <c r="G18" s="644" t="str">
        <f>IFERROR(IF(C18&gt;0,VLOOKUP(C18,男子登録情報!$A$2:$H$1688,4,0),""),"")</f>
        <v/>
      </c>
      <c r="H18" s="644" t="str">
        <f>IFERROR(IF(C18&gt;0,VLOOKUP(C18,男子登録情報!$A$2:$H$1688,8,0),""),"")</f>
        <v/>
      </c>
      <c r="I18" s="646" t="str">
        <f>IFERROR(IF(C18&gt;0,VLOOKUP(C18,男子登録情報!$A$2:$H$1688,5,0),""),"")</f>
        <v/>
      </c>
      <c r="J18" s="3"/>
      <c r="N18" s="649"/>
      <c r="T18" s="649"/>
    </row>
    <row r="19" spans="1:20" s="1" customFormat="1" ht="18.75" customHeight="1">
      <c r="A19" s="4"/>
      <c r="B19" s="709"/>
      <c r="C19" s="391">
        <v>1087</v>
      </c>
      <c r="D19" s="391"/>
      <c r="E19" s="391"/>
      <c r="F19" s="391"/>
      <c r="G19" s="643"/>
      <c r="H19" s="391"/>
      <c r="I19" s="392"/>
      <c r="J19" s="3"/>
      <c r="N19" s="649"/>
      <c r="T19" s="649"/>
    </row>
    <row r="20" spans="1:20" s="1" customFormat="1" ht="18.75" customHeight="1">
      <c r="A20" s="4"/>
      <c r="B20" s="709">
        <v>2</v>
      </c>
      <c r="C20" s="644" t="str">
        <f>IF(B20&gt;MAX('様式Ⅰ(男子)'!$BA$14:$BA$313),"",INDEX('様式Ⅰ(男子)'!$C$14:$C$313,MATCH(B20,'様式Ⅰ(男子)'!$BA$14:$BA$313,0),1))</f>
        <v/>
      </c>
      <c r="D20" s="644" t="str">
        <f>IFERROR(IF(C20&gt;0,VLOOKUP(C20,男子登録情報!$A$2:$H$1688,2,0),""),"")</f>
        <v/>
      </c>
      <c r="E20" s="644" t="str">
        <f>IFERROR(IF(C20&gt;0,VLOOKUP(C20,男子登録情報!$A$2:$H$1688,3,0),""),"")</f>
        <v/>
      </c>
      <c r="F20" s="644"/>
      <c r="G20" s="391" t="str">
        <f>IFERROR(IF(C20&gt;0,VLOOKUP(C20,男子登録情報!$A$2:$H$1688,4,0),""),"")</f>
        <v/>
      </c>
      <c r="H20" s="644" t="str">
        <f>IFERROR(IF(C20&gt;0,VLOOKUP(C20,男子登録情報!$A$2:$H$1688,8,0),""),"")</f>
        <v/>
      </c>
      <c r="I20" s="646" t="str">
        <f>IFERROR(IF(C20&gt;0,VLOOKUP(C20,男子登録情報!$A$2:$H$1688,5,0),""),"")</f>
        <v/>
      </c>
      <c r="J20" s="3"/>
      <c r="N20" s="649"/>
      <c r="T20" s="649"/>
    </row>
    <row r="21" spans="1:20" s="1" customFormat="1" ht="18.75" customHeight="1">
      <c r="A21" s="4"/>
      <c r="B21" s="709"/>
      <c r="C21" s="391">
        <v>1087</v>
      </c>
      <c r="D21" s="391"/>
      <c r="E21" s="391"/>
      <c r="F21" s="391"/>
      <c r="G21" s="391"/>
      <c r="H21" s="391"/>
      <c r="I21" s="392"/>
      <c r="J21" s="3"/>
      <c r="N21" s="649"/>
      <c r="T21" s="649"/>
    </row>
    <row r="22" spans="1:20" s="1" customFormat="1" ht="18.75" customHeight="1">
      <c r="A22" s="4"/>
      <c r="B22" s="709">
        <v>3</v>
      </c>
      <c r="C22" s="644" t="str">
        <f>IF(B22&gt;MAX('様式Ⅰ(男子)'!$BA$14:$BA$313),"",INDEX('様式Ⅰ(男子)'!$C$14:$C$313,MATCH(B22,'様式Ⅰ(男子)'!$BA$14:$BA$313,0),1))</f>
        <v/>
      </c>
      <c r="D22" s="644" t="str">
        <f>IFERROR(IF(C22&gt;0,VLOOKUP(C22,男子登録情報!$A$2:$H$1688,2,0),""),"")</f>
        <v/>
      </c>
      <c r="E22" s="644" t="str">
        <f>IFERROR(IF(C22&gt;0,VLOOKUP(C22,男子登録情報!$A$2:$H$1688,3,0),""),"")</f>
        <v/>
      </c>
      <c r="F22" s="644"/>
      <c r="G22" s="391" t="str">
        <f>IFERROR(IF(C22&gt;0,VLOOKUP(C22,男子登録情報!$A$2:$H$1688,4,0),""),"")</f>
        <v/>
      </c>
      <c r="H22" s="644" t="str">
        <f>IFERROR(IF(C22&gt;0,VLOOKUP(C22,男子登録情報!$A$2:$H$1688,8,0),""),"")</f>
        <v/>
      </c>
      <c r="I22" s="646" t="str">
        <f>IFERROR(IF(C22&gt;0,VLOOKUP(C22,男子登録情報!$A$2:$H$1688,5,0),""),"")</f>
        <v/>
      </c>
      <c r="J22" s="3"/>
      <c r="N22" s="649"/>
      <c r="T22" s="649"/>
    </row>
    <row r="23" spans="1:20" s="1" customFormat="1" ht="18.75" customHeight="1">
      <c r="A23" s="4"/>
      <c r="B23" s="709"/>
      <c r="C23" s="391">
        <v>1087</v>
      </c>
      <c r="D23" s="391"/>
      <c r="E23" s="391"/>
      <c r="F23" s="391"/>
      <c r="G23" s="391"/>
      <c r="H23" s="391"/>
      <c r="I23" s="392"/>
      <c r="J23" s="3"/>
      <c r="N23" s="649"/>
      <c r="T23" s="649"/>
    </row>
    <row r="24" spans="1:20" s="1" customFormat="1" ht="18.75" customHeight="1">
      <c r="A24" s="4"/>
      <c r="B24" s="709">
        <v>4</v>
      </c>
      <c r="C24" s="644" t="str">
        <f>IF(B24&gt;MAX('様式Ⅰ(男子)'!$BA$14:$BA$313),"",INDEX('様式Ⅰ(男子)'!$C$14:$C$313,MATCH(B24,'様式Ⅰ(男子)'!$BA$14:$BA$313,0),1))</f>
        <v/>
      </c>
      <c r="D24" s="644" t="str">
        <f>IFERROR(IF(C24&gt;0,VLOOKUP(C24,男子登録情報!$A$2:$H$1688,2,0),""),"")</f>
        <v/>
      </c>
      <c r="E24" s="644" t="str">
        <f>IFERROR(IF(C24&gt;0,VLOOKUP(C24,男子登録情報!$A$2:$H$1688,3,0),""),"")</f>
        <v/>
      </c>
      <c r="F24" s="644"/>
      <c r="G24" s="391" t="str">
        <f>IFERROR(IF(C24&gt;0,VLOOKUP(C24,男子登録情報!$A$2:$H$1688,4,0),""),"")</f>
        <v/>
      </c>
      <c r="H24" s="644" t="str">
        <f>IFERROR(IF(C24&gt;0,VLOOKUP(C24,男子登録情報!$A$2:$H$1688,8,0),""),"")</f>
        <v/>
      </c>
      <c r="I24" s="646" t="str">
        <f>IFERROR(IF(C24&gt;0,VLOOKUP(C24,男子登録情報!$A$2:$H$1688,5,0),""),"")</f>
        <v/>
      </c>
      <c r="J24" s="3"/>
      <c r="N24" s="649"/>
      <c r="T24" s="649"/>
    </row>
    <row r="25" spans="1:20" s="1" customFormat="1" ht="18.75" customHeight="1">
      <c r="A25" s="4"/>
      <c r="B25" s="709"/>
      <c r="C25" s="391">
        <v>1087</v>
      </c>
      <c r="D25" s="391"/>
      <c r="E25" s="391"/>
      <c r="F25" s="391"/>
      <c r="G25" s="391"/>
      <c r="H25" s="391"/>
      <c r="I25" s="392"/>
      <c r="J25" s="3"/>
      <c r="N25" s="649"/>
      <c r="T25" s="649"/>
    </row>
    <row r="26" spans="1:20" s="1" customFormat="1" ht="18.75" customHeight="1">
      <c r="A26" s="4"/>
      <c r="B26" s="709">
        <v>5</v>
      </c>
      <c r="C26" s="644" t="str">
        <f>IF(B26&gt;MAX('様式Ⅰ(男子)'!$BA$14:$BA$313),"",INDEX('様式Ⅰ(男子)'!$C$14:$C$313,MATCH(B26,'様式Ⅰ(男子)'!$BA$14:$BA$313,0),1))</f>
        <v/>
      </c>
      <c r="D26" s="644" t="str">
        <f>IFERROR(IF(C26&gt;0,VLOOKUP(C26,男子登録情報!$A$2:$H$1688,2,0),""),"")</f>
        <v/>
      </c>
      <c r="E26" s="644" t="str">
        <f>IFERROR(IF(C26&gt;0,VLOOKUP(C26,男子登録情報!$A$2:$H$1688,3,0),""),"")</f>
        <v/>
      </c>
      <c r="F26" s="644"/>
      <c r="G26" s="391" t="str">
        <f>IFERROR(IF(C26&gt;0,VLOOKUP(C26,男子登録情報!$A$2:$H$1688,4,0),""),"")</f>
        <v/>
      </c>
      <c r="H26" s="644" t="str">
        <f>IFERROR(IF(C26&gt;0,VLOOKUP(C26,男子登録情報!$A$2:$H$1688,8,0),""),"")</f>
        <v/>
      </c>
      <c r="I26" s="646" t="str">
        <f>IFERROR(IF(C26&gt;0,VLOOKUP(C26,男子登録情報!$A$2:$H$1688,5,0),""),"")</f>
        <v/>
      </c>
      <c r="J26" s="3"/>
      <c r="N26" s="649"/>
      <c r="T26" s="649"/>
    </row>
    <row r="27" spans="1:20" s="1" customFormat="1" ht="18.75" customHeight="1">
      <c r="A27" s="4"/>
      <c r="B27" s="709"/>
      <c r="C27" s="391">
        <v>1087</v>
      </c>
      <c r="D27" s="391"/>
      <c r="E27" s="391"/>
      <c r="F27" s="391"/>
      <c r="G27" s="391"/>
      <c r="H27" s="391"/>
      <c r="I27" s="392"/>
      <c r="J27" s="3"/>
      <c r="N27" s="649"/>
      <c r="T27" s="649"/>
    </row>
    <row r="28" spans="1:20" s="1" customFormat="1" ht="18.75" customHeight="1">
      <c r="A28" s="4"/>
      <c r="B28" s="709">
        <v>6</v>
      </c>
      <c r="C28" s="644" t="str">
        <f>IF(B28&gt;MAX('様式Ⅰ(男子)'!$BA$14:$BA$313),"",INDEX('様式Ⅰ(男子)'!$C$14:$C$313,MATCH(B28,'様式Ⅰ(男子)'!$BA$14:$BA$313,0),1))</f>
        <v/>
      </c>
      <c r="D28" s="644" t="str">
        <f>IFERROR(IF(C28&gt;0,VLOOKUP(C28,男子登録情報!$A$2:$H$1688,2,0),""),"")</f>
        <v/>
      </c>
      <c r="E28" s="644" t="str">
        <f>IFERROR(IF(C28&gt;0,VLOOKUP(C28,男子登録情報!$A$2:$H$1688,3,0),""),"")</f>
        <v/>
      </c>
      <c r="F28" s="644"/>
      <c r="G28" s="391" t="str">
        <f>IFERROR(IF(C28&gt;0,VLOOKUP(C28,男子登録情報!$A$2:$H$1688,4,0),""),"")</f>
        <v/>
      </c>
      <c r="H28" s="644" t="str">
        <f>IFERROR(IF(C28&gt;0,VLOOKUP(C28,男子登録情報!$A$2:$H$1688,8,0),""),"")</f>
        <v/>
      </c>
      <c r="I28" s="646" t="str">
        <f>IFERROR(IF(C28&gt;0,VLOOKUP(C28,男子登録情報!$A$2:$H$1688,5,0),""),"")</f>
        <v/>
      </c>
      <c r="J28" s="3"/>
      <c r="N28" s="649"/>
      <c r="T28" s="649"/>
    </row>
    <row r="29" spans="1:20" s="1" customFormat="1" ht="19.5" customHeight="1" thickBot="1">
      <c r="A29" s="4"/>
      <c r="B29" s="710"/>
      <c r="C29" s="391">
        <v>1087</v>
      </c>
      <c r="D29" s="391"/>
      <c r="E29" s="391"/>
      <c r="F29" s="391"/>
      <c r="G29" s="711"/>
      <c r="H29" s="391"/>
      <c r="I29" s="392"/>
      <c r="J29" s="3"/>
      <c r="N29" s="649"/>
      <c r="T29" s="649"/>
    </row>
    <row r="30" spans="1:20" s="1" customFormat="1" ht="18.75">
      <c r="A30" s="4"/>
      <c r="B30" s="671" t="s">
        <v>1181</v>
      </c>
      <c r="C30" s="672"/>
      <c r="D30" s="672"/>
      <c r="E30" s="672"/>
      <c r="F30" s="672"/>
      <c r="G30" s="675"/>
      <c r="H30" s="672"/>
      <c r="I30" s="673"/>
      <c r="J30" s="3"/>
    </row>
    <row r="31" spans="1:20" s="1" customFormat="1" ht="18.75">
      <c r="A31" s="4"/>
      <c r="B31" s="674"/>
      <c r="C31" s="675"/>
      <c r="D31" s="675"/>
      <c r="E31" s="675"/>
      <c r="F31" s="675"/>
      <c r="G31" s="675"/>
      <c r="H31" s="675"/>
      <c r="I31" s="676"/>
      <c r="J31" s="3"/>
    </row>
    <row r="32" spans="1:20" s="1" customFormat="1" ht="19.5" thickBot="1">
      <c r="A32" s="4"/>
      <c r="B32" s="677"/>
      <c r="C32" s="678"/>
      <c r="D32" s="678"/>
      <c r="E32" s="678"/>
      <c r="F32" s="678"/>
      <c r="G32" s="678"/>
      <c r="H32" s="678"/>
      <c r="I32" s="679"/>
      <c r="J32" s="3"/>
    </row>
    <row r="33" spans="1:10" s="1" customFormat="1" ht="18.75">
      <c r="A33" s="35"/>
      <c r="B33" s="35"/>
      <c r="C33" s="35"/>
      <c r="D33" s="35"/>
      <c r="E33" s="35"/>
      <c r="F33" s="35"/>
      <c r="G33" s="35"/>
      <c r="H33" s="35"/>
      <c r="I33" s="35"/>
      <c r="J33" s="38"/>
    </row>
    <row r="34" spans="1:10" s="1" customFormat="1" ht="18.75" hidden="1">
      <c r="A34" s="4"/>
      <c r="B34" s="4"/>
      <c r="C34" s="4"/>
      <c r="D34" s="4"/>
      <c r="E34" s="4"/>
      <c r="F34" s="4"/>
      <c r="G34" s="4"/>
      <c r="H34" s="4"/>
      <c r="I34" s="4"/>
      <c r="J34" s="36" t="s">
        <v>1196</v>
      </c>
    </row>
    <row r="35" spans="1:10" s="1" customFormat="1" ht="18.75" hidden="1" customHeight="1">
      <c r="A35" s="4"/>
      <c r="B35" s="680" t="str">
        <f>CONCATENATE('加盟校情報&amp;大会設定'!$G$5,'加盟校情報&amp;大会設定'!$H$5,'加盟校情報&amp;大会設定'!$I$5,'加盟校情報&amp;大会設定'!$J$5,)&amp;"　男子4×100mR"</f>
        <v>第50回東海学生陸上競技秋季選手権大会　男子4×100mR</v>
      </c>
      <c r="C35" s="681"/>
      <c r="D35" s="681"/>
      <c r="E35" s="681"/>
      <c r="F35" s="681"/>
      <c r="G35" s="681"/>
      <c r="H35" s="681"/>
      <c r="I35" s="682"/>
      <c r="J35" s="3"/>
    </row>
    <row r="36" spans="1:10" s="1" customFormat="1" ht="19.5" hidden="1" customHeight="1" thickBot="1">
      <c r="A36" s="4"/>
      <c r="B36" s="683"/>
      <c r="C36" s="684"/>
      <c r="D36" s="684"/>
      <c r="E36" s="684"/>
      <c r="F36" s="684"/>
      <c r="G36" s="684"/>
      <c r="H36" s="684"/>
      <c r="I36" s="685"/>
      <c r="J36" s="3"/>
    </row>
    <row r="37" spans="1:10" s="1" customFormat="1" ht="18.75" hidden="1">
      <c r="A37" s="4"/>
      <c r="B37" s="650" t="s">
        <v>1183</v>
      </c>
      <c r="C37" s="651"/>
      <c r="D37" s="688" t="str">
        <f>IF(基本情報登録!$D$6&gt;0,基本情報登録!$D$6,"")</f>
        <v/>
      </c>
      <c r="E37" s="689"/>
      <c r="F37" s="689"/>
      <c r="G37" s="689"/>
      <c r="H37" s="651"/>
      <c r="I37" s="37" t="s">
        <v>1217</v>
      </c>
      <c r="J37" s="3"/>
    </row>
    <row r="38" spans="1:10" s="1" customFormat="1" ht="18.75" hidden="1" customHeight="1">
      <c r="A38" s="4"/>
      <c r="B38" s="657" t="s">
        <v>1</v>
      </c>
      <c r="C38" s="658"/>
      <c r="D38" s="690" t="str">
        <f>IF(基本情報登録!$D$8&gt;0,基本情報登録!$D$8,"")</f>
        <v/>
      </c>
      <c r="E38" s="691"/>
      <c r="F38" s="691"/>
      <c r="G38" s="691"/>
      <c r="H38" s="658"/>
      <c r="I38" s="645"/>
      <c r="J38" s="3"/>
    </row>
    <row r="39" spans="1:10" s="1" customFormat="1" ht="19.5" hidden="1" customHeight="1" thickBot="1">
      <c r="A39" s="4"/>
      <c r="B39" s="686"/>
      <c r="C39" s="687"/>
      <c r="D39" s="692"/>
      <c r="E39" s="693"/>
      <c r="F39" s="693"/>
      <c r="G39" s="693"/>
      <c r="H39" s="687"/>
      <c r="I39" s="670"/>
      <c r="J39" s="3"/>
    </row>
    <row r="40" spans="1:10" s="1" customFormat="1" ht="18.75" hidden="1">
      <c r="A40" s="4"/>
      <c r="B40" s="650" t="s">
        <v>2127</v>
      </c>
      <c r="C40" s="651"/>
      <c r="D40" s="652"/>
      <c r="E40" s="653"/>
      <c r="F40" s="653"/>
      <c r="G40" s="653"/>
      <c r="H40" s="653"/>
      <c r="I40" s="654"/>
      <c r="J40" s="3"/>
    </row>
    <row r="41" spans="1:10" s="1" customFormat="1" ht="18.75" hidden="1" customHeight="1">
      <c r="A41" s="4"/>
      <c r="B41" s="25"/>
      <c r="C41" s="26"/>
      <c r="D41" s="27"/>
      <c r="E41" s="655" t="str">
        <f>TEXT(D40,"00000")</f>
        <v>00000</v>
      </c>
      <c r="F41" s="655"/>
      <c r="G41" s="655"/>
      <c r="H41" s="655"/>
      <c r="I41" s="656"/>
      <c r="J41" s="3"/>
    </row>
    <row r="42" spans="1:10" s="1" customFormat="1" ht="18.75" hidden="1" customHeight="1">
      <c r="A42" s="4"/>
      <c r="B42" s="657" t="s">
        <v>21</v>
      </c>
      <c r="C42" s="658"/>
      <c r="D42" s="639"/>
      <c r="E42" s="661"/>
      <c r="F42" s="661"/>
      <c r="G42" s="661"/>
      <c r="H42" s="661"/>
      <c r="I42" s="662"/>
      <c r="J42" s="3"/>
    </row>
    <row r="43" spans="1:10" s="1" customFormat="1" ht="18.75" hidden="1" customHeight="1">
      <c r="A43" s="4"/>
      <c r="B43" s="659"/>
      <c r="C43" s="660"/>
      <c r="D43" s="641"/>
      <c r="E43" s="663"/>
      <c r="F43" s="663"/>
      <c r="G43" s="663"/>
      <c r="H43" s="663"/>
      <c r="I43" s="664"/>
      <c r="J43" s="3"/>
    </row>
    <row r="44" spans="1:10" s="1" customFormat="1" ht="19.5" hidden="1" thickBot="1">
      <c r="A44" s="4"/>
      <c r="B44" s="665" t="s">
        <v>1177</v>
      </c>
      <c r="C44" s="666"/>
      <c r="D44" s="667"/>
      <c r="E44" s="668"/>
      <c r="F44" s="668"/>
      <c r="G44" s="668"/>
      <c r="H44" s="668"/>
      <c r="I44" s="669"/>
      <c r="J44" s="3"/>
    </row>
    <row r="45" spans="1:10" s="1" customFormat="1" ht="18.75" hidden="1">
      <c r="A45" s="4"/>
      <c r="B45" s="698" t="s">
        <v>1178</v>
      </c>
      <c r="C45" s="699"/>
      <c r="D45" s="699"/>
      <c r="E45" s="699"/>
      <c r="F45" s="699"/>
      <c r="G45" s="699"/>
      <c r="H45" s="699"/>
      <c r="I45" s="700"/>
      <c r="J45" s="3"/>
    </row>
    <row r="46" spans="1:10" s="1" customFormat="1" ht="19.5" hidden="1" thickBot="1">
      <c r="A46" s="4"/>
      <c r="B46" s="28" t="s">
        <v>1182</v>
      </c>
      <c r="C46" s="29" t="s">
        <v>14</v>
      </c>
      <c r="D46" s="29" t="s">
        <v>1122</v>
      </c>
      <c r="E46" s="701" t="s">
        <v>1179</v>
      </c>
      <c r="F46" s="702"/>
      <c r="G46" s="29" t="s">
        <v>1183</v>
      </c>
      <c r="H46" s="29" t="s">
        <v>39</v>
      </c>
      <c r="I46" s="30" t="s">
        <v>1180</v>
      </c>
      <c r="J46" s="3"/>
    </row>
    <row r="47" spans="1:10" s="1" customFormat="1" ht="19.5" hidden="1" customHeight="1" thickTop="1">
      <c r="A47" s="4"/>
      <c r="B47" s="703">
        <v>1</v>
      </c>
      <c r="C47" s="704"/>
      <c r="D47" s="704" t="str">
        <f>IF(C47&gt;0,VLOOKUP(C47,男子登録情報!$A$2:$H$1688,2,0),"")</f>
        <v/>
      </c>
      <c r="E47" s="705" t="str">
        <f>IF(C47&gt;0,VLOOKUP(C47,男子登録情報!$A$2:$H$1688,3,0),"")</f>
        <v/>
      </c>
      <c r="F47" s="706"/>
      <c r="G47" s="704" t="str">
        <f>IF(C47&gt;0,VLOOKUP(C47,男子登録情報!$A$2:$H$1688,4,0),"")</f>
        <v/>
      </c>
      <c r="H47" s="704" t="str">
        <f>IF(C47&gt;0,VLOOKUP(C47,男子登録情報!$A$2:$H$1688,8,0),"")</f>
        <v/>
      </c>
      <c r="I47" s="707" t="str">
        <f>IF(C47&gt;0,VLOOKUP(C47,男子登録情報!$A$2:$H$1688,5,0),"")</f>
        <v/>
      </c>
      <c r="J47" s="3"/>
    </row>
    <row r="48" spans="1:10" s="1" customFormat="1" ht="18.75" hidden="1" customHeight="1">
      <c r="A48" s="4"/>
      <c r="B48" s="648"/>
      <c r="C48" s="644"/>
      <c r="D48" s="644"/>
      <c r="E48" s="641"/>
      <c r="F48" s="642"/>
      <c r="G48" s="644"/>
      <c r="H48" s="644"/>
      <c r="I48" s="646"/>
      <c r="J48" s="3"/>
    </row>
    <row r="49" spans="1:10" s="1" customFormat="1" ht="18.75" hidden="1" customHeight="1">
      <c r="A49" s="4"/>
      <c r="B49" s="647">
        <v>2</v>
      </c>
      <c r="C49" s="643"/>
      <c r="D49" s="643" t="str">
        <f>IF(C49,VLOOKUP(C49,男子登録情報!$A$2:$H$1688,2,0),"")</f>
        <v/>
      </c>
      <c r="E49" s="639" t="str">
        <f>IF(C49&gt;0,VLOOKUP(C49,男子登録情報!$A$2:$H$1688,3,0),"")</f>
        <v/>
      </c>
      <c r="F49" s="640"/>
      <c r="G49" s="643" t="str">
        <f>IF(C49&gt;0,VLOOKUP(C49,男子登録情報!$A$2:$H$1688,4,0),"")</f>
        <v/>
      </c>
      <c r="H49" s="643" t="str">
        <f>IF(C49&gt;0,VLOOKUP(C49,男子登録情報!$A$2:$H$1688,8,0),"")</f>
        <v/>
      </c>
      <c r="I49" s="645" t="str">
        <f>IF(C49&gt;0,VLOOKUP(C49,男子登録情報!$A$2:$H$1688,5,0),"")</f>
        <v/>
      </c>
      <c r="J49" s="3"/>
    </row>
    <row r="50" spans="1:10" s="1" customFormat="1" ht="18.75" hidden="1" customHeight="1">
      <c r="A50" s="4"/>
      <c r="B50" s="648"/>
      <c r="C50" s="644"/>
      <c r="D50" s="644"/>
      <c r="E50" s="641"/>
      <c r="F50" s="642"/>
      <c r="G50" s="644"/>
      <c r="H50" s="644"/>
      <c r="I50" s="646"/>
      <c r="J50" s="3"/>
    </row>
    <row r="51" spans="1:10" s="1" customFormat="1" ht="18.75" hidden="1" customHeight="1">
      <c r="A51" s="4"/>
      <c r="B51" s="647">
        <v>3</v>
      </c>
      <c r="C51" s="643"/>
      <c r="D51" s="643" t="str">
        <f>IF(C51,VLOOKUP(C51,男子登録情報!$A$2:$H$1688,2,0),"")</f>
        <v/>
      </c>
      <c r="E51" s="639" t="str">
        <f>IF(C51&gt;0,VLOOKUP(C51,男子登録情報!$A$2:$H$1688,3,0),"")</f>
        <v/>
      </c>
      <c r="F51" s="640"/>
      <c r="G51" s="643" t="str">
        <f>IF(C51&gt;0,VLOOKUP(C51,男子登録情報!$A$2:$H$1688,4,0),"")</f>
        <v/>
      </c>
      <c r="H51" s="643" t="str">
        <f>IF(C51&gt;0,VLOOKUP(C51,男子登録情報!$A$2:$H$1688,8,0),"")</f>
        <v/>
      </c>
      <c r="I51" s="645" t="str">
        <f>IF(C51&gt;0,VLOOKUP(C51,男子登録情報!$A$2:$H$1688,5,0),"")</f>
        <v/>
      </c>
      <c r="J51" s="3"/>
    </row>
    <row r="52" spans="1:10" s="1" customFormat="1" ht="18.75" hidden="1" customHeight="1">
      <c r="A52" s="4"/>
      <c r="B52" s="648"/>
      <c r="C52" s="644"/>
      <c r="D52" s="644"/>
      <c r="E52" s="641"/>
      <c r="F52" s="642"/>
      <c r="G52" s="644"/>
      <c r="H52" s="644"/>
      <c r="I52" s="646"/>
      <c r="J52" s="3"/>
    </row>
    <row r="53" spans="1:10" s="1" customFormat="1" ht="18.75" hidden="1" customHeight="1">
      <c r="A53" s="4"/>
      <c r="B53" s="647">
        <v>4</v>
      </c>
      <c r="C53" s="643"/>
      <c r="D53" s="643" t="str">
        <f>IF(C53,VLOOKUP(C53,男子登録情報!$A$2:$H$1688,2,0),"")</f>
        <v/>
      </c>
      <c r="E53" s="639" t="str">
        <f>IF(C53&gt;0,VLOOKUP(C53,男子登録情報!$A$2:$H$1688,3,0),"")</f>
        <v/>
      </c>
      <c r="F53" s="640"/>
      <c r="G53" s="643" t="str">
        <f>IF(C53&gt;0,VLOOKUP(C53,男子登録情報!$A$2:$H$1688,4,0),"")</f>
        <v/>
      </c>
      <c r="H53" s="643" t="str">
        <f>IF(C53&gt;0,VLOOKUP(C53,男子登録情報!$A$2:$H$1688,8,0),"")</f>
        <v/>
      </c>
      <c r="I53" s="645" t="str">
        <f>IF(C53&gt;0,VLOOKUP(C53,男子登録情報!$A$2:$H$1688,5,0),"")</f>
        <v/>
      </c>
      <c r="J53" s="3"/>
    </row>
    <row r="54" spans="1:10" s="1" customFormat="1" ht="18.75" hidden="1" customHeight="1">
      <c r="A54" s="4"/>
      <c r="B54" s="648"/>
      <c r="C54" s="644"/>
      <c r="D54" s="644"/>
      <c r="E54" s="641"/>
      <c r="F54" s="642"/>
      <c r="G54" s="644"/>
      <c r="H54" s="644"/>
      <c r="I54" s="646"/>
      <c r="J54" s="3"/>
    </row>
    <row r="55" spans="1:10" s="1" customFormat="1" ht="18.75" hidden="1" customHeight="1">
      <c r="A55" s="4"/>
      <c r="B55" s="647">
        <v>5</v>
      </c>
      <c r="C55" s="643"/>
      <c r="D55" s="643" t="str">
        <f>IF(C55,VLOOKUP(C55,男子登録情報!$A$2:$H$1688,2,0),"")</f>
        <v/>
      </c>
      <c r="E55" s="639" t="str">
        <f>IF(C55&gt;0,VLOOKUP(C55,男子登録情報!$A$2:$H$1688,3,0),"")</f>
        <v/>
      </c>
      <c r="F55" s="640"/>
      <c r="G55" s="643" t="str">
        <f>IF(C55&gt;0,VLOOKUP(C55,男子登録情報!$A$2:$H$1688,4,0),"")</f>
        <v/>
      </c>
      <c r="H55" s="643" t="str">
        <f>IF(C55&gt;0,VLOOKUP(C55,男子登録情報!$A$2:$H$1688,8,0),"")</f>
        <v/>
      </c>
      <c r="I55" s="645" t="str">
        <f>IF(C55&gt;0,VLOOKUP(C55,男子登録情報!$A$2:$H$1688,5,0),"")</f>
        <v/>
      </c>
      <c r="J55" s="3"/>
    </row>
    <row r="56" spans="1:10" s="1" customFormat="1" ht="18.75" hidden="1" customHeight="1">
      <c r="A56" s="4"/>
      <c r="B56" s="648"/>
      <c r="C56" s="644"/>
      <c r="D56" s="644"/>
      <c r="E56" s="641"/>
      <c r="F56" s="642"/>
      <c r="G56" s="644"/>
      <c r="H56" s="644"/>
      <c r="I56" s="646"/>
      <c r="J56" s="3"/>
    </row>
    <row r="57" spans="1:10" s="1" customFormat="1" ht="18.75" hidden="1" customHeight="1">
      <c r="A57" s="4"/>
      <c r="B57" s="647">
        <v>6</v>
      </c>
      <c r="C57" s="643"/>
      <c r="D57" s="643" t="str">
        <f>IF(C57,VLOOKUP(C57,男子登録情報!$A$2:$H$1688,2,0),"")</f>
        <v/>
      </c>
      <c r="E57" s="639" t="str">
        <f>IF(C57&gt;0,VLOOKUP(C57,男子登録情報!$A$2:$H$1688,3,0),"")</f>
        <v/>
      </c>
      <c r="F57" s="640"/>
      <c r="G57" s="643" t="str">
        <f>IF(C57&gt;0,VLOOKUP(C57,男子登録情報!$A$2:$H$1688,4,0),"")</f>
        <v/>
      </c>
      <c r="H57" s="643" t="str">
        <f>IF(C57&gt;0,VLOOKUP(C57,男子登録情報!$A$2:$H$1688,8,0),"")</f>
        <v/>
      </c>
      <c r="I57" s="645" t="str">
        <f>IF(C57&gt;0,VLOOKUP(C57,男子登録情報!$A$2:$H$1688,5,0),"")</f>
        <v/>
      </c>
      <c r="J57" s="3"/>
    </row>
    <row r="58" spans="1:10" s="1" customFormat="1" ht="19.5" hidden="1" customHeight="1" thickBot="1">
      <c r="A58" s="4"/>
      <c r="B58" s="694"/>
      <c r="C58" s="695"/>
      <c r="D58" s="695"/>
      <c r="E58" s="696"/>
      <c r="F58" s="697"/>
      <c r="G58" s="695"/>
      <c r="H58" s="695"/>
      <c r="I58" s="670"/>
      <c r="J58" s="3"/>
    </row>
    <row r="59" spans="1:10" s="1" customFormat="1" ht="18.75" hidden="1">
      <c r="A59" s="4"/>
      <c r="B59" s="671" t="s">
        <v>1181</v>
      </c>
      <c r="C59" s="672"/>
      <c r="D59" s="672"/>
      <c r="E59" s="672"/>
      <c r="F59" s="672"/>
      <c r="G59" s="672"/>
      <c r="H59" s="672"/>
      <c r="I59" s="673"/>
      <c r="J59" s="3"/>
    </row>
    <row r="60" spans="1:10" s="1" customFormat="1" ht="18.75" hidden="1">
      <c r="A60" s="4"/>
      <c r="B60" s="674"/>
      <c r="C60" s="675"/>
      <c r="D60" s="675"/>
      <c r="E60" s="675"/>
      <c r="F60" s="675"/>
      <c r="G60" s="675"/>
      <c r="H60" s="675"/>
      <c r="I60" s="676"/>
      <c r="J60" s="3"/>
    </row>
    <row r="61" spans="1:10" s="1" customFormat="1" ht="19.5" hidden="1" thickBot="1">
      <c r="A61" s="4"/>
      <c r="B61" s="677"/>
      <c r="C61" s="678"/>
      <c r="D61" s="678"/>
      <c r="E61" s="678"/>
      <c r="F61" s="678"/>
      <c r="G61" s="678"/>
      <c r="H61" s="678"/>
      <c r="I61" s="679"/>
      <c r="J61" s="3"/>
    </row>
    <row r="62" spans="1:10" s="1" customFormat="1" ht="18.75" hidden="1">
      <c r="A62" s="35"/>
      <c r="B62" s="35"/>
      <c r="C62" s="35"/>
      <c r="D62" s="35"/>
      <c r="E62" s="35"/>
      <c r="F62" s="35"/>
      <c r="G62" s="35"/>
      <c r="H62" s="35"/>
      <c r="I62" s="35"/>
      <c r="J62" s="38"/>
    </row>
    <row r="63" spans="1:10" s="1" customFormat="1" ht="18.75" hidden="1">
      <c r="A63" s="4"/>
      <c r="B63" s="4"/>
      <c r="C63" s="4"/>
      <c r="D63" s="4"/>
      <c r="E63" s="4"/>
      <c r="F63" s="4"/>
      <c r="G63" s="4"/>
      <c r="H63" s="4"/>
      <c r="I63" s="4"/>
      <c r="J63" s="36" t="s">
        <v>1197</v>
      </c>
    </row>
    <row r="64" spans="1:10" s="1" customFormat="1" ht="18.75" hidden="1" customHeight="1">
      <c r="A64" s="4"/>
      <c r="B64" s="680" t="str">
        <f>CONCATENATE('加盟校情報&amp;大会設定'!$G$5,'加盟校情報&amp;大会設定'!$H$5,'加盟校情報&amp;大会設定'!$I$5,'加盟校情報&amp;大会設定'!$J$5,)&amp;"　男子4×100mR"</f>
        <v>第50回東海学生陸上競技秋季選手権大会　男子4×100mR</v>
      </c>
      <c r="C64" s="681"/>
      <c r="D64" s="681"/>
      <c r="E64" s="681"/>
      <c r="F64" s="681"/>
      <c r="G64" s="681"/>
      <c r="H64" s="681"/>
      <c r="I64" s="682"/>
      <c r="J64" s="3"/>
    </row>
    <row r="65" spans="1:10" s="1" customFormat="1" ht="19.5" hidden="1" customHeight="1" thickBot="1">
      <c r="A65" s="4"/>
      <c r="B65" s="683"/>
      <c r="C65" s="684"/>
      <c r="D65" s="684"/>
      <c r="E65" s="684"/>
      <c r="F65" s="684"/>
      <c r="G65" s="684"/>
      <c r="H65" s="684"/>
      <c r="I65" s="685"/>
      <c r="J65" s="3"/>
    </row>
    <row r="66" spans="1:10" s="1" customFormat="1" ht="18.75" hidden="1">
      <c r="A66" s="4"/>
      <c r="B66" s="650" t="s">
        <v>1183</v>
      </c>
      <c r="C66" s="651"/>
      <c r="D66" s="688" t="str">
        <f>IF(基本情報登録!$D$6&gt;0,基本情報登録!$D$6,"")</f>
        <v/>
      </c>
      <c r="E66" s="689"/>
      <c r="F66" s="689"/>
      <c r="G66" s="689"/>
      <c r="H66" s="651"/>
      <c r="I66" s="37" t="s">
        <v>1217</v>
      </c>
      <c r="J66" s="3"/>
    </row>
    <row r="67" spans="1:10" s="1" customFormat="1" ht="18.75" hidden="1" customHeight="1">
      <c r="A67" s="4"/>
      <c r="B67" s="657" t="s">
        <v>1</v>
      </c>
      <c r="C67" s="658"/>
      <c r="D67" s="690" t="str">
        <f>IF(基本情報登録!$D$8&gt;0,基本情報登録!$D$8,"")</f>
        <v/>
      </c>
      <c r="E67" s="691"/>
      <c r="F67" s="691"/>
      <c r="G67" s="691"/>
      <c r="H67" s="658"/>
      <c r="I67" s="645"/>
      <c r="J67" s="3"/>
    </row>
    <row r="68" spans="1:10" s="1" customFormat="1" ht="19.5" hidden="1" customHeight="1" thickBot="1">
      <c r="A68" s="4"/>
      <c r="B68" s="686"/>
      <c r="C68" s="687"/>
      <c r="D68" s="692"/>
      <c r="E68" s="693"/>
      <c r="F68" s="693"/>
      <c r="G68" s="693"/>
      <c r="H68" s="687"/>
      <c r="I68" s="670"/>
      <c r="J68" s="3"/>
    </row>
    <row r="69" spans="1:10" s="1" customFormat="1" ht="18.75" hidden="1">
      <c r="A69" s="4"/>
      <c r="B69" s="650" t="s">
        <v>2127</v>
      </c>
      <c r="C69" s="651"/>
      <c r="D69" s="652"/>
      <c r="E69" s="653"/>
      <c r="F69" s="653"/>
      <c r="G69" s="653"/>
      <c r="H69" s="653"/>
      <c r="I69" s="654"/>
      <c r="J69" s="3"/>
    </row>
    <row r="70" spans="1:10" s="1" customFormat="1" ht="18.75" hidden="1">
      <c r="A70" s="4"/>
      <c r="B70" s="25"/>
      <c r="C70" s="26"/>
      <c r="D70" s="27"/>
      <c r="E70" s="655" t="str">
        <f>TEXT(D69,"00000")</f>
        <v>00000</v>
      </c>
      <c r="F70" s="655"/>
      <c r="G70" s="655"/>
      <c r="H70" s="655"/>
      <c r="I70" s="656"/>
      <c r="J70" s="3"/>
    </row>
    <row r="71" spans="1:10" s="1" customFormat="1" ht="18.75" hidden="1" customHeight="1">
      <c r="A71" s="4"/>
      <c r="B71" s="657" t="s">
        <v>21</v>
      </c>
      <c r="C71" s="658"/>
      <c r="D71" s="639"/>
      <c r="E71" s="661"/>
      <c r="F71" s="661"/>
      <c r="G71" s="661"/>
      <c r="H71" s="661"/>
      <c r="I71" s="662"/>
      <c r="J71" s="3"/>
    </row>
    <row r="72" spans="1:10" s="1" customFormat="1" ht="18.75" hidden="1" customHeight="1">
      <c r="A72" s="4"/>
      <c r="B72" s="659"/>
      <c r="C72" s="660"/>
      <c r="D72" s="641"/>
      <c r="E72" s="663"/>
      <c r="F72" s="663"/>
      <c r="G72" s="663"/>
      <c r="H72" s="663"/>
      <c r="I72" s="664"/>
      <c r="J72" s="3"/>
    </row>
    <row r="73" spans="1:10" s="1" customFormat="1" ht="19.5" hidden="1" thickBot="1">
      <c r="A73" s="4"/>
      <c r="B73" s="665" t="s">
        <v>1177</v>
      </c>
      <c r="C73" s="666"/>
      <c r="D73" s="667"/>
      <c r="E73" s="668"/>
      <c r="F73" s="668"/>
      <c r="G73" s="668"/>
      <c r="H73" s="668"/>
      <c r="I73" s="669"/>
      <c r="J73" s="3"/>
    </row>
    <row r="74" spans="1:10" s="1" customFormat="1" ht="18.75" hidden="1">
      <c r="A74" s="4"/>
      <c r="B74" s="698" t="s">
        <v>1178</v>
      </c>
      <c r="C74" s="699"/>
      <c r="D74" s="699"/>
      <c r="E74" s="699"/>
      <c r="F74" s="699"/>
      <c r="G74" s="699"/>
      <c r="H74" s="699"/>
      <c r="I74" s="700"/>
      <c r="J74" s="3"/>
    </row>
    <row r="75" spans="1:10" s="1" customFormat="1" ht="19.5" hidden="1" thickBot="1">
      <c r="A75" s="4"/>
      <c r="B75" s="28" t="s">
        <v>1182</v>
      </c>
      <c r="C75" s="29" t="s">
        <v>14</v>
      </c>
      <c r="D75" s="29" t="s">
        <v>1122</v>
      </c>
      <c r="E75" s="701" t="s">
        <v>1179</v>
      </c>
      <c r="F75" s="702"/>
      <c r="G75" s="29" t="s">
        <v>1183</v>
      </c>
      <c r="H75" s="29" t="s">
        <v>39</v>
      </c>
      <c r="I75" s="30" t="s">
        <v>1180</v>
      </c>
      <c r="J75" s="3"/>
    </row>
    <row r="76" spans="1:10" s="1" customFormat="1" ht="19.5" hidden="1" customHeight="1" thickTop="1">
      <c r="A76" s="4"/>
      <c r="B76" s="703">
        <v>1</v>
      </c>
      <c r="C76" s="704"/>
      <c r="D76" s="704" t="str">
        <f>IF(C76&gt;0,VLOOKUP(C76,男子登録情報!$A$2:$H$1688,2,0),"")</f>
        <v/>
      </c>
      <c r="E76" s="705" t="str">
        <f>IF(C76&gt;0,VLOOKUP(C76,男子登録情報!$A$2:$H$1688,3,0),"")</f>
        <v/>
      </c>
      <c r="F76" s="706"/>
      <c r="G76" s="704" t="str">
        <f>IF(C76&gt;0,VLOOKUP(C76,男子登録情報!$A$2:$H$1688,4,0),"")</f>
        <v/>
      </c>
      <c r="H76" s="704" t="str">
        <f>IF(C76&gt;0,VLOOKUP(C76,男子登録情報!$A$2:$H$1688,8,0),"")</f>
        <v/>
      </c>
      <c r="I76" s="707" t="str">
        <f>IF(C76&gt;0,VLOOKUP(C76,男子登録情報!$A$2:$H$1688,5,0),"")</f>
        <v/>
      </c>
      <c r="J76" s="3"/>
    </row>
    <row r="77" spans="1:10" s="1" customFormat="1" ht="18.75" hidden="1" customHeight="1">
      <c r="A77" s="4"/>
      <c r="B77" s="648"/>
      <c r="C77" s="644"/>
      <c r="D77" s="644"/>
      <c r="E77" s="641"/>
      <c r="F77" s="642"/>
      <c r="G77" s="644"/>
      <c r="H77" s="644"/>
      <c r="I77" s="646"/>
      <c r="J77" s="3"/>
    </row>
    <row r="78" spans="1:10" s="1" customFormat="1" ht="18.75" hidden="1" customHeight="1">
      <c r="A78" s="4"/>
      <c r="B78" s="647">
        <v>2</v>
      </c>
      <c r="C78" s="643"/>
      <c r="D78" s="643" t="str">
        <f>IF(C78,VLOOKUP(C78,男子登録情報!$A$2:$H$1688,2,0),"")</f>
        <v/>
      </c>
      <c r="E78" s="639" t="str">
        <f>IF(C78&gt;0,VLOOKUP(C78,男子登録情報!$A$2:$H$1688,3,0),"")</f>
        <v/>
      </c>
      <c r="F78" s="640"/>
      <c r="G78" s="643" t="str">
        <f>IF(C78&gt;0,VLOOKUP(C78,男子登録情報!$A$2:$H$1688,4,0),"")</f>
        <v/>
      </c>
      <c r="H78" s="643" t="str">
        <f>IF(C78&gt;0,VLOOKUP(C78,男子登録情報!$A$2:$H$1688,8,0),"")</f>
        <v/>
      </c>
      <c r="I78" s="645" t="str">
        <f>IF(C78&gt;0,VLOOKUP(C78,男子登録情報!$A$2:$H$1688,5,0),"")</f>
        <v/>
      </c>
      <c r="J78" s="3"/>
    </row>
    <row r="79" spans="1:10" s="1" customFormat="1" ht="18.75" hidden="1" customHeight="1">
      <c r="A79" s="4"/>
      <c r="B79" s="648"/>
      <c r="C79" s="644"/>
      <c r="D79" s="644"/>
      <c r="E79" s="641"/>
      <c r="F79" s="642"/>
      <c r="G79" s="644"/>
      <c r="H79" s="644"/>
      <c r="I79" s="646"/>
      <c r="J79" s="3"/>
    </row>
    <row r="80" spans="1:10" s="1" customFormat="1" ht="18.75" hidden="1" customHeight="1">
      <c r="A80" s="4"/>
      <c r="B80" s="647">
        <v>3</v>
      </c>
      <c r="C80" s="643"/>
      <c r="D80" s="643" t="str">
        <f>IF(C80,VLOOKUP(C80,男子登録情報!$A$2:$H$1688,2,0),"")</f>
        <v/>
      </c>
      <c r="E80" s="639" t="str">
        <f>IF(C80&gt;0,VLOOKUP(C80,男子登録情報!$A$2:$H$1688,3,0),"")</f>
        <v/>
      </c>
      <c r="F80" s="640"/>
      <c r="G80" s="643" t="str">
        <f>IF(C80&gt;0,VLOOKUP(C80,男子登録情報!$A$2:$H$1688,4,0),"")</f>
        <v/>
      </c>
      <c r="H80" s="643" t="str">
        <f>IF(C80&gt;0,VLOOKUP(C80,男子登録情報!$A$2:$H$1688,8,0),"")</f>
        <v/>
      </c>
      <c r="I80" s="645" t="str">
        <f>IF(C80&gt;0,VLOOKUP(C80,男子登録情報!$A$2:$H$1688,5,0),"")</f>
        <v/>
      </c>
      <c r="J80" s="3"/>
    </row>
    <row r="81" spans="1:10" s="1" customFormat="1" ht="18.75" hidden="1" customHeight="1">
      <c r="A81" s="4"/>
      <c r="B81" s="648"/>
      <c r="C81" s="644"/>
      <c r="D81" s="644"/>
      <c r="E81" s="641"/>
      <c r="F81" s="642"/>
      <c r="G81" s="644"/>
      <c r="H81" s="644"/>
      <c r="I81" s="646"/>
      <c r="J81" s="3"/>
    </row>
    <row r="82" spans="1:10" s="1" customFormat="1" ht="18.75" hidden="1" customHeight="1">
      <c r="A82" s="4"/>
      <c r="B82" s="647">
        <v>4</v>
      </c>
      <c r="C82" s="643"/>
      <c r="D82" s="643" t="str">
        <f>IF(C82,VLOOKUP(C82,男子登録情報!$A$2:$H$1688,2,0),"")</f>
        <v/>
      </c>
      <c r="E82" s="639" t="str">
        <f>IF(C82&gt;0,VLOOKUP(C82,男子登録情報!$A$2:$H$1688,3,0),"")</f>
        <v/>
      </c>
      <c r="F82" s="640"/>
      <c r="G82" s="643" t="str">
        <f>IF(C82&gt;0,VLOOKUP(C82,男子登録情報!$A$2:$H$1688,4,0),"")</f>
        <v/>
      </c>
      <c r="H82" s="643" t="str">
        <f>IF(C82&gt;0,VLOOKUP(C82,男子登録情報!$A$2:$H$1688,8,0),"")</f>
        <v/>
      </c>
      <c r="I82" s="645" t="str">
        <f>IF(C82&gt;0,VLOOKUP(C82,男子登録情報!$A$2:$H$1688,5,0),"")</f>
        <v/>
      </c>
      <c r="J82" s="3"/>
    </row>
    <row r="83" spans="1:10" s="1" customFormat="1" ht="18.75" hidden="1" customHeight="1">
      <c r="A83" s="4"/>
      <c r="B83" s="648"/>
      <c r="C83" s="644"/>
      <c r="D83" s="644"/>
      <c r="E83" s="641"/>
      <c r="F83" s="642"/>
      <c r="G83" s="644"/>
      <c r="H83" s="644"/>
      <c r="I83" s="646"/>
      <c r="J83" s="3"/>
    </row>
    <row r="84" spans="1:10" s="1" customFormat="1" ht="18.75" hidden="1" customHeight="1">
      <c r="A84" s="4"/>
      <c r="B84" s="647">
        <v>5</v>
      </c>
      <c r="C84" s="643"/>
      <c r="D84" s="643" t="str">
        <f>IF(C84,VLOOKUP(C84,男子登録情報!$A$2:$H$1688,2,0),"")</f>
        <v/>
      </c>
      <c r="E84" s="639" t="str">
        <f>IF(C84&gt;0,VLOOKUP(C84,男子登録情報!$A$2:$H$1688,3,0),"")</f>
        <v/>
      </c>
      <c r="F84" s="640"/>
      <c r="G84" s="643" t="str">
        <f>IF(C84&gt;0,VLOOKUP(C84,男子登録情報!$A$2:$H$1688,4,0),"")</f>
        <v/>
      </c>
      <c r="H84" s="643" t="str">
        <f>IF(C84&gt;0,VLOOKUP(C84,男子登録情報!$A$2:$H$1688,8,0),"")</f>
        <v/>
      </c>
      <c r="I84" s="645" t="str">
        <f>IF(C84&gt;0,VLOOKUP(C84,男子登録情報!$A$2:$H$1688,5,0),"")</f>
        <v/>
      </c>
      <c r="J84" s="3"/>
    </row>
    <row r="85" spans="1:10" s="1" customFormat="1" ht="18.75" hidden="1" customHeight="1">
      <c r="A85" s="4"/>
      <c r="B85" s="648"/>
      <c r="C85" s="644"/>
      <c r="D85" s="644"/>
      <c r="E85" s="641"/>
      <c r="F85" s="642"/>
      <c r="G85" s="644"/>
      <c r="H85" s="644"/>
      <c r="I85" s="646"/>
      <c r="J85" s="3"/>
    </row>
    <row r="86" spans="1:10" s="1" customFormat="1" ht="18.75" hidden="1" customHeight="1">
      <c r="A86" s="4"/>
      <c r="B86" s="647">
        <v>6</v>
      </c>
      <c r="C86" s="643"/>
      <c r="D86" s="643" t="str">
        <f>IF(C86,VLOOKUP(C86,男子登録情報!$A$2:$H$1688,2,0),"")</f>
        <v/>
      </c>
      <c r="E86" s="639" t="str">
        <f>IF(C86&gt;0,VLOOKUP(C86,男子登録情報!$A$2:$H$1688,3,0),"")</f>
        <v/>
      </c>
      <c r="F86" s="640"/>
      <c r="G86" s="643" t="str">
        <f>IF(C86&gt;0,VLOOKUP(C86,男子登録情報!$A$2:$H$1688,4,0),"")</f>
        <v/>
      </c>
      <c r="H86" s="643" t="str">
        <f>IF(C86&gt;0,VLOOKUP(C86,男子登録情報!$A$2:$H$1688,8,0),"")</f>
        <v/>
      </c>
      <c r="I86" s="645" t="str">
        <f>IF(C86&gt;0,VLOOKUP(C86,男子登録情報!$A$2:$H$1688,5,0),"")</f>
        <v/>
      </c>
      <c r="J86" s="3"/>
    </row>
    <row r="87" spans="1:10" s="1" customFormat="1" ht="19.5" hidden="1" customHeight="1" thickBot="1">
      <c r="A87" s="4"/>
      <c r="B87" s="694"/>
      <c r="C87" s="695"/>
      <c r="D87" s="695"/>
      <c r="E87" s="696"/>
      <c r="F87" s="697"/>
      <c r="G87" s="695"/>
      <c r="H87" s="695"/>
      <c r="I87" s="670"/>
      <c r="J87" s="3"/>
    </row>
    <row r="88" spans="1:10" s="1" customFormat="1" ht="18.75" hidden="1">
      <c r="A88" s="4"/>
      <c r="B88" s="671" t="s">
        <v>1181</v>
      </c>
      <c r="C88" s="672"/>
      <c r="D88" s="672"/>
      <c r="E88" s="672"/>
      <c r="F88" s="672"/>
      <c r="G88" s="672"/>
      <c r="H88" s="672"/>
      <c r="I88" s="673"/>
      <c r="J88" s="3"/>
    </row>
    <row r="89" spans="1:10" s="1" customFormat="1" ht="18.75" hidden="1">
      <c r="A89" s="4"/>
      <c r="B89" s="674"/>
      <c r="C89" s="675"/>
      <c r="D89" s="675"/>
      <c r="E89" s="675"/>
      <c r="F89" s="675"/>
      <c r="G89" s="675"/>
      <c r="H89" s="675"/>
      <c r="I89" s="676"/>
      <c r="J89" s="3"/>
    </row>
    <row r="90" spans="1:10" s="1" customFormat="1" ht="19.5" hidden="1" thickBot="1">
      <c r="A90" s="4"/>
      <c r="B90" s="677"/>
      <c r="C90" s="678"/>
      <c r="D90" s="678"/>
      <c r="E90" s="678"/>
      <c r="F90" s="678"/>
      <c r="G90" s="678"/>
      <c r="H90" s="678"/>
      <c r="I90" s="679"/>
      <c r="J90" s="3"/>
    </row>
    <row r="91" spans="1:10" s="1" customFormat="1" ht="18.75" hidden="1">
      <c r="A91" s="35"/>
      <c r="B91" s="35"/>
      <c r="C91" s="35"/>
      <c r="D91" s="35"/>
      <c r="E91" s="35"/>
      <c r="F91" s="35"/>
      <c r="G91" s="35"/>
      <c r="H91" s="35"/>
      <c r="I91" s="35"/>
      <c r="J91" s="38"/>
    </row>
    <row r="92" spans="1:10" s="1" customFormat="1" ht="18.75" hidden="1">
      <c r="A92" s="4"/>
      <c r="B92" s="4"/>
      <c r="C92" s="4"/>
      <c r="D92" s="4"/>
      <c r="E92" s="4"/>
      <c r="F92" s="4"/>
      <c r="G92" s="4"/>
      <c r="H92" s="4"/>
      <c r="I92" s="4"/>
      <c r="J92" s="36" t="s">
        <v>1198</v>
      </c>
    </row>
    <row r="93" spans="1:10" s="1" customFormat="1" ht="18.75" hidden="1" customHeight="1">
      <c r="A93" s="4"/>
      <c r="B93" s="680" t="str">
        <f>CONCATENATE('加盟校情報&amp;大会設定'!$G$5,'加盟校情報&amp;大会設定'!$H$5,'加盟校情報&amp;大会設定'!$I$5,'加盟校情報&amp;大会設定'!$J$5,)&amp;"　男子4×100mR"</f>
        <v>第50回東海学生陸上競技秋季選手権大会　男子4×100mR</v>
      </c>
      <c r="C93" s="681"/>
      <c r="D93" s="681"/>
      <c r="E93" s="681"/>
      <c r="F93" s="681"/>
      <c r="G93" s="681"/>
      <c r="H93" s="681"/>
      <c r="I93" s="682"/>
      <c r="J93" s="3"/>
    </row>
    <row r="94" spans="1:10" s="1" customFormat="1" ht="19.5" hidden="1" customHeight="1" thickBot="1">
      <c r="A94" s="4"/>
      <c r="B94" s="683"/>
      <c r="C94" s="684"/>
      <c r="D94" s="684"/>
      <c r="E94" s="684"/>
      <c r="F94" s="684"/>
      <c r="G94" s="684"/>
      <c r="H94" s="684"/>
      <c r="I94" s="685"/>
      <c r="J94" s="3"/>
    </row>
    <row r="95" spans="1:10" s="1" customFormat="1" ht="18.75" hidden="1">
      <c r="A95" s="4"/>
      <c r="B95" s="650" t="s">
        <v>1183</v>
      </c>
      <c r="C95" s="651"/>
      <c r="D95" s="688" t="str">
        <f>IF(基本情報登録!$D$6&gt;0,基本情報登録!$D$6,"")</f>
        <v/>
      </c>
      <c r="E95" s="689"/>
      <c r="F95" s="689"/>
      <c r="G95" s="689"/>
      <c r="H95" s="651"/>
      <c r="I95" s="37" t="s">
        <v>1217</v>
      </c>
      <c r="J95" s="3"/>
    </row>
    <row r="96" spans="1:10" s="1" customFormat="1" ht="18.75" hidden="1" customHeight="1">
      <c r="A96" s="4"/>
      <c r="B96" s="657" t="s">
        <v>1</v>
      </c>
      <c r="C96" s="658"/>
      <c r="D96" s="690" t="str">
        <f>IF(基本情報登録!$D$8&gt;0,基本情報登録!$D$8,"")</f>
        <v/>
      </c>
      <c r="E96" s="691"/>
      <c r="F96" s="691"/>
      <c r="G96" s="691"/>
      <c r="H96" s="658"/>
      <c r="I96" s="645"/>
      <c r="J96" s="3"/>
    </row>
    <row r="97" spans="1:10" s="1" customFormat="1" ht="19.5" hidden="1" customHeight="1" thickBot="1">
      <c r="A97" s="4"/>
      <c r="B97" s="686"/>
      <c r="C97" s="687"/>
      <c r="D97" s="692"/>
      <c r="E97" s="693"/>
      <c r="F97" s="693"/>
      <c r="G97" s="693"/>
      <c r="H97" s="687"/>
      <c r="I97" s="670"/>
      <c r="J97" s="3"/>
    </row>
    <row r="98" spans="1:10" s="1" customFormat="1" ht="18.75" hidden="1">
      <c r="A98" s="4"/>
      <c r="B98" s="650" t="s">
        <v>2127</v>
      </c>
      <c r="C98" s="651"/>
      <c r="D98" s="652"/>
      <c r="E98" s="653"/>
      <c r="F98" s="653"/>
      <c r="G98" s="653"/>
      <c r="H98" s="653"/>
      <c r="I98" s="654"/>
      <c r="J98" s="3"/>
    </row>
    <row r="99" spans="1:10" s="1" customFormat="1" ht="18.75" hidden="1">
      <c r="A99" s="4"/>
      <c r="B99" s="25"/>
      <c r="C99" s="26"/>
      <c r="D99" s="27"/>
      <c r="E99" s="655" t="str">
        <f>TEXT(D98,"00000")</f>
        <v>00000</v>
      </c>
      <c r="F99" s="655"/>
      <c r="G99" s="655"/>
      <c r="H99" s="655"/>
      <c r="I99" s="656"/>
      <c r="J99" s="3"/>
    </row>
    <row r="100" spans="1:10" s="1" customFormat="1" ht="18.75" hidden="1" customHeight="1">
      <c r="A100" s="4"/>
      <c r="B100" s="657" t="s">
        <v>21</v>
      </c>
      <c r="C100" s="658"/>
      <c r="D100" s="639"/>
      <c r="E100" s="661"/>
      <c r="F100" s="661"/>
      <c r="G100" s="661"/>
      <c r="H100" s="661"/>
      <c r="I100" s="662"/>
      <c r="J100" s="3"/>
    </row>
    <row r="101" spans="1:10" s="1" customFormat="1" ht="18.75" hidden="1" customHeight="1">
      <c r="A101" s="4"/>
      <c r="B101" s="659"/>
      <c r="C101" s="660"/>
      <c r="D101" s="641"/>
      <c r="E101" s="663"/>
      <c r="F101" s="663"/>
      <c r="G101" s="663"/>
      <c r="H101" s="663"/>
      <c r="I101" s="664"/>
      <c r="J101" s="3"/>
    </row>
    <row r="102" spans="1:10" s="1" customFormat="1" ht="19.5" hidden="1" thickBot="1">
      <c r="A102" s="4"/>
      <c r="B102" s="665" t="s">
        <v>1177</v>
      </c>
      <c r="C102" s="666"/>
      <c r="D102" s="667"/>
      <c r="E102" s="668"/>
      <c r="F102" s="668"/>
      <c r="G102" s="668"/>
      <c r="H102" s="668"/>
      <c r="I102" s="669"/>
      <c r="J102" s="3"/>
    </row>
    <row r="103" spans="1:10" s="1" customFormat="1" ht="18.75" hidden="1">
      <c r="A103" s="4"/>
      <c r="B103" s="698" t="s">
        <v>1178</v>
      </c>
      <c r="C103" s="699"/>
      <c r="D103" s="699"/>
      <c r="E103" s="699"/>
      <c r="F103" s="699"/>
      <c r="G103" s="699"/>
      <c r="H103" s="699"/>
      <c r="I103" s="700"/>
      <c r="J103" s="3"/>
    </row>
    <row r="104" spans="1:10" s="1" customFormat="1" ht="19.5" hidden="1" thickBot="1">
      <c r="A104" s="4"/>
      <c r="B104" s="28" t="s">
        <v>1182</v>
      </c>
      <c r="C104" s="29" t="s">
        <v>14</v>
      </c>
      <c r="D104" s="29" t="s">
        <v>1122</v>
      </c>
      <c r="E104" s="701" t="s">
        <v>1179</v>
      </c>
      <c r="F104" s="702"/>
      <c r="G104" s="29" t="s">
        <v>1183</v>
      </c>
      <c r="H104" s="29" t="s">
        <v>39</v>
      </c>
      <c r="I104" s="30" t="s">
        <v>1180</v>
      </c>
      <c r="J104" s="3"/>
    </row>
    <row r="105" spans="1:10" s="1" customFormat="1" ht="19.5" hidden="1" customHeight="1" thickTop="1">
      <c r="A105" s="4"/>
      <c r="B105" s="703">
        <v>1</v>
      </c>
      <c r="C105" s="704"/>
      <c r="D105" s="704" t="str">
        <f>IF(C105&gt;0,VLOOKUP(C105,男子登録情報!$A$2:$H$1688,2,0),"")</f>
        <v/>
      </c>
      <c r="E105" s="705" t="str">
        <f>IF(C105&gt;0,VLOOKUP(C105,男子登録情報!$A$2:$H$1688,3,0),"")</f>
        <v/>
      </c>
      <c r="F105" s="706"/>
      <c r="G105" s="704" t="str">
        <f>IF(C105&gt;0,VLOOKUP(C105,男子登録情報!$A$2:$H$1688,4,0),"")</f>
        <v/>
      </c>
      <c r="H105" s="704" t="str">
        <f>IF(C105&gt;0,VLOOKUP(C105,男子登録情報!$A$2:$H$1688,8,0),"")</f>
        <v/>
      </c>
      <c r="I105" s="707" t="str">
        <f>IF(C105&gt;0,VLOOKUP(C105,男子登録情報!$A$2:$H$1688,5,0),"")</f>
        <v/>
      </c>
      <c r="J105" s="3"/>
    </row>
    <row r="106" spans="1:10" s="1" customFormat="1" ht="18.75" hidden="1" customHeight="1">
      <c r="A106" s="4"/>
      <c r="B106" s="648"/>
      <c r="C106" s="644"/>
      <c r="D106" s="644"/>
      <c r="E106" s="641"/>
      <c r="F106" s="642"/>
      <c r="G106" s="644"/>
      <c r="H106" s="644"/>
      <c r="I106" s="646"/>
      <c r="J106" s="3"/>
    </row>
    <row r="107" spans="1:10" s="1" customFormat="1" ht="18.75" hidden="1" customHeight="1">
      <c r="A107" s="4"/>
      <c r="B107" s="647">
        <v>2</v>
      </c>
      <c r="C107" s="643"/>
      <c r="D107" s="643" t="str">
        <f>IF(C107,VLOOKUP(C107,男子登録情報!$A$2:$H$1688,2,0),"")</f>
        <v/>
      </c>
      <c r="E107" s="639" t="str">
        <f>IF(C107&gt;0,VLOOKUP(C107,男子登録情報!$A$2:$H$1688,3,0),"")</f>
        <v/>
      </c>
      <c r="F107" s="640"/>
      <c r="G107" s="643" t="str">
        <f>IF(C107&gt;0,VLOOKUP(C107,男子登録情報!$A$2:$H$1688,4,0),"")</f>
        <v/>
      </c>
      <c r="H107" s="643" t="str">
        <f>IF(C107&gt;0,VLOOKUP(C107,男子登録情報!$A$2:$H$1688,8,0),"")</f>
        <v/>
      </c>
      <c r="I107" s="645" t="str">
        <f>IF(C107&gt;0,VLOOKUP(C107,男子登録情報!$A$2:$H$1688,5,0),"")</f>
        <v/>
      </c>
      <c r="J107" s="3"/>
    </row>
    <row r="108" spans="1:10" s="1" customFormat="1" ht="18.75" hidden="1" customHeight="1">
      <c r="A108" s="4"/>
      <c r="B108" s="648"/>
      <c r="C108" s="644"/>
      <c r="D108" s="644"/>
      <c r="E108" s="641"/>
      <c r="F108" s="642"/>
      <c r="G108" s="644"/>
      <c r="H108" s="644"/>
      <c r="I108" s="646"/>
      <c r="J108" s="3"/>
    </row>
    <row r="109" spans="1:10" s="1" customFormat="1" ht="18.75" hidden="1" customHeight="1">
      <c r="A109" s="4"/>
      <c r="B109" s="647">
        <v>3</v>
      </c>
      <c r="C109" s="643"/>
      <c r="D109" s="643" t="str">
        <f>IF(C109,VLOOKUP(C109,男子登録情報!$A$2:$H$1688,2,0),"")</f>
        <v/>
      </c>
      <c r="E109" s="639" t="str">
        <f>IF(C109&gt;0,VLOOKUP(C109,男子登録情報!$A$2:$H$1688,3,0),"")</f>
        <v/>
      </c>
      <c r="F109" s="640"/>
      <c r="G109" s="643" t="str">
        <f>IF(C109&gt;0,VLOOKUP(C109,男子登録情報!$A$2:$H$1688,4,0),"")</f>
        <v/>
      </c>
      <c r="H109" s="643" t="str">
        <f>IF(C109&gt;0,VLOOKUP(C109,男子登録情報!$A$2:$H$1688,8,0),"")</f>
        <v/>
      </c>
      <c r="I109" s="645" t="str">
        <f>IF(C109&gt;0,VLOOKUP(C109,男子登録情報!$A$2:$H$1688,5,0),"")</f>
        <v/>
      </c>
      <c r="J109" s="3"/>
    </row>
    <row r="110" spans="1:10" s="1" customFormat="1" ht="18.75" hidden="1" customHeight="1">
      <c r="A110" s="4"/>
      <c r="B110" s="648"/>
      <c r="C110" s="644"/>
      <c r="D110" s="644"/>
      <c r="E110" s="641"/>
      <c r="F110" s="642"/>
      <c r="G110" s="644"/>
      <c r="H110" s="644"/>
      <c r="I110" s="646"/>
      <c r="J110" s="3"/>
    </row>
    <row r="111" spans="1:10" s="1" customFormat="1" ht="18.75" hidden="1" customHeight="1">
      <c r="A111" s="4"/>
      <c r="B111" s="647">
        <v>4</v>
      </c>
      <c r="C111" s="643"/>
      <c r="D111" s="643" t="str">
        <f>IF(C111,VLOOKUP(C111,男子登録情報!$A$2:$H$1688,2,0),"")</f>
        <v/>
      </c>
      <c r="E111" s="639" t="str">
        <f>IF(C111&gt;0,VLOOKUP(C111,男子登録情報!$A$2:$H$1688,3,0),"")</f>
        <v/>
      </c>
      <c r="F111" s="640"/>
      <c r="G111" s="643" t="str">
        <f>IF(C111&gt;0,VLOOKUP(C111,男子登録情報!$A$2:$H$1688,4,0),"")</f>
        <v/>
      </c>
      <c r="H111" s="643" t="str">
        <f>IF(C111&gt;0,VLOOKUP(C111,男子登録情報!$A$2:$H$1688,8,0),"")</f>
        <v/>
      </c>
      <c r="I111" s="645" t="str">
        <f>IF(C111&gt;0,VLOOKUP(C111,男子登録情報!$A$2:$H$1688,5,0),"")</f>
        <v/>
      </c>
      <c r="J111" s="3"/>
    </row>
    <row r="112" spans="1:10" s="1" customFormat="1" ht="18.75" hidden="1" customHeight="1">
      <c r="A112" s="4"/>
      <c r="B112" s="648"/>
      <c r="C112" s="644"/>
      <c r="D112" s="644"/>
      <c r="E112" s="641"/>
      <c r="F112" s="642"/>
      <c r="G112" s="644"/>
      <c r="H112" s="644"/>
      <c r="I112" s="646"/>
      <c r="J112" s="3"/>
    </row>
    <row r="113" spans="1:10" s="1" customFormat="1" ht="18.75" hidden="1" customHeight="1">
      <c r="A113" s="4"/>
      <c r="B113" s="647">
        <v>5</v>
      </c>
      <c r="C113" s="643"/>
      <c r="D113" s="643" t="str">
        <f>IF(C113,VLOOKUP(C113,男子登録情報!$A$2:$H$1688,2,0),"")</f>
        <v/>
      </c>
      <c r="E113" s="639" t="str">
        <f>IF(C113&gt;0,VLOOKUP(C113,男子登録情報!$A$2:$H$1688,3,0),"")</f>
        <v/>
      </c>
      <c r="F113" s="640"/>
      <c r="G113" s="643" t="str">
        <f>IF(C113&gt;0,VLOOKUP(C113,男子登録情報!$A$2:$H$1688,4,0),"")</f>
        <v/>
      </c>
      <c r="H113" s="643" t="str">
        <f>IF(C113&gt;0,VLOOKUP(C113,男子登録情報!$A$2:$H$1688,8,0),"")</f>
        <v/>
      </c>
      <c r="I113" s="645" t="str">
        <f>IF(C113&gt;0,VLOOKUP(C113,男子登録情報!$A$2:$H$1688,5,0),"")</f>
        <v/>
      </c>
      <c r="J113" s="3"/>
    </row>
    <row r="114" spans="1:10" s="1" customFormat="1" ht="18.75" hidden="1" customHeight="1">
      <c r="A114" s="4"/>
      <c r="B114" s="648"/>
      <c r="C114" s="644"/>
      <c r="D114" s="644"/>
      <c r="E114" s="641"/>
      <c r="F114" s="642"/>
      <c r="G114" s="644"/>
      <c r="H114" s="644"/>
      <c r="I114" s="646"/>
      <c r="J114" s="3"/>
    </row>
    <row r="115" spans="1:10" s="1" customFormat="1" ht="18.75" hidden="1" customHeight="1">
      <c r="A115" s="4"/>
      <c r="B115" s="647">
        <v>6</v>
      </c>
      <c r="C115" s="643"/>
      <c r="D115" s="643" t="str">
        <f>IF(C115,VLOOKUP(C115,男子登録情報!$A$2:$H$1688,2,0),"")</f>
        <v/>
      </c>
      <c r="E115" s="639" t="str">
        <f>IF(C115&gt;0,VLOOKUP(C115,男子登録情報!$A$2:$H$1688,3,0),"")</f>
        <v/>
      </c>
      <c r="F115" s="640"/>
      <c r="G115" s="643" t="str">
        <f>IF(C115&gt;0,VLOOKUP(C115,男子登録情報!$A$2:$H$1688,4,0),"")</f>
        <v/>
      </c>
      <c r="H115" s="643" t="str">
        <f>IF(C115&gt;0,VLOOKUP(C115,男子登録情報!$A$2:$H$1688,8,0),"")</f>
        <v/>
      </c>
      <c r="I115" s="645" t="str">
        <f>IF(C115&gt;0,VLOOKUP(C115,男子登録情報!$A$2:$H$1688,5,0),"")</f>
        <v/>
      </c>
      <c r="J115" s="3"/>
    </row>
    <row r="116" spans="1:10" s="1" customFormat="1" ht="19.5" hidden="1" customHeight="1" thickBot="1">
      <c r="A116" s="4"/>
      <c r="B116" s="694"/>
      <c r="C116" s="695"/>
      <c r="D116" s="695"/>
      <c r="E116" s="696"/>
      <c r="F116" s="697"/>
      <c r="G116" s="695"/>
      <c r="H116" s="695"/>
      <c r="I116" s="670"/>
      <c r="J116" s="3"/>
    </row>
    <row r="117" spans="1:10" s="1" customFormat="1" ht="18.75" hidden="1">
      <c r="A117" s="4"/>
      <c r="B117" s="671" t="s">
        <v>1181</v>
      </c>
      <c r="C117" s="672"/>
      <c r="D117" s="672"/>
      <c r="E117" s="672"/>
      <c r="F117" s="672"/>
      <c r="G117" s="672"/>
      <c r="H117" s="672"/>
      <c r="I117" s="673"/>
      <c r="J117" s="3"/>
    </row>
    <row r="118" spans="1:10" s="1" customFormat="1" ht="18.75" hidden="1">
      <c r="A118" s="4"/>
      <c r="B118" s="674"/>
      <c r="C118" s="675"/>
      <c r="D118" s="675"/>
      <c r="E118" s="675"/>
      <c r="F118" s="675"/>
      <c r="G118" s="675"/>
      <c r="H118" s="675"/>
      <c r="I118" s="676"/>
      <c r="J118" s="3"/>
    </row>
    <row r="119" spans="1:10" s="1" customFormat="1" ht="19.5" hidden="1" thickBot="1">
      <c r="A119" s="4"/>
      <c r="B119" s="677"/>
      <c r="C119" s="678"/>
      <c r="D119" s="678"/>
      <c r="E119" s="678"/>
      <c r="F119" s="678"/>
      <c r="G119" s="678"/>
      <c r="H119" s="678"/>
      <c r="I119" s="679"/>
      <c r="J119" s="3"/>
    </row>
    <row r="120" spans="1:10" s="1" customFormat="1" ht="18.75" hidden="1">
      <c r="A120" s="35"/>
      <c r="B120" s="35"/>
      <c r="C120" s="35"/>
      <c r="D120" s="35"/>
      <c r="E120" s="35"/>
      <c r="F120" s="35"/>
      <c r="G120" s="35"/>
      <c r="H120" s="35"/>
      <c r="I120" s="35"/>
      <c r="J120" s="38"/>
    </row>
    <row r="121" spans="1:10" s="1" customFormat="1" ht="18.75" hidden="1">
      <c r="A121" s="4"/>
      <c r="B121" s="4"/>
      <c r="C121" s="4"/>
      <c r="D121" s="4"/>
      <c r="E121" s="4"/>
      <c r="F121" s="4"/>
      <c r="G121" s="4"/>
      <c r="H121" s="4"/>
      <c r="I121" s="4"/>
      <c r="J121" s="36" t="s">
        <v>1199</v>
      </c>
    </row>
    <row r="122" spans="1:10" s="1" customFormat="1" ht="18.75" hidden="1" customHeight="1">
      <c r="A122" s="4"/>
      <c r="B122" s="680" t="str">
        <f>CONCATENATE('加盟校情報&amp;大会設定'!$G$5,'加盟校情報&amp;大会設定'!$H$5,'加盟校情報&amp;大会設定'!$I$5,'加盟校情報&amp;大会設定'!$J$5,)&amp;"　男子4×100mR"</f>
        <v>第50回東海学生陸上競技秋季選手権大会　男子4×100mR</v>
      </c>
      <c r="C122" s="681"/>
      <c r="D122" s="681"/>
      <c r="E122" s="681"/>
      <c r="F122" s="681"/>
      <c r="G122" s="681"/>
      <c r="H122" s="681"/>
      <c r="I122" s="682"/>
      <c r="J122" s="3"/>
    </row>
    <row r="123" spans="1:10" s="1" customFormat="1" ht="19.5" hidden="1" customHeight="1" thickBot="1">
      <c r="A123" s="4"/>
      <c r="B123" s="683"/>
      <c r="C123" s="684"/>
      <c r="D123" s="684"/>
      <c r="E123" s="684"/>
      <c r="F123" s="684"/>
      <c r="G123" s="684"/>
      <c r="H123" s="684"/>
      <c r="I123" s="685"/>
      <c r="J123" s="3"/>
    </row>
    <row r="124" spans="1:10" s="1" customFormat="1" ht="18.75" hidden="1">
      <c r="A124" s="4"/>
      <c r="B124" s="650" t="s">
        <v>1183</v>
      </c>
      <c r="C124" s="651"/>
      <c r="D124" s="688" t="str">
        <f>IF(基本情報登録!$D$6&gt;0,基本情報登録!$D$6,"")</f>
        <v/>
      </c>
      <c r="E124" s="689"/>
      <c r="F124" s="689"/>
      <c r="G124" s="689"/>
      <c r="H124" s="651"/>
      <c r="I124" s="37" t="s">
        <v>1217</v>
      </c>
      <c r="J124" s="3"/>
    </row>
    <row r="125" spans="1:10" s="1" customFormat="1" ht="18.75" hidden="1" customHeight="1">
      <c r="A125" s="4"/>
      <c r="B125" s="657" t="s">
        <v>1</v>
      </c>
      <c r="C125" s="658"/>
      <c r="D125" s="690" t="str">
        <f>IF(基本情報登録!$D$8&gt;0,基本情報登録!$D$8,"")</f>
        <v/>
      </c>
      <c r="E125" s="691"/>
      <c r="F125" s="691"/>
      <c r="G125" s="691"/>
      <c r="H125" s="658"/>
      <c r="I125" s="645"/>
      <c r="J125" s="3"/>
    </row>
    <row r="126" spans="1:10" s="1" customFormat="1" ht="19.5" hidden="1" customHeight="1" thickBot="1">
      <c r="A126" s="4"/>
      <c r="B126" s="686"/>
      <c r="C126" s="687"/>
      <c r="D126" s="692"/>
      <c r="E126" s="693"/>
      <c r="F126" s="693"/>
      <c r="G126" s="693"/>
      <c r="H126" s="687"/>
      <c r="I126" s="670"/>
      <c r="J126" s="3"/>
    </row>
    <row r="127" spans="1:10" s="1" customFormat="1" ht="18.75" hidden="1">
      <c r="A127" s="4"/>
      <c r="B127" s="650" t="s">
        <v>2127</v>
      </c>
      <c r="C127" s="651"/>
      <c r="D127" s="652"/>
      <c r="E127" s="653"/>
      <c r="F127" s="653"/>
      <c r="G127" s="653"/>
      <c r="H127" s="653"/>
      <c r="I127" s="654"/>
      <c r="J127" s="3"/>
    </row>
    <row r="128" spans="1:10" s="1" customFormat="1" ht="18.75" hidden="1">
      <c r="A128" s="4"/>
      <c r="B128" s="25"/>
      <c r="C128" s="26"/>
      <c r="D128" s="27"/>
      <c r="E128" s="655" t="str">
        <f>TEXT(D127,"00000")</f>
        <v>00000</v>
      </c>
      <c r="F128" s="655"/>
      <c r="G128" s="655"/>
      <c r="H128" s="655"/>
      <c r="I128" s="656"/>
      <c r="J128" s="3"/>
    </row>
    <row r="129" spans="1:10" s="1" customFormat="1" ht="18.75" hidden="1" customHeight="1">
      <c r="A129" s="4"/>
      <c r="B129" s="657" t="s">
        <v>21</v>
      </c>
      <c r="C129" s="658"/>
      <c r="D129" s="639"/>
      <c r="E129" s="661"/>
      <c r="F129" s="661"/>
      <c r="G129" s="661"/>
      <c r="H129" s="661"/>
      <c r="I129" s="662"/>
      <c r="J129" s="3"/>
    </row>
    <row r="130" spans="1:10" s="1" customFormat="1" ht="18.75" hidden="1" customHeight="1">
      <c r="A130" s="4"/>
      <c r="B130" s="659"/>
      <c r="C130" s="660"/>
      <c r="D130" s="641"/>
      <c r="E130" s="663"/>
      <c r="F130" s="663"/>
      <c r="G130" s="663"/>
      <c r="H130" s="663"/>
      <c r="I130" s="664"/>
      <c r="J130" s="3"/>
    </row>
    <row r="131" spans="1:10" s="1" customFormat="1" ht="19.5" hidden="1" thickBot="1">
      <c r="A131" s="4"/>
      <c r="B131" s="665" t="s">
        <v>1177</v>
      </c>
      <c r="C131" s="666"/>
      <c r="D131" s="667"/>
      <c r="E131" s="668"/>
      <c r="F131" s="668"/>
      <c r="G131" s="668"/>
      <c r="H131" s="668"/>
      <c r="I131" s="669"/>
      <c r="J131" s="3"/>
    </row>
    <row r="132" spans="1:10" s="1" customFormat="1" ht="18.75" hidden="1">
      <c r="A132" s="4"/>
      <c r="B132" s="698" t="s">
        <v>1178</v>
      </c>
      <c r="C132" s="699"/>
      <c r="D132" s="699"/>
      <c r="E132" s="699"/>
      <c r="F132" s="699"/>
      <c r="G132" s="699"/>
      <c r="H132" s="699"/>
      <c r="I132" s="700"/>
      <c r="J132" s="3"/>
    </row>
    <row r="133" spans="1:10" s="1" customFormat="1" ht="19.5" hidden="1" thickBot="1">
      <c r="A133" s="4"/>
      <c r="B133" s="28" t="s">
        <v>1182</v>
      </c>
      <c r="C133" s="29" t="s">
        <v>14</v>
      </c>
      <c r="D133" s="29" t="s">
        <v>1122</v>
      </c>
      <c r="E133" s="701" t="s">
        <v>1179</v>
      </c>
      <c r="F133" s="702"/>
      <c r="G133" s="29" t="s">
        <v>1183</v>
      </c>
      <c r="H133" s="29" t="s">
        <v>39</v>
      </c>
      <c r="I133" s="30" t="s">
        <v>1180</v>
      </c>
      <c r="J133" s="3"/>
    </row>
    <row r="134" spans="1:10" s="1" customFormat="1" ht="19.5" hidden="1" customHeight="1" thickTop="1">
      <c r="A134" s="4"/>
      <c r="B134" s="703">
        <v>1</v>
      </c>
      <c r="C134" s="704"/>
      <c r="D134" s="704" t="str">
        <f>IF(C134&gt;0,VLOOKUP(C134,男子登録情報!$A$2:$H$1688,2,0),"")</f>
        <v/>
      </c>
      <c r="E134" s="705" t="str">
        <f>IF(C134&gt;0,VLOOKUP(C134,男子登録情報!$A$2:$H$1688,3,0),"")</f>
        <v/>
      </c>
      <c r="F134" s="706"/>
      <c r="G134" s="704" t="str">
        <f>IF(C134&gt;0,VLOOKUP(C134,男子登録情報!$A$2:$H$1688,4,0),"")</f>
        <v/>
      </c>
      <c r="H134" s="704" t="str">
        <f>IF(C134&gt;0,VLOOKUP(C134,男子登録情報!$A$2:$H$1688,8,0),"")</f>
        <v/>
      </c>
      <c r="I134" s="707" t="str">
        <f>IF(C134&gt;0,VLOOKUP(C134,男子登録情報!$A$2:$H$1688,5,0),"")</f>
        <v/>
      </c>
      <c r="J134" s="3"/>
    </row>
    <row r="135" spans="1:10" s="1" customFormat="1" ht="18.75" hidden="1" customHeight="1">
      <c r="A135" s="4"/>
      <c r="B135" s="648"/>
      <c r="C135" s="644"/>
      <c r="D135" s="644"/>
      <c r="E135" s="641"/>
      <c r="F135" s="642"/>
      <c r="G135" s="644"/>
      <c r="H135" s="644"/>
      <c r="I135" s="646"/>
      <c r="J135" s="3"/>
    </row>
    <row r="136" spans="1:10" s="1" customFormat="1" ht="18.75" hidden="1" customHeight="1">
      <c r="A136" s="4"/>
      <c r="B136" s="647">
        <v>2</v>
      </c>
      <c r="C136" s="643"/>
      <c r="D136" s="643" t="str">
        <f>IF(C136,VLOOKUP(C136,男子登録情報!$A$2:$H$1688,2,0),"")</f>
        <v/>
      </c>
      <c r="E136" s="639" t="str">
        <f>IF(C136&gt;0,VLOOKUP(C136,男子登録情報!$A$2:$H$1688,3,0),"")</f>
        <v/>
      </c>
      <c r="F136" s="640"/>
      <c r="G136" s="643" t="str">
        <f>IF(C136&gt;0,VLOOKUP(C136,男子登録情報!$A$2:$H$1688,4,0),"")</f>
        <v/>
      </c>
      <c r="H136" s="643" t="str">
        <f>IF(C136&gt;0,VLOOKUP(C136,男子登録情報!$A$2:$H$1688,8,0),"")</f>
        <v/>
      </c>
      <c r="I136" s="645" t="str">
        <f>IF(C136&gt;0,VLOOKUP(C136,男子登録情報!$A$2:$H$1688,5,0),"")</f>
        <v/>
      </c>
      <c r="J136" s="3"/>
    </row>
    <row r="137" spans="1:10" s="1" customFormat="1" ht="18.75" hidden="1" customHeight="1">
      <c r="A137" s="4"/>
      <c r="B137" s="648"/>
      <c r="C137" s="644"/>
      <c r="D137" s="644"/>
      <c r="E137" s="641"/>
      <c r="F137" s="642"/>
      <c r="G137" s="644"/>
      <c r="H137" s="644"/>
      <c r="I137" s="646"/>
      <c r="J137" s="3"/>
    </row>
    <row r="138" spans="1:10" s="1" customFormat="1" ht="18.75" hidden="1" customHeight="1">
      <c r="A138" s="4"/>
      <c r="B138" s="647">
        <v>3</v>
      </c>
      <c r="C138" s="643"/>
      <c r="D138" s="643" t="str">
        <f>IF(C138,VLOOKUP(C138,男子登録情報!$A$2:$H$1688,2,0),"")</f>
        <v/>
      </c>
      <c r="E138" s="639" t="str">
        <f>IF(C138&gt;0,VLOOKUP(C138,男子登録情報!$A$2:$H$1688,3,0),"")</f>
        <v/>
      </c>
      <c r="F138" s="640"/>
      <c r="G138" s="643" t="str">
        <f>IF(C138&gt;0,VLOOKUP(C138,男子登録情報!$A$2:$H$1688,4,0),"")</f>
        <v/>
      </c>
      <c r="H138" s="643" t="str">
        <f>IF(C138&gt;0,VLOOKUP(C138,男子登録情報!$A$2:$H$1688,8,0),"")</f>
        <v/>
      </c>
      <c r="I138" s="645" t="str">
        <f>IF(C138&gt;0,VLOOKUP(C138,男子登録情報!$A$2:$H$1688,5,0),"")</f>
        <v/>
      </c>
      <c r="J138" s="3"/>
    </row>
    <row r="139" spans="1:10" s="1" customFormat="1" ht="18.75" hidden="1" customHeight="1">
      <c r="A139" s="4"/>
      <c r="B139" s="648"/>
      <c r="C139" s="644"/>
      <c r="D139" s="644"/>
      <c r="E139" s="641"/>
      <c r="F139" s="642"/>
      <c r="G139" s="644"/>
      <c r="H139" s="644"/>
      <c r="I139" s="646"/>
      <c r="J139" s="3"/>
    </row>
    <row r="140" spans="1:10" s="1" customFormat="1" ht="18.75" hidden="1" customHeight="1">
      <c r="A140" s="4"/>
      <c r="B140" s="647">
        <v>4</v>
      </c>
      <c r="C140" s="643"/>
      <c r="D140" s="643" t="str">
        <f>IF(C140,VLOOKUP(C140,男子登録情報!$A$2:$H$1688,2,0),"")</f>
        <v/>
      </c>
      <c r="E140" s="639" t="str">
        <f>IF(C140&gt;0,VLOOKUP(C140,男子登録情報!$A$2:$H$1688,3,0),"")</f>
        <v/>
      </c>
      <c r="F140" s="640"/>
      <c r="G140" s="643" t="str">
        <f>IF(C140&gt;0,VLOOKUP(C140,男子登録情報!$A$2:$H$1688,4,0),"")</f>
        <v/>
      </c>
      <c r="H140" s="643" t="str">
        <f>IF(C140&gt;0,VLOOKUP(C140,男子登録情報!$A$2:$H$1688,8,0),"")</f>
        <v/>
      </c>
      <c r="I140" s="645" t="str">
        <f>IF(C140&gt;0,VLOOKUP(C140,男子登録情報!$A$2:$H$1688,5,0),"")</f>
        <v/>
      </c>
      <c r="J140" s="3"/>
    </row>
    <row r="141" spans="1:10" s="1" customFormat="1" ht="18.75" hidden="1" customHeight="1">
      <c r="A141" s="4"/>
      <c r="B141" s="648"/>
      <c r="C141" s="644"/>
      <c r="D141" s="644"/>
      <c r="E141" s="641"/>
      <c r="F141" s="642"/>
      <c r="G141" s="644"/>
      <c r="H141" s="644"/>
      <c r="I141" s="646"/>
      <c r="J141" s="3"/>
    </row>
    <row r="142" spans="1:10" s="1" customFormat="1" ht="18.75" hidden="1" customHeight="1">
      <c r="A142" s="4"/>
      <c r="B142" s="647">
        <v>5</v>
      </c>
      <c r="C142" s="643"/>
      <c r="D142" s="643" t="str">
        <f>IF(C142,VLOOKUP(C142,男子登録情報!$A$2:$H$1688,2,0),"")</f>
        <v/>
      </c>
      <c r="E142" s="639" t="str">
        <f>IF(C142&gt;0,VLOOKUP(C142,男子登録情報!$A$2:$H$1688,3,0),"")</f>
        <v/>
      </c>
      <c r="F142" s="640"/>
      <c r="G142" s="643" t="str">
        <f>IF(C142&gt;0,VLOOKUP(C142,男子登録情報!$A$2:$H$1688,4,0),"")</f>
        <v/>
      </c>
      <c r="H142" s="643" t="str">
        <f>IF(C142&gt;0,VLOOKUP(C142,男子登録情報!$A$2:$H$1688,8,0),"")</f>
        <v/>
      </c>
      <c r="I142" s="645" t="str">
        <f>IF(C142&gt;0,VLOOKUP(C142,男子登録情報!$A$2:$H$1688,5,0),"")</f>
        <v/>
      </c>
      <c r="J142" s="3"/>
    </row>
    <row r="143" spans="1:10" s="1" customFormat="1" ht="18.75" hidden="1" customHeight="1">
      <c r="A143" s="4"/>
      <c r="B143" s="648"/>
      <c r="C143" s="644"/>
      <c r="D143" s="644"/>
      <c r="E143" s="641"/>
      <c r="F143" s="642"/>
      <c r="G143" s="644"/>
      <c r="H143" s="644"/>
      <c r="I143" s="646"/>
      <c r="J143" s="3"/>
    </row>
    <row r="144" spans="1:10" s="1" customFormat="1" ht="18.75" hidden="1" customHeight="1">
      <c r="A144" s="4"/>
      <c r="B144" s="647">
        <v>6</v>
      </c>
      <c r="C144" s="643"/>
      <c r="D144" s="643" t="str">
        <f>IF(C144,VLOOKUP(C144,男子登録情報!$A$2:$H$1688,2,0),"")</f>
        <v/>
      </c>
      <c r="E144" s="639" t="str">
        <f>IF(C144&gt;0,VLOOKUP(C144,男子登録情報!$A$2:$H$1688,3,0),"")</f>
        <v/>
      </c>
      <c r="F144" s="640"/>
      <c r="G144" s="643" t="str">
        <f>IF(C144&gt;0,VLOOKUP(C144,男子登録情報!$A$2:$H$1688,4,0),"")</f>
        <v/>
      </c>
      <c r="H144" s="643" t="str">
        <f>IF(C144&gt;0,VLOOKUP(C144,男子登録情報!$A$2:$H$1688,8,0),"")</f>
        <v/>
      </c>
      <c r="I144" s="645" t="str">
        <f>IF(C144&gt;0,VLOOKUP(C144,男子登録情報!$A$2:$H$1688,5,0),"")</f>
        <v/>
      </c>
      <c r="J144" s="3"/>
    </row>
    <row r="145" spans="1:10" s="1" customFormat="1" ht="19.5" hidden="1" customHeight="1" thickBot="1">
      <c r="A145" s="4"/>
      <c r="B145" s="694"/>
      <c r="C145" s="695"/>
      <c r="D145" s="695"/>
      <c r="E145" s="696"/>
      <c r="F145" s="697"/>
      <c r="G145" s="695"/>
      <c r="H145" s="695"/>
      <c r="I145" s="670"/>
      <c r="J145" s="3"/>
    </row>
    <row r="146" spans="1:10" s="1" customFormat="1" ht="18.75" hidden="1">
      <c r="A146" s="4"/>
      <c r="B146" s="671" t="s">
        <v>1181</v>
      </c>
      <c r="C146" s="672"/>
      <c r="D146" s="672"/>
      <c r="E146" s="672"/>
      <c r="F146" s="672"/>
      <c r="G146" s="672"/>
      <c r="H146" s="672"/>
      <c r="I146" s="673"/>
      <c r="J146" s="3"/>
    </row>
    <row r="147" spans="1:10" s="1" customFormat="1" ht="18.75" hidden="1">
      <c r="A147" s="4"/>
      <c r="B147" s="674"/>
      <c r="C147" s="675"/>
      <c r="D147" s="675"/>
      <c r="E147" s="675"/>
      <c r="F147" s="675"/>
      <c r="G147" s="675"/>
      <c r="H147" s="675"/>
      <c r="I147" s="676"/>
      <c r="J147" s="3"/>
    </row>
    <row r="148" spans="1:10" s="1" customFormat="1" ht="19.5" hidden="1" thickBot="1">
      <c r="A148" s="4"/>
      <c r="B148" s="677"/>
      <c r="C148" s="678"/>
      <c r="D148" s="678"/>
      <c r="E148" s="678"/>
      <c r="F148" s="678"/>
      <c r="G148" s="678"/>
      <c r="H148" s="678"/>
      <c r="I148" s="679"/>
      <c r="J148" s="3"/>
    </row>
    <row r="149" spans="1:10" s="1" customFormat="1" ht="18.75" hidden="1">
      <c r="A149" s="35"/>
      <c r="B149" s="35"/>
      <c r="C149" s="35"/>
      <c r="D149" s="35"/>
      <c r="E149" s="35"/>
      <c r="F149" s="35"/>
      <c r="G149" s="35"/>
      <c r="H149" s="35"/>
      <c r="I149" s="35"/>
      <c r="J149" s="38"/>
    </row>
    <row r="150" spans="1:10" s="1" customFormat="1" ht="18.75" hidden="1">
      <c r="A150" s="4"/>
      <c r="B150" s="4"/>
      <c r="C150" s="4"/>
      <c r="D150" s="4"/>
      <c r="E150" s="4"/>
      <c r="F150" s="4"/>
      <c r="G150" s="4"/>
      <c r="H150" s="4"/>
      <c r="I150" s="4"/>
      <c r="J150" s="36" t="s">
        <v>1200</v>
      </c>
    </row>
    <row r="151" spans="1:10" s="1" customFormat="1" ht="18.75" hidden="1" customHeight="1">
      <c r="A151" s="4"/>
      <c r="B151" s="680" t="str">
        <f>CONCATENATE('加盟校情報&amp;大会設定'!$G$5,'加盟校情報&amp;大会設定'!$H$5,'加盟校情報&amp;大会設定'!$I$5,'加盟校情報&amp;大会設定'!$J$5,)&amp;"　男子4×100mR"</f>
        <v>第50回東海学生陸上競技秋季選手権大会　男子4×100mR</v>
      </c>
      <c r="C151" s="681"/>
      <c r="D151" s="681"/>
      <c r="E151" s="681"/>
      <c r="F151" s="681"/>
      <c r="G151" s="681"/>
      <c r="H151" s="681"/>
      <c r="I151" s="682"/>
      <c r="J151" s="3"/>
    </row>
    <row r="152" spans="1:10" s="1" customFormat="1" ht="19.5" hidden="1" customHeight="1" thickBot="1">
      <c r="A152" s="4"/>
      <c r="B152" s="683"/>
      <c r="C152" s="684"/>
      <c r="D152" s="684"/>
      <c r="E152" s="684"/>
      <c r="F152" s="684"/>
      <c r="G152" s="684"/>
      <c r="H152" s="684"/>
      <c r="I152" s="685"/>
      <c r="J152" s="3"/>
    </row>
    <row r="153" spans="1:10" s="1" customFormat="1" ht="18.75" hidden="1">
      <c r="A153" s="4"/>
      <c r="B153" s="650" t="s">
        <v>1183</v>
      </c>
      <c r="C153" s="651"/>
      <c r="D153" s="688" t="str">
        <f>IF(基本情報登録!$D$6&gt;0,基本情報登録!$D$6,"")</f>
        <v/>
      </c>
      <c r="E153" s="689"/>
      <c r="F153" s="689"/>
      <c r="G153" s="689"/>
      <c r="H153" s="651"/>
      <c r="I153" s="37" t="s">
        <v>1217</v>
      </c>
      <c r="J153" s="3"/>
    </row>
    <row r="154" spans="1:10" s="1" customFormat="1" ht="18.75" hidden="1" customHeight="1">
      <c r="A154" s="4"/>
      <c r="B154" s="657" t="s">
        <v>1</v>
      </c>
      <c r="C154" s="658"/>
      <c r="D154" s="690" t="str">
        <f>IF(基本情報登録!$D$8&gt;0,基本情報登録!$D$8,"")</f>
        <v/>
      </c>
      <c r="E154" s="691"/>
      <c r="F154" s="691"/>
      <c r="G154" s="691"/>
      <c r="H154" s="658"/>
      <c r="I154" s="645"/>
      <c r="J154" s="3"/>
    </row>
    <row r="155" spans="1:10" s="1" customFormat="1" ht="19.5" hidden="1" customHeight="1" thickBot="1">
      <c r="A155" s="4"/>
      <c r="B155" s="686"/>
      <c r="C155" s="687"/>
      <c r="D155" s="692"/>
      <c r="E155" s="693"/>
      <c r="F155" s="693"/>
      <c r="G155" s="693"/>
      <c r="H155" s="687"/>
      <c r="I155" s="670"/>
      <c r="J155" s="3"/>
    </row>
    <row r="156" spans="1:10" s="1" customFormat="1" ht="18.75" hidden="1">
      <c r="A156" s="4"/>
      <c r="B156" s="650" t="s">
        <v>2127</v>
      </c>
      <c r="C156" s="651"/>
      <c r="D156" s="652"/>
      <c r="E156" s="653"/>
      <c r="F156" s="653"/>
      <c r="G156" s="653"/>
      <c r="H156" s="653"/>
      <c r="I156" s="654"/>
      <c r="J156" s="3"/>
    </row>
    <row r="157" spans="1:10" s="1" customFormat="1" ht="18.75" hidden="1">
      <c r="A157" s="4"/>
      <c r="B157" s="25"/>
      <c r="C157" s="26"/>
      <c r="D157" s="27"/>
      <c r="E157" s="655" t="str">
        <f>TEXT(D156,"00000")</f>
        <v>00000</v>
      </c>
      <c r="F157" s="655"/>
      <c r="G157" s="655"/>
      <c r="H157" s="655"/>
      <c r="I157" s="656"/>
      <c r="J157" s="3"/>
    </row>
    <row r="158" spans="1:10" s="1" customFormat="1" ht="18.75" hidden="1" customHeight="1">
      <c r="A158" s="4"/>
      <c r="B158" s="657" t="s">
        <v>21</v>
      </c>
      <c r="C158" s="658"/>
      <c r="D158" s="639"/>
      <c r="E158" s="661"/>
      <c r="F158" s="661"/>
      <c r="G158" s="661"/>
      <c r="H158" s="661"/>
      <c r="I158" s="662"/>
      <c r="J158" s="3"/>
    </row>
    <row r="159" spans="1:10" s="1" customFormat="1" ht="18.75" hidden="1" customHeight="1">
      <c r="A159" s="4"/>
      <c r="B159" s="659"/>
      <c r="C159" s="660"/>
      <c r="D159" s="641"/>
      <c r="E159" s="663"/>
      <c r="F159" s="663"/>
      <c r="G159" s="663"/>
      <c r="H159" s="663"/>
      <c r="I159" s="664"/>
      <c r="J159" s="3"/>
    </row>
    <row r="160" spans="1:10" s="1" customFormat="1" ht="19.5" hidden="1" thickBot="1">
      <c r="A160" s="4"/>
      <c r="B160" s="665" t="s">
        <v>1177</v>
      </c>
      <c r="C160" s="666"/>
      <c r="D160" s="667"/>
      <c r="E160" s="668"/>
      <c r="F160" s="668"/>
      <c r="G160" s="668"/>
      <c r="H160" s="668"/>
      <c r="I160" s="669"/>
      <c r="J160" s="3"/>
    </row>
    <row r="161" spans="1:10" s="1" customFormat="1" ht="18.75" hidden="1">
      <c r="A161" s="4"/>
      <c r="B161" s="698" t="s">
        <v>1178</v>
      </c>
      <c r="C161" s="699"/>
      <c r="D161" s="699"/>
      <c r="E161" s="699"/>
      <c r="F161" s="699"/>
      <c r="G161" s="699"/>
      <c r="H161" s="699"/>
      <c r="I161" s="700"/>
      <c r="J161" s="3"/>
    </row>
    <row r="162" spans="1:10" s="1" customFormat="1" ht="19.5" hidden="1" thickBot="1">
      <c r="A162" s="4"/>
      <c r="B162" s="28" t="s">
        <v>1182</v>
      </c>
      <c r="C162" s="29" t="s">
        <v>14</v>
      </c>
      <c r="D162" s="29" t="s">
        <v>1122</v>
      </c>
      <c r="E162" s="701" t="s">
        <v>1179</v>
      </c>
      <c r="F162" s="702"/>
      <c r="G162" s="29" t="s">
        <v>1183</v>
      </c>
      <c r="H162" s="29" t="s">
        <v>39</v>
      </c>
      <c r="I162" s="30" t="s">
        <v>1180</v>
      </c>
      <c r="J162" s="3"/>
    </row>
    <row r="163" spans="1:10" s="1" customFormat="1" ht="19.5" hidden="1" customHeight="1" thickTop="1">
      <c r="A163" s="4"/>
      <c r="B163" s="703">
        <v>1</v>
      </c>
      <c r="C163" s="704"/>
      <c r="D163" s="704" t="str">
        <f>IF(C163&gt;0,VLOOKUP(C163,男子登録情報!$A$2:$H$1688,2,0),"")</f>
        <v/>
      </c>
      <c r="E163" s="705" t="str">
        <f>IF(C163&gt;0,VLOOKUP(C163,男子登録情報!$A$2:$H$1688,3,0),"")</f>
        <v/>
      </c>
      <c r="F163" s="706"/>
      <c r="G163" s="704" t="str">
        <f>IF(C163&gt;0,VLOOKUP(C163,男子登録情報!$A$2:$H$1688,4,0),"")</f>
        <v/>
      </c>
      <c r="H163" s="704" t="str">
        <f>IF(C163&gt;0,VLOOKUP(C163,男子登録情報!$A$2:$H$1688,8,0),"")</f>
        <v/>
      </c>
      <c r="I163" s="707" t="str">
        <f>IF(C163&gt;0,VLOOKUP(C163,男子登録情報!$A$2:$H$1688,5,0),"")</f>
        <v/>
      </c>
      <c r="J163" s="3"/>
    </row>
    <row r="164" spans="1:10" s="1" customFormat="1" ht="18.75" hidden="1" customHeight="1">
      <c r="A164" s="4"/>
      <c r="B164" s="648"/>
      <c r="C164" s="644"/>
      <c r="D164" s="644"/>
      <c r="E164" s="641"/>
      <c r="F164" s="642"/>
      <c r="G164" s="644"/>
      <c r="H164" s="644"/>
      <c r="I164" s="646"/>
      <c r="J164" s="3"/>
    </row>
    <row r="165" spans="1:10" s="1" customFormat="1" ht="18.75" hidden="1" customHeight="1">
      <c r="A165" s="4"/>
      <c r="B165" s="647">
        <v>2</v>
      </c>
      <c r="C165" s="643"/>
      <c r="D165" s="643" t="str">
        <f>IF(C165,VLOOKUP(C165,男子登録情報!$A$2:$H$1688,2,0),"")</f>
        <v/>
      </c>
      <c r="E165" s="639" t="str">
        <f>IF(C165&gt;0,VLOOKUP(C165,男子登録情報!$A$2:$H$1688,3,0),"")</f>
        <v/>
      </c>
      <c r="F165" s="640"/>
      <c r="G165" s="643" t="str">
        <f>IF(C165&gt;0,VLOOKUP(C165,男子登録情報!$A$2:$H$1688,4,0),"")</f>
        <v/>
      </c>
      <c r="H165" s="643" t="str">
        <f>IF(C165&gt;0,VLOOKUP(C165,男子登録情報!$A$2:$H$1688,8,0),"")</f>
        <v/>
      </c>
      <c r="I165" s="645" t="str">
        <f>IF(C165&gt;0,VLOOKUP(C165,男子登録情報!$A$2:$H$1688,5,0),"")</f>
        <v/>
      </c>
      <c r="J165" s="3"/>
    </row>
    <row r="166" spans="1:10" s="1" customFormat="1" ht="18.75" hidden="1" customHeight="1">
      <c r="A166" s="4"/>
      <c r="B166" s="648"/>
      <c r="C166" s="644"/>
      <c r="D166" s="644"/>
      <c r="E166" s="641"/>
      <c r="F166" s="642"/>
      <c r="G166" s="644"/>
      <c r="H166" s="644"/>
      <c r="I166" s="646"/>
      <c r="J166" s="3"/>
    </row>
    <row r="167" spans="1:10" s="1" customFormat="1" ht="18.75" hidden="1" customHeight="1">
      <c r="A167" s="4"/>
      <c r="B167" s="647">
        <v>3</v>
      </c>
      <c r="C167" s="643"/>
      <c r="D167" s="643" t="str">
        <f>IF(C167,VLOOKUP(C167,男子登録情報!$A$2:$H$1688,2,0),"")</f>
        <v/>
      </c>
      <c r="E167" s="639" t="str">
        <f>IF(C167&gt;0,VLOOKUP(C167,男子登録情報!$A$2:$H$1688,3,0),"")</f>
        <v/>
      </c>
      <c r="F167" s="640"/>
      <c r="G167" s="643" t="str">
        <f>IF(C167&gt;0,VLOOKUP(C167,男子登録情報!$A$2:$H$1688,4,0),"")</f>
        <v/>
      </c>
      <c r="H167" s="643" t="str">
        <f>IF(C167&gt;0,VLOOKUP(C167,男子登録情報!$A$2:$H$1688,8,0),"")</f>
        <v/>
      </c>
      <c r="I167" s="645" t="str">
        <f>IF(C167&gt;0,VLOOKUP(C167,男子登録情報!$A$2:$H$1688,5,0),"")</f>
        <v/>
      </c>
      <c r="J167" s="3"/>
    </row>
    <row r="168" spans="1:10" s="1" customFormat="1" ht="18.75" hidden="1" customHeight="1">
      <c r="A168" s="4"/>
      <c r="B168" s="648"/>
      <c r="C168" s="644"/>
      <c r="D168" s="644"/>
      <c r="E168" s="641"/>
      <c r="F168" s="642"/>
      <c r="G168" s="644"/>
      <c r="H168" s="644"/>
      <c r="I168" s="646"/>
      <c r="J168" s="3"/>
    </row>
    <row r="169" spans="1:10" s="1" customFormat="1" ht="18.75" hidden="1" customHeight="1">
      <c r="A169" s="4"/>
      <c r="B169" s="647">
        <v>4</v>
      </c>
      <c r="C169" s="643"/>
      <c r="D169" s="643" t="str">
        <f>IF(C169,VLOOKUP(C169,男子登録情報!$A$2:$H$1688,2,0),"")</f>
        <v/>
      </c>
      <c r="E169" s="639" t="str">
        <f>IF(C169&gt;0,VLOOKUP(C169,男子登録情報!$A$2:$H$1688,3,0),"")</f>
        <v/>
      </c>
      <c r="F169" s="640"/>
      <c r="G169" s="643" t="str">
        <f>IF(C169&gt;0,VLOOKUP(C169,男子登録情報!$A$2:$H$1688,4,0),"")</f>
        <v/>
      </c>
      <c r="H169" s="643" t="str">
        <f>IF(C169&gt;0,VLOOKUP(C169,男子登録情報!$A$2:$H$1688,8,0),"")</f>
        <v/>
      </c>
      <c r="I169" s="645" t="str">
        <f>IF(C169&gt;0,VLOOKUP(C169,男子登録情報!$A$2:$H$1688,5,0),"")</f>
        <v/>
      </c>
      <c r="J169" s="3"/>
    </row>
    <row r="170" spans="1:10" s="1" customFormat="1" ht="18.75" hidden="1" customHeight="1">
      <c r="A170" s="4"/>
      <c r="B170" s="648"/>
      <c r="C170" s="644"/>
      <c r="D170" s="644"/>
      <c r="E170" s="641"/>
      <c r="F170" s="642"/>
      <c r="G170" s="644"/>
      <c r="H170" s="644"/>
      <c r="I170" s="646"/>
      <c r="J170" s="3"/>
    </row>
    <row r="171" spans="1:10" s="1" customFormat="1" ht="18.75" hidden="1" customHeight="1">
      <c r="A171" s="4"/>
      <c r="B171" s="647">
        <v>5</v>
      </c>
      <c r="C171" s="643"/>
      <c r="D171" s="643" t="str">
        <f>IF(C171,VLOOKUP(C171,男子登録情報!$A$2:$H$1688,2,0),"")</f>
        <v/>
      </c>
      <c r="E171" s="639" t="str">
        <f>IF(C171&gt;0,VLOOKUP(C171,男子登録情報!$A$2:$H$1688,3,0),"")</f>
        <v/>
      </c>
      <c r="F171" s="640"/>
      <c r="G171" s="643" t="str">
        <f>IF(C171&gt;0,VLOOKUP(C171,男子登録情報!$A$2:$H$1688,4,0),"")</f>
        <v/>
      </c>
      <c r="H171" s="643" t="str">
        <f>IF(C171&gt;0,VLOOKUP(C171,男子登録情報!$A$2:$H$1688,8,0),"")</f>
        <v/>
      </c>
      <c r="I171" s="645" t="str">
        <f>IF(C171&gt;0,VLOOKUP(C171,男子登録情報!$A$2:$H$1688,5,0),"")</f>
        <v/>
      </c>
      <c r="J171" s="3"/>
    </row>
    <row r="172" spans="1:10" s="1" customFormat="1" ht="18.75" hidden="1" customHeight="1">
      <c r="A172" s="4"/>
      <c r="B172" s="648"/>
      <c r="C172" s="644"/>
      <c r="D172" s="644"/>
      <c r="E172" s="641"/>
      <c r="F172" s="642"/>
      <c r="G172" s="644"/>
      <c r="H172" s="644"/>
      <c r="I172" s="646"/>
      <c r="J172" s="3"/>
    </row>
    <row r="173" spans="1:10" s="1" customFormat="1" ht="18.75" hidden="1" customHeight="1">
      <c r="A173" s="4"/>
      <c r="B173" s="647">
        <v>6</v>
      </c>
      <c r="C173" s="643"/>
      <c r="D173" s="643" t="str">
        <f>IF(C173,VLOOKUP(C173,男子登録情報!$A$2:$H$1688,2,0),"")</f>
        <v/>
      </c>
      <c r="E173" s="639" t="str">
        <f>IF(C173&gt;0,VLOOKUP(C173,男子登録情報!$A$2:$H$1688,3,0),"")</f>
        <v/>
      </c>
      <c r="F173" s="640"/>
      <c r="G173" s="643" t="str">
        <f>IF(C173&gt;0,VLOOKUP(C173,男子登録情報!$A$2:$H$1688,4,0),"")</f>
        <v/>
      </c>
      <c r="H173" s="643" t="str">
        <f>IF(C173&gt;0,VLOOKUP(C173,男子登録情報!$A$2:$H$1688,8,0),"")</f>
        <v/>
      </c>
      <c r="I173" s="645" t="str">
        <f>IF(C173&gt;0,VLOOKUP(C173,男子登録情報!$A$2:$H$1688,5,0),"")</f>
        <v/>
      </c>
      <c r="J173" s="3"/>
    </row>
    <row r="174" spans="1:10" s="1" customFormat="1" ht="19.5" hidden="1" customHeight="1" thickBot="1">
      <c r="A174" s="4"/>
      <c r="B174" s="694"/>
      <c r="C174" s="695"/>
      <c r="D174" s="695"/>
      <c r="E174" s="696"/>
      <c r="F174" s="697"/>
      <c r="G174" s="695"/>
      <c r="H174" s="695"/>
      <c r="I174" s="670"/>
      <c r="J174" s="3"/>
    </row>
    <row r="175" spans="1:10" s="1" customFormat="1" ht="18.75" hidden="1">
      <c r="A175" s="4"/>
      <c r="B175" s="671" t="s">
        <v>1181</v>
      </c>
      <c r="C175" s="672"/>
      <c r="D175" s="672"/>
      <c r="E175" s="672"/>
      <c r="F175" s="672"/>
      <c r="G175" s="672"/>
      <c r="H175" s="672"/>
      <c r="I175" s="673"/>
      <c r="J175" s="3"/>
    </row>
    <row r="176" spans="1:10" s="1" customFormat="1" ht="18.75" hidden="1">
      <c r="A176" s="4"/>
      <c r="B176" s="674"/>
      <c r="C176" s="675"/>
      <c r="D176" s="675"/>
      <c r="E176" s="675"/>
      <c r="F176" s="675"/>
      <c r="G176" s="675"/>
      <c r="H176" s="675"/>
      <c r="I176" s="676"/>
      <c r="J176" s="3"/>
    </row>
    <row r="177" spans="1:10" s="1" customFormat="1" ht="19.5" hidden="1" thickBot="1">
      <c r="A177" s="4"/>
      <c r="B177" s="677"/>
      <c r="C177" s="678"/>
      <c r="D177" s="678"/>
      <c r="E177" s="678"/>
      <c r="F177" s="678"/>
      <c r="G177" s="678"/>
      <c r="H177" s="678"/>
      <c r="I177" s="679"/>
      <c r="J177" s="3"/>
    </row>
    <row r="178" spans="1:10" s="1" customFormat="1" ht="18.75" hidden="1">
      <c r="A178" s="35"/>
      <c r="B178" s="35"/>
      <c r="C178" s="35"/>
      <c r="D178" s="35"/>
      <c r="E178" s="35"/>
      <c r="F178" s="35"/>
      <c r="G178" s="35"/>
      <c r="H178" s="35"/>
      <c r="I178" s="35"/>
      <c r="J178" s="38"/>
    </row>
    <row r="179" spans="1:10" s="1" customFormat="1" ht="18.75" hidden="1">
      <c r="A179" s="4"/>
      <c r="B179" s="4"/>
      <c r="C179" s="4"/>
      <c r="D179" s="4"/>
      <c r="E179" s="4"/>
      <c r="F179" s="4"/>
      <c r="G179" s="4"/>
      <c r="H179" s="4"/>
      <c r="I179" s="4"/>
      <c r="J179" s="36" t="s">
        <v>1201</v>
      </c>
    </row>
    <row r="180" spans="1:10" s="1" customFormat="1" ht="18.75" hidden="1" customHeight="1">
      <c r="A180" s="4"/>
      <c r="B180" s="680" t="str">
        <f>CONCATENATE('加盟校情報&amp;大会設定'!$G$5,'加盟校情報&amp;大会設定'!$H$5,'加盟校情報&amp;大会設定'!$I$5,'加盟校情報&amp;大会設定'!$J$5,)&amp;"　男子4×100mR"</f>
        <v>第50回東海学生陸上競技秋季選手権大会　男子4×100mR</v>
      </c>
      <c r="C180" s="681"/>
      <c r="D180" s="681"/>
      <c r="E180" s="681"/>
      <c r="F180" s="681"/>
      <c r="G180" s="681"/>
      <c r="H180" s="681"/>
      <c r="I180" s="682"/>
      <c r="J180" s="3"/>
    </row>
    <row r="181" spans="1:10" s="1" customFormat="1" ht="19.5" hidden="1" customHeight="1" thickBot="1">
      <c r="A181" s="4"/>
      <c r="B181" s="683"/>
      <c r="C181" s="684"/>
      <c r="D181" s="684"/>
      <c r="E181" s="684"/>
      <c r="F181" s="684"/>
      <c r="G181" s="684"/>
      <c r="H181" s="684"/>
      <c r="I181" s="685"/>
      <c r="J181" s="3"/>
    </row>
    <row r="182" spans="1:10" s="1" customFormat="1" ht="18.75" hidden="1">
      <c r="A182" s="4"/>
      <c r="B182" s="650" t="s">
        <v>1183</v>
      </c>
      <c r="C182" s="651"/>
      <c r="D182" s="688" t="str">
        <f>IF(基本情報登録!$D$6&gt;0,基本情報登録!$D$6,"")</f>
        <v/>
      </c>
      <c r="E182" s="689"/>
      <c r="F182" s="689"/>
      <c r="G182" s="689"/>
      <c r="H182" s="651"/>
      <c r="I182" s="37" t="s">
        <v>1217</v>
      </c>
      <c r="J182" s="3"/>
    </row>
    <row r="183" spans="1:10" s="1" customFormat="1" ht="18.75" hidden="1" customHeight="1">
      <c r="A183" s="4"/>
      <c r="B183" s="657" t="s">
        <v>1</v>
      </c>
      <c r="C183" s="658"/>
      <c r="D183" s="690" t="str">
        <f>IF(基本情報登録!$D$8&gt;0,基本情報登録!$D$8,"")</f>
        <v/>
      </c>
      <c r="E183" s="691"/>
      <c r="F183" s="691"/>
      <c r="G183" s="691"/>
      <c r="H183" s="658"/>
      <c r="I183" s="645"/>
      <c r="J183" s="3"/>
    </row>
    <row r="184" spans="1:10" s="1" customFormat="1" ht="19.5" hidden="1" customHeight="1" thickBot="1">
      <c r="A184" s="4"/>
      <c r="B184" s="686"/>
      <c r="C184" s="687"/>
      <c r="D184" s="692"/>
      <c r="E184" s="693"/>
      <c r="F184" s="693"/>
      <c r="G184" s="693"/>
      <c r="H184" s="687"/>
      <c r="I184" s="670"/>
      <c r="J184" s="3"/>
    </row>
    <row r="185" spans="1:10" s="1" customFormat="1" ht="18.75" hidden="1">
      <c r="A185" s="4"/>
      <c r="B185" s="650" t="s">
        <v>2127</v>
      </c>
      <c r="C185" s="651"/>
      <c r="D185" s="652"/>
      <c r="E185" s="653"/>
      <c r="F185" s="653"/>
      <c r="G185" s="653"/>
      <c r="H185" s="653"/>
      <c r="I185" s="654"/>
      <c r="J185" s="3"/>
    </row>
    <row r="186" spans="1:10" s="1" customFormat="1" ht="18.75" hidden="1">
      <c r="A186" s="4"/>
      <c r="B186" s="25"/>
      <c r="C186" s="26"/>
      <c r="D186" s="27"/>
      <c r="E186" s="655" t="str">
        <f>TEXT(D185,"00000")</f>
        <v>00000</v>
      </c>
      <c r="F186" s="655"/>
      <c r="G186" s="655"/>
      <c r="H186" s="655"/>
      <c r="I186" s="656"/>
      <c r="J186" s="3"/>
    </row>
    <row r="187" spans="1:10" s="1" customFormat="1" ht="18.75" hidden="1" customHeight="1">
      <c r="A187" s="4"/>
      <c r="B187" s="657" t="s">
        <v>21</v>
      </c>
      <c r="C187" s="658"/>
      <c r="D187" s="639"/>
      <c r="E187" s="661"/>
      <c r="F187" s="661"/>
      <c r="G187" s="661"/>
      <c r="H187" s="661"/>
      <c r="I187" s="662"/>
      <c r="J187" s="3"/>
    </row>
    <row r="188" spans="1:10" s="1" customFormat="1" ht="18.75" hidden="1" customHeight="1">
      <c r="A188" s="4"/>
      <c r="B188" s="659"/>
      <c r="C188" s="660"/>
      <c r="D188" s="641"/>
      <c r="E188" s="663"/>
      <c r="F188" s="663"/>
      <c r="G188" s="663"/>
      <c r="H188" s="663"/>
      <c r="I188" s="664"/>
      <c r="J188" s="3"/>
    </row>
    <row r="189" spans="1:10" s="1" customFormat="1" ht="19.5" hidden="1" thickBot="1">
      <c r="A189" s="4"/>
      <c r="B189" s="665" t="s">
        <v>1177</v>
      </c>
      <c r="C189" s="666"/>
      <c r="D189" s="667"/>
      <c r="E189" s="668"/>
      <c r="F189" s="668"/>
      <c r="G189" s="668"/>
      <c r="H189" s="668"/>
      <c r="I189" s="669"/>
      <c r="J189" s="3"/>
    </row>
    <row r="190" spans="1:10" s="1" customFormat="1" ht="18.75" hidden="1">
      <c r="A190" s="4"/>
      <c r="B190" s="698" t="s">
        <v>1178</v>
      </c>
      <c r="C190" s="699"/>
      <c r="D190" s="699"/>
      <c r="E190" s="699"/>
      <c r="F190" s="699"/>
      <c r="G190" s="699"/>
      <c r="H190" s="699"/>
      <c r="I190" s="700"/>
      <c r="J190" s="3"/>
    </row>
    <row r="191" spans="1:10" s="1" customFormat="1" ht="19.5" hidden="1" thickBot="1">
      <c r="A191" s="4"/>
      <c r="B191" s="28" t="s">
        <v>1182</v>
      </c>
      <c r="C191" s="29" t="s">
        <v>14</v>
      </c>
      <c r="D191" s="29" t="s">
        <v>1122</v>
      </c>
      <c r="E191" s="701" t="s">
        <v>1179</v>
      </c>
      <c r="F191" s="702"/>
      <c r="G191" s="29" t="s">
        <v>1183</v>
      </c>
      <c r="H191" s="29" t="s">
        <v>39</v>
      </c>
      <c r="I191" s="30" t="s">
        <v>1180</v>
      </c>
      <c r="J191" s="3"/>
    </row>
    <row r="192" spans="1:10" s="1" customFormat="1" ht="19.5" hidden="1" customHeight="1" thickTop="1">
      <c r="A192" s="4"/>
      <c r="B192" s="703">
        <v>1</v>
      </c>
      <c r="C192" s="704"/>
      <c r="D192" s="704" t="str">
        <f>IF(C192&gt;0,VLOOKUP(C192,男子登録情報!$A$2:$H$1688,2,0),"")</f>
        <v/>
      </c>
      <c r="E192" s="705" t="str">
        <f>IF(C192&gt;0,VLOOKUP(C192,男子登録情報!$A$2:$H$1688,3,0),"")</f>
        <v/>
      </c>
      <c r="F192" s="706"/>
      <c r="G192" s="704" t="str">
        <f>IF(C192&gt;0,VLOOKUP(C192,男子登録情報!$A$2:$H$1688,4,0),"")</f>
        <v/>
      </c>
      <c r="H192" s="704" t="str">
        <f>IF(C192&gt;0,VLOOKUP(C192,男子登録情報!$A$2:$H$1688,8,0),"")</f>
        <v/>
      </c>
      <c r="I192" s="707" t="str">
        <f>IF(C192&gt;0,VLOOKUP(C192,男子登録情報!$A$2:$H$1688,5,0),"")</f>
        <v/>
      </c>
      <c r="J192" s="3"/>
    </row>
    <row r="193" spans="1:10" s="1" customFormat="1" ht="18.75" hidden="1" customHeight="1">
      <c r="A193" s="4"/>
      <c r="B193" s="648"/>
      <c r="C193" s="644"/>
      <c r="D193" s="644"/>
      <c r="E193" s="641"/>
      <c r="F193" s="642"/>
      <c r="G193" s="644"/>
      <c r="H193" s="644"/>
      <c r="I193" s="646"/>
      <c r="J193" s="3"/>
    </row>
    <row r="194" spans="1:10" s="1" customFormat="1" ht="18.75" hidden="1" customHeight="1">
      <c r="A194" s="4"/>
      <c r="B194" s="647">
        <v>2</v>
      </c>
      <c r="C194" s="643"/>
      <c r="D194" s="643" t="str">
        <f>IF(C194,VLOOKUP(C194,男子登録情報!$A$2:$H$1688,2,0),"")</f>
        <v/>
      </c>
      <c r="E194" s="639" t="str">
        <f>IF(C194&gt;0,VLOOKUP(C194,男子登録情報!$A$2:$H$1688,3,0),"")</f>
        <v/>
      </c>
      <c r="F194" s="640"/>
      <c r="G194" s="643" t="str">
        <f>IF(C194&gt;0,VLOOKUP(C194,男子登録情報!$A$2:$H$1688,4,0),"")</f>
        <v/>
      </c>
      <c r="H194" s="643" t="str">
        <f>IF(C194&gt;0,VLOOKUP(C194,男子登録情報!$A$2:$H$1688,8,0),"")</f>
        <v/>
      </c>
      <c r="I194" s="645" t="str">
        <f>IF(C194&gt;0,VLOOKUP(C194,男子登録情報!$A$2:$H$1688,5,0),"")</f>
        <v/>
      </c>
      <c r="J194" s="3"/>
    </row>
    <row r="195" spans="1:10" s="1" customFormat="1" ht="18.75" hidden="1" customHeight="1">
      <c r="A195" s="4"/>
      <c r="B195" s="648"/>
      <c r="C195" s="644"/>
      <c r="D195" s="644"/>
      <c r="E195" s="641"/>
      <c r="F195" s="642"/>
      <c r="G195" s="644"/>
      <c r="H195" s="644"/>
      <c r="I195" s="646"/>
      <c r="J195" s="3"/>
    </row>
    <row r="196" spans="1:10" s="1" customFormat="1" ht="18.75" hidden="1" customHeight="1">
      <c r="A196" s="4"/>
      <c r="B196" s="647">
        <v>3</v>
      </c>
      <c r="C196" s="643"/>
      <c r="D196" s="643" t="str">
        <f>IF(C196,VLOOKUP(C196,男子登録情報!$A$2:$H$1688,2,0),"")</f>
        <v/>
      </c>
      <c r="E196" s="639" t="str">
        <f>IF(C196&gt;0,VLOOKUP(C196,男子登録情報!$A$2:$H$1688,3,0),"")</f>
        <v/>
      </c>
      <c r="F196" s="640"/>
      <c r="G196" s="643" t="str">
        <f>IF(C196&gt;0,VLOOKUP(C196,男子登録情報!$A$2:$H$1688,4,0),"")</f>
        <v/>
      </c>
      <c r="H196" s="643" t="str">
        <f>IF(C196&gt;0,VLOOKUP(C196,男子登録情報!$A$2:$H$1688,8,0),"")</f>
        <v/>
      </c>
      <c r="I196" s="645" t="str">
        <f>IF(C196&gt;0,VLOOKUP(C196,男子登録情報!$A$2:$H$1688,5,0),"")</f>
        <v/>
      </c>
      <c r="J196" s="3"/>
    </row>
    <row r="197" spans="1:10" s="1" customFormat="1" ht="18.75" hidden="1" customHeight="1">
      <c r="A197" s="4"/>
      <c r="B197" s="648"/>
      <c r="C197" s="644"/>
      <c r="D197" s="644"/>
      <c r="E197" s="641"/>
      <c r="F197" s="642"/>
      <c r="G197" s="644"/>
      <c r="H197" s="644"/>
      <c r="I197" s="646"/>
      <c r="J197" s="3"/>
    </row>
    <row r="198" spans="1:10" s="1" customFormat="1" ht="18.75" hidden="1" customHeight="1">
      <c r="A198" s="4"/>
      <c r="B198" s="647">
        <v>4</v>
      </c>
      <c r="C198" s="643"/>
      <c r="D198" s="643" t="str">
        <f>IF(C198,VLOOKUP(C198,男子登録情報!$A$2:$H$1688,2,0),"")</f>
        <v/>
      </c>
      <c r="E198" s="639" t="str">
        <f>IF(C198&gt;0,VLOOKUP(C198,男子登録情報!$A$2:$H$1688,3,0),"")</f>
        <v/>
      </c>
      <c r="F198" s="640"/>
      <c r="G198" s="643" t="str">
        <f>IF(C198&gt;0,VLOOKUP(C198,男子登録情報!$A$2:$H$1688,4,0),"")</f>
        <v/>
      </c>
      <c r="H198" s="643" t="str">
        <f>IF(C198&gt;0,VLOOKUP(C198,男子登録情報!$A$2:$H$1688,8,0),"")</f>
        <v/>
      </c>
      <c r="I198" s="645" t="str">
        <f>IF(C198&gt;0,VLOOKUP(C198,男子登録情報!$A$2:$H$1688,5,0),"")</f>
        <v/>
      </c>
      <c r="J198" s="3"/>
    </row>
    <row r="199" spans="1:10" s="1" customFormat="1" ht="18.75" hidden="1" customHeight="1">
      <c r="A199" s="4"/>
      <c r="B199" s="648"/>
      <c r="C199" s="644"/>
      <c r="D199" s="644"/>
      <c r="E199" s="641"/>
      <c r="F199" s="642"/>
      <c r="G199" s="644"/>
      <c r="H199" s="644"/>
      <c r="I199" s="646"/>
      <c r="J199" s="3"/>
    </row>
    <row r="200" spans="1:10" s="1" customFormat="1" ht="18.75" hidden="1" customHeight="1">
      <c r="A200" s="4"/>
      <c r="B200" s="647">
        <v>5</v>
      </c>
      <c r="C200" s="643"/>
      <c r="D200" s="643" t="str">
        <f>IF(C200,VLOOKUP(C200,男子登録情報!$A$2:$H$1688,2,0),"")</f>
        <v/>
      </c>
      <c r="E200" s="639" t="str">
        <f>IF(C200&gt;0,VLOOKUP(C200,男子登録情報!$A$2:$H$1688,3,0),"")</f>
        <v/>
      </c>
      <c r="F200" s="640"/>
      <c r="G200" s="643" t="str">
        <f>IF(C200&gt;0,VLOOKUP(C200,男子登録情報!$A$2:$H$1688,4,0),"")</f>
        <v/>
      </c>
      <c r="H200" s="643" t="str">
        <f>IF(C200&gt;0,VLOOKUP(C200,男子登録情報!$A$2:$H$1688,8,0),"")</f>
        <v/>
      </c>
      <c r="I200" s="645" t="str">
        <f>IF(C200&gt;0,VLOOKUP(C200,男子登録情報!$A$2:$H$1688,5,0),"")</f>
        <v/>
      </c>
      <c r="J200" s="3"/>
    </row>
    <row r="201" spans="1:10" s="1" customFormat="1" ht="18.75" hidden="1" customHeight="1">
      <c r="A201" s="4"/>
      <c r="B201" s="648"/>
      <c r="C201" s="644"/>
      <c r="D201" s="644"/>
      <c r="E201" s="641"/>
      <c r="F201" s="642"/>
      <c r="G201" s="644"/>
      <c r="H201" s="644"/>
      <c r="I201" s="646"/>
      <c r="J201" s="3"/>
    </row>
    <row r="202" spans="1:10" s="1" customFormat="1" ht="18.75" hidden="1" customHeight="1">
      <c r="A202" s="4"/>
      <c r="B202" s="647">
        <v>6</v>
      </c>
      <c r="C202" s="643"/>
      <c r="D202" s="643" t="str">
        <f>IF(C202,VLOOKUP(C202,男子登録情報!$A$2:$H$1688,2,0),"")</f>
        <v/>
      </c>
      <c r="E202" s="639" t="str">
        <f>IF(C202&gt;0,VLOOKUP(C202,男子登録情報!$A$2:$H$1688,3,0),"")</f>
        <v/>
      </c>
      <c r="F202" s="640"/>
      <c r="G202" s="643" t="str">
        <f>IF(C202&gt;0,VLOOKUP(C202,男子登録情報!$A$2:$H$1688,4,0),"")</f>
        <v/>
      </c>
      <c r="H202" s="643" t="str">
        <f>IF(C202&gt;0,VLOOKUP(C202,男子登録情報!$A$2:$H$1688,8,0),"")</f>
        <v/>
      </c>
      <c r="I202" s="645" t="str">
        <f>IF(C202&gt;0,VLOOKUP(C202,男子登録情報!$A$2:$H$1688,5,0),"")</f>
        <v/>
      </c>
      <c r="J202" s="3"/>
    </row>
    <row r="203" spans="1:10" s="1" customFormat="1" ht="19.5" hidden="1" customHeight="1" thickBot="1">
      <c r="A203" s="4"/>
      <c r="B203" s="694"/>
      <c r="C203" s="695"/>
      <c r="D203" s="695"/>
      <c r="E203" s="696"/>
      <c r="F203" s="697"/>
      <c r="G203" s="695"/>
      <c r="H203" s="695"/>
      <c r="I203" s="670"/>
      <c r="J203" s="3"/>
    </row>
    <row r="204" spans="1:10" s="1" customFormat="1" ht="18.75" hidden="1">
      <c r="A204" s="4"/>
      <c r="B204" s="671" t="s">
        <v>1181</v>
      </c>
      <c r="C204" s="672"/>
      <c r="D204" s="672"/>
      <c r="E204" s="672"/>
      <c r="F204" s="672"/>
      <c r="G204" s="672"/>
      <c r="H204" s="672"/>
      <c r="I204" s="673"/>
      <c r="J204" s="3"/>
    </row>
    <row r="205" spans="1:10" s="1" customFormat="1" ht="18.75" hidden="1">
      <c r="A205" s="4"/>
      <c r="B205" s="674"/>
      <c r="C205" s="675"/>
      <c r="D205" s="675"/>
      <c r="E205" s="675"/>
      <c r="F205" s="675"/>
      <c r="G205" s="675"/>
      <c r="H205" s="675"/>
      <c r="I205" s="676"/>
      <c r="J205" s="3"/>
    </row>
    <row r="206" spans="1:10" s="1" customFormat="1" ht="19.5" hidden="1" thickBot="1">
      <c r="A206" s="4"/>
      <c r="B206" s="677"/>
      <c r="C206" s="678"/>
      <c r="D206" s="678"/>
      <c r="E206" s="678"/>
      <c r="F206" s="678"/>
      <c r="G206" s="678"/>
      <c r="H206" s="678"/>
      <c r="I206" s="679"/>
      <c r="J206" s="3"/>
    </row>
    <row r="207" spans="1:10" s="1" customFormat="1" ht="18.75" hidden="1">
      <c r="A207" s="35"/>
      <c r="B207" s="35"/>
      <c r="C207" s="35"/>
      <c r="D207" s="35"/>
      <c r="E207" s="35"/>
      <c r="F207" s="35"/>
      <c r="G207" s="35"/>
      <c r="H207" s="35"/>
      <c r="I207" s="35"/>
      <c r="J207" s="38"/>
    </row>
    <row r="208" spans="1:10" s="1" customFormat="1" ht="18.75" hidden="1">
      <c r="A208" s="4"/>
      <c r="B208" s="4"/>
      <c r="C208" s="4"/>
      <c r="D208" s="4"/>
      <c r="E208" s="4"/>
      <c r="F208" s="4"/>
      <c r="G208" s="4"/>
      <c r="H208" s="4"/>
      <c r="I208" s="4"/>
      <c r="J208" s="36" t="s">
        <v>1202</v>
      </c>
    </row>
    <row r="209" spans="1:10" s="1" customFormat="1" ht="18.75" hidden="1" customHeight="1">
      <c r="A209" s="4"/>
      <c r="B209" s="680" t="str">
        <f>CONCATENATE('加盟校情報&amp;大会設定'!$G$5,'加盟校情報&amp;大会設定'!$H$5,'加盟校情報&amp;大会設定'!$I$5,'加盟校情報&amp;大会設定'!$J$5,)&amp;"　男子4×100mR"</f>
        <v>第50回東海学生陸上競技秋季選手権大会　男子4×100mR</v>
      </c>
      <c r="C209" s="681"/>
      <c r="D209" s="681"/>
      <c r="E209" s="681"/>
      <c r="F209" s="681"/>
      <c r="G209" s="681"/>
      <c r="H209" s="681"/>
      <c r="I209" s="682"/>
      <c r="J209" s="3"/>
    </row>
    <row r="210" spans="1:10" s="1" customFormat="1" ht="19.5" hidden="1" customHeight="1" thickBot="1">
      <c r="A210" s="4"/>
      <c r="B210" s="683"/>
      <c r="C210" s="684"/>
      <c r="D210" s="684"/>
      <c r="E210" s="684"/>
      <c r="F210" s="684"/>
      <c r="G210" s="684"/>
      <c r="H210" s="684"/>
      <c r="I210" s="685"/>
      <c r="J210" s="3"/>
    </row>
    <row r="211" spans="1:10" s="1" customFormat="1" ht="18.75" hidden="1">
      <c r="A211" s="4"/>
      <c r="B211" s="650" t="s">
        <v>1183</v>
      </c>
      <c r="C211" s="651"/>
      <c r="D211" s="688" t="str">
        <f>IF(基本情報登録!$D$6&gt;0,基本情報登録!$D$6,"")</f>
        <v/>
      </c>
      <c r="E211" s="689"/>
      <c r="F211" s="689"/>
      <c r="G211" s="689"/>
      <c r="H211" s="651"/>
      <c r="I211" s="37" t="s">
        <v>1217</v>
      </c>
      <c r="J211" s="3"/>
    </row>
    <row r="212" spans="1:10" s="1" customFormat="1" ht="18.75" hidden="1" customHeight="1">
      <c r="A212" s="4"/>
      <c r="B212" s="657" t="s">
        <v>1</v>
      </c>
      <c r="C212" s="658"/>
      <c r="D212" s="690" t="str">
        <f>IF(基本情報登録!$D$8&gt;0,基本情報登録!$D$8,"")</f>
        <v/>
      </c>
      <c r="E212" s="691"/>
      <c r="F212" s="691"/>
      <c r="G212" s="691"/>
      <c r="H212" s="658"/>
      <c r="I212" s="645"/>
      <c r="J212" s="3"/>
    </row>
    <row r="213" spans="1:10" s="1" customFormat="1" ht="19.5" hidden="1" customHeight="1" thickBot="1">
      <c r="A213" s="4"/>
      <c r="B213" s="686"/>
      <c r="C213" s="687"/>
      <c r="D213" s="692"/>
      <c r="E213" s="693"/>
      <c r="F213" s="693"/>
      <c r="G213" s="693"/>
      <c r="H213" s="687"/>
      <c r="I213" s="670"/>
      <c r="J213" s="3"/>
    </row>
    <row r="214" spans="1:10" s="1" customFormat="1" ht="18.75" hidden="1">
      <c r="A214" s="4"/>
      <c r="B214" s="650" t="s">
        <v>2127</v>
      </c>
      <c r="C214" s="651"/>
      <c r="D214" s="652"/>
      <c r="E214" s="653"/>
      <c r="F214" s="653"/>
      <c r="G214" s="653"/>
      <c r="H214" s="653"/>
      <c r="I214" s="654"/>
      <c r="J214" s="3"/>
    </row>
    <row r="215" spans="1:10" s="1" customFormat="1" ht="18.75" hidden="1">
      <c r="A215" s="4"/>
      <c r="B215" s="25"/>
      <c r="C215" s="26"/>
      <c r="D215" s="27"/>
      <c r="E215" s="655" t="str">
        <f>TEXT(D214,"00000")</f>
        <v>00000</v>
      </c>
      <c r="F215" s="655"/>
      <c r="G215" s="655"/>
      <c r="H215" s="655"/>
      <c r="I215" s="656"/>
      <c r="J215" s="3"/>
    </row>
    <row r="216" spans="1:10" s="1" customFormat="1" ht="18.75" hidden="1" customHeight="1">
      <c r="A216" s="4"/>
      <c r="B216" s="657" t="s">
        <v>21</v>
      </c>
      <c r="C216" s="658"/>
      <c r="D216" s="639"/>
      <c r="E216" s="661"/>
      <c r="F216" s="661"/>
      <c r="G216" s="661"/>
      <c r="H216" s="661"/>
      <c r="I216" s="662"/>
      <c r="J216" s="3"/>
    </row>
    <row r="217" spans="1:10" s="1" customFormat="1" ht="18.75" hidden="1" customHeight="1">
      <c r="A217" s="4"/>
      <c r="B217" s="659"/>
      <c r="C217" s="660"/>
      <c r="D217" s="641"/>
      <c r="E217" s="663"/>
      <c r="F217" s="663"/>
      <c r="G217" s="663"/>
      <c r="H217" s="663"/>
      <c r="I217" s="664"/>
      <c r="J217" s="3"/>
    </row>
    <row r="218" spans="1:10" s="1" customFormat="1" ht="19.5" hidden="1" thickBot="1">
      <c r="A218" s="4"/>
      <c r="B218" s="665" t="s">
        <v>1177</v>
      </c>
      <c r="C218" s="666"/>
      <c r="D218" s="667"/>
      <c r="E218" s="668"/>
      <c r="F218" s="668"/>
      <c r="G218" s="668"/>
      <c r="H218" s="668"/>
      <c r="I218" s="669"/>
      <c r="J218" s="3"/>
    </row>
    <row r="219" spans="1:10" s="1" customFormat="1" ht="18.75" hidden="1">
      <c r="A219" s="4"/>
      <c r="B219" s="698" t="s">
        <v>1178</v>
      </c>
      <c r="C219" s="699"/>
      <c r="D219" s="699"/>
      <c r="E219" s="699"/>
      <c r="F219" s="699"/>
      <c r="G219" s="699"/>
      <c r="H219" s="699"/>
      <c r="I219" s="700"/>
      <c r="J219" s="3"/>
    </row>
    <row r="220" spans="1:10" s="1" customFormat="1" ht="19.5" hidden="1" thickBot="1">
      <c r="A220" s="4"/>
      <c r="B220" s="28" t="s">
        <v>1182</v>
      </c>
      <c r="C220" s="29" t="s">
        <v>14</v>
      </c>
      <c r="D220" s="29" t="s">
        <v>1122</v>
      </c>
      <c r="E220" s="701" t="s">
        <v>1179</v>
      </c>
      <c r="F220" s="702"/>
      <c r="G220" s="29" t="s">
        <v>1183</v>
      </c>
      <c r="H220" s="29" t="s">
        <v>39</v>
      </c>
      <c r="I220" s="30" t="s">
        <v>1180</v>
      </c>
      <c r="J220" s="3"/>
    </row>
    <row r="221" spans="1:10" s="1" customFormat="1" ht="19.5" hidden="1" customHeight="1" thickTop="1">
      <c r="A221" s="4"/>
      <c r="B221" s="703">
        <v>1</v>
      </c>
      <c r="C221" s="704"/>
      <c r="D221" s="704" t="str">
        <f>IF(C221&gt;0,VLOOKUP(C221,男子登録情報!$A$2:$H$1688,2,0),"")</f>
        <v/>
      </c>
      <c r="E221" s="705" t="str">
        <f>IF(C221&gt;0,VLOOKUP(C221,男子登録情報!$A$2:$H$1688,3,0),"")</f>
        <v/>
      </c>
      <c r="F221" s="706"/>
      <c r="G221" s="704" t="str">
        <f>IF(C221&gt;0,VLOOKUP(C221,男子登録情報!$A$2:$H$1688,4,0),"")</f>
        <v/>
      </c>
      <c r="H221" s="704" t="str">
        <f>IF(C221&gt;0,VLOOKUP(C221,男子登録情報!$A$2:$H$1688,8,0),"")</f>
        <v/>
      </c>
      <c r="I221" s="707" t="str">
        <f>IF(C221&gt;0,VLOOKUP(C221,男子登録情報!$A$2:$H$1688,5,0),"")</f>
        <v/>
      </c>
      <c r="J221" s="3"/>
    </row>
    <row r="222" spans="1:10" s="1" customFormat="1" ht="18.75" hidden="1" customHeight="1">
      <c r="A222" s="4"/>
      <c r="B222" s="648"/>
      <c r="C222" s="644"/>
      <c r="D222" s="644"/>
      <c r="E222" s="641"/>
      <c r="F222" s="642"/>
      <c r="G222" s="644"/>
      <c r="H222" s="644"/>
      <c r="I222" s="646"/>
      <c r="J222" s="3"/>
    </row>
    <row r="223" spans="1:10" s="1" customFormat="1" ht="18.75" hidden="1" customHeight="1">
      <c r="A223" s="4"/>
      <c r="B223" s="647">
        <v>2</v>
      </c>
      <c r="C223" s="643"/>
      <c r="D223" s="643" t="str">
        <f>IF(C223,VLOOKUP(C223,男子登録情報!$A$2:$H$1688,2,0),"")</f>
        <v/>
      </c>
      <c r="E223" s="639" t="str">
        <f>IF(C223&gt;0,VLOOKUP(C223,男子登録情報!$A$2:$H$1688,3,0),"")</f>
        <v/>
      </c>
      <c r="F223" s="640"/>
      <c r="G223" s="643" t="str">
        <f>IF(C223&gt;0,VLOOKUP(C223,男子登録情報!$A$2:$H$1688,4,0),"")</f>
        <v/>
      </c>
      <c r="H223" s="643" t="str">
        <f>IF(C223&gt;0,VLOOKUP(C223,男子登録情報!$A$2:$H$1688,8,0),"")</f>
        <v/>
      </c>
      <c r="I223" s="645" t="str">
        <f>IF(C223&gt;0,VLOOKUP(C223,男子登録情報!$A$2:$H$1688,5,0),"")</f>
        <v/>
      </c>
      <c r="J223" s="3"/>
    </row>
    <row r="224" spans="1:10" s="1" customFormat="1" ht="18.75" hidden="1" customHeight="1">
      <c r="A224" s="4"/>
      <c r="B224" s="648"/>
      <c r="C224" s="644"/>
      <c r="D224" s="644"/>
      <c r="E224" s="641"/>
      <c r="F224" s="642"/>
      <c r="G224" s="644"/>
      <c r="H224" s="644"/>
      <c r="I224" s="646"/>
      <c r="J224" s="3"/>
    </row>
    <row r="225" spans="1:10" s="1" customFormat="1" ht="18.75" hidden="1" customHeight="1">
      <c r="A225" s="4"/>
      <c r="B225" s="647">
        <v>3</v>
      </c>
      <c r="C225" s="643"/>
      <c r="D225" s="643" t="str">
        <f>IF(C225,VLOOKUP(C225,男子登録情報!$A$2:$H$1688,2,0),"")</f>
        <v/>
      </c>
      <c r="E225" s="639" t="str">
        <f>IF(C225&gt;0,VLOOKUP(C225,男子登録情報!$A$2:$H$1688,3,0),"")</f>
        <v/>
      </c>
      <c r="F225" s="640"/>
      <c r="G225" s="643" t="str">
        <f>IF(C225&gt;0,VLOOKUP(C225,男子登録情報!$A$2:$H$1688,4,0),"")</f>
        <v/>
      </c>
      <c r="H225" s="643" t="str">
        <f>IF(C225&gt;0,VLOOKUP(C225,男子登録情報!$A$2:$H$1688,8,0),"")</f>
        <v/>
      </c>
      <c r="I225" s="645" t="str">
        <f>IF(C225&gt;0,VLOOKUP(C225,男子登録情報!$A$2:$H$1688,5,0),"")</f>
        <v/>
      </c>
      <c r="J225" s="3"/>
    </row>
    <row r="226" spans="1:10" s="1" customFormat="1" ht="18.75" hidden="1" customHeight="1">
      <c r="A226" s="4"/>
      <c r="B226" s="648"/>
      <c r="C226" s="644"/>
      <c r="D226" s="644"/>
      <c r="E226" s="641"/>
      <c r="F226" s="642"/>
      <c r="G226" s="644"/>
      <c r="H226" s="644"/>
      <c r="I226" s="646"/>
      <c r="J226" s="3"/>
    </row>
    <row r="227" spans="1:10" s="1" customFormat="1" ht="18.75" hidden="1" customHeight="1">
      <c r="A227" s="4"/>
      <c r="B227" s="647">
        <v>4</v>
      </c>
      <c r="C227" s="643"/>
      <c r="D227" s="643" t="str">
        <f>IF(C227,VLOOKUP(C227,男子登録情報!$A$2:$H$1688,2,0),"")</f>
        <v/>
      </c>
      <c r="E227" s="639" t="str">
        <f>IF(C227&gt;0,VLOOKUP(C227,男子登録情報!$A$2:$H$1688,3,0),"")</f>
        <v/>
      </c>
      <c r="F227" s="640"/>
      <c r="G227" s="643" t="str">
        <f>IF(C227&gt;0,VLOOKUP(C227,男子登録情報!$A$2:$H$1688,4,0),"")</f>
        <v/>
      </c>
      <c r="H227" s="643" t="str">
        <f>IF(C227&gt;0,VLOOKUP(C227,男子登録情報!$A$2:$H$1688,8,0),"")</f>
        <v/>
      </c>
      <c r="I227" s="645" t="str">
        <f>IF(C227&gt;0,VLOOKUP(C227,男子登録情報!$A$2:$H$1688,5,0),"")</f>
        <v/>
      </c>
      <c r="J227" s="3"/>
    </row>
    <row r="228" spans="1:10" s="1" customFormat="1" ht="18.75" hidden="1" customHeight="1">
      <c r="A228" s="4"/>
      <c r="B228" s="648"/>
      <c r="C228" s="644"/>
      <c r="D228" s="644"/>
      <c r="E228" s="641"/>
      <c r="F228" s="642"/>
      <c r="G228" s="644"/>
      <c r="H228" s="644"/>
      <c r="I228" s="646"/>
      <c r="J228" s="3"/>
    </row>
    <row r="229" spans="1:10" s="1" customFormat="1" ht="18.75" hidden="1" customHeight="1">
      <c r="A229" s="4"/>
      <c r="B229" s="647">
        <v>5</v>
      </c>
      <c r="C229" s="643"/>
      <c r="D229" s="643" t="str">
        <f>IF(C229,VLOOKUP(C229,男子登録情報!$A$2:$H$1688,2,0),"")</f>
        <v/>
      </c>
      <c r="E229" s="639" t="str">
        <f>IF(C229&gt;0,VLOOKUP(C229,男子登録情報!$A$2:$H$1688,3,0),"")</f>
        <v/>
      </c>
      <c r="F229" s="640"/>
      <c r="G229" s="643" t="str">
        <f>IF(C229&gt;0,VLOOKUP(C229,男子登録情報!$A$2:$H$1688,4,0),"")</f>
        <v/>
      </c>
      <c r="H229" s="643" t="str">
        <f>IF(C229&gt;0,VLOOKUP(C229,男子登録情報!$A$2:$H$1688,8,0),"")</f>
        <v/>
      </c>
      <c r="I229" s="645" t="str">
        <f>IF(C229&gt;0,VLOOKUP(C229,男子登録情報!$A$2:$H$1688,5,0),"")</f>
        <v/>
      </c>
      <c r="J229" s="3"/>
    </row>
    <row r="230" spans="1:10" s="1" customFormat="1" ht="18.75" hidden="1" customHeight="1">
      <c r="A230" s="4"/>
      <c r="B230" s="648"/>
      <c r="C230" s="644"/>
      <c r="D230" s="644"/>
      <c r="E230" s="641"/>
      <c r="F230" s="642"/>
      <c r="G230" s="644"/>
      <c r="H230" s="644"/>
      <c r="I230" s="646"/>
      <c r="J230" s="3"/>
    </row>
    <row r="231" spans="1:10" s="1" customFormat="1" ht="18.75" hidden="1" customHeight="1">
      <c r="A231" s="4"/>
      <c r="B231" s="647">
        <v>6</v>
      </c>
      <c r="C231" s="643"/>
      <c r="D231" s="643" t="str">
        <f>IF(C231,VLOOKUP(C231,男子登録情報!$A$2:$H$1688,2,0),"")</f>
        <v/>
      </c>
      <c r="E231" s="639" t="str">
        <f>IF(C231&gt;0,VLOOKUP(C231,男子登録情報!$A$2:$H$1688,3,0),"")</f>
        <v/>
      </c>
      <c r="F231" s="640"/>
      <c r="G231" s="643" t="str">
        <f>IF(C231&gt;0,VLOOKUP(C231,男子登録情報!$A$2:$H$1688,4,0),"")</f>
        <v/>
      </c>
      <c r="H231" s="643" t="str">
        <f>IF(C231&gt;0,VLOOKUP(C231,男子登録情報!$A$2:$H$1688,8,0),"")</f>
        <v/>
      </c>
      <c r="I231" s="645" t="str">
        <f>IF(C231&gt;0,VLOOKUP(C231,男子登録情報!$A$2:$H$1688,5,0),"")</f>
        <v/>
      </c>
      <c r="J231" s="3"/>
    </row>
    <row r="232" spans="1:10" s="1" customFormat="1" ht="19.5" hidden="1" customHeight="1" thickBot="1">
      <c r="A232" s="4"/>
      <c r="B232" s="694"/>
      <c r="C232" s="695"/>
      <c r="D232" s="695"/>
      <c r="E232" s="696"/>
      <c r="F232" s="697"/>
      <c r="G232" s="695"/>
      <c r="H232" s="695"/>
      <c r="I232" s="670"/>
      <c r="J232" s="3"/>
    </row>
    <row r="233" spans="1:10" s="1" customFormat="1" ht="18.75" hidden="1">
      <c r="A233" s="4"/>
      <c r="B233" s="671" t="s">
        <v>1181</v>
      </c>
      <c r="C233" s="672"/>
      <c r="D233" s="672"/>
      <c r="E233" s="672"/>
      <c r="F233" s="672"/>
      <c r="G233" s="672"/>
      <c r="H233" s="672"/>
      <c r="I233" s="673"/>
      <c r="J233" s="3"/>
    </row>
    <row r="234" spans="1:10" s="1" customFormat="1" ht="18.75" hidden="1">
      <c r="A234" s="4"/>
      <c r="B234" s="674"/>
      <c r="C234" s="675"/>
      <c r="D234" s="675"/>
      <c r="E234" s="675"/>
      <c r="F234" s="675"/>
      <c r="G234" s="675"/>
      <c r="H234" s="675"/>
      <c r="I234" s="676"/>
      <c r="J234" s="3"/>
    </row>
    <row r="235" spans="1:10" s="1" customFormat="1" ht="19.5" hidden="1" thickBot="1">
      <c r="A235" s="4"/>
      <c r="B235" s="677"/>
      <c r="C235" s="678"/>
      <c r="D235" s="678"/>
      <c r="E235" s="678"/>
      <c r="F235" s="678"/>
      <c r="G235" s="678"/>
      <c r="H235" s="678"/>
      <c r="I235" s="679"/>
      <c r="J235" s="3"/>
    </row>
    <row r="236" spans="1:10" s="1" customFormat="1" ht="18.75" hidden="1">
      <c r="A236" s="35"/>
      <c r="B236" s="35"/>
      <c r="C236" s="35"/>
      <c r="D236" s="35"/>
      <c r="E236" s="35"/>
      <c r="F236" s="35"/>
      <c r="G236" s="35"/>
      <c r="H236" s="35"/>
      <c r="I236" s="35"/>
      <c r="J236" s="38"/>
    </row>
    <row r="237" spans="1:10" s="1" customFormat="1" ht="18.75" hidden="1">
      <c r="A237" s="4"/>
      <c r="B237" s="4"/>
      <c r="C237" s="4"/>
      <c r="D237" s="4"/>
      <c r="E237" s="4"/>
      <c r="F237" s="4"/>
      <c r="G237" s="4"/>
      <c r="H237" s="4"/>
      <c r="I237" s="4"/>
      <c r="J237" s="36" t="s">
        <v>1203</v>
      </c>
    </row>
    <row r="238" spans="1:10" s="1" customFormat="1" ht="18.75" hidden="1" customHeight="1">
      <c r="A238" s="4"/>
      <c r="B238" s="680" t="str">
        <f>CONCATENATE('加盟校情報&amp;大会設定'!$G$5,'加盟校情報&amp;大会設定'!$H$5,'加盟校情報&amp;大会設定'!$I$5,'加盟校情報&amp;大会設定'!$J$5,)&amp;"　男子4×100mR"</f>
        <v>第50回東海学生陸上競技秋季選手権大会　男子4×100mR</v>
      </c>
      <c r="C238" s="681"/>
      <c r="D238" s="681"/>
      <c r="E238" s="681"/>
      <c r="F238" s="681"/>
      <c r="G238" s="681"/>
      <c r="H238" s="681"/>
      <c r="I238" s="682"/>
      <c r="J238" s="3"/>
    </row>
    <row r="239" spans="1:10" s="1" customFormat="1" ht="19.5" hidden="1" customHeight="1" thickBot="1">
      <c r="A239" s="4"/>
      <c r="B239" s="683"/>
      <c r="C239" s="684"/>
      <c r="D239" s="684"/>
      <c r="E239" s="684"/>
      <c r="F239" s="684"/>
      <c r="G239" s="684"/>
      <c r="H239" s="684"/>
      <c r="I239" s="685"/>
      <c r="J239" s="3"/>
    </row>
    <row r="240" spans="1:10" s="1" customFormat="1" ht="18.75" hidden="1">
      <c r="A240" s="4"/>
      <c r="B240" s="650" t="s">
        <v>1183</v>
      </c>
      <c r="C240" s="651"/>
      <c r="D240" s="688" t="str">
        <f>IF(基本情報登録!$D$6&gt;0,基本情報登録!$D$6,"")</f>
        <v/>
      </c>
      <c r="E240" s="689"/>
      <c r="F240" s="689"/>
      <c r="G240" s="689"/>
      <c r="H240" s="651"/>
      <c r="I240" s="37" t="s">
        <v>1217</v>
      </c>
      <c r="J240" s="3"/>
    </row>
    <row r="241" spans="1:10" s="1" customFormat="1" ht="18.75" hidden="1" customHeight="1">
      <c r="A241" s="4"/>
      <c r="B241" s="657" t="s">
        <v>1</v>
      </c>
      <c r="C241" s="658"/>
      <c r="D241" s="639" t="str">
        <f>IF(基本情報登録!$D$8&gt;0,基本情報登録!$D$8,"")</f>
        <v/>
      </c>
      <c r="E241" s="661"/>
      <c r="F241" s="661"/>
      <c r="G241" s="661"/>
      <c r="H241" s="640"/>
      <c r="I241" s="645"/>
      <c r="J241" s="3"/>
    </row>
    <row r="242" spans="1:10" s="1" customFormat="1" ht="19.5" hidden="1" customHeight="1" thickBot="1">
      <c r="A242" s="4"/>
      <c r="B242" s="686"/>
      <c r="C242" s="687"/>
      <c r="D242" s="696"/>
      <c r="E242" s="708"/>
      <c r="F242" s="708"/>
      <c r="G242" s="708"/>
      <c r="H242" s="697"/>
      <c r="I242" s="670"/>
      <c r="J242" s="3"/>
    </row>
    <row r="243" spans="1:10" s="1" customFormat="1" ht="18.75" hidden="1">
      <c r="A243" s="4"/>
      <c r="B243" s="650" t="s">
        <v>2127</v>
      </c>
      <c r="C243" s="651"/>
      <c r="D243" s="652"/>
      <c r="E243" s="653"/>
      <c r="F243" s="653"/>
      <c r="G243" s="653"/>
      <c r="H243" s="653"/>
      <c r="I243" s="654"/>
      <c r="J243" s="3"/>
    </row>
    <row r="244" spans="1:10" s="1" customFormat="1" ht="18.75" hidden="1">
      <c r="A244" s="4"/>
      <c r="B244" s="25"/>
      <c r="C244" s="26"/>
      <c r="D244" s="27"/>
      <c r="E244" s="655" t="str">
        <f>TEXT(D243,"00000")</f>
        <v>00000</v>
      </c>
      <c r="F244" s="655"/>
      <c r="G244" s="655"/>
      <c r="H244" s="655"/>
      <c r="I244" s="656"/>
      <c r="J244" s="3"/>
    </row>
    <row r="245" spans="1:10" s="1" customFormat="1" ht="18.75" hidden="1" customHeight="1">
      <c r="A245" s="4"/>
      <c r="B245" s="657" t="s">
        <v>21</v>
      </c>
      <c r="C245" s="658"/>
      <c r="D245" s="639"/>
      <c r="E245" s="661"/>
      <c r="F245" s="661"/>
      <c r="G245" s="661"/>
      <c r="H245" s="661"/>
      <c r="I245" s="662"/>
      <c r="J245" s="3"/>
    </row>
    <row r="246" spans="1:10" s="1" customFormat="1" ht="18.75" hidden="1" customHeight="1">
      <c r="A246" s="4"/>
      <c r="B246" s="659"/>
      <c r="C246" s="660"/>
      <c r="D246" s="641"/>
      <c r="E246" s="663"/>
      <c r="F246" s="663"/>
      <c r="G246" s="663"/>
      <c r="H246" s="663"/>
      <c r="I246" s="664"/>
      <c r="J246" s="3"/>
    </row>
    <row r="247" spans="1:10" s="1" customFormat="1" ht="19.5" hidden="1" thickBot="1">
      <c r="A247" s="4"/>
      <c r="B247" s="665" t="s">
        <v>1177</v>
      </c>
      <c r="C247" s="666"/>
      <c r="D247" s="667"/>
      <c r="E247" s="668"/>
      <c r="F247" s="668"/>
      <c r="G247" s="668"/>
      <c r="H247" s="668"/>
      <c r="I247" s="669"/>
      <c r="J247" s="3"/>
    </row>
    <row r="248" spans="1:10" s="1" customFormat="1" ht="18.75" hidden="1">
      <c r="A248" s="4"/>
      <c r="B248" s="698" t="s">
        <v>1178</v>
      </c>
      <c r="C248" s="699"/>
      <c r="D248" s="699"/>
      <c r="E248" s="699"/>
      <c r="F248" s="699"/>
      <c r="G248" s="699"/>
      <c r="H248" s="699"/>
      <c r="I248" s="700"/>
      <c r="J248" s="3"/>
    </row>
    <row r="249" spans="1:10" s="1" customFormat="1" ht="19.5" hidden="1" thickBot="1">
      <c r="A249" s="4"/>
      <c r="B249" s="28" t="s">
        <v>1182</v>
      </c>
      <c r="C249" s="29" t="s">
        <v>14</v>
      </c>
      <c r="D249" s="29" t="s">
        <v>1122</v>
      </c>
      <c r="E249" s="701" t="s">
        <v>1179</v>
      </c>
      <c r="F249" s="702"/>
      <c r="G249" s="29" t="s">
        <v>1183</v>
      </c>
      <c r="H249" s="29" t="s">
        <v>39</v>
      </c>
      <c r="I249" s="30" t="s">
        <v>1180</v>
      </c>
      <c r="J249" s="3"/>
    </row>
    <row r="250" spans="1:10" s="1" customFormat="1" ht="19.5" hidden="1" customHeight="1" thickTop="1">
      <c r="A250" s="4"/>
      <c r="B250" s="703">
        <v>1</v>
      </c>
      <c r="C250" s="704"/>
      <c r="D250" s="704" t="str">
        <f>IF(C250&gt;0,VLOOKUP(C250,男子登録情報!$A$2:$H$1688,2,0),"")</f>
        <v/>
      </c>
      <c r="E250" s="705" t="str">
        <f>IF(C250&gt;0,VLOOKUP(C250,男子登録情報!$A$2:$H$1688,3,0),"")</f>
        <v/>
      </c>
      <c r="F250" s="706"/>
      <c r="G250" s="704" t="str">
        <f>IF(C250&gt;0,VLOOKUP(C250,男子登録情報!$A$2:$H$1688,4,0),"")</f>
        <v/>
      </c>
      <c r="H250" s="704" t="str">
        <f>IF(C250&gt;0,VLOOKUP(C250,男子登録情報!$A$2:$H$1688,8,0),"")</f>
        <v/>
      </c>
      <c r="I250" s="707" t="str">
        <f>IF(C250&gt;0,VLOOKUP(C250,男子登録情報!$A$2:$H$1688,5,0),"")</f>
        <v/>
      </c>
      <c r="J250" s="3"/>
    </row>
    <row r="251" spans="1:10" s="1" customFormat="1" ht="18.75" hidden="1" customHeight="1">
      <c r="A251" s="4"/>
      <c r="B251" s="648"/>
      <c r="C251" s="644"/>
      <c r="D251" s="644"/>
      <c r="E251" s="641"/>
      <c r="F251" s="642"/>
      <c r="G251" s="644"/>
      <c r="H251" s="644"/>
      <c r="I251" s="646"/>
      <c r="J251" s="3"/>
    </row>
    <row r="252" spans="1:10" s="1" customFormat="1" ht="18.75" hidden="1" customHeight="1">
      <c r="A252" s="4"/>
      <c r="B252" s="647">
        <v>2</v>
      </c>
      <c r="C252" s="643"/>
      <c r="D252" s="643" t="str">
        <f>IF(C252,VLOOKUP(C252,男子登録情報!$A$2:$H$1688,2,0),"")</f>
        <v/>
      </c>
      <c r="E252" s="639" t="str">
        <f>IF(C252&gt;0,VLOOKUP(C252,男子登録情報!$A$2:$H$1688,3,0),"")</f>
        <v/>
      </c>
      <c r="F252" s="640"/>
      <c r="G252" s="643" t="str">
        <f>IF(C252&gt;0,VLOOKUP(C252,男子登録情報!$A$2:$H$1688,4,0),"")</f>
        <v/>
      </c>
      <c r="H252" s="643" t="str">
        <f>IF(C252&gt;0,VLOOKUP(C252,男子登録情報!$A$2:$H$1688,8,0),"")</f>
        <v/>
      </c>
      <c r="I252" s="645" t="str">
        <f>IF(C252&gt;0,VLOOKUP(C252,男子登録情報!$A$2:$H$1688,5,0),"")</f>
        <v/>
      </c>
      <c r="J252" s="3"/>
    </row>
    <row r="253" spans="1:10" s="1" customFormat="1" ht="18.75" hidden="1" customHeight="1">
      <c r="A253" s="4"/>
      <c r="B253" s="648"/>
      <c r="C253" s="644"/>
      <c r="D253" s="644"/>
      <c r="E253" s="641"/>
      <c r="F253" s="642"/>
      <c r="G253" s="644"/>
      <c r="H253" s="644"/>
      <c r="I253" s="646"/>
      <c r="J253" s="3"/>
    </row>
    <row r="254" spans="1:10" s="1" customFormat="1" ht="18.75" hidden="1" customHeight="1">
      <c r="A254" s="4"/>
      <c r="B254" s="647">
        <v>3</v>
      </c>
      <c r="C254" s="643"/>
      <c r="D254" s="643" t="str">
        <f>IF(C254,VLOOKUP(C254,男子登録情報!$A$2:$H$1688,2,0),"")</f>
        <v/>
      </c>
      <c r="E254" s="639" t="str">
        <f>IF(C254&gt;0,VLOOKUP(C254,男子登録情報!$A$2:$H$1688,3,0),"")</f>
        <v/>
      </c>
      <c r="F254" s="640"/>
      <c r="G254" s="643" t="str">
        <f>IF(C254&gt;0,VLOOKUP(C254,男子登録情報!$A$2:$H$1688,4,0),"")</f>
        <v/>
      </c>
      <c r="H254" s="643" t="str">
        <f>IF(C254&gt;0,VLOOKUP(C254,男子登録情報!$A$2:$H$1688,8,0),"")</f>
        <v/>
      </c>
      <c r="I254" s="645" t="str">
        <f>IF(C254&gt;0,VLOOKUP(C254,男子登録情報!$A$2:$H$1688,5,0),"")</f>
        <v/>
      </c>
      <c r="J254" s="3"/>
    </row>
    <row r="255" spans="1:10" s="1" customFormat="1" ht="18.75" hidden="1" customHeight="1">
      <c r="A255" s="4"/>
      <c r="B255" s="648"/>
      <c r="C255" s="644"/>
      <c r="D255" s="644"/>
      <c r="E255" s="641"/>
      <c r="F255" s="642"/>
      <c r="G255" s="644"/>
      <c r="H255" s="644"/>
      <c r="I255" s="646"/>
      <c r="J255" s="3"/>
    </row>
    <row r="256" spans="1:10" s="1" customFormat="1" ht="18.75" hidden="1" customHeight="1">
      <c r="A256" s="4"/>
      <c r="B256" s="647">
        <v>4</v>
      </c>
      <c r="C256" s="643"/>
      <c r="D256" s="643" t="str">
        <f>IF(C256,VLOOKUP(C256,男子登録情報!$A$2:$H$1688,2,0),"")</f>
        <v/>
      </c>
      <c r="E256" s="639" t="str">
        <f>IF(C256&gt;0,VLOOKUP(C256,男子登録情報!$A$2:$H$1688,3,0),"")</f>
        <v/>
      </c>
      <c r="F256" s="640"/>
      <c r="G256" s="643" t="str">
        <f>IF(C256&gt;0,VLOOKUP(C256,男子登録情報!$A$2:$H$1688,4,0),"")</f>
        <v/>
      </c>
      <c r="H256" s="643" t="str">
        <f>IF(C256&gt;0,VLOOKUP(C256,男子登録情報!$A$2:$H$1688,8,0),"")</f>
        <v/>
      </c>
      <c r="I256" s="645" t="str">
        <f>IF(C256&gt;0,VLOOKUP(C256,男子登録情報!$A$2:$H$1688,5,0),"")</f>
        <v/>
      </c>
      <c r="J256" s="3"/>
    </row>
    <row r="257" spans="1:10" s="1" customFormat="1" ht="18.75" hidden="1" customHeight="1">
      <c r="A257" s="4"/>
      <c r="B257" s="648"/>
      <c r="C257" s="644"/>
      <c r="D257" s="644"/>
      <c r="E257" s="641"/>
      <c r="F257" s="642"/>
      <c r="G257" s="644"/>
      <c r="H257" s="644"/>
      <c r="I257" s="646"/>
      <c r="J257" s="3"/>
    </row>
    <row r="258" spans="1:10" s="1" customFormat="1" ht="18.75" hidden="1" customHeight="1">
      <c r="A258" s="4"/>
      <c r="B258" s="647">
        <v>5</v>
      </c>
      <c r="C258" s="643"/>
      <c r="D258" s="643" t="str">
        <f>IF(C258,VLOOKUP(C258,男子登録情報!$A$2:$H$1688,2,0),"")</f>
        <v/>
      </c>
      <c r="E258" s="639" t="str">
        <f>IF(C258&gt;0,VLOOKUP(C258,男子登録情報!$A$2:$H$1688,3,0),"")</f>
        <v/>
      </c>
      <c r="F258" s="640"/>
      <c r="G258" s="643" t="str">
        <f>IF(C258&gt;0,VLOOKUP(C258,男子登録情報!$A$2:$H$1688,4,0),"")</f>
        <v/>
      </c>
      <c r="H258" s="643" t="str">
        <f>IF(C258&gt;0,VLOOKUP(C258,男子登録情報!$A$2:$H$1688,8,0),"")</f>
        <v/>
      </c>
      <c r="I258" s="645" t="str">
        <f>IF(C258&gt;0,VLOOKUP(C258,男子登録情報!$A$2:$H$1688,5,0),"")</f>
        <v/>
      </c>
      <c r="J258" s="3"/>
    </row>
    <row r="259" spans="1:10" s="1" customFormat="1" ht="18.75" hidden="1" customHeight="1">
      <c r="A259" s="4"/>
      <c r="B259" s="648"/>
      <c r="C259" s="644"/>
      <c r="D259" s="644"/>
      <c r="E259" s="641"/>
      <c r="F259" s="642"/>
      <c r="G259" s="644"/>
      <c r="H259" s="644"/>
      <c r="I259" s="646"/>
      <c r="J259" s="3"/>
    </row>
    <row r="260" spans="1:10" s="1" customFormat="1" ht="18.75" hidden="1" customHeight="1">
      <c r="A260" s="4"/>
      <c r="B260" s="647">
        <v>6</v>
      </c>
      <c r="C260" s="643"/>
      <c r="D260" s="643" t="str">
        <f>IF(C260,VLOOKUP(C260,男子登録情報!$A$2:$H$1688,2,0),"")</f>
        <v/>
      </c>
      <c r="E260" s="639" t="str">
        <f>IF(C260&gt;0,VLOOKUP(C260,男子登録情報!$A$2:$H$1688,3,0),"")</f>
        <v/>
      </c>
      <c r="F260" s="640"/>
      <c r="G260" s="643" t="str">
        <f>IF(C260&gt;0,VLOOKUP(C260,男子登録情報!$A$2:$H$1688,4,0),"")</f>
        <v/>
      </c>
      <c r="H260" s="643" t="str">
        <f>IF(C260&gt;0,VLOOKUP(C260,男子登録情報!$A$2:$H$1688,8,0),"")</f>
        <v/>
      </c>
      <c r="I260" s="645" t="str">
        <f>IF(C260&gt;0,VLOOKUP(C260,男子登録情報!$A$2:$H$1688,5,0),"")</f>
        <v/>
      </c>
      <c r="J260" s="3"/>
    </row>
    <row r="261" spans="1:10" s="1" customFormat="1" ht="19.5" hidden="1" customHeight="1" thickBot="1">
      <c r="A261" s="4"/>
      <c r="B261" s="694"/>
      <c r="C261" s="695"/>
      <c r="D261" s="695"/>
      <c r="E261" s="696"/>
      <c r="F261" s="697"/>
      <c r="G261" s="695"/>
      <c r="H261" s="695"/>
      <c r="I261" s="670"/>
      <c r="J261" s="3"/>
    </row>
    <row r="262" spans="1:10" s="1" customFormat="1" ht="18.75" hidden="1">
      <c r="A262" s="4"/>
      <c r="B262" s="671" t="s">
        <v>1181</v>
      </c>
      <c r="C262" s="672"/>
      <c r="D262" s="672"/>
      <c r="E262" s="672"/>
      <c r="F262" s="672"/>
      <c r="G262" s="672"/>
      <c r="H262" s="672"/>
      <c r="I262" s="673"/>
      <c r="J262" s="3"/>
    </row>
    <row r="263" spans="1:10" s="1" customFormat="1" ht="18.75" hidden="1">
      <c r="A263" s="4"/>
      <c r="B263" s="674"/>
      <c r="C263" s="675"/>
      <c r="D263" s="675"/>
      <c r="E263" s="675"/>
      <c r="F263" s="675"/>
      <c r="G263" s="675"/>
      <c r="H263" s="675"/>
      <c r="I263" s="676"/>
      <c r="J263" s="3"/>
    </row>
    <row r="264" spans="1:10" s="1" customFormat="1" ht="19.5" hidden="1" thickBot="1">
      <c r="A264" s="4"/>
      <c r="B264" s="677"/>
      <c r="C264" s="678"/>
      <c r="D264" s="678"/>
      <c r="E264" s="678"/>
      <c r="F264" s="678"/>
      <c r="G264" s="678"/>
      <c r="H264" s="678"/>
      <c r="I264" s="679"/>
      <c r="J264" s="3"/>
    </row>
    <row r="265" spans="1:10" s="1" customFormat="1" ht="18.75" hidden="1">
      <c r="A265" s="35"/>
      <c r="B265" s="35"/>
      <c r="C265" s="35"/>
      <c r="D265" s="35"/>
      <c r="E265" s="35"/>
      <c r="F265" s="35"/>
      <c r="G265" s="35"/>
      <c r="H265" s="35"/>
      <c r="I265" s="35"/>
      <c r="J265" s="38"/>
    </row>
    <row r="266" spans="1:10" s="1" customFormat="1" ht="18.75" hidden="1">
      <c r="A266" s="4"/>
      <c r="B266" s="4"/>
      <c r="C266" s="4"/>
      <c r="D266" s="4"/>
      <c r="E266" s="4"/>
      <c r="F266" s="4"/>
      <c r="G266" s="4"/>
      <c r="H266" s="4"/>
      <c r="I266" s="4"/>
      <c r="J266" s="36" t="s">
        <v>1204</v>
      </c>
    </row>
    <row r="267" spans="1:10" s="1" customFormat="1" ht="18.75" hidden="1" customHeight="1">
      <c r="A267" s="4"/>
      <c r="B267" s="680" t="str">
        <f>CONCATENATE('加盟校情報&amp;大会設定'!$G$5,'加盟校情報&amp;大会設定'!$H$5,'加盟校情報&amp;大会設定'!$I$5,'加盟校情報&amp;大会設定'!$J$5,)&amp;"　男子4×100mR"</f>
        <v>第50回東海学生陸上競技秋季選手権大会　男子4×100mR</v>
      </c>
      <c r="C267" s="681"/>
      <c r="D267" s="681"/>
      <c r="E267" s="681"/>
      <c r="F267" s="681"/>
      <c r="G267" s="681"/>
      <c r="H267" s="681"/>
      <c r="I267" s="682"/>
      <c r="J267" s="3"/>
    </row>
    <row r="268" spans="1:10" s="1" customFormat="1" ht="19.5" hidden="1" customHeight="1" thickBot="1">
      <c r="A268" s="4"/>
      <c r="B268" s="683"/>
      <c r="C268" s="684"/>
      <c r="D268" s="684"/>
      <c r="E268" s="684"/>
      <c r="F268" s="684"/>
      <c r="G268" s="684"/>
      <c r="H268" s="684"/>
      <c r="I268" s="685"/>
      <c r="J268" s="3"/>
    </row>
    <row r="269" spans="1:10" s="1" customFormat="1" ht="18.75" hidden="1">
      <c r="A269" s="4"/>
      <c r="B269" s="650" t="s">
        <v>1183</v>
      </c>
      <c r="C269" s="651"/>
      <c r="D269" s="688" t="str">
        <f>IF(基本情報登録!$D$6&gt;0,基本情報登録!$D$6,"")</f>
        <v/>
      </c>
      <c r="E269" s="689"/>
      <c r="F269" s="689"/>
      <c r="G269" s="689"/>
      <c r="H269" s="651"/>
      <c r="I269" s="37" t="s">
        <v>1217</v>
      </c>
      <c r="J269" s="3"/>
    </row>
    <row r="270" spans="1:10" s="1" customFormat="1" ht="18.75" hidden="1" customHeight="1">
      <c r="A270" s="4"/>
      <c r="B270" s="657" t="s">
        <v>1</v>
      </c>
      <c r="C270" s="658"/>
      <c r="D270" s="690" t="str">
        <f>IF(基本情報登録!$D$8&gt;0,基本情報登録!$D$8,"")</f>
        <v/>
      </c>
      <c r="E270" s="691"/>
      <c r="F270" s="691"/>
      <c r="G270" s="691"/>
      <c r="H270" s="658"/>
      <c r="I270" s="645"/>
      <c r="J270" s="3"/>
    </row>
    <row r="271" spans="1:10" s="1" customFormat="1" ht="19.5" hidden="1" customHeight="1" thickBot="1">
      <c r="A271" s="4"/>
      <c r="B271" s="686"/>
      <c r="C271" s="687"/>
      <c r="D271" s="692"/>
      <c r="E271" s="693"/>
      <c r="F271" s="693"/>
      <c r="G271" s="693"/>
      <c r="H271" s="687"/>
      <c r="I271" s="670"/>
      <c r="J271" s="3"/>
    </row>
    <row r="272" spans="1:10" s="1" customFormat="1" ht="18.75" hidden="1">
      <c r="A272" s="4"/>
      <c r="B272" s="650" t="s">
        <v>2127</v>
      </c>
      <c r="C272" s="651"/>
      <c r="D272" s="652"/>
      <c r="E272" s="653"/>
      <c r="F272" s="653"/>
      <c r="G272" s="653"/>
      <c r="H272" s="653"/>
      <c r="I272" s="654"/>
      <c r="J272" s="3"/>
    </row>
    <row r="273" spans="1:10" s="1" customFormat="1" ht="18.75" hidden="1">
      <c r="A273" s="4"/>
      <c r="B273" s="25"/>
      <c r="C273" s="26"/>
      <c r="D273" s="27"/>
      <c r="E273" s="655" t="str">
        <f>TEXT(D272,"00000")</f>
        <v>00000</v>
      </c>
      <c r="F273" s="655"/>
      <c r="G273" s="655"/>
      <c r="H273" s="655"/>
      <c r="I273" s="656"/>
      <c r="J273" s="3"/>
    </row>
    <row r="274" spans="1:10" s="1" customFormat="1" ht="18.75" hidden="1" customHeight="1">
      <c r="A274" s="4"/>
      <c r="B274" s="657" t="s">
        <v>21</v>
      </c>
      <c r="C274" s="658"/>
      <c r="D274" s="639"/>
      <c r="E274" s="661"/>
      <c r="F274" s="661"/>
      <c r="G274" s="661"/>
      <c r="H274" s="661"/>
      <c r="I274" s="662"/>
      <c r="J274" s="3"/>
    </row>
    <row r="275" spans="1:10" s="1" customFormat="1" ht="18.75" hidden="1" customHeight="1">
      <c r="A275" s="4"/>
      <c r="B275" s="659"/>
      <c r="C275" s="660"/>
      <c r="D275" s="641"/>
      <c r="E275" s="663"/>
      <c r="F275" s="663"/>
      <c r="G275" s="663"/>
      <c r="H275" s="663"/>
      <c r="I275" s="664"/>
      <c r="J275" s="3"/>
    </row>
    <row r="276" spans="1:10" s="1" customFormat="1" ht="19.5" hidden="1" thickBot="1">
      <c r="A276" s="4"/>
      <c r="B276" s="665" t="s">
        <v>1177</v>
      </c>
      <c r="C276" s="666"/>
      <c r="D276" s="667"/>
      <c r="E276" s="668"/>
      <c r="F276" s="668"/>
      <c r="G276" s="668"/>
      <c r="H276" s="668"/>
      <c r="I276" s="669"/>
      <c r="J276" s="3"/>
    </row>
    <row r="277" spans="1:10" s="1" customFormat="1" ht="18.75" hidden="1">
      <c r="A277" s="4"/>
      <c r="B277" s="698" t="s">
        <v>1178</v>
      </c>
      <c r="C277" s="699"/>
      <c r="D277" s="699"/>
      <c r="E277" s="699"/>
      <c r="F277" s="699"/>
      <c r="G277" s="699"/>
      <c r="H277" s="699"/>
      <c r="I277" s="700"/>
      <c r="J277" s="3"/>
    </row>
    <row r="278" spans="1:10" s="1" customFormat="1" ht="19.5" hidden="1" thickBot="1">
      <c r="A278" s="4"/>
      <c r="B278" s="28" t="s">
        <v>1182</v>
      </c>
      <c r="C278" s="29" t="s">
        <v>14</v>
      </c>
      <c r="D278" s="29" t="s">
        <v>1122</v>
      </c>
      <c r="E278" s="701" t="s">
        <v>1179</v>
      </c>
      <c r="F278" s="702"/>
      <c r="G278" s="29" t="s">
        <v>1183</v>
      </c>
      <c r="H278" s="29" t="s">
        <v>39</v>
      </c>
      <c r="I278" s="30" t="s">
        <v>1180</v>
      </c>
      <c r="J278" s="3"/>
    </row>
    <row r="279" spans="1:10" s="1" customFormat="1" ht="19.5" hidden="1" customHeight="1" thickTop="1">
      <c r="A279" s="4"/>
      <c r="B279" s="703">
        <v>1</v>
      </c>
      <c r="C279" s="704"/>
      <c r="D279" s="704" t="str">
        <f>IF(C279&gt;0,VLOOKUP(C279,男子登録情報!$A$2:$H$1688,2,0),"")</f>
        <v/>
      </c>
      <c r="E279" s="705" t="str">
        <f>IF(C279&gt;0,VLOOKUP(C279,男子登録情報!$A$2:$H$1688,3,0),"")</f>
        <v/>
      </c>
      <c r="F279" s="706"/>
      <c r="G279" s="704" t="str">
        <f>IF(C279&gt;0,VLOOKUP(C279,男子登録情報!$A$2:$H$1688,4,0),"")</f>
        <v/>
      </c>
      <c r="H279" s="704" t="str">
        <f>IF(C279&gt;0,VLOOKUP(C279,男子登録情報!$A$2:$H$1688,8,0),"")</f>
        <v/>
      </c>
      <c r="I279" s="707" t="str">
        <f>IF(C279&gt;0,VLOOKUP(C279,男子登録情報!$A$2:$H$1688,5,0),"")</f>
        <v/>
      </c>
      <c r="J279" s="3"/>
    </row>
    <row r="280" spans="1:10" s="1" customFormat="1" ht="18.75" hidden="1" customHeight="1">
      <c r="A280" s="4"/>
      <c r="B280" s="648"/>
      <c r="C280" s="644"/>
      <c r="D280" s="644"/>
      <c r="E280" s="641"/>
      <c r="F280" s="642"/>
      <c r="G280" s="644"/>
      <c r="H280" s="644"/>
      <c r="I280" s="646"/>
      <c r="J280" s="3"/>
    </row>
    <row r="281" spans="1:10" s="1" customFormat="1" ht="18.75" hidden="1" customHeight="1">
      <c r="A281" s="4"/>
      <c r="B281" s="647">
        <v>2</v>
      </c>
      <c r="C281" s="643"/>
      <c r="D281" s="643" t="str">
        <f>IF(C281,VLOOKUP(C281,男子登録情報!$A$2:$H$1688,2,0),"")</f>
        <v/>
      </c>
      <c r="E281" s="639" t="str">
        <f>IF(C281&gt;0,VLOOKUP(C281,男子登録情報!$A$2:$H$1688,3,0),"")</f>
        <v/>
      </c>
      <c r="F281" s="640"/>
      <c r="G281" s="643" t="str">
        <f>IF(C281&gt;0,VLOOKUP(C281,男子登録情報!$A$2:$H$1688,4,0),"")</f>
        <v/>
      </c>
      <c r="H281" s="643" t="str">
        <f>IF(C281&gt;0,VLOOKUP(C281,男子登録情報!$A$2:$H$1688,8,0),"")</f>
        <v/>
      </c>
      <c r="I281" s="645" t="str">
        <f>IF(C281&gt;0,VLOOKUP(C281,男子登録情報!$A$2:$H$1688,5,0),"")</f>
        <v/>
      </c>
      <c r="J281" s="3"/>
    </row>
    <row r="282" spans="1:10" s="1" customFormat="1" ht="18.75" hidden="1" customHeight="1">
      <c r="A282" s="4"/>
      <c r="B282" s="648"/>
      <c r="C282" s="644"/>
      <c r="D282" s="644"/>
      <c r="E282" s="641"/>
      <c r="F282" s="642"/>
      <c r="G282" s="644"/>
      <c r="H282" s="644"/>
      <c r="I282" s="646"/>
      <c r="J282" s="3"/>
    </row>
    <row r="283" spans="1:10" s="1" customFormat="1" ht="18.75" hidden="1" customHeight="1">
      <c r="A283" s="4"/>
      <c r="B283" s="647">
        <v>3</v>
      </c>
      <c r="C283" s="643"/>
      <c r="D283" s="643" t="str">
        <f>IF(C283,VLOOKUP(C283,男子登録情報!$A$2:$H$1688,2,0),"")</f>
        <v/>
      </c>
      <c r="E283" s="639" t="str">
        <f>IF(C283&gt;0,VLOOKUP(C283,男子登録情報!$A$2:$H$1688,3,0),"")</f>
        <v/>
      </c>
      <c r="F283" s="640"/>
      <c r="G283" s="643" t="str">
        <f>IF(C283&gt;0,VLOOKUP(C283,男子登録情報!$A$2:$H$1688,4,0),"")</f>
        <v/>
      </c>
      <c r="H283" s="643" t="str">
        <f>IF(C283&gt;0,VLOOKUP(C283,男子登録情報!$A$2:$H$1688,8,0),"")</f>
        <v/>
      </c>
      <c r="I283" s="645" t="str">
        <f>IF(C283&gt;0,VLOOKUP(C283,男子登録情報!$A$2:$H$1688,5,0),"")</f>
        <v/>
      </c>
      <c r="J283" s="3"/>
    </row>
    <row r="284" spans="1:10" s="1" customFormat="1" ht="18.75" hidden="1" customHeight="1">
      <c r="A284" s="4"/>
      <c r="B284" s="648"/>
      <c r="C284" s="644"/>
      <c r="D284" s="644"/>
      <c r="E284" s="641"/>
      <c r="F284" s="642"/>
      <c r="G284" s="644"/>
      <c r="H284" s="644"/>
      <c r="I284" s="646"/>
      <c r="J284" s="3"/>
    </row>
    <row r="285" spans="1:10" s="1" customFormat="1" ht="18.75" hidden="1" customHeight="1">
      <c r="A285" s="4"/>
      <c r="B285" s="647">
        <v>4</v>
      </c>
      <c r="C285" s="643"/>
      <c r="D285" s="643" t="str">
        <f>IF(C285,VLOOKUP(C285,男子登録情報!$A$2:$H$1688,2,0),"")</f>
        <v/>
      </c>
      <c r="E285" s="639" t="str">
        <f>IF(C285&gt;0,VLOOKUP(C285,男子登録情報!$A$2:$H$1688,3,0),"")</f>
        <v/>
      </c>
      <c r="F285" s="640"/>
      <c r="G285" s="643" t="str">
        <f>IF(C285&gt;0,VLOOKUP(C285,男子登録情報!$A$2:$H$1688,4,0),"")</f>
        <v/>
      </c>
      <c r="H285" s="643" t="str">
        <f>IF(C285&gt;0,VLOOKUP(C285,男子登録情報!$A$2:$H$1688,8,0),"")</f>
        <v/>
      </c>
      <c r="I285" s="645" t="str">
        <f>IF(C285&gt;0,VLOOKUP(C285,男子登録情報!$A$2:$H$1688,5,0),"")</f>
        <v/>
      </c>
      <c r="J285" s="3"/>
    </row>
    <row r="286" spans="1:10" s="1" customFormat="1" ht="18.75" hidden="1" customHeight="1">
      <c r="A286" s="4"/>
      <c r="B286" s="648"/>
      <c r="C286" s="644"/>
      <c r="D286" s="644"/>
      <c r="E286" s="641"/>
      <c r="F286" s="642"/>
      <c r="G286" s="644"/>
      <c r="H286" s="644"/>
      <c r="I286" s="646"/>
      <c r="J286" s="3"/>
    </row>
    <row r="287" spans="1:10" s="1" customFormat="1" ht="18.75" hidden="1" customHeight="1">
      <c r="A287" s="4"/>
      <c r="B287" s="647">
        <v>5</v>
      </c>
      <c r="C287" s="643"/>
      <c r="D287" s="643" t="str">
        <f>IF(C287,VLOOKUP(C287,男子登録情報!$A$2:$H$1688,2,0),"")</f>
        <v/>
      </c>
      <c r="E287" s="639" t="str">
        <f>IF(C287&gt;0,VLOOKUP(C287,男子登録情報!$A$2:$H$1688,3,0),"")</f>
        <v/>
      </c>
      <c r="F287" s="640"/>
      <c r="G287" s="643" t="str">
        <f>IF(C287&gt;0,VLOOKUP(C287,男子登録情報!$A$2:$H$1688,4,0),"")</f>
        <v/>
      </c>
      <c r="H287" s="643" t="str">
        <f>IF(C287&gt;0,VLOOKUP(C287,男子登録情報!$A$2:$H$1688,8,0),"")</f>
        <v/>
      </c>
      <c r="I287" s="645" t="str">
        <f>IF(C287&gt;0,VLOOKUP(C287,男子登録情報!$A$2:$H$1688,5,0),"")</f>
        <v/>
      </c>
      <c r="J287" s="3"/>
    </row>
    <row r="288" spans="1:10" s="1" customFormat="1" ht="18.75" hidden="1" customHeight="1">
      <c r="A288" s="4"/>
      <c r="B288" s="648"/>
      <c r="C288" s="644"/>
      <c r="D288" s="644"/>
      <c r="E288" s="641"/>
      <c r="F288" s="642"/>
      <c r="G288" s="644"/>
      <c r="H288" s="644"/>
      <c r="I288" s="646"/>
      <c r="J288" s="3"/>
    </row>
    <row r="289" spans="1:10" s="1" customFormat="1" ht="18.75" hidden="1" customHeight="1">
      <c r="A289" s="4"/>
      <c r="B289" s="647">
        <v>6</v>
      </c>
      <c r="C289" s="643"/>
      <c r="D289" s="643" t="str">
        <f>IF(C289,VLOOKUP(C289,男子登録情報!$A$2:$H$1688,2,0),"")</f>
        <v/>
      </c>
      <c r="E289" s="639" t="str">
        <f>IF(C289&gt;0,VLOOKUP(C289,男子登録情報!$A$2:$H$1688,3,0),"")</f>
        <v/>
      </c>
      <c r="F289" s="640"/>
      <c r="G289" s="643" t="str">
        <f>IF(C289&gt;0,VLOOKUP(C289,男子登録情報!$A$2:$H$1688,4,0),"")</f>
        <v/>
      </c>
      <c r="H289" s="643" t="str">
        <f>IF(C289&gt;0,VLOOKUP(C289,男子登録情報!$A$2:$H$1688,8,0),"")</f>
        <v/>
      </c>
      <c r="I289" s="645" t="str">
        <f>IF(C289&gt;0,VLOOKUP(C289,男子登録情報!$A$2:$H$1688,5,0),"")</f>
        <v/>
      </c>
      <c r="J289" s="3"/>
    </row>
    <row r="290" spans="1:10" s="1" customFormat="1" ht="19.5" hidden="1" customHeight="1" thickBot="1">
      <c r="A290" s="4"/>
      <c r="B290" s="694"/>
      <c r="C290" s="695"/>
      <c r="D290" s="695"/>
      <c r="E290" s="696"/>
      <c r="F290" s="697"/>
      <c r="G290" s="695"/>
      <c r="H290" s="695"/>
      <c r="I290" s="670"/>
      <c r="J290" s="3"/>
    </row>
    <row r="291" spans="1:10" s="1" customFormat="1" ht="18.75" hidden="1">
      <c r="A291" s="4"/>
      <c r="B291" s="671" t="s">
        <v>1181</v>
      </c>
      <c r="C291" s="672"/>
      <c r="D291" s="672"/>
      <c r="E291" s="672"/>
      <c r="F291" s="672"/>
      <c r="G291" s="672"/>
      <c r="H291" s="672"/>
      <c r="I291" s="673"/>
      <c r="J291" s="3"/>
    </row>
    <row r="292" spans="1:10" s="1" customFormat="1" ht="18.75" hidden="1">
      <c r="A292" s="4"/>
      <c r="B292" s="674"/>
      <c r="C292" s="675"/>
      <c r="D292" s="675"/>
      <c r="E292" s="675"/>
      <c r="F292" s="675"/>
      <c r="G292" s="675"/>
      <c r="H292" s="675"/>
      <c r="I292" s="676"/>
      <c r="J292" s="3"/>
    </row>
    <row r="293" spans="1:10" s="1" customFormat="1" ht="19.5" hidden="1" thickBot="1">
      <c r="A293" s="4"/>
      <c r="B293" s="677"/>
      <c r="C293" s="678"/>
      <c r="D293" s="678"/>
      <c r="E293" s="678"/>
      <c r="F293" s="678"/>
      <c r="G293" s="678"/>
      <c r="H293" s="678"/>
      <c r="I293" s="679"/>
      <c r="J293" s="3"/>
    </row>
    <row r="294" spans="1:10" s="1" customFormat="1" ht="18.75" hidden="1">
      <c r="A294" s="35"/>
      <c r="B294" s="35"/>
      <c r="C294" s="35"/>
      <c r="D294" s="35"/>
      <c r="E294" s="35"/>
      <c r="F294" s="35"/>
      <c r="G294" s="35"/>
      <c r="H294" s="35"/>
      <c r="I294" s="35"/>
      <c r="J294" s="38"/>
    </row>
    <row r="295" spans="1:10" s="1" customFormat="1" ht="18.75" hidden="1">
      <c r="A295" s="4"/>
      <c r="B295" s="4"/>
      <c r="C295" s="4"/>
      <c r="D295" s="4"/>
      <c r="E295" s="4"/>
      <c r="F295" s="4"/>
      <c r="G295" s="4"/>
      <c r="H295" s="4"/>
      <c r="I295" s="4"/>
      <c r="J295" s="36" t="s">
        <v>1205</v>
      </c>
    </row>
    <row r="296" spans="1:10" s="1" customFormat="1" ht="18.75" hidden="1" customHeight="1">
      <c r="A296" s="4"/>
      <c r="B296" s="680" t="str">
        <f>CONCATENATE('加盟校情報&amp;大会設定'!$G$5,'加盟校情報&amp;大会設定'!$H$5,'加盟校情報&amp;大会設定'!$I$5,'加盟校情報&amp;大会設定'!$J$5,)&amp;"　男子4×100mR"</f>
        <v>第50回東海学生陸上競技秋季選手権大会　男子4×100mR</v>
      </c>
      <c r="C296" s="681"/>
      <c r="D296" s="681"/>
      <c r="E296" s="681"/>
      <c r="F296" s="681"/>
      <c r="G296" s="681"/>
      <c r="H296" s="681"/>
      <c r="I296" s="682"/>
      <c r="J296" s="3"/>
    </row>
    <row r="297" spans="1:10" s="1" customFormat="1" ht="19.5" hidden="1" customHeight="1" thickBot="1">
      <c r="A297" s="4"/>
      <c r="B297" s="683"/>
      <c r="C297" s="684"/>
      <c r="D297" s="684"/>
      <c r="E297" s="684"/>
      <c r="F297" s="684"/>
      <c r="G297" s="684"/>
      <c r="H297" s="684"/>
      <c r="I297" s="685"/>
      <c r="J297" s="3"/>
    </row>
    <row r="298" spans="1:10" s="1" customFormat="1" ht="18.75" hidden="1">
      <c r="A298" s="4"/>
      <c r="B298" s="650" t="s">
        <v>1183</v>
      </c>
      <c r="C298" s="651"/>
      <c r="D298" s="688" t="str">
        <f>IF(基本情報登録!$D$6&gt;0,基本情報登録!$D$6,"")</f>
        <v/>
      </c>
      <c r="E298" s="689"/>
      <c r="F298" s="689"/>
      <c r="G298" s="689"/>
      <c r="H298" s="651"/>
      <c r="I298" s="37" t="s">
        <v>1217</v>
      </c>
      <c r="J298" s="3"/>
    </row>
    <row r="299" spans="1:10" s="1" customFormat="1" ht="18.75" hidden="1" customHeight="1">
      <c r="A299" s="4"/>
      <c r="B299" s="657" t="s">
        <v>1</v>
      </c>
      <c r="C299" s="658"/>
      <c r="D299" s="690" t="str">
        <f>IF(基本情報登録!$D$8&gt;0,基本情報登録!$D$8,"")</f>
        <v/>
      </c>
      <c r="E299" s="691"/>
      <c r="F299" s="691"/>
      <c r="G299" s="691"/>
      <c r="H299" s="658"/>
      <c r="I299" s="645"/>
      <c r="J299" s="3"/>
    </row>
    <row r="300" spans="1:10" s="1" customFormat="1" ht="19.5" hidden="1" customHeight="1" thickBot="1">
      <c r="A300" s="4"/>
      <c r="B300" s="686"/>
      <c r="C300" s="687"/>
      <c r="D300" s="692"/>
      <c r="E300" s="693"/>
      <c r="F300" s="693"/>
      <c r="G300" s="693"/>
      <c r="H300" s="687"/>
      <c r="I300" s="670"/>
      <c r="J300" s="3"/>
    </row>
    <row r="301" spans="1:10" s="1" customFormat="1" ht="18.75" hidden="1">
      <c r="A301" s="4"/>
      <c r="B301" s="650" t="s">
        <v>2127</v>
      </c>
      <c r="C301" s="651"/>
      <c r="D301" s="652"/>
      <c r="E301" s="653"/>
      <c r="F301" s="653"/>
      <c r="G301" s="653"/>
      <c r="H301" s="653"/>
      <c r="I301" s="654"/>
      <c r="J301" s="3"/>
    </row>
    <row r="302" spans="1:10" s="1" customFormat="1" ht="18.75" hidden="1">
      <c r="A302" s="4"/>
      <c r="B302" s="25"/>
      <c r="C302" s="26"/>
      <c r="D302" s="27"/>
      <c r="E302" s="655" t="str">
        <f>TEXT(D301,"00000")</f>
        <v>00000</v>
      </c>
      <c r="F302" s="655"/>
      <c r="G302" s="655"/>
      <c r="H302" s="655"/>
      <c r="I302" s="656"/>
      <c r="J302" s="3"/>
    </row>
    <row r="303" spans="1:10" s="1" customFormat="1" ht="18.75" hidden="1" customHeight="1">
      <c r="A303" s="4"/>
      <c r="B303" s="657" t="s">
        <v>21</v>
      </c>
      <c r="C303" s="658"/>
      <c r="D303" s="639"/>
      <c r="E303" s="661"/>
      <c r="F303" s="661"/>
      <c r="G303" s="661"/>
      <c r="H303" s="661"/>
      <c r="I303" s="662"/>
      <c r="J303" s="3"/>
    </row>
    <row r="304" spans="1:10" s="1" customFormat="1" ht="18.75" hidden="1" customHeight="1">
      <c r="A304" s="4"/>
      <c r="B304" s="659"/>
      <c r="C304" s="660"/>
      <c r="D304" s="641"/>
      <c r="E304" s="663"/>
      <c r="F304" s="663"/>
      <c r="G304" s="663"/>
      <c r="H304" s="663"/>
      <c r="I304" s="664"/>
      <c r="J304" s="3"/>
    </row>
    <row r="305" spans="1:10" s="1" customFormat="1" ht="19.5" hidden="1" thickBot="1">
      <c r="A305" s="4"/>
      <c r="B305" s="665" t="s">
        <v>1177</v>
      </c>
      <c r="C305" s="666"/>
      <c r="D305" s="667"/>
      <c r="E305" s="668"/>
      <c r="F305" s="668"/>
      <c r="G305" s="668"/>
      <c r="H305" s="668"/>
      <c r="I305" s="669"/>
      <c r="J305" s="3"/>
    </row>
    <row r="306" spans="1:10" s="1" customFormat="1" ht="18.75" hidden="1">
      <c r="A306" s="4"/>
      <c r="B306" s="698" t="s">
        <v>1178</v>
      </c>
      <c r="C306" s="699"/>
      <c r="D306" s="699"/>
      <c r="E306" s="699"/>
      <c r="F306" s="699"/>
      <c r="G306" s="699"/>
      <c r="H306" s="699"/>
      <c r="I306" s="700"/>
      <c r="J306" s="3"/>
    </row>
    <row r="307" spans="1:10" s="1" customFormat="1" ht="19.5" hidden="1" thickBot="1">
      <c r="A307" s="4"/>
      <c r="B307" s="28" t="s">
        <v>1182</v>
      </c>
      <c r="C307" s="29" t="s">
        <v>14</v>
      </c>
      <c r="D307" s="29" t="s">
        <v>1122</v>
      </c>
      <c r="E307" s="701" t="s">
        <v>1179</v>
      </c>
      <c r="F307" s="702"/>
      <c r="G307" s="29" t="s">
        <v>1183</v>
      </c>
      <c r="H307" s="29" t="s">
        <v>39</v>
      </c>
      <c r="I307" s="30" t="s">
        <v>1180</v>
      </c>
      <c r="J307" s="3"/>
    </row>
    <row r="308" spans="1:10" s="1" customFormat="1" ht="19.5" hidden="1" customHeight="1" thickTop="1">
      <c r="A308" s="4"/>
      <c r="B308" s="703">
        <v>1</v>
      </c>
      <c r="C308" s="704"/>
      <c r="D308" s="704" t="str">
        <f>IF(C308&gt;0,VLOOKUP(C308,男子登録情報!$A$2:$H$1688,2,0),"")</f>
        <v/>
      </c>
      <c r="E308" s="705" t="str">
        <f>IF(C308&gt;0,VLOOKUP(C308,男子登録情報!$A$2:$H$1688,3,0),"")</f>
        <v/>
      </c>
      <c r="F308" s="706"/>
      <c r="G308" s="704" t="str">
        <f>IF(C308&gt;0,VLOOKUP(C308,男子登録情報!$A$2:$H$1688,4,0),"")</f>
        <v/>
      </c>
      <c r="H308" s="704" t="str">
        <f>IF(C308&gt;0,VLOOKUP(C308,男子登録情報!$A$2:$H$1688,8,0),"")</f>
        <v/>
      </c>
      <c r="I308" s="707" t="str">
        <f>IF(C308&gt;0,VLOOKUP(C308,男子登録情報!$A$2:$H$1688,5,0),"")</f>
        <v/>
      </c>
      <c r="J308" s="3"/>
    </row>
    <row r="309" spans="1:10" s="1" customFormat="1" ht="18.75" hidden="1" customHeight="1">
      <c r="A309" s="4"/>
      <c r="B309" s="648"/>
      <c r="C309" s="644"/>
      <c r="D309" s="644"/>
      <c r="E309" s="641"/>
      <c r="F309" s="642"/>
      <c r="G309" s="644"/>
      <c r="H309" s="644"/>
      <c r="I309" s="646"/>
      <c r="J309" s="3"/>
    </row>
    <row r="310" spans="1:10" s="1" customFormat="1" ht="18.75" hidden="1" customHeight="1">
      <c r="A310" s="4"/>
      <c r="B310" s="647">
        <v>2</v>
      </c>
      <c r="C310" s="643"/>
      <c r="D310" s="643" t="str">
        <f>IF(C310,VLOOKUP(C310,男子登録情報!$A$2:$H$1688,2,0),"")</f>
        <v/>
      </c>
      <c r="E310" s="639" t="str">
        <f>IF(C310&gt;0,VLOOKUP(C310,男子登録情報!$A$2:$H$1688,3,0),"")</f>
        <v/>
      </c>
      <c r="F310" s="640"/>
      <c r="G310" s="643" t="str">
        <f>IF(C310&gt;0,VLOOKUP(C310,男子登録情報!$A$2:$H$1688,4,0),"")</f>
        <v/>
      </c>
      <c r="H310" s="643" t="str">
        <f>IF(C310&gt;0,VLOOKUP(C310,男子登録情報!$A$2:$H$1688,8,0),"")</f>
        <v/>
      </c>
      <c r="I310" s="645" t="str">
        <f>IF(C310&gt;0,VLOOKUP(C310,男子登録情報!$A$2:$H$1688,5,0),"")</f>
        <v/>
      </c>
      <c r="J310" s="3"/>
    </row>
    <row r="311" spans="1:10" s="1" customFormat="1" ht="18.75" hidden="1" customHeight="1">
      <c r="A311" s="4"/>
      <c r="B311" s="648"/>
      <c r="C311" s="644"/>
      <c r="D311" s="644"/>
      <c r="E311" s="641"/>
      <c r="F311" s="642"/>
      <c r="G311" s="644"/>
      <c r="H311" s="644"/>
      <c r="I311" s="646"/>
      <c r="J311" s="3"/>
    </row>
    <row r="312" spans="1:10" s="1" customFormat="1" ht="18.75" hidden="1" customHeight="1">
      <c r="A312" s="4"/>
      <c r="B312" s="647">
        <v>3</v>
      </c>
      <c r="C312" s="643"/>
      <c r="D312" s="643" t="str">
        <f>IF(C312,VLOOKUP(C312,男子登録情報!$A$2:$H$1688,2,0),"")</f>
        <v/>
      </c>
      <c r="E312" s="639" t="str">
        <f>IF(C312&gt;0,VLOOKUP(C312,男子登録情報!$A$2:$H$1688,3,0),"")</f>
        <v/>
      </c>
      <c r="F312" s="640"/>
      <c r="G312" s="643" t="str">
        <f>IF(C312&gt;0,VLOOKUP(C312,男子登録情報!$A$2:$H$1688,4,0),"")</f>
        <v/>
      </c>
      <c r="H312" s="643" t="str">
        <f>IF(C312&gt;0,VLOOKUP(C312,男子登録情報!$A$2:$H$1688,8,0),"")</f>
        <v/>
      </c>
      <c r="I312" s="645" t="str">
        <f>IF(C312&gt;0,VLOOKUP(C312,男子登録情報!$A$2:$H$1688,5,0),"")</f>
        <v/>
      </c>
      <c r="J312" s="3"/>
    </row>
    <row r="313" spans="1:10" s="1" customFormat="1" ht="18.75" hidden="1" customHeight="1">
      <c r="A313" s="4"/>
      <c r="B313" s="648"/>
      <c r="C313" s="644"/>
      <c r="D313" s="644"/>
      <c r="E313" s="641"/>
      <c r="F313" s="642"/>
      <c r="G313" s="644"/>
      <c r="H313" s="644"/>
      <c r="I313" s="646"/>
      <c r="J313" s="3"/>
    </row>
    <row r="314" spans="1:10" s="1" customFormat="1" ht="18.75" hidden="1" customHeight="1">
      <c r="A314" s="4"/>
      <c r="B314" s="647">
        <v>4</v>
      </c>
      <c r="C314" s="643"/>
      <c r="D314" s="643" t="str">
        <f>IF(C314,VLOOKUP(C314,男子登録情報!$A$2:$H$1688,2,0),"")</f>
        <v/>
      </c>
      <c r="E314" s="639" t="str">
        <f>IF(C314&gt;0,VLOOKUP(C314,男子登録情報!$A$2:$H$1688,3,0),"")</f>
        <v/>
      </c>
      <c r="F314" s="640"/>
      <c r="G314" s="643" t="str">
        <f>IF(C314&gt;0,VLOOKUP(C314,男子登録情報!$A$2:$H$1688,4,0),"")</f>
        <v/>
      </c>
      <c r="H314" s="643" t="str">
        <f>IF(C314&gt;0,VLOOKUP(C314,男子登録情報!$A$2:$H$1688,8,0),"")</f>
        <v/>
      </c>
      <c r="I314" s="645" t="str">
        <f>IF(C314&gt;0,VLOOKUP(C314,男子登録情報!$A$2:$H$1688,5,0),"")</f>
        <v/>
      </c>
      <c r="J314" s="3"/>
    </row>
    <row r="315" spans="1:10" s="1" customFormat="1" ht="18.75" hidden="1" customHeight="1">
      <c r="A315" s="4"/>
      <c r="B315" s="648"/>
      <c r="C315" s="644"/>
      <c r="D315" s="644"/>
      <c r="E315" s="641"/>
      <c r="F315" s="642"/>
      <c r="G315" s="644"/>
      <c r="H315" s="644"/>
      <c r="I315" s="646"/>
      <c r="J315" s="3"/>
    </row>
    <row r="316" spans="1:10" s="1" customFormat="1" ht="18.75" hidden="1" customHeight="1">
      <c r="A316" s="4"/>
      <c r="B316" s="647">
        <v>5</v>
      </c>
      <c r="C316" s="643"/>
      <c r="D316" s="643" t="str">
        <f>IF(C316,VLOOKUP(C316,男子登録情報!$A$2:$H$1688,2,0),"")</f>
        <v/>
      </c>
      <c r="E316" s="639" t="str">
        <f>IF(C316&gt;0,VLOOKUP(C316,男子登録情報!$A$2:$H$1688,3,0),"")</f>
        <v/>
      </c>
      <c r="F316" s="640"/>
      <c r="G316" s="643" t="str">
        <f>IF(C316&gt;0,VLOOKUP(C316,男子登録情報!$A$2:$H$1688,4,0),"")</f>
        <v/>
      </c>
      <c r="H316" s="643" t="str">
        <f>IF(C316&gt;0,VLOOKUP(C316,男子登録情報!$A$2:$H$1688,8,0),"")</f>
        <v/>
      </c>
      <c r="I316" s="645" t="str">
        <f>IF(C316&gt;0,VLOOKUP(C316,男子登録情報!$A$2:$H$1688,5,0),"")</f>
        <v/>
      </c>
      <c r="J316" s="3"/>
    </row>
    <row r="317" spans="1:10" s="1" customFormat="1" ht="18.75" hidden="1" customHeight="1">
      <c r="A317" s="4"/>
      <c r="B317" s="648"/>
      <c r="C317" s="644"/>
      <c r="D317" s="644"/>
      <c r="E317" s="641"/>
      <c r="F317" s="642"/>
      <c r="G317" s="644"/>
      <c r="H317" s="644"/>
      <c r="I317" s="646"/>
      <c r="J317" s="3"/>
    </row>
    <row r="318" spans="1:10" s="1" customFormat="1" ht="18.75" hidden="1" customHeight="1">
      <c r="A318" s="4"/>
      <c r="B318" s="647">
        <v>6</v>
      </c>
      <c r="C318" s="643"/>
      <c r="D318" s="643" t="str">
        <f>IF(C318,VLOOKUP(C318,男子登録情報!$A$2:$H$1688,2,0),"")</f>
        <v/>
      </c>
      <c r="E318" s="639" t="str">
        <f>IF(C318&gt;0,VLOOKUP(C318,男子登録情報!$A$2:$H$1688,3,0),"")</f>
        <v/>
      </c>
      <c r="F318" s="640"/>
      <c r="G318" s="643" t="str">
        <f>IF(C318&gt;0,VLOOKUP(C318,男子登録情報!$A$2:$H$1688,4,0),"")</f>
        <v/>
      </c>
      <c r="H318" s="643" t="str">
        <f>IF(C318&gt;0,VLOOKUP(C318,男子登録情報!$A$2:$H$1688,8,0),"")</f>
        <v/>
      </c>
      <c r="I318" s="645" t="str">
        <f>IF(C318&gt;0,VLOOKUP(C318,男子登録情報!$A$2:$H$1688,5,0),"")</f>
        <v/>
      </c>
      <c r="J318" s="3"/>
    </row>
    <row r="319" spans="1:10" s="1" customFormat="1" ht="19.5" hidden="1" customHeight="1" thickBot="1">
      <c r="A319" s="4"/>
      <c r="B319" s="694"/>
      <c r="C319" s="695"/>
      <c r="D319" s="695"/>
      <c r="E319" s="696"/>
      <c r="F319" s="697"/>
      <c r="G319" s="695"/>
      <c r="H319" s="695"/>
      <c r="I319" s="670"/>
      <c r="J319" s="3"/>
    </row>
    <row r="320" spans="1:10" s="1" customFormat="1" ht="18.75" hidden="1">
      <c r="A320" s="4"/>
      <c r="B320" s="671" t="s">
        <v>1181</v>
      </c>
      <c r="C320" s="672"/>
      <c r="D320" s="672"/>
      <c r="E320" s="672"/>
      <c r="F320" s="672"/>
      <c r="G320" s="672"/>
      <c r="H320" s="672"/>
      <c r="I320" s="673"/>
      <c r="J320" s="3"/>
    </row>
    <row r="321" spans="1:10" s="1" customFormat="1" ht="18.75" hidden="1">
      <c r="A321" s="4"/>
      <c r="B321" s="674"/>
      <c r="C321" s="675"/>
      <c r="D321" s="675"/>
      <c r="E321" s="675"/>
      <c r="F321" s="675"/>
      <c r="G321" s="675"/>
      <c r="H321" s="675"/>
      <c r="I321" s="676"/>
      <c r="J321" s="3"/>
    </row>
    <row r="322" spans="1:10" s="1" customFormat="1" ht="19.5" hidden="1" thickBot="1">
      <c r="A322" s="4"/>
      <c r="B322" s="677"/>
      <c r="C322" s="678"/>
      <c r="D322" s="678"/>
      <c r="E322" s="678"/>
      <c r="F322" s="678"/>
      <c r="G322" s="678"/>
      <c r="H322" s="678"/>
      <c r="I322" s="679"/>
      <c r="J322" s="3"/>
    </row>
    <row r="323" spans="1:10" s="1" customFormat="1" ht="18.75" hidden="1">
      <c r="A323" s="35"/>
      <c r="B323" s="35"/>
      <c r="C323" s="35"/>
      <c r="D323" s="35"/>
      <c r="E323" s="35"/>
      <c r="F323" s="35"/>
      <c r="G323" s="35"/>
      <c r="H323" s="35"/>
      <c r="I323" s="35"/>
      <c r="J323" s="38"/>
    </row>
    <row r="324" spans="1:10" s="1" customFormat="1" ht="18.75" hidden="1">
      <c r="A324" s="4"/>
      <c r="B324" s="4"/>
      <c r="C324" s="4"/>
      <c r="D324" s="4"/>
      <c r="E324" s="4"/>
      <c r="F324" s="4"/>
      <c r="G324" s="4"/>
      <c r="H324" s="4"/>
      <c r="I324" s="4"/>
      <c r="J324" s="36" t="s">
        <v>1206</v>
      </c>
    </row>
    <row r="325" spans="1:10" s="1" customFormat="1" ht="18.75" hidden="1">
      <c r="A325" s="4"/>
      <c r="B325" s="680" t="str">
        <f>CONCATENATE('加盟校情報&amp;大会設定'!$G$5,'加盟校情報&amp;大会設定'!$H$5,'加盟校情報&amp;大会設定'!$I$5,'加盟校情報&amp;大会設定'!$J$5,)&amp;"　男子4×100mR"</f>
        <v>第50回東海学生陸上競技秋季選手権大会　男子4×100mR</v>
      </c>
      <c r="C325" s="681"/>
      <c r="D325" s="681"/>
      <c r="E325" s="681"/>
      <c r="F325" s="681"/>
      <c r="G325" s="681"/>
      <c r="H325" s="681"/>
      <c r="I325" s="682"/>
      <c r="J325" s="3"/>
    </row>
    <row r="326" spans="1:10" s="1" customFormat="1" ht="19.5" hidden="1" thickBot="1">
      <c r="A326" s="4"/>
      <c r="B326" s="683"/>
      <c r="C326" s="684"/>
      <c r="D326" s="684"/>
      <c r="E326" s="684"/>
      <c r="F326" s="684"/>
      <c r="G326" s="684"/>
      <c r="H326" s="684"/>
      <c r="I326" s="685"/>
      <c r="J326" s="3"/>
    </row>
    <row r="327" spans="1:10" s="1" customFormat="1" ht="18.75" hidden="1">
      <c r="A327" s="4"/>
      <c r="B327" s="650" t="s">
        <v>1183</v>
      </c>
      <c r="C327" s="651"/>
      <c r="D327" s="688" t="str">
        <f>IF(基本情報登録!$D$6&gt;0,基本情報登録!$D$6,"")</f>
        <v/>
      </c>
      <c r="E327" s="689"/>
      <c r="F327" s="689"/>
      <c r="G327" s="689"/>
      <c r="H327" s="651"/>
      <c r="I327" s="37" t="s">
        <v>1217</v>
      </c>
      <c r="J327" s="3"/>
    </row>
    <row r="328" spans="1:10" s="1" customFormat="1" ht="18.75" hidden="1">
      <c r="A328" s="4"/>
      <c r="B328" s="657" t="s">
        <v>1</v>
      </c>
      <c r="C328" s="658"/>
      <c r="D328" s="690" t="str">
        <f>IF(基本情報登録!$D$8&gt;0,基本情報登録!$D$8,"")</f>
        <v/>
      </c>
      <c r="E328" s="691"/>
      <c r="F328" s="691"/>
      <c r="G328" s="691"/>
      <c r="H328" s="658"/>
      <c r="I328" s="645"/>
      <c r="J328" s="3"/>
    </row>
    <row r="329" spans="1:10" s="1" customFormat="1" ht="19.5" hidden="1" thickBot="1">
      <c r="A329" s="4"/>
      <c r="B329" s="686"/>
      <c r="C329" s="687"/>
      <c r="D329" s="692"/>
      <c r="E329" s="693"/>
      <c r="F329" s="693"/>
      <c r="G329" s="693"/>
      <c r="H329" s="687"/>
      <c r="I329" s="670"/>
      <c r="J329" s="3"/>
    </row>
    <row r="330" spans="1:10" s="1" customFormat="1" ht="18.75" hidden="1">
      <c r="A330" s="4"/>
      <c r="B330" s="650" t="s">
        <v>2127</v>
      </c>
      <c r="C330" s="651"/>
      <c r="D330" s="652"/>
      <c r="E330" s="653"/>
      <c r="F330" s="653"/>
      <c r="G330" s="653"/>
      <c r="H330" s="653"/>
      <c r="I330" s="654"/>
      <c r="J330" s="3"/>
    </row>
    <row r="331" spans="1:10" s="1" customFormat="1" ht="18.75" hidden="1">
      <c r="A331" s="4"/>
      <c r="B331" s="25"/>
      <c r="C331" s="26"/>
      <c r="D331" s="27"/>
      <c r="E331" s="655" t="str">
        <f>TEXT(D330,"00000")</f>
        <v>00000</v>
      </c>
      <c r="F331" s="655"/>
      <c r="G331" s="655"/>
      <c r="H331" s="655"/>
      <c r="I331" s="656"/>
      <c r="J331" s="3"/>
    </row>
    <row r="332" spans="1:10" s="1" customFormat="1" ht="18.75" hidden="1">
      <c r="A332" s="4"/>
      <c r="B332" s="657" t="s">
        <v>21</v>
      </c>
      <c r="C332" s="658"/>
      <c r="D332" s="639"/>
      <c r="E332" s="661"/>
      <c r="F332" s="661"/>
      <c r="G332" s="661"/>
      <c r="H332" s="661"/>
      <c r="I332" s="662"/>
      <c r="J332" s="3"/>
    </row>
    <row r="333" spans="1:10" s="1" customFormat="1" ht="18.75" hidden="1">
      <c r="A333" s="4"/>
      <c r="B333" s="659"/>
      <c r="C333" s="660"/>
      <c r="D333" s="641"/>
      <c r="E333" s="663"/>
      <c r="F333" s="663"/>
      <c r="G333" s="663"/>
      <c r="H333" s="663"/>
      <c r="I333" s="664"/>
      <c r="J333" s="3"/>
    </row>
    <row r="334" spans="1:10" s="1" customFormat="1" ht="19.5" hidden="1" thickBot="1">
      <c r="A334" s="4"/>
      <c r="B334" s="665" t="s">
        <v>1177</v>
      </c>
      <c r="C334" s="666"/>
      <c r="D334" s="667"/>
      <c r="E334" s="668"/>
      <c r="F334" s="668"/>
      <c r="G334" s="668"/>
      <c r="H334" s="668"/>
      <c r="I334" s="669"/>
      <c r="J334" s="3"/>
    </row>
    <row r="335" spans="1:10" s="1" customFormat="1" ht="18.75" hidden="1">
      <c r="A335" s="4"/>
      <c r="B335" s="698" t="s">
        <v>1178</v>
      </c>
      <c r="C335" s="699"/>
      <c r="D335" s="699"/>
      <c r="E335" s="699"/>
      <c r="F335" s="699"/>
      <c r="G335" s="699"/>
      <c r="H335" s="699"/>
      <c r="I335" s="700"/>
      <c r="J335" s="3"/>
    </row>
    <row r="336" spans="1:10" s="1" customFormat="1" ht="19.5" hidden="1" thickBot="1">
      <c r="A336" s="4"/>
      <c r="B336" s="28" t="s">
        <v>1182</v>
      </c>
      <c r="C336" s="29" t="s">
        <v>14</v>
      </c>
      <c r="D336" s="29" t="s">
        <v>1122</v>
      </c>
      <c r="E336" s="701" t="s">
        <v>1179</v>
      </c>
      <c r="F336" s="702"/>
      <c r="G336" s="29" t="s">
        <v>1183</v>
      </c>
      <c r="H336" s="29" t="s">
        <v>39</v>
      </c>
      <c r="I336" s="30" t="s">
        <v>1180</v>
      </c>
      <c r="J336" s="3"/>
    </row>
    <row r="337" spans="1:10" s="1" customFormat="1" ht="19.5" hidden="1" thickTop="1">
      <c r="A337" s="4"/>
      <c r="B337" s="703">
        <v>1</v>
      </c>
      <c r="C337" s="704"/>
      <c r="D337" s="704" t="str">
        <f>IF(C337&gt;0,VLOOKUP(C337,男子登録情報!$A$2:$H$1688,2,0),"")</f>
        <v/>
      </c>
      <c r="E337" s="705" t="str">
        <f>IF(C337&gt;0,VLOOKUP(C337,男子登録情報!$A$2:$H$1688,3,0),"")</f>
        <v/>
      </c>
      <c r="F337" s="706"/>
      <c r="G337" s="704" t="str">
        <f>IF(C337&gt;0,VLOOKUP(C337,男子登録情報!$A$2:$H$1688,4,0),"")</f>
        <v/>
      </c>
      <c r="H337" s="704" t="str">
        <f>IF(C337&gt;0,VLOOKUP(C337,男子登録情報!$A$2:$H$1688,8,0),"")</f>
        <v/>
      </c>
      <c r="I337" s="707" t="str">
        <f>IF(C337&gt;0,VLOOKUP(C337,男子登録情報!$A$2:$H$1688,5,0),"")</f>
        <v/>
      </c>
      <c r="J337" s="3"/>
    </row>
    <row r="338" spans="1:10" s="1" customFormat="1" ht="18.75" hidden="1">
      <c r="A338" s="4"/>
      <c r="B338" s="648"/>
      <c r="C338" s="644"/>
      <c r="D338" s="644"/>
      <c r="E338" s="641"/>
      <c r="F338" s="642"/>
      <c r="G338" s="644"/>
      <c r="H338" s="644"/>
      <c r="I338" s="646"/>
      <c r="J338" s="3"/>
    </row>
    <row r="339" spans="1:10" s="1" customFormat="1" ht="18.75" hidden="1">
      <c r="A339" s="4"/>
      <c r="B339" s="647">
        <v>2</v>
      </c>
      <c r="C339" s="643"/>
      <c r="D339" s="643" t="str">
        <f>IF(C339,VLOOKUP(C339,男子登録情報!$A$2:$H$1688,2,0),"")</f>
        <v/>
      </c>
      <c r="E339" s="639" t="str">
        <f>IF(C339&gt;0,VLOOKUP(C339,男子登録情報!$A$2:$H$1688,3,0),"")</f>
        <v/>
      </c>
      <c r="F339" s="640"/>
      <c r="G339" s="643" t="str">
        <f>IF(C339&gt;0,VLOOKUP(C339,男子登録情報!$A$2:$H$1688,4,0),"")</f>
        <v/>
      </c>
      <c r="H339" s="643" t="str">
        <f>IF(C339&gt;0,VLOOKUP(C339,男子登録情報!$A$2:$H$1688,8,0),"")</f>
        <v/>
      </c>
      <c r="I339" s="645" t="str">
        <f>IF(C339&gt;0,VLOOKUP(C339,男子登録情報!$A$2:$H$1688,5,0),"")</f>
        <v/>
      </c>
      <c r="J339" s="3"/>
    </row>
    <row r="340" spans="1:10" s="1" customFormat="1" ht="18.75" hidden="1">
      <c r="A340" s="4"/>
      <c r="B340" s="648"/>
      <c r="C340" s="644"/>
      <c r="D340" s="644"/>
      <c r="E340" s="641"/>
      <c r="F340" s="642"/>
      <c r="G340" s="644"/>
      <c r="H340" s="644"/>
      <c r="I340" s="646"/>
      <c r="J340" s="3"/>
    </row>
    <row r="341" spans="1:10" s="1" customFormat="1" ht="18.75" hidden="1">
      <c r="A341" s="4"/>
      <c r="B341" s="647">
        <v>3</v>
      </c>
      <c r="C341" s="643"/>
      <c r="D341" s="643" t="str">
        <f>IF(C341,VLOOKUP(C341,男子登録情報!$A$2:$H$1688,2,0),"")</f>
        <v/>
      </c>
      <c r="E341" s="639" t="str">
        <f>IF(C341&gt;0,VLOOKUP(C341,男子登録情報!$A$2:$H$1688,3,0),"")</f>
        <v/>
      </c>
      <c r="F341" s="640"/>
      <c r="G341" s="643" t="str">
        <f>IF(C341&gt;0,VLOOKUP(C341,男子登録情報!$A$2:$H$1688,4,0),"")</f>
        <v/>
      </c>
      <c r="H341" s="643" t="str">
        <f>IF(C341&gt;0,VLOOKUP(C341,男子登録情報!$A$2:$H$1688,8,0),"")</f>
        <v/>
      </c>
      <c r="I341" s="645" t="str">
        <f>IF(C341&gt;0,VLOOKUP(C341,男子登録情報!$A$2:$H$1688,5,0),"")</f>
        <v/>
      </c>
      <c r="J341" s="3"/>
    </row>
    <row r="342" spans="1:10" s="1" customFormat="1" ht="18.75" hidden="1">
      <c r="A342" s="4"/>
      <c r="B342" s="648"/>
      <c r="C342" s="644"/>
      <c r="D342" s="644"/>
      <c r="E342" s="641"/>
      <c r="F342" s="642"/>
      <c r="G342" s="644"/>
      <c r="H342" s="644"/>
      <c r="I342" s="646"/>
      <c r="J342" s="3"/>
    </row>
    <row r="343" spans="1:10" s="1" customFormat="1" ht="18.75" hidden="1">
      <c r="A343" s="4"/>
      <c r="B343" s="647">
        <v>4</v>
      </c>
      <c r="C343" s="643"/>
      <c r="D343" s="643" t="str">
        <f>IF(C343,VLOOKUP(C343,男子登録情報!$A$2:$H$1688,2,0),"")</f>
        <v/>
      </c>
      <c r="E343" s="639" t="str">
        <f>IF(C343&gt;0,VLOOKUP(C343,男子登録情報!$A$2:$H$1688,3,0),"")</f>
        <v/>
      </c>
      <c r="F343" s="640"/>
      <c r="G343" s="643" t="str">
        <f>IF(C343&gt;0,VLOOKUP(C343,男子登録情報!$A$2:$H$1688,4,0),"")</f>
        <v/>
      </c>
      <c r="H343" s="643" t="str">
        <f>IF(C343&gt;0,VLOOKUP(C343,男子登録情報!$A$2:$H$1688,8,0),"")</f>
        <v/>
      </c>
      <c r="I343" s="645" t="str">
        <f>IF(C343&gt;0,VLOOKUP(C343,男子登録情報!$A$2:$H$1688,5,0),"")</f>
        <v/>
      </c>
      <c r="J343" s="3"/>
    </row>
    <row r="344" spans="1:10" s="1" customFormat="1" ht="18.75" hidden="1">
      <c r="A344" s="4"/>
      <c r="B344" s="648"/>
      <c r="C344" s="644"/>
      <c r="D344" s="644"/>
      <c r="E344" s="641"/>
      <c r="F344" s="642"/>
      <c r="G344" s="644"/>
      <c r="H344" s="644"/>
      <c r="I344" s="646"/>
      <c r="J344" s="3"/>
    </row>
    <row r="345" spans="1:10" s="1" customFormat="1" ht="18.75" hidden="1">
      <c r="A345" s="4"/>
      <c r="B345" s="647">
        <v>5</v>
      </c>
      <c r="C345" s="643"/>
      <c r="D345" s="643" t="str">
        <f>IF(C345,VLOOKUP(C345,男子登録情報!$A$2:$H$1688,2,0),"")</f>
        <v/>
      </c>
      <c r="E345" s="639" t="str">
        <f>IF(C345&gt;0,VLOOKUP(C345,男子登録情報!$A$2:$H$1688,3,0),"")</f>
        <v/>
      </c>
      <c r="F345" s="640"/>
      <c r="G345" s="643" t="str">
        <f>IF(C345&gt;0,VLOOKUP(C345,男子登録情報!$A$2:$H$1688,4,0),"")</f>
        <v/>
      </c>
      <c r="H345" s="643" t="str">
        <f>IF(C345&gt;0,VLOOKUP(C345,男子登録情報!$A$2:$H$1688,8,0),"")</f>
        <v/>
      </c>
      <c r="I345" s="645" t="str">
        <f>IF(C345&gt;0,VLOOKUP(C345,男子登録情報!$A$2:$H$1688,5,0),"")</f>
        <v/>
      </c>
      <c r="J345" s="3"/>
    </row>
    <row r="346" spans="1:10" s="1" customFormat="1" ht="18.75" hidden="1">
      <c r="A346" s="4"/>
      <c r="B346" s="648"/>
      <c r="C346" s="644"/>
      <c r="D346" s="644"/>
      <c r="E346" s="641"/>
      <c r="F346" s="642"/>
      <c r="G346" s="644"/>
      <c r="H346" s="644"/>
      <c r="I346" s="646"/>
      <c r="J346" s="3"/>
    </row>
    <row r="347" spans="1:10" s="1" customFormat="1" ht="18.75" hidden="1">
      <c r="A347" s="4"/>
      <c r="B347" s="647">
        <v>6</v>
      </c>
      <c r="C347" s="643"/>
      <c r="D347" s="643" t="str">
        <f>IF(C347,VLOOKUP(C347,男子登録情報!$A$2:$H$1688,2,0),"")</f>
        <v/>
      </c>
      <c r="E347" s="639" t="str">
        <f>IF(C347&gt;0,VLOOKUP(C347,男子登録情報!$A$2:$H$1688,3,0),"")</f>
        <v/>
      </c>
      <c r="F347" s="640"/>
      <c r="G347" s="643" t="str">
        <f>IF(C347&gt;0,VLOOKUP(C347,男子登録情報!$A$2:$H$1688,4,0),"")</f>
        <v/>
      </c>
      <c r="H347" s="643" t="str">
        <f>IF(C347&gt;0,VLOOKUP(C347,男子登録情報!$A$2:$H$1688,8,0),"")</f>
        <v/>
      </c>
      <c r="I347" s="645" t="str">
        <f>IF(C347&gt;0,VLOOKUP(C347,男子登録情報!$A$2:$H$1688,5,0),"")</f>
        <v/>
      </c>
      <c r="J347" s="3"/>
    </row>
    <row r="348" spans="1:10" s="1" customFormat="1" ht="19.5" hidden="1" thickBot="1">
      <c r="A348" s="4"/>
      <c r="B348" s="694"/>
      <c r="C348" s="695"/>
      <c r="D348" s="695"/>
      <c r="E348" s="696"/>
      <c r="F348" s="697"/>
      <c r="G348" s="695"/>
      <c r="H348" s="695"/>
      <c r="I348" s="670"/>
      <c r="J348" s="3"/>
    </row>
    <row r="349" spans="1:10" s="1" customFormat="1" ht="18.75" hidden="1">
      <c r="A349" s="4"/>
      <c r="B349" s="671" t="s">
        <v>1181</v>
      </c>
      <c r="C349" s="672"/>
      <c r="D349" s="672"/>
      <c r="E349" s="672"/>
      <c r="F349" s="672"/>
      <c r="G349" s="672"/>
      <c r="H349" s="672"/>
      <c r="I349" s="673"/>
      <c r="J349" s="3"/>
    </row>
    <row r="350" spans="1:10" s="1" customFormat="1" ht="18.75" hidden="1">
      <c r="A350" s="4"/>
      <c r="B350" s="674"/>
      <c r="C350" s="675"/>
      <c r="D350" s="675"/>
      <c r="E350" s="675"/>
      <c r="F350" s="675"/>
      <c r="G350" s="675"/>
      <c r="H350" s="675"/>
      <c r="I350" s="676"/>
      <c r="J350" s="3"/>
    </row>
    <row r="351" spans="1:10" s="1" customFormat="1" ht="19.5" hidden="1" thickBot="1">
      <c r="A351" s="4"/>
      <c r="B351" s="677"/>
      <c r="C351" s="678"/>
      <c r="D351" s="678"/>
      <c r="E351" s="678"/>
      <c r="F351" s="678"/>
      <c r="G351" s="678"/>
      <c r="H351" s="678"/>
      <c r="I351" s="679"/>
      <c r="J351" s="3"/>
    </row>
    <row r="352" spans="1:10" s="1" customFormat="1" ht="18.75" hidden="1">
      <c r="A352" s="35"/>
      <c r="B352" s="35"/>
      <c r="C352" s="35"/>
      <c r="D352" s="35"/>
      <c r="E352" s="35"/>
      <c r="F352" s="35"/>
      <c r="G352" s="35"/>
      <c r="H352" s="35"/>
      <c r="I352" s="35"/>
      <c r="J352" s="38"/>
    </row>
    <row r="353" spans="1:10" s="1" customFormat="1" ht="18.75" hidden="1">
      <c r="A353" s="4"/>
      <c r="B353" s="4"/>
      <c r="C353" s="4"/>
      <c r="D353" s="4"/>
      <c r="E353" s="4"/>
      <c r="F353" s="4"/>
      <c r="G353" s="4"/>
      <c r="H353" s="4"/>
      <c r="I353" s="4"/>
      <c r="J353" s="36" t="s">
        <v>1207</v>
      </c>
    </row>
    <row r="354" spans="1:10" s="1" customFormat="1" ht="18.75" hidden="1">
      <c r="A354" s="4"/>
      <c r="B354" s="680" t="str">
        <f>CONCATENATE('加盟校情報&amp;大会設定'!$G$5,'加盟校情報&amp;大会設定'!$H$5,'加盟校情報&amp;大会設定'!$I$5,'加盟校情報&amp;大会設定'!$J$5,)&amp;"　男子4×100mR"</f>
        <v>第50回東海学生陸上競技秋季選手権大会　男子4×100mR</v>
      </c>
      <c r="C354" s="681"/>
      <c r="D354" s="681"/>
      <c r="E354" s="681"/>
      <c r="F354" s="681"/>
      <c r="G354" s="681"/>
      <c r="H354" s="681"/>
      <c r="I354" s="682"/>
      <c r="J354" s="3"/>
    </row>
    <row r="355" spans="1:10" s="1" customFormat="1" ht="19.5" hidden="1" thickBot="1">
      <c r="A355" s="4"/>
      <c r="B355" s="683"/>
      <c r="C355" s="684"/>
      <c r="D355" s="684"/>
      <c r="E355" s="684"/>
      <c r="F355" s="684"/>
      <c r="G355" s="684"/>
      <c r="H355" s="684"/>
      <c r="I355" s="685"/>
      <c r="J355" s="3"/>
    </row>
    <row r="356" spans="1:10" s="1" customFormat="1" ht="18.75" hidden="1">
      <c r="A356" s="4"/>
      <c r="B356" s="650" t="s">
        <v>1183</v>
      </c>
      <c r="C356" s="651"/>
      <c r="D356" s="688" t="str">
        <f>IF(基本情報登録!$D$6&gt;0,基本情報登録!$D$6,"")</f>
        <v/>
      </c>
      <c r="E356" s="689"/>
      <c r="F356" s="689"/>
      <c r="G356" s="689"/>
      <c r="H356" s="651"/>
      <c r="I356" s="37" t="s">
        <v>1217</v>
      </c>
      <c r="J356" s="3"/>
    </row>
    <row r="357" spans="1:10" s="1" customFormat="1" ht="18.75" hidden="1">
      <c r="A357" s="4"/>
      <c r="B357" s="657" t="s">
        <v>1</v>
      </c>
      <c r="C357" s="658"/>
      <c r="D357" s="690" t="str">
        <f>IF(基本情報登録!$D$8&gt;0,基本情報登録!$D$8,"")</f>
        <v/>
      </c>
      <c r="E357" s="691"/>
      <c r="F357" s="691"/>
      <c r="G357" s="691"/>
      <c r="H357" s="658"/>
      <c r="I357" s="645"/>
      <c r="J357" s="3"/>
    </row>
    <row r="358" spans="1:10" s="1" customFormat="1" ht="19.5" hidden="1" thickBot="1">
      <c r="A358" s="4"/>
      <c r="B358" s="686"/>
      <c r="C358" s="687"/>
      <c r="D358" s="692"/>
      <c r="E358" s="693"/>
      <c r="F358" s="693"/>
      <c r="G358" s="693"/>
      <c r="H358" s="687"/>
      <c r="I358" s="670"/>
      <c r="J358" s="3"/>
    </row>
    <row r="359" spans="1:10" s="1" customFormat="1" ht="18.75" hidden="1">
      <c r="A359" s="4"/>
      <c r="B359" s="650" t="s">
        <v>2127</v>
      </c>
      <c r="C359" s="651"/>
      <c r="D359" s="652"/>
      <c r="E359" s="653"/>
      <c r="F359" s="653"/>
      <c r="G359" s="653"/>
      <c r="H359" s="653"/>
      <c r="I359" s="654"/>
      <c r="J359" s="3"/>
    </row>
    <row r="360" spans="1:10" s="1" customFormat="1" ht="18.75" hidden="1">
      <c r="A360" s="4"/>
      <c r="B360" s="25"/>
      <c r="C360" s="26"/>
      <c r="D360" s="27"/>
      <c r="E360" s="655" t="str">
        <f>TEXT(D359,"00000")</f>
        <v>00000</v>
      </c>
      <c r="F360" s="655"/>
      <c r="G360" s="655"/>
      <c r="H360" s="655"/>
      <c r="I360" s="656"/>
      <c r="J360" s="3"/>
    </row>
    <row r="361" spans="1:10" s="1" customFormat="1" ht="18.75" hidden="1">
      <c r="A361" s="4"/>
      <c r="B361" s="657" t="s">
        <v>21</v>
      </c>
      <c r="C361" s="658"/>
      <c r="D361" s="639"/>
      <c r="E361" s="661"/>
      <c r="F361" s="661"/>
      <c r="G361" s="661"/>
      <c r="H361" s="661"/>
      <c r="I361" s="662"/>
      <c r="J361" s="3"/>
    </row>
    <row r="362" spans="1:10" s="1" customFormat="1" ht="18.75" hidden="1">
      <c r="A362" s="4"/>
      <c r="B362" s="659"/>
      <c r="C362" s="660"/>
      <c r="D362" s="641"/>
      <c r="E362" s="663"/>
      <c r="F362" s="663"/>
      <c r="G362" s="663"/>
      <c r="H362" s="663"/>
      <c r="I362" s="664"/>
      <c r="J362" s="3"/>
    </row>
    <row r="363" spans="1:10" s="1" customFormat="1" ht="19.5" hidden="1" thickBot="1">
      <c r="A363" s="4"/>
      <c r="B363" s="665" t="s">
        <v>1177</v>
      </c>
      <c r="C363" s="666"/>
      <c r="D363" s="667"/>
      <c r="E363" s="668"/>
      <c r="F363" s="668"/>
      <c r="G363" s="668"/>
      <c r="H363" s="668"/>
      <c r="I363" s="669"/>
      <c r="J363" s="3"/>
    </row>
    <row r="364" spans="1:10" s="1" customFormat="1" ht="18.75" hidden="1">
      <c r="A364" s="4"/>
      <c r="B364" s="698" t="s">
        <v>1178</v>
      </c>
      <c r="C364" s="699"/>
      <c r="D364" s="699"/>
      <c r="E364" s="699"/>
      <c r="F364" s="699"/>
      <c r="G364" s="699"/>
      <c r="H364" s="699"/>
      <c r="I364" s="700"/>
      <c r="J364" s="3"/>
    </row>
    <row r="365" spans="1:10" s="1" customFormat="1" ht="19.5" hidden="1" thickBot="1">
      <c r="A365" s="4"/>
      <c r="B365" s="28" t="s">
        <v>1182</v>
      </c>
      <c r="C365" s="29" t="s">
        <v>14</v>
      </c>
      <c r="D365" s="29" t="s">
        <v>1122</v>
      </c>
      <c r="E365" s="701" t="s">
        <v>1179</v>
      </c>
      <c r="F365" s="702"/>
      <c r="G365" s="29" t="s">
        <v>1183</v>
      </c>
      <c r="H365" s="29" t="s">
        <v>39</v>
      </c>
      <c r="I365" s="30" t="s">
        <v>1180</v>
      </c>
      <c r="J365" s="3"/>
    </row>
    <row r="366" spans="1:10" s="1" customFormat="1" ht="19.5" hidden="1" thickTop="1">
      <c r="A366" s="4"/>
      <c r="B366" s="703">
        <v>1</v>
      </c>
      <c r="C366" s="704"/>
      <c r="D366" s="704" t="str">
        <f>IF(C366&gt;0,VLOOKUP(C366,男子登録情報!$A$2:$H$1688,2,0),"")</f>
        <v/>
      </c>
      <c r="E366" s="705" t="str">
        <f>IF(C366&gt;0,VLOOKUP(C366,男子登録情報!$A$2:$H$1688,3,0),"")</f>
        <v/>
      </c>
      <c r="F366" s="706"/>
      <c r="G366" s="704" t="str">
        <f>IF(C366&gt;0,VLOOKUP(C366,男子登録情報!$A$2:$H$1688,4,0),"")</f>
        <v/>
      </c>
      <c r="H366" s="704" t="str">
        <f>IF(C366&gt;0,VLOOKUP(C366,男子登録情報!$A$2:$H$1688,8,0),"")</f>
        <v/>
      </c>
      <c r="I366" s="707" t="str">
        <f>IF(C366&gt;0,VLOOKUP(C366,男子登録情報!$A$2:$H$1688,5,0),"")</f>
        <v/>
      </c>
      <c r="J366" s="3"/>
    </row>
    <row r="367" spans="1:10" s="1" customFormat="1" ht="18.75" hidden="1">
      <c r="A367" s="4"/>
      <c r="B367" s="648"/>
      <c r="C367" s="644"/>
      <c r="D367" s="644"/>
      <c r="E367" s="641"/>
      <c r="F367" s="642"/>
      <c r="G367" s="644"/>
      <c r="H367" s="644"/>
      <c r="I367" s="646"/>
      <c r="J367" s="3"/>
    </row>
    <row r="368" spans="1:10" s="1" customFormat="1" ht="18.75" hidden="1">
      <c r="A368" s="4"/>
      <c r="B368" s="647">
        <v>2</v>
      </c>
      <c r="C368" s="643"/>
      <c r="D368" s="643" t="str">
        <f>IF(C368,VLOOKUP(C368,男子登録情報!$A$2:$H$1688,2,0),"")</f>
        <v/>
      </c>
      <c r="E368" s="639" t="str">
        <f>IF(C368&gt;0,VLOOKUP(C368,男子登録情報!$A$2:$H$1688,3,0),"")</f>
        <v/>
      </c>
      <c r="F368" s="640"/>
      <c r="G368" s="643" t="str">
        <f>IF(C368&gt;0,VLOOKUP(C368,男子登録情報!$A$2:$H$1688,4,0),"")</f>
        <v/>
      </c>
      <c r="H368" s="643" t="str">
        <f>IF(C368&gt;0,VLOOKUP(C368,男子登録情報!$A$2:$H$1688,8,0),"")</f>
        <v/>
      </c>
      <c r="I368" s="645" t="str">
        <f>IF(C368&gt;0,VLOOKUP(C368,男子登録情報!$A$2:$H$1688,5,0),"")</f>
        <v/>
      </c>
      <c r="J368" s="3"/>
    </row>
    <row r="369" spans="1:10" s="1" customFormat="1" ht="18.75" hidden="1">
      <c r="A369" s="4"/>
      <c r="B369" s="648"/>
      <c r="C369" s="644"/>
      <c r="D369" s="644"/>
      <c r="E369" s="641"/>
      <c r="F369" s="642"/>
      <c r="G369" s="644"/>
      <c r="H369" s="644"/>
      <c r="I369" s="646"/>
      <c r="J369" s="3"/>
    </row>
    <row r="370" spans="1:10" s="1" customFormat="1" ht="18.75" hidden="1">
      <c r="A370" s="4"/>
      <c r="B370" s="647">
        <v>3</v>
      </c>
      <c r="C370" s="643"/>
      <c r="D370" s="643" t="str">
        <f>IF(C370,VLOOKUP(C370,男子登録情報!$A$2:$H$1688,2,0),"")</f>
        <v/>
      </c>
      <c r="E370" s="639" t="str">
        <f>IF(C370&gt;0,VLOOKUP(C370,男子登録情報!$A$2:$H$1688,3,0),"")</f>
        <v/>
      </c>
      <c r="F370" s="640"/>
      <c r="G370" s="643" t="str">
        <f>IF(C370&gt;0,VLOOKUP(C370,男子登録情報!$A$2:$H$1688,4,0),"")</f>
        <v/>
      </c>
      <c r="H370" s="643" t="str">
        <f>IF(C370&gt;0,VLOOKUP(C370,男子登録情報!$A$2:$H$1688,8,0),"")</f>
        <v/>
      </c>
      <c r="I370" s="645" t="str">
        <f>IF(C370&gt;0,VLOOKUP(C370,男子登録情報!$A$2:$H$1688,5,0),"")</f>
        <v/>
      </c>
      <c r="J370" s="3"/>
    </row>
    <row r="371" spans="1:10" s="1" customFormat="1" ht="18.75" hidden="1">
      <c r="A371" s="4"/>
      <c r="B371" s="648"/>
      <c r="C371" s="644"/>
      <c r="D371" s="644"/>
      <c r="E371" s="641"/>
      <c r="F371" s="642"/>
      <c r="G371" s="644"/>
      <c r="H371" s="644"/>
      <c r="I371" s="646"/>
      <c r="J371" s="3"/>
    </row>
    <row r="372" spans="1:10" s="1" customFormat="1" ht="18.75" hidden="1">
      <c r="A372" s="4"/>
      <c r="B372" s="647">
        <v>4</v>
      </c>
      <c r="C372" s="643"/>
      <c r="D372" s="643" t="str">
        <f>IF(C372,VLOOKUP(C372,男子登録情報!$A$2:$H$1688,2,0),"")</f>
        <v/>
      </c>
      <c r="E372" s="639" t="str">
        <f>IF(C372&gt;0,VLOOKUP(C372,男子登録情報!$A$2:$H$1688,3,0),"")</f>
        <v/>
      </c>
      <c r="F372" s="640"/>
      <c r="G372" s="643" t="str">
        <f>IF(C372&gt;0,VLOOKUP(C372,男子登録情報!$A$2:$H$1688,4,0),"")</f>
        <v/>
      </c>
      <c r="H372" s="643" t="str">
        <f>IF(C372&gt;0,VLOOKUP(C372,男子登録情報!$A$2:$H$1688,8,0),"")</f>
        <v/>
      </c>
      <c r="I372" s="645" t="str">
        <f>IF(C372&gt;0,VLOOKUP(C372,男子登録情報!$A$2:$H$1688,5,0),"")</f>
        <v/>
      </c>
      <c r="J372" s="3"/>
    </row>
    <row r="373" spans="1:10" s="1" customFormat="1" ht="18.75" hidden="1">
      <c r="A373" s="4"/>
      <c r="B373" s="648"/>
      <c r="C373" s="644"/>
      <c r="D373" s="644"/>
      <c r="E373" s="641"/>
      <c r="F373" s="642"/>
      <c r="G373" s="644"/>
      <c r="H373" s="644"/>
      <c r="I373" s="646"/>
      <c r="J373" s="3"/>
    </row>
    <row r="374" spans="1:10" s="1" customFormat="1" ht="18.75" hidden="1">
      <c r="A374" s="4"/>
      <c r="B374" s="647">
        <v>5</v>
      </c>
      <c r="C374" s="643"/>
      <c r="D374" s="643" t="str">
        <f>IF(C374,VLOOKUP(C374,男子登録情報!$A$2:$H$1688,2,0),"")</f>
        <v/>
      </c>
      <c r="E374" s="639" t="str">
        <f>IF(C374&gt;0,VLOOKUP(C374,男子登録情報!$A$2:$H$1688,3,0),"")</f>
        <v/>
      </c>
      <c r="F374" s="640"/>
      <c r="G374" s="643" t="str">
        <f>IF(C374&gt;0,VLOOKUP(C374,男子登録情報!$A$2:$H$1688,4,0),"")</f>
        <v/>
      </c>
      <c r="H374" s="643" t="str">
        <f>IF(C374&gt;0,VLOOKUP(C374,男子登録情報!$A$2:$H$1688,8,0),"")</f>
        <v/>
      </c>
      <c r="I374" s="645" t="str">
        <f>IF(C374&gt;0,VLOOKUP(C374,男子登録情報!$A$2:$H$1688,5,0),"")</f>
        <v/>
      </c>
      <c r="J374" s="3"/>
    </row>
    <row r="375" spans="1:10" s="1" customFormat="1" ht="18.75" hidden="1">
      <c r="A375" s="4"/>
      <c r="B375" s="648"/>
      <c r="C375" s="644"/>
      <c r="D375" s="644"/>
      <c r="E375" s="641"/>
      <c r="F375" s="642"/>
      <c r="G375" s="644"/>
      <c r="H375" s="644"/>
      <c r="I375" s="646"/>
      <c r="J375" s="3"/>
    </row>
    <row r="376" spans="1:10" s="1" customFormat="1" ht="18.75" hidden="1">
      <c r="A376" s="4"/>
      <c r="B376" s="647">
        <v>6</v>
      </c>
      <c r="C376" s="643"/>
      <c r="D376" s="643" t="str">
        <f>IF(C376,VLOOKUP(C376,男子登録情報!$A$2:$H$1688,2,0),"")</f>
        <v/>
      </c>
      <c r="E376" s="639" t="str">
        <f>IF(C376&gt;0,VLOOKUP(C376,男子登録情報!$A$2:$H$1688,3,0),"")</f>
        <v/>
      </c>
      <c r="F376" s="640"/>
      <c r="G376" s="643" t="str">
        <f>IF(C376&gt;0,VLOOKUP(C376,男子登録情報!$A$2:$H$1688,4,0),"")</f>
        <v/>
      </c>
      <c r="H376" s="643" t="str">
        <f>IF(C376&gt;0,VLOOKUP(C376,男子登録情報!$A$2:$H$1688,8,0),"")</f>
        <v/>
      </c>
      <c r="I376" s="645" t="str">
        <f>IF(C376&gt;0,VLOOKUP(C376,男子登録情報!$A$2:$H$1688,5,0),"")</f>
        <v/>
      </c>
      <c r="J376" s="3"/>
    </row>
    <row r="377" spans="1:10" s="1" customFormat="1" ht="19.5" hidden="1" thickBot="1">
      <c r="A377" s="4"/>
      <c r="B377" s="694"/>
      <c r="C377" s="695"/>
      <c r="D377" s="695"/>
      <c r="E377" s="696"/>
      <c r="F377" s="697"/>
      <c r="G377" s="695"/>
      <c r="H377" s="695"/>
      <c r="I377" s="670"/>
      <c r="J377" s="3"/>
    </row>
    <row r="378" spans="1:10" s="1" customFormat="1" ht="18.75" hidden="1">
      <c r="A378" s="4"/>
      <c r="B378" s="671" t="s">
        <v>1181</v>
      </c>
      <c r="C378" s="672"/>
      <c r="D378" s="672"/>
      <c r="E378" s="672"/>
      <c r="F378" s="672"/>
      <c r="G378" s="672"/>
      <c r="H378" s="672"/>
      <c r="I378" s="673"/>
      <c r="J378" s="3"/>
    </row>
    <row r="379" spans="1:10" s="1" customFormat="1" ht="18.75" hidden="1">
      <c r="A379" s="4"/>
      <c r="B379" s="674"/>
      <c r="C379" s="675"/>
      <c r="D379" s="675"/>
      <c r="E379" s="675"/>
      <c r="F379" s="675"/>
      <c r="G379" s="675"/>
      <c r="H379" s="675"/>
      <c r="I379" s="676"/>
      <c r="J379" s="3"/>
    </row>
    <row r="380" spans="1:10" s="1" customFormat="1" ht="19.5" hidden="1" thickBot="1">
      <c r="A380" s="4"/>
      <c r="B380" s="677"/>
      <c r="C380" s="678"/>
      <c r="D380" s="678"/>
      <c r="E380" s="678"/>
      <c r="F380" s="678"/>
      <c r="G380" s="678"/>
      <c r="H380" s="678"/>
      <c r="I380" s="679"/>
      <c r="J380" s="3"/>
    </row>
    <row r="381" spans="1:10" s="1" customFormat="1" ht="18.75" hidden="1">
      <c r="A381" s="35"/>
      <c r="B381" s="35"/>
      <c r="C381" s="35"/>
      <c r="D381" s="35"/>
      <c r="E381" s="35"/>
      <c r="F381" s="35"/>
      <c r="G381" s="35"/>
      <c r="H381" s="35"/>
      <c r="I381" s="35"/>
      <c r="J381" s="38"/>
    </row>
    <row r="382" spans="1:10" s="1" customFormat="1" ht="18.75" hidden="1">
      <c r="A382" s="4"/>
      <c r="B382" s="4"/>
      <c r="C382" s="4"/>
      <c r="D382" s="4"/>
      <c r="E382" s="4"/>
      <c r="F382" s="4"/>
      <c r="G382" s="4"/>
      <c r="H382" s="4"/>
      <c r="I382" s="4"/>
      <c r="J382" s="36" t="s">
        <v>1237</v>
      </c>
    </row>
    <row r="383" spans="1:10" s="1" customFormat="1" ht="18.75" hidden="1">
      <c r="A383" s="4"/>
      <c r="B383" s="680" t="str">
        <f>CONCATENATE('加盟校情報&amp;大会設定'!$G$5,'加盟校情報&amp;大会設定'!$H$5,'加盟校情報&amp;大会設定'!$I$5,'加盟校情報&amp;大会設定'!$J$5,)&amp;"　男子4×100mR"</f>
        <v>第50回東海学生陸上競技秋季選手権大会　男子4×100mR</v>
      </c>
      <c r="C383" s="681"/>
      <c r="D383" s="681"/>
      <c r="E383" s="681"/>
      <c r="F383" s="681"/>
      <c r="G383" s="681"/>
      <c r="H383" s="681"/>
      <c r="I383" s="682"/>
      <c r="J383" s="3"/>
    </row>
    <row r="384" spans="1:10" s="1" customFormat="1" ht="19.5" hidden="1" thickBot="1">
      <c r="A384" s="4"/>
      <c r="B384" s="683"/>
      <c r="C384" s="684"/>
      <c r="D384" s="684"/>
      <c r="E384" s="684"/>
      <c r="F384" s="684"/>
      <c r="G384" s="684"/>
      <c r="H384" s="684"/>
      <c r="I384" s="685"/>
      <c r="J384" s="3"/>
    </row>
    <row r="385" spans="1:10" s="1" customFormat="1" ht="18.75" hidden="1">
      <c r="A385" s="4"/>
      <c r="B385" s="650" t="s">
        <v>1183</v>
      </c>
      <c r="C385" s="651"/>
      <c r="D385" s="688" t="str">
        <f>IF(基本情報登録!$D$6&gt;0,基本情報登録!$D$6,"")</f>
        <v/>
      </c>
      <c r="E385" s="689"/>
      <c r="F385" s="689"/>
      <c r="G385" s="689"/>
      <c r="H385" s="651"/>
      <c r="I385" s="37" t="s">
        <v>1217</v>
      </c>
      <c r="J385" s="3"/>
    </row>
    <row r="386" spans="1:10" s="1" customFormat="1" ht="18.75" hidden="1">
      <c r="A386" s="4"/>
      <c r="B386" s="657" t="s">
        <v>1</v>
      </c>
      <c r="C386" s="658"/>
      <c r="D386" s="690" t="str">
        <f>IF(基本情報登録!$D$8&gt;0,基本情報登録!$D$8,"")</f>
        <v/>
      </c>
      <c r="E386" s="691"/>
      <c r="F386" s="691"/>
      <c r="G386" s="691"/>
      <c r="H386" s="658"/>
      <c r="I386" s="645"/>
      <c r="J386" s="3"/>
    </row>
    <row r="387" spans="1:10" s="1" customFormat="1" ht="19.5" hidden="1" thickBot="1">
      <c r="A387" s="4"/>
      <c r="B387" s="686"/>
      <c r="C387" s="687"/>
      <c r="D387" s="692"/>
      <c r="E387" s="693"/>
      <c r="F387" s="693"/>
      <c r="G387" s="693"/>
      <c r="H387" s="687"/>
      <c r="I387" s="670"/>
      <c r="J387" s="3"/>
    </row>
    <row r="388" spans="1:10" s="1" customFormat="1" ht="18.75" hidden="1">
      <c r="A388" s="4"/>
      <c r="B388" s="650" t="s">
        <v>2127</v>
      </c>
      <c r="C388" s="651"/>
      <c r="D388" s="652"/>
      <c r="E388" s="653"/>
      <c r="F388" s="653"/>
      <c r="G388" s="653"/>
      <c r="H388" s="653"/>
      <c r="I388" s="654"/>
      <c r="J388" s="3"/>
    </row>
    <row r="389" spans="1:10" s="1" customFormat="1" ht="18.75" hidden="1">
      <c r="A389" s="4"/>
      <c r="B389" s="25"/>
      <c r="C389" s="26"/>
      <c r="D389" s="27"/>
      <c r="E389" s="655" t="str">
        <f>TEXT(D388,"00000")</f>
        <v>00000</v>
      </c>
      <c r="F389" s="655"/>
      <c r="G389" s="655"/>
      <c r="H389" s="655"/>
      <c r="I389" s="656"/>
      <c r="J389" s="3"/>
    </row>
    <row r="390" spans="1:10" s="1" customFormat="1" ht="18.75" hidden="1">
      <c r="A390" s="4"/>
      <c r="B390" s="657" t="s">
        <v>21</v>
      </c>
      <c r="C390" s="658"/>
      <c r="D390" s="639"/>
      <c r="E390" s="661"/>
      <c r="F390" s="661"/>
      <c r="G390" s="661"/>
      <c r="H390" s="661"/>
      <c r="I390" s="662"/>
      <c r="J390" s="3"/>
    </row>
    <row r="391" spans="1:10" s="1" customFormat="1" ht="18.75" hidden="1">
      <c r="A391" s="4"/>
      <c r="B391" s="659"/>
      <c r="C391" s="660"/>
      <c r="D391" s="641"/>
      <c r="E391" s="663"/>
      <c r="F391" s="663"/>
      <c r="G391" s="663"/>
      <c r="H391" s="663"/>
      <c r="I391" s="664"/>
      <c r="J391" s="3"/>
    </row>
    <row r="392" spans="1:10" s="1" customFormat="1" ht="19.5" hidden="1" thickBot="1">
      <c r="A392" s="4"/>
      <c r="B392" s="665" t="s">
        <v>1177</v>
      </c>
      <c r="C392" s="666"/>
      <c r="D392" s="667"/>
      <c r="E392" s="668"/>
      <c r="F392" s="668"/>
      <c r="G392" s="668"/>
      <c r="H392" s="668"/>
      <c r="I392" s="669"/>
      <c r="J392" s="3"/>
    </row>
    <row r="393" spans="1:10" s="1" customFormat="1" ht="18.75" hidden="1">
      <c r="A393" s="4"/>
      <c r="B393" s="698" t="s">
        <v>1178</v>
      </c>
      <c r="C393" s="699"/>
      <c r="D393" s="699"/>
      <c r="E393" s="699"/>
      <c r="F393" s="699"/>
      <c r="G393" s="699"/>
      <c r="H393" s="699"/>
      <c r="I393" s="700"/>
      <c r="J393" s="3"/>
    </row>
    <row r="394" spans="1:10" s="1" customFormat="1" ht="19.5" hidden="1" thickBot="1">
      <c r="A394" s="4"/>
      <c r="B394" s="28" t="s">
        <v>1182</v>
      </c>
      <c r="C394" s="29" t="s">
        <v>14</v>
      </c>
      <c r="D394" s="29" t="s">
        <v>1122</v>
      </c>
      <c r="E394" s="701" t="s">
        <v>1179</v>
      </c>
      <c r="F394" s="702"/>
      <c r="G394" s="29" t="s">
        <v>1183</v>
      </c>
      <c r="H394" s="29" t="s">
        <v>39</v>
      </c>
      <c r="I394" s="30" t="s">
        <v>1180</v>
      </c>
      <c r="J394" s="3"/>
    </row>
    <row r="395" spans="1:10" s="1" customFormat="1" ht="19.5" hidden="1" thickTop="1">
      <c r="A395" s="4"/>
      <c r="B395" s="703">
        <v>1</v>
      </c>
      <c r="C395" s="704"/>
      <c r="D395" s="704" t="str">
        <f>IF(C395&gt;0,VLOOKUP(C395,男子登録情報!$A$2:$H$1688,2,0),"")</f>
        <v/>
      </c>
      <c r="E395" s="705" t="str">
        <f>IF(C395&gt;0,VLOOKUP(C395,男子登録情報!$A$2:$H$1688,3,0),"")</f>
        <v/>
      </c>
      <c r="F395" s="706"/>
      <c r="G395" s="704" t="str">
        <f>IF(C395&gt;0,VLOOKUP(C395,男子登録情報!$A$2:$H$1688,4,0),"")</f>
        <v/>
      </c>
      <c r="H395" s="704" t="str">
        <f>IF(C395&gt;0,VLOOKUP(C395,男子登録情報!$A$2:$H$1688,8,0),"")</f>
        <v/>
      </c>
      <c r="I395" s="707" t="str">
        <f>IF(C395&gt;0,VLOOKUP(C395,男子登録情報!$A$2:$H$1688,5,0),"")</f>
        <v/>
      </c>
      <c r="J395" s="3"/>
    </row>
    <row r="396" spans="1:10" s="1" customFormat="1" ht="18.75" hidden="1">
      <c r="A396" s="4"/>
      <c r="B396" s="648"/>
      <c r="C396" s="644"/>
      <c r="D396" s="644"/>
      <c r="E396" s="641"/>
      <c r="F396" s="642"/>
      <c r="G396" s="644"/>
      <c r="H396" s="644"/>
      <c r="I396" s="646"/>
      <c r="J396" s="3"/>
    </row>
    <row r="397" spans="1:10" s="1" customFormat="1" ht="18.75" hidden="1">
      <c r="A397" s="4"/>
      <c r="B397" s="647">
        <v>2</v>
      </c>
      <c r="C397" s="643"/>
      <c r="D397" s="643" t="str">
        <f>IF(C397,VLOOKUP(C397,男子登録情報!$A$2:$H$1688,2,0),"")</f>
        <v/>
      </c>
      <c r="E397" s="639" t="str">
        <f>IF(C397&gt;0,VLOOKUP(C397,男子登録情報!$A$2:$H$1688,3,0),"")</f>
        <v/>
      </c>
      <c r="F397" s="640"/>
      <c r="G397" s="643" t="str">
        <f>IF(C397&gt;0,VLOOKUP(C397,男子登録情報!$A$2:$H$1688,4,0),"")</f>
        <v/>
      </c>
      <c r="H397" s="643" t="str">
        <f>IF(C397&gt;0,VLOOKUP(C397,男子登録情報!$A$2:$H$1688,8,0),"")</f>
        <v/>
      </c>
      <c r="I397" s="645" t="str">
        <f>IF(C397&gt;0,VLOOKUP(C397,男子登録情報!$A$2:$H$1688,5,0),"")</f>
        <v/>
      </c>
      <c r="J397" s="3"/>
    </row>
    <row r="398" spans="1:10" s="1" customFormat="1" ht="18.75" hidden="1">
      <c r="A398" s="4"/>
      <c r="B398" s="648"/>
      <c r="C398" s="644"/>
      <c r="D398" s="644"/>
      <c r="E398" s="641"/>
      <c r="F398" s="642"/>
      <c r="G398" s="644"/>
      <c r="H398" s="644"/>
      <c r="I398" s="646"/>
      <c r="J398" s="3"/>
    </row>
    <row r="399" spans="1:10" s="1" customFormat="1" ht="18.75" hidden="1">
      <c r="A399" s="4"/>
      <c r="B399" s="647">
        <v>3</v>
      </c>
      <c r="C399" s="643"/>
      <c r="D399" s="643" t="str">
        <f>IF(C399,VLOOKUP(C399,男子登録情報!$A$2:$H$1688,2,0),"")</f>
        <v/>
      </c>
      <c r="E399" s="639" t="str">
        <f>IF(C399&gt;0,VLOOKUP(C399,男子登録情報!$A$2:$H$1688,3,0),"")</f>
        <v/>
      </c>
      <c r="F399" s="640"/>
      <c r="G399" s="643" t="str">
        <f>IF(C399&gt;0,VLOOKUP(C399,男子登録情報!$A$2:$H$1688,4,0),"")</f>
        <v/>
      </c>
      <c r="H399" s="643" t="str">
        <f>IF(C399&gt;0,VLOOKUP(C399,男子登録情報!$A$2:$H$1688,8,0),"")</f>
        <v/>
      </c>
      <c r="I399" s="645" t="str">
        <f>IF(C399&gt;0,VLOOKUP(C399,男子登録情報!$A$2:$H$1688,5,0),"")</f>
        <v/>
      </c>
      <c r="J399" s="3"/>
    </row>
    <row r="400" spans="1:10" s="1" customFormat="1" ht="18.75" hidden="1">
      <c r="A400" s="4"/>
      <c r="B400" s="648"/>
      <c r="C400" s="644"/>
      <c r="D400" s="644"/>
      <c r="E400" s="641"/>
      <c r="F400" s="642"/>
      <c r="G400" s="644"/>
      <c r="H400" s="644"/>
      <c r="I400" s="646"/>
      <c r="J400" s="3"/>
    </row>
    <row r="401" spans="1:10" s="1" customFormat="1" ht="18.75" hidden="1">
      <c r="A401" s="4"/>
      <c r="B401" s="647">
        <v>4</v>
      </c>
      <c r="C401" s="643"/>
      <c r="D401" s="643" t="str">
        <f>IF(C401,VLOOKUP(C401,男子登録情報!$A$2:$H$1688,2,0),"")</f>
        <v/>
      </c>
      <c r="E401" s="639" t="str">
        <f>IF(C401&gt;0,VLOOKUP(C401,男子登録情報!$A$2:$H$1688,3,0),"")</f>
        <v/>
      </c>
      <c r="F401" s="640"/>
      <c r="G401" s="643" t="str">
        <f>IF(C401&gt;0,VLOOKUP(C401,男子登録情報!$A$2:$H$1688,4,0),"")</f>
        <v/>
      </c>
      <c r="H401" s="643" t="str">
        <f>IF(C401&gt;0,VLOOKUP(C401,男子登録情報!$A$2:$H$1688,8,0),"")</f>
        <v/>
      </c>
      <c r="I401" s="645" t="str">
        <f>IF(C401&gt;0,VLOOKUP(C401,男子登録情報!$A$2:$H$1688,5,0),"")</f>
        <v/>
      </c>
      <c r="J401" s="3"/>
    </row>
    <row r="402" spans="1:10" s="1" customFormat="1" ht="18.75" hidden="1">
      <c r="A402" s="4"/>
      <c r="B402" s="648"/>
      <c r="C402" s="644"/>
      <c r="D402" s="644"/>
      <c r="E402" s="641"/>
      <c r="F402" s="642"/>
      <c r="G402" s="644"/>
      <c r="H402" s="644"/>
      <c r="I402" s="646"/>
      <c r="J402" s="3"/>
    </row>
    <row r="403" spans="1:10" s="1" customFormat="1" ht="18.75" hidden="1">
      <c r="A403" s="4"/>
      <c r="B403" s="647">
        <v>5</v>
      </c>
      <c r="C403" s="643"/>
      <c r="D403" s="643" t="str">
        <f>IF(C403,VLOOKUP(C403,男子登録情報!$A$2:$H$1688,2,0),"")</f>
        <v/>
      </c>
      <c r="E403" s="639" t="str">
        <f>IF(C403&gt;0,VLOOKUP(C403,男子登録情報!$A$2:$H$1688,3,0),"")</f>
        <v/>
      </c>
      <c r="F403" s="640"/>
      <c r="G403" s="643" t="str">
        <f>IF(C403&gt;0,VLOOKUP(C403,男子登録情報!$A$2:$H$1688,4,0),"")</f>
        <v/>
      </c>
      <c r="H403" s="643" t="str">
        <f>IF(C403&gt;0,VLOOKUP(C403,男子登録情報!$A$2:$H$1688,8,0),"")</f>
        <v/>
      </c>
      <c r="I403" s="645" t="str">
        <f>IF(C403&gt;0,VLOOKUP(C403,男子登録情報!$A$2:$H$1688,5,0),"")</f>
        <v/>
      </c>
      <c r="J403" s="3"/>
    </row>
    <row r="404" spans="1:10" s="1" customFormat="1" ht="18.75" hidden="1">
      <c r="A404" s="4"/>
      <c r="B404" s="648"/>
      <c r="C404" s="644"/>
      <c r="D404" s="644"/>
      <c r="E404" s="641"/>
      <c r="F404" s="642"/>
      <c r="G404" s="644"/>
      <c r="H404" s="644"/>
      <c r="I404" s="646"/>
      <c r="J404" s="3"/>
    </row>
    <row r="405" spans="1:10" s="1" customFormat="1" ht="18.75" hidden="1">
      <c r="A405" s="4"/>
      <c r="B405" s="647">
        <v>6</v>
      </c>
      <c r="C405" s="643"/>
      <c r="D405" s="643" t="str">
        <f>IF(C405,VLOOKUP(C405,男子登録情報!$A$2:$H$1688,2,0),"")</f>
        <v/>
      </c>
      <c r="E405" s="639" t="str">
        <f>IF(C405&gt;0,VLOOKUP(C405,男子登録情報!$A$2:$H$1688,3,0),"")</f>
        <v/>
      </c>
      <c r="F405" s="640"/>
      <c r="G405" s="643" t="str">
        <f>IF(C405&gt;0,VLOOKUP(C405,男子登録情報!$A$2:$H$1688,4,0),"")</f>
        <v/>
      </c>
      <c r="H405" s="643" t="str">
        <f>IF(C405&gt;0,VLOOKUP(C405,男子登録情報!$A$2:$H$1688,8,0),"")</f>
        <v/>
      </c>
      <c r="I405" s="645" t="str">
        <f>IF(C405&gt;0,VLOOKUP(C405,男子登録情報!$A$2:$H$1688,5,0),"")</f>
        <v/>
      </c>
      <c r="J405" s="3"/>
    </row>
    <row r="406" spans="1:10" s="1" customFormat="1" ht="19.5" hidden="1" thickBot="1">
      <c r="A406" s="4"/>
      <c r="B406" s="694"/>
      <c r="C406" s="695"/>
      <c r="D406" s="695"/>
      <c r="E406" s="696"/>
      <c r="F406" s="697"/>
      <c r="G406" s="695"/>
      <c r="H406" s="695"/>
      <c r="I406" s="670"/>
      <c r="J406" s="3"/>
    </row>
    <row r="407" spans="1:10" s="1" customFormat="1" ht="18.75" hidden="1">
      <c r="A407" s="4"/>
      <c r="B407" s="671" t="s">
        <v>1181</v>
      </c>
      <c r="C407" s="672"/>
      <c r="D407" s="672"/>
      <c r="E407" s="672"/>
      <c r="F407" s="672"/>
      <c r="G407" s="672"/>
      <c r="H407" s="672"/>
      <c r="I407" s="673"/>
      <c r="J407" s="3"/>
    </row>
    <row r="408" spans="1:10" s="1" customFormat="1" ht="18.75" hidden="1">
      <c r="A408" s="4"/>
      <c r="B408" s="674"/>
      <c r="C408" s="675"/>
      <c r="D408" s="675"/>
      <c r="E408" s="675"/>
      <c r="F408" s="675"/>
      <c r="G408" s="675"/>
      <c r="H408" s="675"/>
      <c r="I408" s="676"/>
      <c r="J408" s="3"/>
    </row>
    <row r="409" spans="1:10" s="1" customFormat="1" ht="19.5" hidden="1" thickBot="1">
      <c r="A409" s="4"/>
      <c r="B409" s="677"/>
      <c r="C409" s="678"/>
      <c r="D409" s="678"/>
      <c r="E409" s="678"/>
      <c r="F409" s="678"/>
      <c r="G409" s="678"/>
      <c r="H409" s="678"/>
      <c r="I409" s="679"/>
      <c r="J409" s="3"/>
    </row>
    <row r="410" spans="1:10" s="1" customFormat="1" ht="18.75" hidden="1">
      <c r="A410" s="35"/>
      <c r="B410" s="35"/>
      <c r="C410" s="35"/>
      <c r="D410" s="35"/>
      <c r="E410" s="35"/>
      <c r="F410" s="35"/>
      <c r="G410" s="35"/>
      <c r="H410" s="35"/>
      <c r="I410" s="35"/>
      <c r="J410" s="38"/>
    </row>
    <row r="411" spans="1:10" s="1" customFormat="1" ht="18.75" hidden="1">
      <c r="A411" s="4"/>
      <c r="B411" s="4"/>
      <c r="C411" s="4"/>
      <c r="D411" s="4"/>
      <c r="E411" s="4"/>
      <c r="F411" s="4"/>
      <c r="G411" s="4"/>
      <c r="H411" s="4"/>
      <c r="I411" s="4"/>
      <c r="J411" s="36" t="s">
        <v>1208</v>
      </c>
    </row>
    <row r="412" spans="1:10" s="1" customFormat="1" ht="18.75" hidden="1">
      <c r="A412" s="4"/>
      <c r="B412" s="680" t="str">
        <f>CONCATENATE('加盟校情報&amp;大会設定'!$G$5,'加盟校情報&amp;大会設定'!$H$5,'加盟校情報&amp;大会設定'!$I$5,'加盟校情報&amp;大会設定'!$J$5,)&amp;"　男子4×100mR"</f>
        <v>第50回東海学生陸上競技秋季選手権大会　男子4×100mR</v>
      </c>
      <c r="C412" s="681"/>
      <c r="D412" s="681"/>
      <c r="E412" s="681"/>
      <c r="F412" s="681"/>
      <c r="G412" s="681"/>
      <c r="H412" s="681"/>
      <c r="I412" s="682"/>
      <c r="J412" s="3"/>
    </row>
    <row r="413" spans="1:10" s="1" customFormat="1" ht="19.5" hidden="1" thickBot="1">
      <c r="A413" s="4"/>
      <c r="B413" s="683"/>
      <c r="C413" s="684"/>
      <c r="D413" s="684"/>
      <c r="E413" s="684"/>
      <c r="F413" s="684"/>
      <c r="G413" s="684"/>
      <c r="H413" s="684"/>
      <c r="I413" s="685"/>
      <c r="J413" s="3"/>
    </row>
    <row r="414" spans="1:10" s="1" customFormat="1" ht="18.75" hidden="1">
      <c r="A414" s="4"/>
      <c r="B414" s="650" t="s">
        <v>1183</v>
      </c>
      <c r="C414" s="651"/>
      <c r="D414" s="688" t="str">
        <f>IF(基本情報登録!$D$6&gt;0,基本情報登録!$D$6,"")</f>
        <v/>
      </c>
      <c r="E414" s="689"/>
      <c r="F414" s="689"/>
      <c r="G414" s="689"/>
      <c r="H414" s="651"/>
      <c r="I414" s="37" t="s">
        <v>1217</v>
      </c>
      <c r="J414" s="3"/>
    </row>
    <row r="415" spans="1:10" s="1" customFormat="1" ht="18.75" hidden="1">
      <c r="A415" s="4"/>
      <c r="B415" s="657" t="s">
        <v>1</v>
      </c>
      <c r="C415" s="658"/>
      <c r="D415" s="690" t="str">
        <f>IF(基本情報登録!$D$8&gt;0,基本情報登録!$D$8,"")</f>
        <v/>
      </c>
      <c r="E415" s="691"/>
      <c r="F415" s="691"/>
      <c r="G415" s="691"/>
      <c r="H415" s="658"/>
      <c r="I415" s="645"/>
      <c r="J415" s="3"/>
    </row>
    <row r="416" spans="1:10" s="1" customFormat="1" ht="19.5" hidden="1" thickBot="1">
      <c r="A416" s="4"/>
      <c r="B416" s="686"/>
      <c r="C416" s="687"/>
      <c r="D416" s="692"/>
      <c r="E416" s="693"/>
      <c r="F416" s="693"/>
      <c r="G416" s="693"/>
      <c r="H416" s="687"/>
      <c r="I416" s="670"/>
      <c r="J416" s="3"/>
    </row>
    <row r="417" spans="1:10" s="1" customFormat="1" ht="18.75" hidden="1">
      <c r="A417" s="4"/>
      <c r="B417" s="650" t="s">
        <v>2127</v>
      </c>
      <c r="C417" s="651"/>
      <c r="D417" s="652"/>
      <c r="E417" s="653"/>
      <c r="F417" s="653"/>
      <c r="G417" s="653"/>
      <c r="H417" s="653"/>
      <c r="I417" s="654"/>
      <c r="J417" s="3"/>
    </row>
    <row r="418" spans="1:10" s="1" customFormat="1" ht="18.75" hidden="1">
      <c r="A418" s="4"/>
      <c r="B418" s="25"/>
      <c r="C418" s="26"/>
      <c r="D418" s="27"/>
      <c r="E418" s="655" t="str">
        <f>TEXT(D417,"00000")</f>
        <v>00000</v>
      </c>
      <c r="F418" s="655"/>
      <c r="G418" s="655"/>
      <c r="H418" s="655"/>
      <c r="I418" s="656"/>
      <c r="J418" s="3"/>
    </row>
    <row r="419" spans="1:10" s="1" customFormat="1" ht="18.75" hidden="1">
      <c r="A419" s="4"/>
      <c r="B419" s="657" t="s">
        <v>21</v>
      </c>
      <c r="C419" s="658"/>
      <c r="D419" s="639"/>
      <c r="E419" s="661"/>
      <c r="F419" s="661"/>
      <c r="G419" s="661"/>
      <c r="H419" s="661"/>
      <c r="I419" s="662"/>
      <c r="J419" s="3"/>
    </row>
    <row r="420" spans="1:10" s="1" customFormat="1" ht="18.75" hidden="1">
      <c r="A420" s="4"/>
      <c r="B420" s="659"/>
      <c r="C420" s="660"/>
      <c r="D420" s="641"/>
      <c r="E420" s="663"/>
      <c r="F420" s="663"/>
      <c r="G420" s="663"/>
      <c r="H420" s="663"/>
      <c r="I420" s="664"/>
      <c r="J420" s="3"/>
    </row>
    <row r="421" spans="1:10" s="1" customFormat="1" ht="19.5" hidden="1" thickBot="1">
      <c r="A421" s="4"/>
      <c r="B421" s="665" t="s">
        <v>1177</v>
      </c>
      <c r="C421" s="666"/>
      <c r="D421" s="667"/>
      <c r="E421" s="668"/>
      <c r="F421" s="668"/>
      <c r="G421" s="668"/>
      <c r="H421" s="668"/>
      <c r="I421" s="669"/>
      <c r="J421" s="3"/>
    </row>
    <row r="422" spans="1:10" s="1" customFormat="1" ht="18.75" hidden="1">
      <c r="A422" s="4"/>
      <c r="B422" s="698" t="s">
        <v>1178</v>
      </c>
      <c r="C422" s="699"/>
      <c r="D422" s="699"/>
      <c r="E422" s="699"/>
      <c r="F422" s="699"/>
      <c r="G422" s="699"/>
      <c r="H422" s="699"/>
      <c r="I422" s="700"/>
      <c r="J422" s="3"/>
    </row>
    <row r="423" spans="1:10" s="1" customFormat="1" ht="19.5" hidden="1" thickBot="1">
      <c r="A423" s="4"/>
      <c r="B423" s="28" t="s">
        <v>1182</v>
      </c>
      <c r="C423" s="29" t="s">
        <v>14</v>
      </c>
      <c r="D423" s="29" t="s">
        <v>1122</v>
      </c>
      <c r="E423" s="701" t="s">
        <v>1179</v>
      </c>
      <c r="F423" s="702"/>
      <c r="G423" s="29" t="s">
        <v>1183</v>
      </c>
      <c r="H423" s="29" t="s">
        <v>39</v>
      </c>
      <c r="I423" s="30" t="s">
        <v>1180</v>
      </c>
      <c r="J423" s="3"/>
    </row>
    <row r="424" spans="1:10" s="1" customFormat="1" ht="19.5" hidden="1" thickTop="1">
      <c r="A424" s="4"/>
      <c r="B424" s="703">
        <v>1</v>
      </c>
      <c r="C424" s="704"/>
      <c r="D424" s="704" t="str">
        <f>IF(C424&gt;0,VLOOKUP(C424,男子登録情報!$A$2:$H$1688,2,0),"")</f>
        <v/>
      </c>
      <c r="E424" s="705" t="str">
        <f>IF(C424&gt;0,VLOOKUP(C424,男子登録情報!$A$2:$H$1688,3,0),"")</f>
        <v/>
      </c>
      <c r="F424" s="706"/>
      <c r="G424" s="704" t="str">
        <f>IF(C424&gt;0,VLOOKUP(C424,男子登録情報!$A$2:$H$1688,4,0),"")</f>
        <v/>
      </c>
      <c r="H424" s="704" t="str">
        <f>IF(C424&gt;0,VLOOKUP(C424,男子登録情報!$A$2:$H$1688,8,0),"")</f>
        <v/>
      </c>
      <c r="I424" s="707" t="str">
        <f>IF(C424&gt;0,VLOOKUP(C424,男子登録情報!$A$2:$H$1688,5,0),"")</f>
        <v/>
      </c>
      <c r="J424" s="3"/>
    </row>
    <row r="425" spans="1:10" s="1" customFormat="1" ht="18.75" hidden="1">
      <c r="A425" s="4"/>
      <c r="B425" s="648"/>
      <c r="C425" s="644"/>
      <c r="D425" s="644"/>
      <c r="E425" s="641"/>
      <c r="F425" s="642"/>
      <c r="G425" s="644"/>
      <c r="H425" s="644"/>
      <c r="I425" s="646"/>
      <c r="J425" s="3"/>
    </row>
    <row r="426" spans="1:10" s="1" customFormat="1" ht="18.75" hidden="1">
      <c r="A426" s="4"/>
      <c r="B426" s="647">
        <v>2</v>
      </c>
      <c r="C426" s="643"/>
      <c r="D426" s="643" t="str">
        <f>IF(C426,VLOOKUP(C426,男子登録情報!$A$2:$H$1688,2,0),"")</f>
        <v/>
      </c>
      <c r="E426" s="639" t="str">
        <f>IF(C426&gt;0,VLOOKUP(C426,男子登録情報!$A$2:$H$1688,3,0),"")</f>
        <v/>
      </c>
      <c r="F426" s="640"/>
      <c r="G426" s="643" t="str">
        <f>IF(C426&gt;0,VLOOKUP(C426,男子登録情報!$A$2:$H$1688,4,0),"")</f>
        <v/>
      </c>
      <c r="H426" s="643" t="str">
        <f>IF(C426&gt;0,VLOOKUP(C426,男子登録情報!$A$2:$H$1688,8,0),"")</f>
        <v/>
      </c>
      <c r="I426" s="645" t="str">
        <f>IF(C426&gt;0,VLOOKUP(C426,男子登録情報!$A$2:$H$1688,5,0),"")</f>
        <v/>
      </c>
      <c r="J426" s="3"/>
    </row>
    <row r="427" spans="1:10" s="1" customFormat="1" ht="18.75" hidden="1">
      <c r="A427" s="4"/>
      <c r="B427" s="648"/>
      <c r="C427" s="644"/>
      <c r="D427" s="644"/>
      <c r="E427" s="641"/>
      <c r="F427" s="642"/>
      <c r="G427" s="644"/>
      <c r="H427" s="644"/>
      <c r="I427" s="646"/>
      <c r="J427" s="3"/>
    </row>
    <row r="428" spans="1:10" s="1" customFormat="1" ht="18.75" hidden="1">
      <c r="A428" s="4"/>
      <c r="B428" s="647">
        <v>3</v>
      </c>
      <c r="C428" s="643"/>
      <c r="D428" s="643" t="str">
        <f>IF(C428,VLOOKUP(C428,男子登録情報!$A$2:$H$1688,2,0),"")</f>
        <v/>
      </c>
      <c r="E428" s="639" t="str">
        <f>IF(C428&gt;0,VLOOKUP(C428,男子登録情報!$A$2:$H$1688,3,0),"")</f>
        <v/>
      </c>
      <c r="F428" s="640"/>
      <c r="G428" s="643" t="str">
        <f>IF(C428&gt;0,VLOOKUP(C428,男子登録情報!$A$2:$H$1688,4,0),"")</f>
        <v/>
      </c>
      <c r="H428" s="643" t="str">
        <f>IF(C428&gt;0,VLOOKUP(C428,男子登録情報!$A$2:$H$1688,8,0),"")</f>
        <v/>
      </c>
      <c r="I428" s="645" t="str">
        <f>IF(C428&gt;0,VLOOKUP(C428,男子登録情報!$A$2:$H$1688,5,0),"")</f>
        <v/>
      </c>
      <c r="J428" s="3"/>
    </row>
    <row r="429" spans="1:10" s="1" customFormat="1" ht="18.75" hidden="1">
      <c r="A429" s="4"/>
      <c r="B429" s="648"/>
      <c r="C429" s="644"/>
      <c r="D429" s="644"/>
      <c r="E429" s="641"/>
      <c r="F429" s="642"/>
      <c r="G429" s="644"/>
      <c r="H429" s="644"/>
      <c r="I429" s="646"/>
      <c r="J429" s="3"/>
    </row>
    <row r="430" spans="1:10" s="1" customFormat="1" ht="18.75" hidden="1">
      <c r="A430" s="4"/>
      <c r="B430" s="647">
        <v>4</v>
      </c>
      <c r="C430" s="643"/>
      <c r="D430" s="643" t="str">
        <f>IF(C430,VLOOKUP(C430,男子登録情報!$A$2:$H$1688,2,0),"")</f>
        <v/>
      </c>
      <c r="E430" s="639" t="str">
        <f>IF(C430&gt;0,VLOOKUP(C430,男子登録情報!$A$2:$H$1688,3,0),"")</f>
        <v/>
      </c>
      <c r="F430" s="640"/>
      <c r="G430" s="643" t="str">
        <f>IF(C430&gt;0,VLOOKUP(C430,男子登録情報!$A$2:$H$1688,4,0),"")</f>
        <v/>
      </c>
      <c r="H430" s="643" t="str">
        <f>IF(C430&gt;0,VLOOKUP(C430,男子登録情報!$A$2:$H$1688,8,0),"")</f>
        <v/>
      </c>
      <c r="I430" s="645" t="str">
        <f>IF(C430&gt;0,VLOOKUP(C430,男子登録情報!$A$2:$H$1688,5,0),"")</f>
        <v/>
      </c>
      <c r="J430" s="3"/>
    </row>
    <row r="431" spans="1:10" s="1" customFormat="1" ht="18.75" hidden="1">
      <c r="A431" s="4"/>
      <c r="B431" s="648"/>
      <c r="C431" s="644"/>
      <c r="D431" s="644"/>
      <c r="E431" s="641"/>
      <c r="F431" s="642"/>
      <c r="G431" s="644"/>
      <c r="H431" s="644"/>
      <c r="I431" s="646"/>
      <c r="J431" s="3"/>
    </row>
    <row r="432" spans="1:10" s="1" customFormat="1" ht="18.75" hidden="1">
      <c r="A432" s="4"/>
      <c r="B432" s="647">
        <v>5</v>
      </c>
      <c r="C432" s="643"/>
      <c r="D432" s="643" t="str">
        <f>IF(C432,VLOOKUP(C432,男子登録情報!$A$2:$H$1688,2,0),"")</f>
        <v/>
      </c>
      <c r="E432" s="639" t="str">
        <f>IF(C432&gt;0,VLOOKUP(C432,男子登録情報!$A$2:$H$1688,3,0),"")</f>
        <v/>
      </c>
      <c r="F432" s="640"/>
      <c r="G432" s="643" t="str">
        <f>IF(C432&gt;0,VLOOKUP(C432,男子登録情報!$A$2:$H$1688,4,0),"")</f>
        <v/>
      </c>
      <c r="H432" s="643" t="str">
        <f>IF(C432&gt;0,VLOOKUP(C432,男子登録情報!$A$2:$H$1688,8,0),"")</f>
        <v/>
      </c>
      <c r="I432" s="645" t="str">
        <f>IF(C432&gt;0,VLOOKUP(C432,男子登録情報!$A$2:$H$1688,5,0),"")</f>
        <v/>
      </c>
      <c r="J432" s="3"/>
    </row>
    <row r="433" spans="1:10" s="1" customFormat="1" ht="18.75" hidden="1">
      <c r="A433" s="4"/>
      <c r="B433" s="648"/>
      <c r="C433" s="644"/>
      <c r="D433" s="644"/>
      <c r="E433" s="641"/>
      <c r="F433" s="642"/>
      <c r="G433" s="644"/>
      <c r="H433" s="644"/>
      <c r="I433" s="646"/>
      <c r="J433" s="3"/>
    </row>
    <row r="434" spans="1:10" s="1" customFormat="1" ht="18.75" hidden="1">
      <c r="A434" s="4"/>
      <c r="B434" s="647">
        <v>6</v>
      </c>
      <c r="C434" s="643"/>
      <c r="D434" s="643" t="str">
        <f>IF(C434,VLOOKUP(C434,男子登録情報!$A$2:$H$1688,2,0),"")</f>
        <v/>
      </c>
      <c r="E434" s="639" t="str">
        <f>IF(C434&gt;0,VLOOKUP(C434,男子登録情報!$A$2:$H$1688,3,0),"")</f>
        <v/>
      </c>
      <c r="F434" s="640"/>
      <c r="G434" s="643" t="str">
        <f>IF(C434&gt;0,VLOOKUP(C434,男子登録情報!$A$2:$H$1688,4,0),"")</f>
        <v/>
      </c>
      <c r="H434" s="643" t="str">
        <f>IF(C434&gt;0,VLOOKUP(C434,男子登録情報!$A$2:$H$1688,8,0),"")</f>
        <v/>
      </c>
      <c r="I434" s="645" t="str">
        <f>IF(C434&gt;0,VLOOKUP(C434,男子登録情報!$A$2:$H$1688,5,0),"")</f>
        <v/>
      </c>
      <c r="J434" s="3"/>
    </row>
    <row r="435" spans="1:10" s="1" customFormat="1" ht="19.5" hidden="1" thickBot="1">
      <c r="A435" s="4"/>
      <c r="B435" s="694"/>
      <c r="C435" s="695"/>
      <c r="D435" s="695"/>
      <c r="E435" s="696"/>
      <c r="F435" s="697"/>
      <c r="G435" s="695"/>
      <c r="H435" s="695"/>
      <c r="I435" s="670"/>
      <c r="J435" s="3"/>
    </row>
    <row r="436" spans="1:10" s="1" customFormat="1" ht="18.75" hidden="1">
      <c r="A436" s="4"/>
      <c r="B436" s="671" t="s">
        <v>1181</v>
      </c>
      <c r="C436" s="672"/>
      <c r="D436" s="672"/>
      <c r="E436" s="672"/>
      <c r="F436" s="672"/>
      <c r="G436" s="672"/>
      <c r="H436" s="672"/>
      <c r="I436" s="673"/>
      <c r="J436" s="3"/>
    </row>
    <row r="437" spans="1:10" s="1" customFormat="1" ht="18.75" hidden="1">
      <c r="A437" s="4"/>
      <c r="B437" s="674"/>
      <c r="C437" s="675"/>
      <c r="D437" s="675"/>
      <c r="E437" s="675"/>
      <c r="F437" s="675"/>
      <c r="G437" s="675"/>
      <c r="H437" s="675"/>
      <c r="I437" s="676"/>
      <c r="J437" s="3"/>
    </row>
    <row r="438" spans="1:10" s="1" customFormat="1" ht="19.5" hidden="1" thickBot="1">
      <c r="A438" s="4"/>
      <c r="B438" s="677"/>
      <c r="C438" s="678"/>
      <c r="D438" s="678"/>
      <c r="E438" s="678"/>
      <c r="F438" s="678"/>
      <c r="G438" s="678"/>
      <c r="H438" s="678"/>
      <c r="I438" s="679"/>
      <c r="J438" s="3"/>
    </row>
    <row r="439" spans="1:10" s="1" customFormat="1" ht="18.75" hidden="1">
      <c r="A439" s="35"/>
      <c r="B439" s="35"/>
      <c r="C439" s="35"/>
      <c r="D439" s="35"/>
      <c r="E439" s="35"/>
      <c r="F439" s="35"/>
      <c r="G439" s="35"/>
      <c r="H439" s="35"/>
      <c r="I439" s="35"/>
      <c r="J439" s="38"/>
    </row>
    <row r="440" spans="1:10" s="1" customFormat="1" ht="18.75" hidden="1">
      <c r="A440" s="4"/>
      <c r="B440" s="4"/>
      <c r="C440" s="4"/>
      <c r="D440" s="4"/>
      <c r="E440" s="4"/>
      <c r="F440" s="4"/>
      <c r="G440" s="4"/>
      <c r="H440" s="4"/>
      <c r="I440" s="4"/>
      <c r="J440" s="36" t="s">
        <v>1209</v>
      </c>
    </row>
    <row r="441" spans="1:10" s="1" customFormat="1" ht="18.75" hidden="1">
      <c r="A441" s="4"/>
      <c r="B441" s="680" t="str">
        <f>CONCATENATE('加盟校情報&amp;大会設定'!$G$5,'加盟校情報&amp;大会設定'!$H$5,'加盟校情報&amp;大会設定'!$I$5,'加盟校情報&amp;大会設定'!$J$5,)&amp;"　男子4×100mR"</f>
        <v>第50回東海学生陸上競技秋季選手権大会　男子4×100mR</v>
      </c>
      <c r="C441" s="681"/>
      <c r="D441" s="681"/>
      <c r="E441" s="681"/>
      <c r="F441" s="681"/>
      <c r="G441" s="681"/>
      <c r="H441" s="681"/>
      <c r="I441" s="682"/>
      <c r="J441" s="3"/>
    </row>
    <row r="442" spans="1:10" s="1" customFormat="1" ht="19.5" hidden="1" thickBot="1">
      <c r="A442" s="4"/>
      <c r="B442" s="683"/>
      <c r="C442" s="684"/>
      <c r="D442" s="684"/>
      <c r="E442" s="684"/>
      <c r="F442" s="684"/>
      <c r="G442" s="684"/>
      <c r="H442" s="684"/>
      <c r="I442" s="685"/>
      <c r="J442" s="3"/>
    </row>
    <row r="443" spans="1:10" s="1" customFormat="1" ht="18.75" hidden="1">
      <c r="A443" s="4"/>
      <c r="B443" s="650" t="s">
        <v>1183</v>
      </c>
      <c r="C443" s="651"/>
      <c r="D443" s="688" t="str">
        <f>IF(基本情報登録!$D$6&gt;0,基本情報登録!$D$6,"")</f>
        <v/>
      </c>
      <c r="E443" s="689"/>
      <c r="F443" s="689"/>
      <c r="G443" s="689"/>
      <c r="H443" s="651"/>
      <c r="I443" s="37" t="s">
        <v>1217</v>
      </c>
      <c r="J443" s="3"/>
    </row>
    <row r="444" spans="1:10" s="1" customFormat="1" ht="18.75" hidden="1">
      <c r="A444" s="4"/>
      <c r="B444" s="657" t="s">
        <v>1</v>
      </c>
      <c r="C444" s="658"/>
      <c r="D444" s="690" t="str">
        <f>IF(基本情報登録!$D$8&gt;0,基本情報登録!$D$8,"")</f>
        <v/>
      </c>
      <c r="E444" s="691"/>
      <c r="F444" s="691"/>
      <c r="G444" s="691"/>
      <c r="H444" s="658"/>
      <c r="I444" s="645"/>
      <c r="J444" s="3"/>
    </row>
    <row r="445" spans="1:10" s="1" customFormat="1" ht="19.5" hidden="1" thickBot="1">
      <c r="A445" s="4"/>
      <c r="B445" s="686"/>
      <c r="C445" s="687"/>
      <c r="D445" s="692"/>
      <c r="E445" s="693"/>
      <c r="F445" s="693"/>
      <c r="G445" s="693"/>
      <c r="H445" s="687"/>
      <c r="I445" s="670"/>
      <c r="J445" s="3"/>
    </row>
    <row r="446" spans="1:10" s="1" customFormat="1" ht="18.75" hidden="1">
      <c r="A446" s="4"/>
      <c r="B446" s="650" t="s">
        <v>2127</v>
      </c>
      <c r="C446" s="651"/>
      <c r="D446" s="652"/>
      <c r="E446" s="653"/>
      <c r="F446" s="653"/>
      <c r="G446" s="653"/>
      <c r="H446" s="653"/>
      <c r="I446" s="654"/>
      <c r="J446" s="3"/>
    </row>
    <row r="447" spans="1:10" s="1" customFormat="1" ht="18.75" hidden="1">
      <c r="A447" s="4"/>
      <c r="B447" s="25"/>
      <c r="C447" s="26"/>
      <c r="D447" s="27"/>
      <c r="E447" s="655" t="str">
        <f>TEXT(D446,"00000")</f>
        <v>00000</v>
      </c>
      <c r="F447" s="655"/>
      <c r="G447" s="655"/>
      <c r="H447" s="655"/>
      <c r="I447" s="656"/>
      <c r="J447" s="3"/>
    </row>
    <row r="448" spans="1:10" s="1" customFormat="1" ht="18.75" hidden="1">
      <c r="A448" s="4"/>
      <c r="B448" s="657" t="s">
        <v>21</v>
      </c>
      <c r="C448" s="658"/>
      <c r="D448" s="639"/>
      <c r="E448" s="661"/>
      <c r="F448" s="661"/>
      <c r="G448" s="661"/>
      <c r="H448" s="661"/>
      <c r="I448" s="662"/>
      <c r="J448" s="3"/>
    </row>
    <row r="449" spans="1:10" s="1" customFormat="1" ht="18.75" hidden="1">
      <c r="A449" s="4"/>
      <c r="B449" s="659"/>
      <c r="C449" s="660"/>
      <c r="D449" s="641"/>
      <c r="E449" s="663"/>
      <c r="F449" s="663"/>
      <c r="G449" s="663"/>
      <c r="H449" s="663"/>
      <c r="I449" s="664"/>
      <c r="J449" s="3"/>
    </row>
    <row r="450" spans="1:10" s="1" customFormat="1" ht="19.5" hidden="1" thickBot="1">
      <c r="A450" s="4"/>
      <c r="B450" s="665" t="s">
        <v>1177</v>
      </c>
      <c r="C450" s="666"/>
      <c r="D450" s="667"/>
      <c r="E450" s="668"/>
      <c r="F450" s="668"/>
      <c r="G450" s="668"/>
      <c r="H450" s="668"/>
      <c r="I450" s="669"/>
      <c r="J450" s="3"/>
    </row>
    <row r="451" spans="1:10" s="1" customFormat="1" ht="18.75" hidden="1">
      <c r="A451" s="4"/>
      <c r="B451" s="698" t="s">
        <v>1178</v>
      </c>
      <c r="C451" s="699"/>
      <c r="D451" s="699"/>
      <c r="E451" s="699"/>
      <c r="F451" s="699"/>
      <c r="G451" s="699"/>
      <c r="H451" s="699"/>
      <c r="I451" s="700"/>
      <c r="J451" s="3"/>
    </row>
    <row r="452" spans="1:10" s="1" customFormat="1" ht="19.5" hidden="1" thickBot="1">
      <c r="A452" s="4"/>
      <c r="B452" s="28" t="s">
        <v>1182</v>
      </c>
      <c r="C452" s="29" t="s">
        <v>14</v>
      </c>
      <c r="D452" s="29" t="s">
        <v>1122</v>
      </c>
      <c r="E452" s="701" t="s">
        <v>1179</v>
      </c>
      <c r="F452" s="702"/>
      <c r="G452" s="29" t="s">
        <v>1183</v>
      </c>
      <c r="H452" s="29" t="s">
        <v>39</v>
      </c>
      <c r="I452" s="30" t="s">
        <v>1180</v>
      </c>
      <c r="J452" s="3"/>
    </row>
    <row r="453" spans="1:10" s="1" customFormat="1" ht="19.5" hidden="1" thickTop="1">
      <c r="A453" s="4"/>
      <c r="B453" s="703">
        <v>1</v>
      </c>
      <c r="C453" s="704"/>
      <c r="D453" s="704" t="str">
        <f>IF(C453&gt;0,VLOOKUP(C453,男子登録情報!$A$2:$H$1688,2,0),"")</f>
        <v/>
      </c>
      <c r="E453" s="705" t="str">
        <f>IF(C453&gt;0,VLOOKUP(C453,男子登録情報!$A$2:$H$1688,3,0),"")</f>
        <v/>
      </c>
      <c r="F453" s="706"/>
      <c r="G453" s="704" t="str">
        <f>IF(C453&gt;0,VLOOKUP(C453,男子登録情報!$A$2:$H$1688,4,0),"")</f>
        <v/>
      </c>
      <c r="H453" s="704" t="str">
        <f>IF(C453&gt;0,VLOOKUP(C453,男子登録情報!$A$2:$H$1688,8,0),"")</f>
        <v/>
      </c>
      <c r="I453" s="707" t="str">
        <f>IF(C453&gt;0,VLOOKUP(C453,男子登録情報!$A$2:$H$1688,5,0),"")</f>
        <v/>
      </c>
      <c r="J453" s="3"/>
    </row>
    <row r="454" spans="1:10" s="1" customFormat="1" ht="18.75" hidden="1">
      <c r="A454" s="4"/>
      <c r="B454" s="648"/>
      <c r="C454" s="644"/>
      <c r="D454" s="644"/>
      <c r="E454" s="641"/>
      <c r="F454" s="642"/>
      <c r="G454" s="644"/>
      <c r="H454" s="644"/>
      <c r="I454" s="646"/>
      <c r="J454" s="3"/>
    </row>
    <row r="455" spans="1:10" s="1" customFormat="1" ht="18.75" hidden="1">
      <c r="A455" s="4"/>
      <c r="B455" s="647">
        <v>2</v>
      </c>
      <c r="C455" s="643"/>
      <c r="D455" s="643" t="str">
        <f>IF(C455,VLOOKUP(C455,男子登録情報!$A$2:$H$1688,2,0),"")</f>
        <v/>
      </c>
      <c r="E455" s="639" t="str">
        <f>IF(C455&gt;0,VLOOKUP(C455,男子登録情報!$A$2:$H$1688,3,0),"")</f>
        <v/>
      </c>
      <c r="F455" s="640"/>
      <c r="G455" s="643" t="str">
        <f>IF(C455&gt;0,VLOOKUP(C455,男子登録情報!$A$2:$H$1688,4,0),"")</f>
        <v/>
      </c>
      <c r="H455" s="643" t="str">
        <f>IF(C455&gt;0,VLOOKUP(C455,男子登録情報!$A$2:$H$1688,8,0),"")</f>
        <v/>
      </c>
      <c r="I455" s="645" t="str">
        <f>IF(C455&gt;0,VLOOKUP(C455,男子登録情報!$A$2:$H$1688,5,0),"")</f>
        <v/>
      </c>
      <c r="J455" s="3"/>
    </row>
    <row r="456" spans="1:10" s="1" customFormat="1" ht="18.75" hidden="1">
      <c r="A456" s="4"/>
      <c r="B456" s="648"/>
      <c r="C456" s="644"/>
      <c r="D456" s="644"/>
      <c r="E456" s="641"/>
      <c r="F456" s="642"/>
      <c r="G456" s="644"/>
      <c r="H456" s="644"/>
      <c r="I456" s="646"/>
      <c r="J456" s="3"/>
    </row>
    <row r="457" spans="1:10" s="1" customFormat="1" ht="18.75" hidden="1">
      <c r="A457" s="4"/>
      <c r="B457" s="647">
        <v>3</v>
      </c>
      <c r="C457" s="643"/>
      <c r="D457" s="643" t="str">
        <f>IF(C457,VLOOKUP(C457,男子登録情報!$A$2:$H$1688,2,0),"")</f>
        <v/>
      </c>
      <c r="E457" s="639" t="str">
        <f>IF(C457&gt;0,VLOOKUP(C457,男子登録情報!$A$2:$H$1688,3,0),"")</f>
        <v/>
      </c>
      <c r="F457" s="640"/>
      <c r="G457" s="643" t="str">
        <f>IF(C457&gt;0,VLOOKUP(C457,男子登録情報!$A$2:$H$1688,4,0),"")</f>
        <v/>
      </c>
      <c r="H457" s="643" t="str">
        <f>IF(C457&gt;0,VLOOKUP(C457,男子登録情報!$A$2:$H$1688,8,0),"")</f>
        <v/>
      </c>
      <c r="I457" s="645" t="str">
        <f>IF(C457&gt;0,VLOOKUP(C457,男子登録情報!$A$2:$H$1688,5,0),"")</f>
        <v/>
      </c>
      <c r="J457" s="3"/>
    </row>
    <row r="458" spans="1:10" s="1" customFormat="1" ht="18.75" hidden="1">
      <c r="A458" s="4"/>
      <c r="B458" s="648"/>
      <c r="C458" s="644"/>
      <c r="D458" s="644"/>
      <c r="E458" s="641"/>
      <c r="F458" s="642"/>
      <c r="G458" s="644"/>
      <c r="H458" s="644"/>
      <c r="I458" s="646"/>
      <c r="J458" s="3"/>
    </row>
    <row r="459" spans="1:10" s="1" customFormat="1" ht="18.75" hidden="1">
      <c r="A459" s="4"/>
      <c r="B459" s="647">
        <v>4</v>
      </c>
      <c r="C459" s="643"/>
      <c r="D459" s="643" t="str">
        <f>IF(C459,VLOOKUP(C459,男子登録情報!$A$2:$H$1688,2,0),"")</f>
        <v/>
      </c>
      <c r="E459" s="639" t="str">
        <f>IF(C459&gt;0,VLOOKUP(C459,男子登録情報!$A$2:$H$1688,3,0),"")</f>
        <v/>
      </c>
      <c r="F459" s="640"/>
      <c r="G459" s="643" t="str">
        <f>IF(C459&gt;0,VLOOKUP(C459,男子登録情報!$A$2:$H$1688,4,0),"")</f>
        <v/>
      </c>
      <c r="H459" s="643" t="str">
        <f>IF(C459&gt;0,VLOOKUP(C459,男子登録情報!$A$2:$H$1688,8,0),"")</f>
        <v/>
      </c>
      <c r="I459" s="645" t="str">
        <f>IF(C459&gt;0,VLOOKUP(C459,男子登録情報!$A$2:$H$1688,5,0),"")</f>
        <v/>
      </c>
      <c r="J459" s="3"/>
    </row>
    <row r="460" spans="1:10" s="1" customFormat="1" ht="18.75" hidden="1">
      <c r="A460" s="4"/>
      <c r="B460" s="648"/>
      <c r="C460" s="644"/>
      <c r="D460" s="644"/>
      <c r="E460" s="641"/>
      <c r="F460" s="642"/>
      <c r="G460" s="644"/>
      <c r="H460" s="644"/>
      <c r="I460" s="646"/>
      <c r="J460" s="3"/>
    </row>
    <row r="461" spans="1:10" s="1" customFormat="1" ht="18.75" hidden="1">
      <c r="A461" s="4"/>
      <c r="B461" s="647">
        <v>5</v>
      </c>
      <c r="C461" s="643"/>
      <c r="D461" s="643" t="str">
        <f>IF(C461,VLOOKUP(C461,男子登録情報!$A$2:$H$1688,2,0),"")</f>
        <v/>
      </c>
      <c r="E461" s="639" t="str">
        <f>IF(C461&gt;0,VLOOKUP(C461,男子登録情報!$A$2:$H$1688,3,0),"")</f>
        <v/>
      </c>
      <c r="F461" s="640"/>
      <c r="G461" s="643" t="str">
        <f>IF(C461&gt;0,VLOOKUP(C461,男子登録情報!$A$2:$H$1688,4,0),"")</f>
        <v/>
      </c>
      <c r="H461" s="643" t="str">
        <f>IF(C461&gt;0,VLOOKUP(C461,男子登録情報!$A$2:$H$1688,8,0),"")</f>
        <v/>
      </c>
      <c r="I461" s="645" t="str">
        <f>IF(C461&gt;0,VLOOKUP(C461,男子登録情報!$A$2:$H$1688,5,0),"")</f>
        <v/>
      </c>
      <c r="J461" s="3"/>
    </row>
    <row r="462" spans="1:10" s="1" customFormat="1" ht="18.75" hidden="1">
      <c r="A462" s="4"/>
      <c r="B462" s="648"/>
      <c r="C462" s="644"/>
      <c r="D462" s="644"/>
      <c r="E462" s="641"/>
      <c r="F462" s="642"/>
      <c r="G462" s="644"/>
      <c r="H462" s="644"/>
      <c r="I462" s="646"/>
      <c r="J462" s="3"/>
    </row>
    <row r="463" spans="1:10" s="1" customFormat="1" ht="18.75" hidden="1">
      <c r="A463" s="4"/>
      <c r="B463" s="647">
        <v>6</v>
      </c>
      <c r="C463" s="643"/>
      <c r="D463" s="643" t="str">
        <f>IF(C463,VLOOKUP(C463,男子登録情報!$A$2:$H$1688,2,0),"")</f>
        <v/>
      </c>
      <c r="E463" s="639" t="str">
        <f>IF(C463&gt;0,VLOOKUP(C463,男子登録情報!$A$2:$H$1688,3,0),"")</f>
        <v/>
      </c>
      <c r="F463" s="640"/>
      <c r="G463" s="643" t="str">
        <f>IF(C463&gt;0,VLOOKUP(C463,男子登録情報!$A$2:$H$1688,4,0),"")</f>
        <v/>
      </c>
      <c r="H463" s="643" t="str">
        <f>IF(C463&gt;0,VLOOKUP(C463,男子登録情報!$A$2:$H$1688,8,0),"")</f>
        <v/>
      </c>
      <c r="I463" s="645" t="str">
        <f>IF(C463&gt;0,VLOOKUP(C463,男子登録情報!$A$2:$H$1688,5,0),"")</f>
        <v/>
      </c>
      <c r="J463" s="3"/>
    </row>
    <row r="464" spans="1:10" s="1" customFormat="1" ht="19.5" hidden="1" thickBot="1">
      <c r="A464" s="4"/>
      <c r="B464" s="694"/>
      <c r="C464" s="695"/>
      <c r="D464" s="695"/>
      <c r="E464" s="696"/>
      <c r="F464" s="697"/>
      <c r="G464" s="695"/>
      <c r="H464" s="695"/>
      <c r="I464" s="670"/>
      <c r="J464" s="3"/>
    </row>
    <row r="465" spans="1:10" s="1" customFormat="1" ht="18.75" hidden="1">
      <c r="A465" s="4"/>
      <c r="B465" s="671" t="s">
        <v>1181</v>
      </c>
      <c r="C465" s="672"/>
      <c r="D465" s="672"/>
      <c r="E465" s="672"/>
      <c r="F465" s="672"/>
      <c r="G465" s="672"/>
      <c r="H465" s="672"/>
      <c r="I465" s="673"/>
      <c r="J465" s="3"/>
    </row>
    <row r="466" spans="1:10" s="1" customFormat="1" ht="18.75" hidden="1">
      <c r="A466" s="4"/>
      <c r="B466" s="674"/>
      <c r="C466" s="675"/>
      <c r="D466" s="675"/>
      <c r="E466" s="675"/>
      <c r="F466" s="675"/>
      <c r="G466" s="675"/>
      <c r="H466" s="675"/>
      <c r="I466" s="676"/>
      <c r="J466" s="3"/>
    </row>
    <row r="467" spans="1:10" s="1" customFormat="1" ht="19.5" hidden="1" thickBot="1">
      <c r="A467" s="4"/>
      <c r="B467" s="677"/>
      <c r="C467" s="678"/>
      <c r="D467" s="678"/>
      <c r="E467" s="678"/>
      <c r="F467" s="678"/>
      <c r="G467" s="678"/>
      <c r="H467" s="678"/>
      <c r="I467" s="679"/>
      <c r="J467" s="3"/>
    </row>
    <row r="468" spans="1:10" s="1" customFormat="1" ht="18.75" hidden="1">
      <c r="A468" s="35"/>
      <c r="B468" s="35"/>
      <c r="C468" s="35"/>
      <c r="D468" s="35"/>
      <c r="E468" s="35"/>
      <c r="F468" s="35"/>
      <c r="G468" s="35"/>
      <c r="H468" s="35"/>
      <c r="I468" s="35"/>
      <c r="J468" s="38"/>
    </row>
    <row r="469" spans="1:10" s="1" customFormat="1" ht="18.75" hidden="1">
      <c r="A469" s="4"/>
      <c r="B469" s="4"/>
      <c r="C469" s="4"/>
      <c r="D469" s="4"/>
      <c r="E469" s="4"/>
      <c r="F469" s="4"/>
      <c r="G469" s="4"/>
      <c r="H469" s="4"/>
      <c r="I469" s="4"/>
      <c r="J469" s="36" t="s">
        <v>1210</v>
      </c>
    </row>
    <row r="470" spans="1:10" s="1" customFormat="1" ht="18.75" hidden="1">
      <c r="A470" s="4"/>
      <c r="B470" s="680" t="str">
        <f>CONCATENATE('加盟校情報&amp;大会設定'!$G$5,'加盟校情報&amp;大会設定'!$H$5,'加盟校情報&amp;大会設定'!$I$5,'加盟校情報&amp;大会設定'!$J$5,)&amp;"　男子4×100mR"</f>
        <v>第50回東海学生陸上競技秋季選手権大会　男子4×100mR</v>
      </c>
      <c r="C470" s="681"/>
      <c r="D470" s="681"/>
      <c r="E470" s="681"/>
      <c r="F470" s="681"/>
      <c r="G470" s="681"/>
      <c r="H470" s="681"/>
      <c r="I470" s="682"/>
      <c r="J470" s="3"/>
    </row>
    <row r="471" spans="1:10" s="1" customFormat="1" ht="19.5" hidden="1" thickBot="1">
      <c r="A471" s="4"/>
      <c r="B471" s="683"/>
      <c r="C471" s="684"/>
      <c r="D471" s="684"/>
      <c r="E471" s="684"/>
      <c r="F471" s="684"/>
      <c r="G471" s="684"/>
      <c r="H471" s="684"/>
      <c r="I471" s="685"/>
      <c r="J471" s="3"/>
    </row>
    <row r="472" spans="1:10" s="1" customFormat="1" ht="18.75" hidden="1">
      <c r="A472" s="4"/>
      <c r="B472" s="650" t="s">
        <v>1183</v>
      </c>
      <c r="C472" s="651"/>
      <c r="D472" s="688" t="str">
        <f>IF(基本情報登録!$D$6&gt;0,基本情報登録!$D$6,"")</f>
        <v/>
      </c>
      <c r="E472" s="689"/>
      <c r="F472" s="689"/>
      <c r="G472" s="689"/>
      <c r="H472" s="651"/>
      <c r="I472" s="37" t="s">
        <v>1217</v>
      </c>
      <c r="J472" s="3"/>
    </row>
    <row r="473" spans="1:10" s="1" customFormat="1" ht="18.75" hidden="1">
      <c r="A473" s="4"/>
      <c r="B473" s="657" t="s">
        <v>1</v>
      </c>
      <c r="C473" s="658"/>
      <c r="D473" s="690" t="str">
        <f>IF(基本情報登録!$D$8&gt;0,基本情報登録!$D$8,"")</f>
        <v/>
      </c>
      <c r="E473" s="691"/>
      <c r="F473" s="691"/>
      <c r="G473" s="691"/>
      <c r="H473" s="658"/>
      <c r="I473" s="645"/>
      <c r="J473" s="3"/>
    </row>
    <row r="474" spans="1:10" s="1" customFormat="1" ht="19.5" hidden="1" thickBot="1">
      <c r="A474" s="4"/>
      <c r="B474" s="686"/>
      <c r="C474" s="687"/>
      <c r="D474" s="692"/>
      <c r="E474" s="693"/>
      <c r="F474" s="693"/>
      <c r="G474" s="693"/>
      <c r="H474" s="687"/>
      <c r="I474" s="670"/>
      <c r="J474" s="3"/>
    </row>
    <row r="475" spans="1:10" s="1" customFormat="1" ht="18.75" hidden="1">
      <c r="A475" s="4"/>
      <c r="B475" s="650" t="s">
        <v>2127</v>
      </c>
      <c r="C475" s="651"/>
      <c r="D475" s="652"/>
      <c r="E475" s="653"/>
      <c r="F475" s="653"/>
      <c r="G475" s="653"/>
      <c r="H475" s="653"/>
      <c r="I475" s="654"/>
      <c r="J475" s="3"/>
    </row>
    <row r="476" spans="1:10" s="1" customFormat="1" ht="18.75" hidden="1">
      <c r="A476" s="4"/>
      <c r="B476" s="25"/>
      <c r="C476" s="26"/>
      <c r="D476" s="27"/>
      <c r="E476" s="655" t="str">
        <f>TEXT(D475,"00000")</f>
        <v>00000</v>
      </c>
      <c r="F476" s="655"/>
      <c r="G476" s="655"/>
      <c r="H476" s="655"/>
      <c r="I476" s="656"/>
      <c r="J476" s="3"/>
    </row>
    <row r="477" spans="1:10" s="1" customFormat="1" ht="18.75" hidden="1">
      <c r="A477" s="4"/>
      <c r="B477" s="657" t="s">
        <v>21</v>
      </c>
      <c r="C477" s="658"/>
      <c r="D477" s="639"/>
      <c r="E477" s="661"/>
      <c r="F477" s="661"/>
      <c r="G477" s="661"/>
      <c r="H477" s="661"/>
      <c r="I477" s="662"/>
      <c r="J477" s="3"/>
    </row>
    <row r="478" spans="1:10" s="1" customFormat="1" ht="18.75" hidden="1">
      <c r="A478" s="4"/>
      <c r="B478" s="659"/>
      <c r="C478" s="660"/>
      <c r="D478" s="641"/>
      <c r="E478" s="663"/>
      <c r="F478" s="663"/>
      <c r="G478" s="663"/>
      <c r="H478" s="663"/>
      <c r="I478" s="664"/>
      <c r="J478" s="3"/>
    </row>
    <row r="479" spans="1:10" s="1" customFormat="1" ht="19.5" hidden="1" thickBot="1">
      <c r="A479" s="4"/>
      <c r="B479" s="665" t="s">
        <v>1177</v>
      </c>
      <c r="C479" s="666"/>
      <c r="D479" s="667"/>
      <c r="E479" s="668"/>
      <c r="F479" s="668"/>
      <c r="G479" s="668"/>
      <c r="H479" s="668"/>
      <c r="I479" s="669"/>
      <c r="J479" s="3"/>
    </row>
    <row r="480" spans="1:10" s="1" customFormat="1" ht="18.75" hidden="1">
      <c r="A480" s="4"/>
      <c r="B480" s="698" t="s">
        <v>1178</v>
      </c>
      <c r="C480" s="699"/>
      <c r="D480" s="699"/>
      <c r="E480" s="699"/>
      <c r="F480" s="699"/>
      <c r="G480" s="699"/>
      <c r="H480" s="699"/>
      <c r="I480" s="700"/>
      <c r="J480" s="3"/>
    </row>
    <row r="481" spans="1:10" s="1" customFormat="1" ht="19.5" hidden="1" thickBot="1">
      <c r="A481" s="4"/>
      <c r="B481" s="28" t="s">
        <v>1182</v>
      </c>
      <c r="C481" s="29" t="s">
        <v>14</v>
      </c>
      <c r="D481" s="29" t="s">
        <v>1122</v>
      </c>
      <c r="E481" s="701" t="s">
        <v>1179</v>
      </c>
      <c r="F481" s="702"/>
      <c r="G481" s="29" t="s">
        <v>1183</v>
      </c>
      <c r="H481" s="29" t="s">
        <v>39</v>
      </c>
      <c r="I481" s="30" t="s">
        <v>1180</v>
      </c>
      <c r="J481" s="3"/>
    </row>
    <row r="482" spans="1:10" s="1" customFormat="1" ht="19.5" hidden="1" thickTop="1">
      <c r="A482" s="4"/>
      <c r="B482" s="703">
        <v>1</v>
      </c>
      <c r="C482" s="704"/>
      <c r="D482" s="704" t="str">
        <f>IF(C482&gt;0,VLOOKUP(C482,男子登録情報!$A$2:$H$1688,2,0),"")</f>
        <v/>
      </c>
      <c r="E482" s="705" t="str">
        <f>IF(C482&gt;0,VLOOKUP(C482,男子登録情報!$A$2:$H$1688,3,0),"")</f>
        <v/>
      </c>
      <c r="F482" s="706"/>
      <c r="G482" s="704" t="str">
        <f>IF(C482&gt;0,VLOOKUP(C482,男子登録情報!$A$2:$H$1688,4,0),"")</f>
        <v/>
      </c>
      <c r="H482" s="704" t="str">
        <f>IF(C482&gt;0,VLOOKUP(C482,男子登録情報!$A$2:$H$1688,8,0),"")</f>
        <v/>
      </c>
      <c r="I482" s="707" t="str">
        <f>IF(C482&gt;0,VLOOKUP(C482,男子登録情報!$A$2:$H$1688,5,0),"")</f>
        <v/>
      </c>
      <c r="J482" s="3"/>
    </row>
    <row r="483" spans="1:10" s="1" customFormat="1" ht="18.75" hidden="1">
      <c r="A483" s="4"/>
      <c r="B483" s="648"/>
      <c r="C483" s="644"/>
      <c r="D483" s="644"/>
      <c r="E483" s="641"/>
      <c r="F483" s="642"/>
      <c r="G483" s="644"/>
      <c r="H483" s="644"/>
      <c r="I483" s="646"/>
      <c r="J483" s="3"/>
    </row>
    <row r="484" spans="1:10" s="1" customFormat="1" ht="18.75" hidden="1">
      <c r="A484" s="4"/>
      <c r="B484" s="647">
        <v>2</v>
      </c>
      <c r="C484" s="643"/>
      <c r="D484" s="643" t="str">
        <f>IF(C484,VLOOKUP(C484,男子登録情報!$A$2:$H$1688,2,0),"")</f>
        <v/>
      </c>
      <c r="E484" s="639" t="str">
        <f>IF(C484&gt;0,VLOOKUP(C484,男子登録情報!$A$2:$H$1688,3,0),"")</f>
        <v/>
      </c>
      <c r="F484" s="640"/>
      <c r="G484" s="643" t="str">
        <f>IF(C484&gt;0,VLOOKUP(C484,男子登録情報!$A$2:$H$1688,4,0),"")</f>
        <v/>
      </c>
      <c r="H484" s="643" t="str">
        <f>IF(C484&gt;0,VLOOKUP(C484,男子登録情報!$A$2:$H$1688,8,0),"")</f>
        <v/>
      </c>
      <c r="I484" s="645" t="str">
        <f>IF(C484&gt;0,VLOOKUP(C484,男子登録情報!$A$2:$H$1688,5,0),"")</f>
        <v/>
      </c>
      <c r="J484" s="3"/>
    </row>
    <row r="485" spans="1:10" s="1" customFormat="1" ht="18.75" hidden="1">
      <c r="A485" s="4"/>
      <c r="B485" s="648"/>
      <c r="C485" s="644"/>
      <c r="D485" s="644"/>
      <c r="E485" s="641"/>
      <c r="F485" s="642"/>
      <c r="G485" s="644"/>
      <c r="H485" s="644"/>
      <c r="I485" s="646"/>
      <c r="J485" s="3"/>
    </row>
    <row r="486" spans="1:10" s="1" customFormat="1" ht="18.75" hidden="1">
      <c r="A486" s="4"/>
      <c r="B486" s="647">
        <v>3</v>
      </c>
      <c r="C486" s="643"/>
      <c r="D486" s="643" t="str">
        <f>IF(C486,VLOOKUP(C486,男子登録情報!$A$2:$H$1688,2,0),"")</f>
        <v/>
      </c>
      <c r="E486" s="639" t="str">
        <f>IF(C486&gt;0,VLOOKUP(C486,男子登録情報!$A$2:$H$1688,3,0),"")</f>
        <v/>
      </c>
      <c r="F486" s="640"/>
      <c r="G486" s="643" t="str">
        <f>IF(C486&gt;0,VLOOKUP(C486,男子登録情報!$A$2:$H$1688,4,0),"")</f>
        <v/>
      </c>
      <c r="H486" s="643" t="str">
        <f>IF(C486&gt;0,VLOOKUP(C486,男子登録情報!$A$2:$H$1688,8,0),"")</f>
        <v/>
      </c>
      <c r="I486" s="645" t="str">
        <f>IF(C486&gt;0,VLOOKUP(C486,男子登録情報!$A$2:$H$1688,5,0),"")</f>
        <v/>
      </c>
      <c r="J486" s="3"/>
    </row>
    <row r="487" spans="1:10" s="1" customFormat="1" ht="18.75" hidden="1">
      <c r="A487" s="4"/>
      <c r="B487" s="648"/>
      <c r="C487" s="644"/>
      <c r="D487" s="644"/>
      <c r="E487" s="641"/>
      <c r="F487" s="642"/>
      <c r="G487" s="644"/>
      <c r="H487" s="644"/>
      <c r="I487" s="646"/>
      <c r="J487" s="3"/>
    </row>
    <row r="488" spans="1:10" s="1" customFormat="1" ht="18.75" hidden="1">
      <c r="A488" s="4"/>
      <c r="B488" s="647">
        <v>4</v>
      </c>
      <c r="C488" s="643"/>
      <c r="D488" s="643" t="str">
        <f>IF(C488,VLOOKUP(C488,男子登録情報!$A$2:$H$1688,2,0),"")</f>
        <v/>
      </c>
      <c r="E488" s="639" t="str">
        <f>IF(C488&gt;0,VLOOKUP(C488,男子登録情報!$A$2:$H$1688,3,0),"")</f>
        <v/>
      </c>
      <c r="F488" s="640"/>
      <c r="G488" s="643" t="str">
        <f>IF(C488&gt;0,VLOOKUP(C488,男子登録情報!$A$2:$H$1688,4,0),"")</f>
        <v/>
      </c>
      <c r="H488" s="643" t="str">
        <f>IF(C488&gt;0,VLOOKUP(C488,男子登録情報!$A$2:$H$1688,8,0),"")</f>
        <v/>
      </c>
      <c r="I488" s="645" t="str">
        <f>IF(C488&gt;0,VLOOKUP(C488,男子登録情報!$A$2:$H$1688,5,0),"")</f>
        <v/>
      </c>
      <c r="J488" s="3"/>
    </row>
    <row r="489" spans="1:10" s="1" customFormat="1" ht="18.75" hidden="1">
      <c r="A489" s="4"/>
      <c r="B489" s="648"/>
      <c r="C489" s="644"/>
      <c r="D489" s="644"/>
      <c r="E489" s="641"/>
      <c r="F489" s="642"/>
      <c r="G489" s="644"/>
      <c r="H489" s="644"/>
      <c r="I489" s="646"/>
      <c r="J489" s="3"/>
    </row>
    <row r="490" spans="1:10" s="1" customFormat="1" ht="18.75" hidden="1">
      <c r="A490" s="4"/>
      <c r="B490" s="647">
        <v>5</v>
      </c>
      <c r="C490" s="643"/>
      <c r="D490" s="643" t="str">
        <f>IF(C490,VLOOKUP(C490,男子登録情報!$A$2:$H$1688,2,0),"")</f>
        <v/>
      </c>
      <c r="E490" s="639" t="str">
        <f>IF(C490&gt;0,VLOOKUP(C490,男子登録情報!$A$2:$H$1688,3,0),"")</f>
        <v/>
      </c>
      <c r="F490" s="640"/>
      <c r="G490" s="643" t="str">
        <f>IF(C490&gt;0,VLOOKUP(C490,男子登録情報!$A$2:$H$1688,4,0),"")</f>
        <v/>
      </c>
      <c r="H490" s="643" t="str">
        <f>IF(C490&gt;0,VLOOKUP(C490,男子登録情報!$A$2:$H$1688,8,0),"")</f>
        <v/>
      </c>
      <c r="I490" s="645" t="str">
        <f>IF(C490&gt;0,VLOOKUP(C490,男子登録情報!$A$2:$H$1688,5,0),"")</f>
        <v/>
      </c>
      <c r="J490" s="3"/>
    </row>
    <row r="491" spans="1:10" s="1" customFormat="1" ht="18.75" hidden="1">
      <c r="A491" s="4"/>
      <c r="B491" s="648"/>
      <c r="C491" s="644"/>
      <c r="D491" s="644"/>
      <c r="E491" s="641"/>
      <c r="F491" s="642"/>
      <c r="G491" s="644"/>
      <c r="H491" s="644"/>
      <c r="I491" s="646"/>
      <c r="J491" s="3"/>
    </row>
    <row r="492" spans="1:10" s="1" customFormat="1" ht="18.75" hidden="1">
      <c r="A492" s="4"/>
      <c r="B492" s="647">
        <v>6</v>
      </c>
      <c r="C492" s="643"/>
      <c r="D492" s="643" t="str">
        <f>IF(C492,VLOOKUP(C492,男子登録情報!$A$2:$H$1688,2,0),"")</f>
        <v/>
      </c>
      <c r="E492" s="639" t="str">
        <f>IF(C492&gt;0,VLOOKUP(C492,男子登録情報!$A$2:$H$1688,3,0),"")</f>
        <v/>
      </c>
      <c r="F492" s="640"/>
      <c r="G492" s="643" t="str">
        <f>IF(C492&gt;0,VLOOKUP(C492,男子登録情報!$A$2:$H$1688,4,0),"")</f>
        <v/>
      </c>
      <c r="H492" s="643" t="str">
        <f>IF(C492&gt;0,VLOOKUP(C492,男子登録情報!$A$2:$H$1688,8,0),"")</f>
        <v/>
      </c>
      <c r="I492" s="645" t="str">
        <f>IF(C492&gt;0,VLOOKUP(C492,男子登録情報!$A$2:$H$1688,5,0),"")</f>
        <v/>
      </c>
      <c r="J492" s="3"/>
    </row>
    <row r="493" spans="1:10" s="1" customFormat="1" ht="19.5" hidden="1" thickBot="1">
      <c r="A493" s="4"/>
      <c r="B493" s="694"/>
      <c r="C493" s="695"/>
      <c r="D493" s="695"/>
      <c r="E493" s="696"/>
      <c r="F493" s="697"/>
      <c r="G493" s="695"/>
      <c r="H493" s="695"/>
      <c r="I493" s="670"/>
      <c r="J493" s="3"/>
    </row>
    <row r="494" spans="1:10" s="1" customFormat="1" ht="18.75" hidden="1">
      <c r="A494" s="4"/>
      <c r="B494" s="671" t="s">
        <v>1181</v>
      </c>
      <c r="C494" s="672"/>
      <c r="D494" s="672"/>
      <c r="E494" s="672"/>
      <c r="F494" s="672"/>
      <c r="G494" s="672"/>
      <c r="H494" s="672"/>
      <c r="I494" s="673"/>
      <c r="J494" s="3"/>
    </row>
    <row r="495" spans="1:10" s="1" customFormat="1" ht="18.75" hidden="1">
      <c r="A495" s="4"/>
      <c r="B495" s="674"/>
      <c r="C495" s="675"/>
      <c r="D495" s="675"/>
      <c r="E495" s="675"/>
      <c r="F495" s="675"/>
      <c r="G495" s="675"/>
      <c r="H495" s="675"/>
      <c r="I495" s="676"/>
      <c r="J495" s="3"/>
    </row>
    <row r="496" spans="1:10" s="1" customFormat="1" ht="19.5" hidden="1" thickBot="1">
      <c r="A496" s="4"/>
      <c r="B496" s="677"/>
      <c r="C496" s="678"/>
      <c r="D496" s="678"/>
      <c r="E496" s="678"/>
      <c r="F496" s="678"/>
      <c r="G496" s="678"/>
      <c r="H496" s="678"/>
      <c r="I496" s="679"/>
      <c r="J496" s="3"/>
    </row>
    <row r="497" spans="1:10" s="1" customFormat="1" ht="18.75" hidden="1">
      <c r="A497" s="35"/>
      <c r="B497" s="35"/>
      <c r="C497" s="35"/>
      <c r="D497" s="35"/>
      <c r="E497" s="35"/>
      <c r="F497" s="35"/>
      <c r="G497" s="35"/>
      <c r="H497" s="35"/>
      <c r="I497" s="35"/>
      <c r="J497" s="38"/>
    </row>
    <row r="498" spans="1:10" s="1" customFormat="1" ht="18.75" hidden="1">
      <c r="A498" s="4"/>
      <c r="B498" s="4"/>
      <c r="C498" s="4"/>
      <c r="D498" s="4"/>
      <c r="E498" s="4"/>
      <c r="F498" s="4"/>
      <c r="G498" s="4"/>
      <c r="H498" s="4"/>
      <c r="I498" s="4"/>
      <c r="J498" s="36" t="s">
        <v>1211</v>
      </c>
    </row>
    <row r="499" spans="1:10" s="1" customFormat="1" ht="18.75" hidden="1">
      <c r="A499" s="4"/>
      <c r="B499" s="680" t="str">
        <f>CONCATENATE('加盟校情報&amp;大会設定'!$G$5,'加盟校情報&amp;大会設定'!$H$5,'加盟校情報&amp;大会設定'!$I$5,'加盟校情報&amp;大会設定'!$J$5,)&amp;"　男子4×100mR"</f>
        <v>第50回東海学生陸上競技秋季選手権大会　男子4×100mR</v>
      </c>
      <c r="C499" s="681"/>
      <c r="D499" s="681"/>
      <c r="E499" s="681"/>
      <c r="F499" s="681"/>
      <c r="G499" s="681"/>
      <c r="H499" s="681"/>
      <c r="I499" s="682"/>
      <c r="J499" s="3"/>
    </row>
    <row r="500" spans="1:10" s="1" customFormat="1" ht="19.5" hidden="1" thickBot="1">
      <c r="A500" s="4"/>
      <c r="B500" s="683"/>
      <c r="C500" s="684"/>
      <c r="D500" s="684"/>
      <c r="E500" s="684"/>
      <c r="F500" s="684"/>
      <c r="G500" s="684"/>
      <c r="H500" s="684"/>
      <c r="I500" s="685"/>
      <c r="J500" s="3"/>
    </row>
    <row r="501" spans="1:10" s="1" customFormat="1" ht="18.75" hidden="1">
      <c r="A501" s="4"/>
      <c r="B501" s="650" t="s">
        <v>1183</v>
      </c>
      <c r="C501" s="651"/>
      <c r="D501" s="688" t="str">
        <f>IF(基本情報登録!$D$6&gt;0,基本情報登録!$D$6,"")</f>
        <v/>
      </c>
      <c r="E501" s="689"/>
      <c r="F501" s="689"/>
      <c r="G501" s="689"/>
      <c r="H501" s="651"/>
      <c r="I501" s="37" t="s">
        <v>1217</v>
      </c>
      <c r="J501" s="3"/>
    </row>
    <row r="502" spans="1:10" s="1" customFormat="1" ht="18.75" hidden="1">
      <c r="A502" s="4"/>
      <c r="B502" s="657" t="s">
        <v>1</v>
      </c>
      <c r="C502" s="658"/>
      <c r="D502" s="690" t="str">
        <f>IF(基本情報登録!$D$8&gt;0,基本情報登録!$D$8,"")</f>
        <v/>
      </c>
      <c r="E502" s="691"/>
      <c r="F502" s="691"/>
      <c r="G502" s="691"/>
      <c r="H502" s="658"/>
      <c r="I502" s="645"/>
      <c r="J502" s="3"/>
    </row>
    <row r="503" spans="1:10" s="1" customFormat="1" ht="19.5" hidden="1" thickBot="1">
      <c r="A503" s="4"/>
      <c r="B503" s="686"/>
      <c r="C503" s="687"/>
      <c r="D503" s="692"/>
      <c r="E503" s="693"/>
      <c r="F503" s="693"/>
      <c r="G503" s="693"/>
      <c r="H503" s="687"/>
      <c r="I503" s="670"/>
      <c r="J503" s="3"/>
    </row>
    <row r="504" spans="1:10" s="1" customFormat="1" ht="18.75" hidden="1">
      <c r="A504" s="4"/>
      <c r="B504" s="650" t="s">
        <v>2127</v>
      </c>
      <c r="C504" s="651"/>
      <c r="D504" s="652"/>
      <c r="E504" s="653"/>
      <c r="F504" s="653"/>
      <c r="G504" s="653"/>
      <c r="H504" s="653"/>
      <c r="I504" s="654"/>
      <c r="J504" s="3"/>
    </row>
    <row r="505" spans="1:10" s="1" customFormat="1" ht="18.75" hidden="1">
      <c r="A505" s="4"/>
      <c r="B505" s="25"/>
      <c r="C505" s="26"/>
      <c r="D505" s="27"/>
      <c r="E505" s="655" t="str">
        <f>TEXT(D504,"00000")</f>
        <v>00000</v>
      </c>
      <c r="F505" s="655"/>
      <c r="G505" s="655"/>
      <c r="H505" s="655"/>
      <c r="I505" s="656"/>
      <c r="J505" s="3"/>
    </row>
    <row r="506" spans="1:10" s="1" customFormat="1" ht="18.75" hidden="1">
      <c r="A506" s="4"/>
      <c r="B506" s="657" t="s">
        <v>21</v>
      </c>
      <c r="C506" s="658"/>
      <c r="D506" s="639"/>
      <c r="E506" s="661"/>
      <c r="F506" s="661"/>
      <c r="G506" s="661"/>
      <c r="H506" s="661"/>
      <c r="I506" s="662"/>
      <c r="J506" s="3"/>
    </row>
    <row r="507" spans="1:10" s="1" customFormat="1" ht="18.75" hidden="1">
      <c r="A507" s="4"/>
      <c r="B507" s="659"/>
      <c r="C507" s="660"/>
      <c r="D507" s="641"/>
      <c r="E507" s="663"/>
      <c r="F507" s="663"/>
      <c r="G507" s="663"/>
      <c r="H507" s="663"/>
      <c r="I507" s="664"/>
      <c r="J507" s="3"/>
    </row>
    <row r="508" spans="1:10" s="1" customFormat="1" ht="19.5" hidden="1" thickBot="1">
      <c r="A508" s="4"/>
      <c r="B508" s="665" t="s">
        <v>1177</v>
      </c>
      <c r="C508" s="666"/>
      <c r="D508" s="667"/>
      <c r="E508" s="668"/>
      <c r="F508" s="668"/>
      <c r="G508" s="668"/>
      <c r="H508" s="668"/>
      <c r="I508" s="669"/>
      <c r="J508" s="3"/>
    </row>
    <row r="509" spans="1:10" s="1" customFormat="1" ht="18.75" hidden="1">
      <c r="A509" s="4"/>
      <c r="B509" s="698" t="s">
        <v>1178</v>
      </c>
      <c r="C509" s="699"/>
      <c r="D509" s="699"/>
      <c r="E509" s="699"/>
      <c r="F509" s="699"/>
      <c r="G509" s="699"/>
      <c r="H509" s="699"/>
      <c r="I509" s="700"/>
      <c r="J509" s="3"/>
    </row>
    <row r="510" spans="1:10" s="1" customFormat="1" ht="19.5" hidden="1" thickBot="1">
      <c r="A510" s="4"/>
      <c r="B510" s="28" t="s">
        <v>1182</v>
      </c>
      <c r="C510" s="29" t="s">
        <v>14</v>
      </c>
      <c r="D510" s="29" t="s">
        <v>1122</v>
      </c>
      <c r="E510" s="701" t="s">
        <v>1179</v>
      </c>
      <c r="F510" s="702"/>
      <c r="G510" s="29" t="s">
        <v>1183</v>
      </c>
      <c r="H510" s="29" t="s">
        <v>39</v>
      </c>
      <c r="I510" s="30" t="s">
        <v>1180</v>
      </c>
      <c r="J510" s="3"/>
    </row>
    <row r="511" spans="1:10" s="1" customFormat="1" ht="19.5" hidden="1" thickTop="1">
      <c r="A511" s="4"/>
      <c r="B511" s="703">
        <v>1</v>
      </c>
      <c r="C511" s="704"/>
      <c r="D511" s="704" t="str">
        <f>IF(C511&gt;0,VLOOKUP(C511,男子登録情報!$A$2:$H$1688,2,0),"")</f>
        <v/>
      </c>
      <c r="E511" s="705" t="str">
        <f>IF(C511&gt;0,VLOOKUP(C511,男子登録情報!$A$2:$H$1688,3,0),"")</f>
        <v/>
      </c>
      <c r="F511" s="706"/>
      <c r="G511" s="704" t="str">
        <f>IF(C511&gt;0,VLOOKUP(C511,男子登録情報!$A$2:$H$1688,4,0),"")</f>
        <v/>
      </c>
      <c r="H511" s="704" t="str">
        <f>IF(C511&gt;0,VLOOKUP(C511,男子登録情報!$A$2:$H$1688,8,0),"")</f>
        <v/>
      </c>
      <c r="I511" s="707" t="str">
        <f>IF(C511&gt;0,VLOOKUP(C511,男子登録情報!$A$2:$H$1688,5,0),"")</f>
        <v/>
      </c>
      <c r="J511" s="3"/>
    </row>
    <row r="512" spans="1:10" s="1" customFormat="1" ht="18.75" hidden="1">
      <c r="A512" s="4"/>
      <c r="B512" s="648"/>
      <c r="C512" s="644"/>
      <c r="D512" s="644"/>
      <c r="E512" s="641"/>
      <c r="F512" s="642"/>
      <c r="G512" s="644"/>
      <c r="H512" s="644"/>
      <c r="I512" s="646"/>
      <c r="J512" s="3"/>
    </row>
    <row r="513" spans="1:10" s="1" customFormat="1" ht="18.75" hidden="1">
      <c r="A513" s="4"/>
      <c r="B513" s="647">
        <v>2</v>
      </c>
      <c r="C513" s="643"/>
      <c r="D513" s="643" t="str">
        <f>IF(C513,VLOOKUP(C513,男子登録情報!$A$2:$H$1688,2,0),"")</f>
        <v/>
      </c>
      <c r="E513" s="639" t="str">
        <f>IF(C513&gt;0,VLOOKUP(C513,男子登録情報!$A$2:$H$1688,3,0),"")</f>
        <v/>
      </c>
      <c r="F513" s="640"/>
      <c r="G513" s="643" t="str">
        <f>IF(C513&gt;0,VLOOKUP(C513,男子登録情報!$A$2:$H$1688,4,0),"")</f>
        <v/>
      </c>
      <c r="H513" s="643" t="str">
        <f>IF(C513&gt;0,VLOOKUP(C513,男子登録情報!$A$2:$H$1688,8,0),"")</f>
        <v/>
      </c>
      <c r="I513" s="645" t="str">
        <f>IF(C513&gt;0,VLOOKUP(C513,男子登録情報!$A$2:$H$1688,5,0),"")</f>
        <v/>
      </c>
      <c r="J513" s="3"/>
    </row>
    <row r="514" spans="1:10" s="1" customFormat="1" ht="18.75" hidden="1">
      <c r="A514" s="4"/>
      <c r="B514" s="648"/>
      <c r="C514" s="644"/>
      <c r="D514" s="644"/>
      <c r="E514" s="641"/>
      <c r="F514" s="642"/>
      <c r="G514" s="644"/>
      <c r="H514" s="644"/>
      <c r="I514" s="646"/>
      <c r="J514" s="3"/>
    </row>
    <row r="515" spans="1:10" s="1" customFormat="1" ht="18.75" hidden="1">
      <c r="A515" s="4"/>
      <c r="B515" s="647">
        <v>3</v>
      </c>
      <c r="C515" s="643"/>
      <c r="D515" s="643" t="str">
        <f>IF(C515,VLOOKUP(C515,男子登録情報!$A$2:$H$1688,2,0),"")</f>
        <v/>
      </c>
      <c r="E515" s="639" t="str">
        <f>IF(C515&gt;0,VLOOKUP(C515,男子登録情報!$A$2:$H$1688,3,0),"")</f>
        <v/>
      </c>
      <c r="F515" s="640"/>
      <c r="G515" s="643" t="str">
        <f>IF(C515&gt;0,VLOOKUP(C515,男子登録情報!$A$2:$H$1688,4,0),"")</f>
        <v/>
      </c>
      <c r="H515" s="643" t="str">
        <f>IF(C515&gt;0,VLOOKUP(C515,男子登録情報!$A$2:$H$1688,8,0),"")</f>
        <v/>
      </c>
      <c r="I515" s="645" t="str">
        <f>IF(C515&gt;0,VLOOKUP(C515,男子登録情報!$A$2:$H$1688,5,0),"")</f>
        <v/>
      </c>
      <c r="J515" s="3"/>
    </row>
    <row r="516" spans="1:10" s="1" customFormat="1" ht="18.75" hidden="1">
      <c r="A516" s="4"/>
      <c r="B516" s="648"/>
      <c r="C516" s="644"/>
      <c r="D516" s="644"/>
      <c r="E516" s="641"/>
      <c r="F516" s="642"/>
      <c r="G516" s="644"/>
      <c r="H516" s="644"/>
      <c r="I516" s="646"/>
      <c r="J516" s="3"/>
    </row>
    <row r="517" spans="1:10" s="1" customFormat="1" ht="18.75" hidden="1">
      <c r="A517" s="4"/>
      <c r="B517" s="647">
        <v>4</v>
      </c>
      <c r="C517" s="643"/>
      <c r="D517" s="643" t="str">
        <f>IF(C517,VLOOKUP(C517,男子登録情報!$A$2:$H$1688,2,0),"")</f>
        <v/>
      </c>
      <c r="E517" s="639" t="str">
        <f>IF(C517&gt;0,VLOOKUP(C517,男子登録情報!$A$2:$H$1688,3,0),"")</f>
        <v/>
      </c>
      <c r="F517" s="640"/>
      <c r="G517" s="643" t="str">
        <f>IF(C517&gt;0,VLOOKUP(C517,男子登録情報!$A$2:$H$1688,4,0),"")</f>
        <v/>
      </c>
      <c r="H517" s="643" t="str">
        <f>IF(C517&gt;0,VLOOKUP(C517,男子登録情報!$A$2:$H$1688,8,0),"")</f>
        <v/>
      </c>
      <c r="I517" s="645" t="str">
        <f>IF(C517&gt;0,VLOOKUP(C517,男子登録情報!$A$2:$H$1688,5,0),"")</f>
        <v/>
      </c>
      <c r="J517" s="3"/>
    </row>
    <row r="518" spans="1:10" s="1" customFormat="1" ht="18.75" hidden="1">
      <c r="A518" s="4"/>
      <c r="B518" s="648"/>
      <c r="C518" s="644"/>
      <c r="D518" s="644"/>
      <c r="E518" s="641"/>
      <c r="F518" s="642"/>
      <c r="G518" s="644"/>
      <c r="H518" s="644"/>
      <c r="I518" s="646"/>
      <c r="J518" s="3"/>
    </row>
    <row r="519" spans="1:10" s="1" customFormat="1" ht="18.75" hidden="1">
      <c r="A519" s="4"/>
      <c r="B519" s="647">
        <v>5</v>
      </c>
      <c r="C519" s="643"/>
      <c r="D519" s="643" t="str">
        <f>IF(C519,VLOOKUP(C519,男子登録情報!$A$2:$H$1688,2,0),"")</f>
        <v/>
      </c>
      <c r="E519" s="639" t="str">
        <f>IF(C519&gt;0,VLOOKUP(C519,男子登録情報!$A$2:$H$1688,3,0),"")</f>
        <v/>
      </c>
      <c r="F519" s="640"/>
      <c r="G519" s="643" t="str">
        <f>IF(C519&gt;0,VLOOKUP(C519,男子登録情報!$A$2:$H$1688,4,0),"")</f>
        <v/>
      </c>
      <c r="H519" s="643" t="str">
        <f>IF(C519&gt;0,VLOOKUP(C519,男子登録情報!$A$2:$H$1688,8,0),"")</f>
        <v/>
      </c>
      <c r="I519" s="645" t="str">
        <f>IF(C519&gt;0,VLOOKUP(C519,男子登録情報!$A$2:$H$1688,5,0),"")</f>
        <v/>
      </c>
      <c r="J519" s="3"/>
    </row>
    <row r="520" spans="1:10" s="1" customFormat="1" ht="18.75" hidden="1">
      <c r="A520" s="4"/>
      <c r="B520" s="648"/>
      <c r="C520" s="644"/>
      <c r="D520" s="644"/>
      <c r="E520" s="641"/>
      <c r="F520" s="642"/>
      <c r="G520" s="644"/>
      <c r="H520" s="644"/>
      <c r="I520" s="646"/>
      <c r="J520" s="3"/>
    </row>
    <row r="521" spans="1:10" s="1" customFormat="1" ht="18.75" hidden="1">
      <c r="A521" s="4"/>
      <c r="B521" s="647">
        <v>6</v>
      </c>
      <c r="C521" s="643"/>
      <c r="D521" s="643" t="str">
        <f>IF(C521,VLOOKUP(C521,男子登録情報!$A$2:$H$1688,2,0),"")</f>
        <v/>
      </c>
      <c r="E521" s="639" t="str">
        <f>IF(C521&gt;0,VLOOKUP(C521,男子登録情報!$A$2:$H$1688,3,0),"")</f>
        <v/>
      </c>
      <c r="F521" s="640"/>
      <c r="G521" s="643" t="str">
        <f>IF(C521&gt;0,VLOOKUP(C521,男子登録情報!$A$2:$H$1688,4,0),"")</f>
        <v/>
      </c>
      <c r="H521" s="643" t="str">
        <f>IF(C521&gt;0,VLOOKUP(C521,男子登録情報!$A$2:$H$1688,8,0),"")</f>
        <v/>
      </c>
      <c r="I521" s="645" t="str">
        <f>IF(C521&gt;0,VLOOKUP(C521,男子登録情報!$A$2:$H$1688,5,0),"")</f>
        <v/>
      </c>
      <c r="J521" s="3"/>
    </row>
    <row r="522" spans="1:10" s="1" customFormat="1" ht="19.5" hidden="1" thickBot="1">
      <c r="A522" s="4"/>
      <c r="B522" s="694"/>
      <c r="C522" s="695"/>
      <c r="D522" s="695"/>
      <c r="E522" s="696"/>
      <c r="F522" s="697"/>
      <c r="G522" s="695"/>
      <c r="H522" s="695"/>
      <c r="I522" s="670"/>
      <c r="J522" s="3"/>
    </row>
    <row r="523" spans="1:10" s="1" customFormat="1" ht="18.75" hidden="1">
      <c r="A523" s="4"/>
      <c r="B523" s="671" t="s">
        <v>1181</v>
      </c>
      <c r="C523" s="672"/>
      <c r="D523" s="672"/>
      <c r="E523" s="672"/>
      <c r="F523" s="672"/>
      <c r="G523" s="672"/>
      <c r="H523" s="672"/>
      <c r="I523" s="673"/>
      <c r="J523" s="3"/>
    </row>
    <row r="524" spans="1:10" s="1" customFormat="1" ht="18.75" hidden="1">
      <c r="A524" s="4"/>
      <c r="B524" s="674"/>
      <c r="C524" s="675"/>
      <c r="D524" s="675"/>
      <c r="E524" s="675"/>
      <c r="F524" s="675"/>
      <c r="G524" s="675"/>
      <c r="H524" s="675"/>
      <c r="I524" s="676"/>
      <c r="J524" s="3"/>
    </row>
    <row r="525" spans="1:10" s="1" customFormat="1" ht="19.5" hidden="1" thickBot="1">
      <c r="A525" s="4"/>
      <c r="B525" s="677"/>
      <c r="C525" s="678"/>
      <c r="D525" s="678"/>
      <c r="E525" s="678"/>
      <c r="F525" s="678"/>
      <c r="G525" s="678"/>
      <c r="H525" s="678"/>
      <c r="I525" s="679"/>
      <c r="J525" s="3"/>
    </row>
    <row r="526" spans="1:10" s="1" customFormat="1" ht="18.75" hidden="1">
      <c r="A526" s="35"/>
      <c r="B526" s="35"/>
      <c r="C526" s="35"/>
      <c r="D526" s="35"/>
      <c r="E526" s="35"/>
      <c r="F526" s="35"/>
      <c r="G526" s="35"/>
      <c r="H526" s="35"/>
      <c r="I526" s="35"/>
      <c r="J526" s="38"/>
    </row>
    <row r="527" spans="1:10" s="1" customFormat="1" ht="18.75" hidden="1">
      <c r="A527" s="4"/>
      <c r="B527" s="4"/>
      <c r="C527" s="4"/>
      <c r="D527" s="4"/>
      <c r="E527" s="4"/>
      <c r="F527" s="4"/>
      <c r="G527" s="4"/>
      <c r="H527" s="4"/>
      <c r="I527" s="4"/>
      <c r="J527" s="36" t="s">
        <v>1212</v>
      </c>
    </row>
    <row r="528" spans="1:10" s="1" customFormat="1" ht="18.75" hidden="1">
      <c r="A528" s="4"/>
      <c r="B528" s="680" t="str">
        <f>CONCATENATE('加盟校情報&amp;大会設定'!$G$5,'加盟校情報&amp;大会設定'!$H$5,'加盟校情報&amp;大会設定'!$I$5,'加盟校情報&amp;大会設定'!$J$5,)&amp;"　男子4×100mR"</f>
        <v>第50回東海学生陸上競技秋季選手権大会　男子4×100mR</v>
      </c>
      <c r="C528" s="681"/>
      <c r="D528" s="681"/>
      <c r="E528" s="681"/>
      <c r="F528" s="681"/>
      <c r="G528" s="681"/>
      <c r="H528" s="681"/>
      <c r="I528" s="682"/>
      <c r="J528" s="3"/>
    </row>
    <row r="529" spans="1:10" s="1" customFormat="1" ht="19.5" hidden="1" thickBot="1">
      <c r="A529" s="4"/>
      <c r="B529" s="683"/>
      <c r="C529" s="684"/>
      <c r="D529" s="684"/>
      <c r="E529" s="684"/>
      <c r="F529" s="684"/>
      <c r="G529" s="684"/>
      <c r="H529" s="684"/>
      <c r="I529" s="685"/>
      <c r="J529" s="3"/>
    </row>
    <row r="530" spans="1:10" s="1" customFormat="1" ht="18.75" hidden="1">
      <c r="A530" s="4"/>
      <c r="B530" s="650" t="s">
        <v>1183</v>
      </c>
      <c r="C530" s="651"/>
      <c r="D530" s="688" t="str">
        <f>IF(基本情報登録!$D$6&gt;0,基本情報登録!$D$6,"")</f>
        <v/>
      </c>
      <c r="E530" s="689"/>
      <c r="F530" s="689"/>
      <c r="G530" s="689"/>
      <c r="H530" s="651"/>
      <c r="I530" s="37" t="s">
        <v>1217</v>
      </c>
      <c r="J530" s="3"/>
    </row>
    <row r="531" spans="1:10" s="1" customFormat="1" ht="18.75" hidden="1">
      <c r="A531" s="4"/>
      <c r="B531" s="657" t="s">
        <v>1</v>
      </c>
      <c r="C531" s="658"/>
      <c r="D531" s="690" t="str">
        <f>IF(基本情報登録!$D$8&gt;0,基本情報登録!$D$8,"")</f>
        <v/>
      </c>
      <c r="E531" s="691"/>
      <c r="F531" s="691"/>
      <c r="G531" s="691"/>
      <c r="H531" s="658"/>
      <c r="I531" s="645"/>
      <c r="J531" s="3"/>
    </row>
    <row r="532" spans="1:10" s="1" customFormat="1" ht="19.5" hidden="1" thickBot="1">
      <c r="A532" s="4"/>
      <c r="B532" s="686"/>
      <c r="C532" s="687"/>
      <c r="D532" s="692"/>
      <c r="E532" s="693"/>
      <c r="F532" s="693"/>
      <c r="G532" s="693"/>
      <c r="H532" s="687"/>
      <c r="I532" s="670"/>
      <c r="J532" s="3"/>
    </row>
    <row r="533" spans="1:10" s="1" customFormat="1" ht="18.75" hidden="1">
      <c r="A533" s="4"/>
      <c r="B533" s="650" t="s">
        <v>2127</v>
      </c>
      <c r="C533" s="651"/>
      <c r="D533" s="652"/>
      <c r="E533" s="653"/>
      <c r="F533" s="653"/>
      <c r="G533" s="653"/>
      <c r="H533" s="653"/>
      <c r="I533" s="654"/>
      <c r="J533" s="3"/>
    </row>
    <row r="534" spans="1:10" s="1" customFormat="1" ht="18.75" hidden="1">
      <c r="A534" s="4"/>
      <c r="B534" s="25"/>
      <c r="C534" s="26"/>
      <c r="D534" s="27"/>
      <c r="E534" s="655" t="str">
        <f>TEXT(D533,"00000")</f>
        <v>00000</v>
      </c>
      <c r="F534" s="655"/>
      <c r="G534" s="655"/>
      <c r="H534" s="655"/>
      <c r="I534" s="656"/>
      <c r="J534" s="3"/>
    </row>
    <row r="535" spans="1:10" s="1" customFormat="1" ht="18.75" hidden="1">
      <c r="A535" s="4"/>
      <c r="B535" s="657" t="s">
        <v>21</v>
      </c>
      <c r="C535" s="658"/>
      <c r="D535" s="639"/>
      <c r="E535" s="661"/>
      <c r="F535" s="661"/>
      <c r="G535" s="661"/>
      <c r="H535" s="661"/>
      <c r="I535" s="662"/>
      <c r="J535" s="3"/>
    </row>
    <row r="536" spans="1:10" s="1" customFormat="1" ht="18.75" hidden="1">
      <c r="A536" s="4"/>
      <c r="B536" s="659"/>
      <c r="C536" s="660"/>
      <c r="D536" s="641"/>
      <c r="E536" s="663"/>
      <c r="F536" s="663"/>
      <c r="G536" s="663"/>
      <c r="H536" s="663"/>
      <c r="I536" s="664"/>
      <c r="J536" s="3"/>
    </row>
    <row r="537" spans="1:10" s="1" customFormat="1" ht="19.5" hidden="1" thickBot="1">
      <c r="A537" s="4"/>
      <c r="B537" s="665" t="s">
        <v>1177</v>
      </c>
      <c r="C537" s="666"/>
      <c r="D537" s="667"/>
      <c r="E537" s="668"/>
      <c r="F537" s="668"/>
      <c r="G537" s="668"/>
      <c r="H537" s="668"/>
      <c r="I537" s="669"/>
      <c r="J537" s="3"/>
    </row>
    <row r="538" spans="1:10" s="1" customFormat="1" ht="18.75" hidden="1">
      <c r="A538" s="4"/>
      <c r="B538" s="698" t="s">
        <v>1178</v>
      </c>
      <c r="C538" s="699"/>
      <c r="D538" s="699"/>
      <c r="E538" s="699"/>
      <c r="F538" s="699"/>
      <c r="G538" s="699"/>
      <c r="H538" s="699"/>
      <c r="I538" s="700"/>
      <c r="J538" s="3"/>
    </row>
    <row r="539" spans="1:10" s="1" customFormat="1" ht="19.5" hidden="1" thickBot="1">
      <c r="A539" s="4"/>
      <c r="B539" s="28" t="s">
        <v>1182</v>
      </c>
      <c r="C539" s="29" t="s">
        <v>14</v>
      </c>
      <c r="D539" s="29" t="s">
        <v>1122</v>
      </c>
      <c r="E539" s="701" t="s">
        <v>1179</v>
      </c>
      <c r="F539" s="702"/>
      <c r="G539" s="29" t="s">
        <v>1183</v>
      </c>
      <c r="H539" s="29" t="s">
        <v>39</v>
      </c>
      <c r="I539" s="30" t="s">
        <v>1180</v>
      </c>
      <c r="J539" s="3"/>
    </row>
    <row r="540" spans="1:10" s="1" customFormat="1" ht="19.5" hidden="1" thickTop="1">
      <c r="A540" s="4"/>
      <c r="B540" s="703">
        <v>1</v>
      </c>
      <c r="C540" s="704"/>
      <c r="D540" s="704" t="str">
        <f>IF(C540&gt;0,VLOOKUP(C540,男子登録情報!$A$2:$H$1688,2,0),"")</f>
        <v/>
      </c>
      <c r="E540" s="705" t="str">
        <f>IF(C540&gt;0,VLOOKUP(C540,男子登録情報!$A$2:$H$1688,3,0),"")</f>
        <v/>
      </c>
      <c r="F540" s="706"/>
      <c r="G540" s="704" t="str">
        <f>IF(C540&gt;0,VLOOKUP(C540,男子登録情報!$A$2:$H$1688,4,0),"")</f>
        <v/>
      </c>
      <c r="H540" s="704" t="str">
        <f>IF(C540&gt;0,VLOOKUP(C540,男子登録情報!$A$2:$H$1688,8,0),"")</f>
        <v/>
      </c>
      <c r="I540" s="707" t="str">
        <f>IF(C540&gt;0,VLOOKUP(C540,男子登録情報!$A$2:$H$1688,5,0),"")</f>
        <v/>
      </c>
      <c r="J540" s="3"/>
    </row>
    <row r="541" spans="1:10" s="1" customFormat="1" ht="18.75" hidden="1">
      <c r="A541" s="4"/>
      <c r="B541" s="648"/>
      <c r="C541" s="644"/>
      <c r="D541" s="644"/>
      <c r="E541" s="641"/>
      <c r="F541" s="642"/>
      <c r="G541" s="644"/>
      <c r="H541" s="644"/>
      <c r="I541" s="646"/>
      <c r="J541" s="3"/>
    </row>
    <row r="542" spans="1:10" s="1" customFormat="1" ht="18.75" hidden="1">
      <c r="A542" s="4"/>
      <c r="B542" s="647">
        <v>2</v>
      </c>
      <c r="C542" s="643"/>
      <c r="D542" s="643" t="str">
        <f>IF(C542,VLOOKUP(C542,男子登録情報!$A$2:$H$1688,2,0),"")</f>
        <v/>
      </c>
      <c r="E542" s="639" t="str">
        <f>IF(C542&gt;0,VLOOKUP(C542,男子登録情報!$A$2:$H$1688,3,0),"")</f>
        <v/>
      </c>
      <c r="F542" s="640"/>
      <c r="G542" s="643" t="str">
        <f>IF(C542&gt;0,VLOOKUP(C542,男子登録情報!$A$2:$H$1688,4,0),"")</f>
        <v/>
      </c>
      <c r="H542" s="643" t="str">
        <f>IF(C542&gt;0,VLOOKUP(C542,男子登録情報!$A$2:$H$1688,8,0),"")</f>
        <v/>
      </c>
      <c r="I542" s="645" t="str">
        <f>IF(C542&gt;0,VLOOKUP(C542,男子登録情報!$A$2:$H$1688,5,0),"")</f>
        <v/>
      </c>
      <c r="J542" s="3"/>
    </row>
    <row r="543" spans="1:10" s="1" customFormat="1" ht="18.75" hidden="1">
      <c r="A543" s="4"/>
      <c r="B543" s="648"/>
      <c r="C543" s="644"/>
      <c r="D543" s="644"/>
      <c r="E543" s="641"/>
      <c r="F543" s="642"/>
      <c r="G543" s="644"/>
      <c r="H543" s="644"/>
      <c r="I543" s="646"/>
      <c r="J543" s="3"/>
    </row>
    <row r="544" spans="1:10" s="1" customFormat="1" ht="18.75" hidden="1">
      <c r="A544" s="4"/>
      <c r="B544" s="647">
        <v>3</v>
      </c>
      <c r="C544" s="643"/>
      <c r="D544" s="643" t="str">
        <f>IF(C544,VLOOKUP(C544,男子登録情報!$A$2:$H$1688,2,0),"")</f>
        <v/>
      </c>
      <c r="E544" s="639" t="str">
        <f>IF(C544&gt;0,VLOOKUP(C544,男子登録情報!$A$2:$H$1688,3,0),"")</f>
        <v/>
      </c>
      <c r="F544" s="640"/>
      <c r="G544" s="643" t="str">
        <f>IF(C544&gt;0,VLOOKUP(C544,男子登録情報!$A$2:$H$1688,4,0),"")</f>
        <v/>
      </c>
      <c r="H544" s="643" t="str">
        <f>IF(C544&gt;0,VLOOKUP(C544,男子登録情報!$A$2:$H$1688,8,0),"")</f>
        <v/>
      </c>
      <c r="I544" s="645" t="str">
        <f>IF(C544&gt;0,VLOOKUP(C544,男子登録情報!$A$2:$H$1688,5,0),"")</f>
        <v/>
      </c>
      <c r="J544" s="3"/>
    </row>
    <row r="545" spans="1:10" s="1" customFormat="1" ht="18.75" hidden="1">
      <c r="A545" s="4"/>
      <c r="B545" s="648"/>
      <c r="C545" s="644"/>
      <c r="D545" s="644"/>
      <c r="E545" s="641"/>
      <c r="F545" s="642"/>
      <c r="G545" s="644"/>
      <c r="H545" s="644"/>
      <c r="I545" s="646"/>
      <c r="J545" s="3"/>
    </row>
    <row r="546" spans="1:10" s="1" customFormat="1" ht="18.75" hidden="1">
      <c r="A546" s="4"/>
      <c r="B546" s="647">
        <v>4</v>
      </c>
      <c r="C546" s="643"/>
      <c r="D546" s="643" t="str">
        <f>IF(C546,VLOOKUP(C546,男子登録情報!$A$2:$H$1688,2,0),"")</f>
        <v/>
      </c>
      <c r="E546" s="639" t="str">
        <f>IF(C546&gt;0,VLOOKUP(C546,男子登録情報!$A$2:$H$1688,3,0),"")</f>
        <v/>
      </c>
      <c r="F546" s="640"/>
      <c r="G546" s="643" t="str">
        <f>IF(C546&gt;0,VLOOKUP(C546,男子登録情報!$A$2:$H$1688,4,0),"")</f>
        <v/>
      </c>
      <c r="H546" s="643" t="str">
        <f>IF(C546&gt;0,VLOOKUP(C546,男子登録情報!$A$2:$H$1688,8,0),"")</f>
        <v/>
      </c>
      <c r="I546" s="645" t="str">
        <f>IF(C546&gt;0,VLOOKUP(C546,男子登録情報!$A$2:$H$1688,5,0),"")</f>
        <v/>
      </c>
      <c r="J546" s="3"/>
    </row>
    <row r="547" spans="1:10" s="1" customFormat="1" ht="18.75" hidden="1">
      <c r="A547" s="4"/>
      <c r="B547" s="648"/>
      <c r="C547" s="644"/>
      <c r="D547" s="644"/>
      <c r="E547" s="641"/>
      <c r="F547" s="642"/>
      <c r="G547" s="644"/>
      <c r="H547" s="644"/>
      <c r="I547" s="646"/>
      <c r="J547" s="3"/>
    </row>
    <row r="548" spans="1:10" s="1" customFormat="1" ht="18.75" hidden="1">
      <c r="A548" s="4"/>
      <c r="B548" s="647">
        <v>5</v>
      </c>
      <c r="C548" s="643"/>
      <c r="D548" s="643" t="str">
        <f>IF(C548,VLOOKUP(C548,男子登録情報!$A$2:$H$1688,2,0),"")</f>
        <v/>
      </c>
      <c r="E548" s="639" t="str">
        <f>IF(C548&gt;0,VLOOKUP(C548,男子登録情報!$A$2:$H$1688,3,0),"")</f>
        <v/>
      </c>
      <c r="F548" s="640"/>
      <c r="G548" s="643" t="str">
        <f>IF(C548&gt;0,VLOOKUP(C548,男子登録情報!$A$2:$H$1688,4,0),"")</f>
        <v/>
      </c>
      <c r="H548" s="643" t="str">
        <f>IF(C548&gt;0,VLOOKUP(C548,男子登録情報!$A$2:$H$1688,8,0),"")</f>
        <v/>
      </c>
      <c r="I548" s="645" t="str">
        <f>IF(C548&gt;0,VLOOKUP(C548,男子登録情報!$A$2:$H$1688,5,0),"")</f>
        <v/>
      </c>
      <c r="J548" s="3"/>
    </row>
    <row r="549" spans="1:10" s="1" customFormat="1" ht="18.75" hidden="1">
      <c r="A549" s="4"/>
      <c r="B549" s="648"/>
      <c r="C549" s="644"/>
      <c r="D549" s="644"/>
      <c r="E549" s="641"/>
      <c r="F549" s="642"/>
      <c r="G549" s="644"/>
      <c r="H549" s="644"/>
      <c r="I549" s="646"/>
      <c r="J549" s="3"/>
    </row>
    <row r="550" spans="1:10" s="1" customFormat="1" ht="18.75" hidden="1">
      <c r="A550" s="4"/>
      <c r="B550" s="647">
        <v>6</v>
      </c>
      <c r="C550" s="643"/>
      <c r="D550" s="643" t="str">
        <f>IF(C550,VLOOKUP(C550,男子登録情報!$A$2:$H$1688,2,0),"")</f>
        <v/>
      </c>
      <c r="E550" s="639" t="str">
        <f>IF(C550&gt;0,VLOOKUP(C550,男子登録情報!$A$2:$H$1688,3,0),"")</f>
        <v/>
      </c>
      <c r="F550" s="640"/>
      <c r="G550" s="643" t="str">
        <f>IF(C550&gt;0,VLOOKUP(C550,男子登録情報!$A$2:$H$1688,4,0),"")</f>
        <v/>
      </c>
      <c r="H550" s="643" t="str">
        <f>IF(C550&gt;0,VLOOKUP(C550,男子登録情報!$A$2:$H$1688,8,0),"")</f>
        <v/>
      </c>
      <c r="I550" s="645" t="str">
        <f>IF(C550&gt;0,VLOOKUP(C550,男子登録情報!$A$2:$H$1688,5,0),"")</f>
        <v/>
      </c>
      <c r="J550" s="3"/>
    </row>
    <row r="551" spans="1:10" s="1" customFormat="1" ht="19.5" hidden="1" thickBot="1">
      <c r="A551" s="4"/>
      <c r="B551" s="694"/>
      <c r="C551" s="695"/>
      <c r="D551" s="695"/>
      <c r="E551" s="696"/>
      <c r="F551" s="697"/>
      <c r="G551" s="695"/>
      <c r="H551" s="695"/>
      <c r="I551" s="670"/>
      <c r="J551" s="3"/>
    </row>
    <row r="552" spans="1:10" s="1" customFormat="1" ht="18.75" hidden="1">
      <c r="A552" s="4"/>
      <c r="B552" s="671" t="s">
        <v>1181</v>
      </c>
      <c r="C552" s="672"/>
      <c r="D552" s="672"/>
      <c r="E552" s="672"/>
      <c r="F552" s="672"/>
      <c r="G552" s="672"/>
      <c r="H552" s="672"/>
      <c r="I552" s="673"/>
      <c r="J552" s="3"/>
    </row>
    <row r="553" spans="1:10" s="1" customFormat="1" ht="18.75" hidden="1">
      <c r="A553" s="4"/>
      <c r="B553" s="674"/>
      <c r="C553" s="675"/>
      <c r="D553" s="675"/>
      <c r="E553" s="675"/>
      <c r="F553" s="675"/>
      <c r="G553" s="675"/>
      <c r="H553" s="675"/>
      <c r="I553" s="676"/>
      <c r="J553" s="3"/>
    </row>
    <row r="554" spans="1:10" s="1" customFormat="1" ht="19.5" hidden="1" thickBot="1">
      <c r="A554" s="4"/>
      <c r="B554" s="677"/>
      <c r="C554" s="678"/>
      <c r="D554" s="678"/>
      <c r="E554" s="678"/>
      <c r="F554" s="678"/>
      <c r="G554" s="678"/>
      <c r="H554" s="678"/>
      <c r="I554" s="679"/>
      <c r="J554" s="3"/>
    </row>
    <row r="555" spans="1:10" s="1" customFormat="1" ht="18.75" hidden="1">
      <c r="A555" s="35"/>
      <c r="B555" s="35"/>
      <c r="C555" s="35"/>
      <c r="D555" s="35"/>
      <c r="E555" s="35"/>
      <c r="F555" s="35"/>
      <c r="G555" s="35"/>
      <c r="H555" s="35"/>
      <c r="I555" s="35"/>
      <c r="J555" s="38"/>
    </row>
    <row r="556" spans="1:10" s="1" customFormat="1" ht="18.75" hidden="1">
      <c r="A556" s="4"/>
      <c r="B556" s="4"/>
      <c r="C556" s="4"/>
      <c r="D556" s="4"/>
      <c r="E556" s="4"/>
      <c r="F556" s="4"/>
      <c r="G556" s="4"/>
      <c r="H556" s="4"/>
      <c r="I556" s="4"/>
      <c r="J556" s="36" t="s">
        <v>1213</v>
      </c>
    </row>
    <row r="557" spans="1:10" s="1" customFormat="1" ht="18.75" hidden="1">
      <c r="A557" s="4"/>
      <c r="B557" s="680" t="str">
        <f>CONCATENATE('加盟校情報&amp;大会設定'!$G$5,'加盟校情報&amp;大会設定'!$H$5,'加盟校情報&amp;大会設定'!$I$5,'加盟校情報&amp;大会設定'!$J$5,)&amp;"　男子4×100mR"</f>
        <v>第50回東海学生陸上競技秋季選手権大会　男子4×100mR</v>
      </c>
      <c r="C557" s="681"/>
      <c r="D557" s="681"/>
      <c r="E557" s="681"/>
      <c r="F557" s="681"/>
      <c r="G557" s="681"/>
      <c r="H557" s="681"/>
      <c r="I557" s="682"/>
      <c r="J557" s="3"/>
    </row>
    <row r="558" spans="1:10" s="1" customFormat="1" ht="19.5" hidden="1" thickBot="1">
      <c r="A558" s="4"/>
      <c r="B558" s="683"/>
      <c r="C558" s="684"/>
      <c r="D558" s="684"/>
      <c r="E558" s="684"/>
      <c r="F558" s="684"/>
      <c r="G558" s="684"/>
      <c r="H558" s="684"/>
      <c r="I558" s="685"/>
      <c r="J558" s="3"/>
    </row>
    <row r="559" spans="1:10" s="1" customFormat="1" ht="18.75" hidden="1">
      <c r="A559" s="4"/>
      <c r="B559" s="650" t="s">
        <v>1183</v>
      </c>
      <c r="C559" s="651"/>
      <c r="D559" s="688" t="str">
        <f>IF(基本情報登録!$D$6&gt;0,基本情報登録!$D$6,"")</f>
        <v/>
      </c>
      <c r="E559" s="689"/>
      <c r="F559" s="689"/>
      <c r="G559" s="689"/>
      <c r="H559" s="651"/>
      <c r="I559" s="37" t="s">
        <v>1217</v>
      </c>
      <c r="J559" s="3"/>
    </row>
    <row r="560" spans="1:10" s="1" customFormat="1" ht="18.75" hidden="1">
      <c r="A560" s="4"/>
      <c r="B560" s="657" t="s">
        <v>1</v>
      </c>
      <c r="C560" s="658"/>
      <c r="D560" s="690" t="str">
        <f>IF(基本情報登録!$D$8&gt;0,基本情報登録!$D$8,"")</f>
        <v/>
      </c>
      <c r="E560" s="691"/>
      <c r="F560" s="691"/>
      <c r="G560" s="691"/>
      <c r="H560" s="658"/>
      <c r="I560" s="645"/>
      <c r="J560" s="3"/>
    </row>
    <row r="561" spans="1:10" s="1" customFormat="1" ht="19.5" hidden="1" thickBot="1">
      <c r="A561" s="4"/>
      <c r="B561" s="686"/>
      <c r="C561" s="687"/>
      <c r="D561" s="692"/>
      <c r="E561" s="693"/>
      <c r="F561" s="693"/>
      <c r="G561" s="693"/>
      <c r="H561" s="687"/>
      <c r="I561" s="670"/>
      <c r="J561" s="3"/>
    </row>
    <row r="562" spans="1:10" s="1" customFormat="1" ht="18.75" hidden="1">
      <c r="A562" s="4"/>
      <c r="B562" s="650" t="s">
        <v>2127</v>
      </c>
      <c r="C562" s="651"/>
      <c r="D562" s="652"/>
      <c r="E562" s="653"/>
      <c r="F562" s="653"/>
      <c r="G562" s="653"/>
      <c r="H562" s="653"/>
      <c r="I562" s="654"/>
      <c r="J562" s="3"/>
    </row>
    <row r="563" spans="1:10" s="1" customFormat="1" ht="18.75" hidden="1">
      <c r="A563" s="4"/>
      <c r="B563" s="25"/>
      <c r="C563" s="26"/>
      <c r="D563" s="27"/>
      <c r="E563" s="655" t="str">
        <f>TEXT(D562,"00000")</f>
        <v>00000</v>
      </c>
      <c r="F563" s="655"/>
      <c r="G563" s="655"/>
      <c r="H563" s="655"/>
      <c r="I563" s="656"/>
      <c r="J563" s="3"/>
    </row>
    <row r="564" spans="1:10" s="1" customFormat="1" ht="18.75" hidden="1">
      <c r="A564" s="4"/>
      <c r="B564" s="657" t="s">
        <v>21</v>
      </c>
      <c r="C564" s="658"/>
      <c r="D564" s="639"/>
      <c r="E564" s="661"/>
      <c r="F564" s="661"/>
      <c r="G564" s="661"/>
      <c r="H564" s="661"/>
      <c r="I564" s="662"/>
      <c r="J564" s="3"/>
    </row>
    <row r="565" spans="1:10" s="1" customFormat="1" ht="18.75" hidden="1">
      <c r="A565" s="4"/>
      <c r="B565" s="659"/>
      <c r="C565" s="660"/>
      <c r="D565" s="641"/>
      <c r="E565" s="663"/>
      <c r="F565" s="663"/>
      <c r="G565" s="663"/>
      <c r="H565" s="663"/>
      <c r="I565" s="664"/>
      <c r="J565" s="3"/>
    </row>
    <row r="566" spans="1:10" s="1" customFormat="1" ht="19.5" hidden="1" thickBot="1">
      <c r="A566" s="4"/>
      <c r="B566" s="665" t="s">
        <v>1177</v>
      </c>
      <c r="C566" s="666"/>
      <c r="D566" s="667"/>
      <c r="E566" s="668"/>
      <c r="F566" s="668"/>
      <c r="G566" s="668"/>
      <c r="H566" s="668"/>
      <c r="I566" s="669"/>
      <c r="J566" s="3"/>
    </row>
    <row r="567" spans="1:10" s="1" customFormat="1" ht="18.75" hidden="1">
      <c r="A567" s="4"/>
      <c r="B567" s="698" t="s">
        <v>1178</v>
      </c>
      <c r="C567" s="699"/>
      <c r="D567" s="699"/>
      <c r="E567" s="699"/>
      <c r="F567" s="699"/>
      <c r="G567" s="699"/>
      <c r="H567" s="699"/>
      <c r="I567" s="700"/>
      <c r="J567" s="3"/>
    </row>
    <row r="568" spans="1:10" s="1" customFormat="1" ht="19.5" hidden="1" thickBot="1">
      <c r="A568" s="4"/>
      <c r="B568" s="28" t="s">
        <v>1182</v>
      </c>
      <c r="C568" s="29" t="s">
        <v>14</v>
      </c>
      <c r="D568" s="29" t="s">
        <v>1122</v>
      </c>
      <c r="E568" s="701" t="s">
        <v>1179</v>
      </c>
      <c r="F568" s="702"/>
      <c r="G568" s="29" t="s">
        <v>1183</v>
      </c>
      <c r="H568" s="29" t="s">
        <v>39</v>
      </c>
      <c r="I568" s="30" t="s">
        <v>1180</v>
      </c>
      <c r="J568" s="3"/>
    </row>
    <row r="569" spans="1:10" s="1" customFormat="1" ht="19.5" hidden="1" thickTop="1">
      <c r="A569" s="4"/>
      <c r="B569" s="703">
        <v>1</v>
      </c>
      <c r="C569" s="704"/>
      <c r="D569" s="704" t="str">
        <f>IF(C569&gt;0,VLOOKUP(C569,男子登録情報!$A$2:$H$1688,2,0),"")</f>
        <v/>
      </c>
      <c r="E569" s="705" t="str">
        <f>IF(C569&gt;0,VLOOKUP(C569,男子登録情報!$A$2:$H$1688,3,0),"")</f>
        <v/>
      </c>
      <c r="F569" s="706"/>
      <c r="G569" s="704" t="str">
        <f>IF(C569&gt;0,VLOOKUP(C569,男子登録情報!$A$2:$H$1688,4,0),"")</f>
        <v/>
      </c>
      <c r="H569" s="704" t="str">
        <f>IF(C569&gt;0,VLOOKUP(C569,男子登録情報!$A$2:$H$1688,8,0),"")</f>
        <v/>
      </c>
      <c r="I569" s="707" t="str">
        <f>IF(C569&gt;0,VLOOKUP(C569,男子登録情報!$A$2:$H$1688,5,0),"")</f>
        <v/>
      </c>
      <c r="J569" s="3"/>
    </row>
    <row r="570" spans="1:10" s="1" customFormat="1" ht="18.75" hidden="1">
      <c r="A570" s="4"/>
      <c r="B570" s="648"/>
      <c r="C570" s="644"/>
      <c r="D570" s="644"/>
      <c r="E570" s="641"/>
      <c r="F570" s="642"/>
      <c r="G570" s="644"/>
      <c r="H570" s="644"/>
      <c r="I570" s="646"/>
      <c r="J570" s="3"/>
    </row>
    <row r="571" spans="1:10" s="1" customFormat="1" ht="18.75" hidden="1">
      <c r="A571" s="4"/>
      <c r="B571" s="647">
        <v>2</v>
      </c>
      <c r="C571" s="643"/>
      <c r="D571" s="643" t="str">
        <f>IF(C571,VLOOKUP(C571,男子登録情報!$A$2:$H$1688,2,0),"")</f>
        <v/>
      </c>
      <c r="E571" s="639" t="str">
        <f>IF(C571&gt;0,VLOOKUP(C571,男子登録情報!$A$2:$H$1688,3,0),"")</f>
        <v/>
      </c>
      <c r="F571" s="640"/>
      <c r="G571" s="643" t="str">
        <f>IF(C571&gt;0,VLOOKUP(C571,男子登録情報!$A$2:$H$1688,4,0),"")</f>
        <v/>
      </c>
      <c r="H571" s="643" t="str">
        <f>IF(C571&gt;0,VLOOKUP(C571,男子登録情報!$A$2:$H$1688,8,0),"")</f>
        <v/>
      </c>
      <c r="I571" s="645" t="str">
        <f>IF(C571&gt;0,VLOOKUP(C571,男子登録情報!$A$2:$H$1688,5,0),"")</f>
        <v/>
      </c>
      <c r="J571" s="3"/>
    </row>
    <row r="572" spans="1:10" s="1" customFormat="1" ht="18.75" hidden="1">
      <c r="A572" s="4"/>
      <c r="B572" s="648"/>
      <c r="C572" s="644"/>
      <c r="D572" s="644"/>
      <c r="E572" s="641"/>
      <c r="F572" s="642"/>
      <c r="G572" s="644"/>
      <c r="H572" s="644"/>
      <c r="I572" s="646"/>
      <c r="J572" s="3"/>
    </row>
    <row r="573" spans="1:10" s="1" customFormat="1" ht="18.75" hidden="1">
      <c r="A573" s="4"/>
      <c r="B573" s="647">
        <v>3</v>
      </c>
      <c r="C573" s="643"/>
      <c r="D573" s="643" t="str">
        <f>IF(C573,VLOOKUP(C573,男子登録情報!$A$2:$H$1688,2,0),"")</f>
        <v/>
      </c>
      <c r="E573" s="639" t="str">
        <f>IF(C573&gt;0,VLOOKUP(C573,男子登録情報!$A$2:$H$1688,3,0),"")</f>
        <v/>
      </c>
      <c r="F573" s="640"/>
      <c r="G573" s="643" t="str">
        <f>IF(C573&gt;0,VLOOKUP(C573,男子登録情報!$A$2:$H$1688,4,0),"")</f>
        <v/>
      </c>
      <c r="H573" s="643" t="str">
        <f>IF(C573&gt;0,VLOOKUP(C573,男子登録情報!$A$2:$H$1688,8,0),"")</f>
        <v/>
      </c>
      <c r="I573" s="645" t="str">
        <f>IF(C573&gt;0,VLOOKUP(C573,男子登録情報!$A$2:$H$1688,5,0),"")</f>
        <v/>
      </c>
      <c r="J573" s="3"/>
    </row>
    <row r="574" spans="1:10" s="1" customFormat="1" ht="18.75" hidden="1">
      <c r="A574" s="4"/>
      <c r="B574" s="648"/>
      <c r="C574" s="644"/>
      <c r="D574" s="644"/>
      <c r="E574" s="641"/>
      <c r="F574" s="642"/>
      <c r="G574" s="644"/>
      <c r="H574" s="644"/>
      <c r="I574" s="646"/>
      <c r="J574" s="3"/>
    </row>
    <row r="575" spans="1:10" s="1" customFormat="1" ht="18.75" hidden="1">
      <c r="A575" s="4"/>
      <c r="B575" s="647">
        <v>4</v>
      </c>
      <c r="C575" s="643"/>
      <c r="D575" s="643" t="str">
        <f>IF(C575,VLOOKUP(C575,男子登録情報!$A$2:$H$1688,2,0),"")</f>
        <v/>
      </c>
      <c r="E575" s="639" t="str">
        <f>IF(C575&gt;0,VLOOKUP(C575,男子登録情報!$A$2:$H$1688,3,0),"")</f>
        <v/>
      </c>
      <c r="F575" s="640"/>
      <c r="G575" s="643" t="str">
        <f>IF(C575&gt;0,VLOOKUP(C575,男子登録情報!$A$2:$H$1688,4,0),"")</f>
        <v/>
      </c>
      <c r="H575" s="643" t="str">
        <f>IF(C575&gt;0,VLOOKUP(C575,男子登録情報!$A$2:$H$1688,8,0),"")</f>
        <v/>
      </c>
      <c r="I575" s="645" t="str">
        <f>IF(C575&gt;0,VLOOKUP(C575,男子登録情報!$A$2:$H$1688,5,0),"")</f>
        <v/>
      </c>
      <c r="J575" s="3"/>
    </row>
    <row r="576" spans="1:10" s="1" customFormat="1" ht="18.75" hidden="1">
      <c r="A576" s="4"/>
      <c r="B576" s="648"/>
      <c r="C576" s="644"/>
      <c r="D576" s="644"/>
      <c r="E576" s="641"/>
      <c r="F576" s="642"/>
      <c r="G576" s="644"/>
      <c r="H576" s="644"/>
      <c r="I576" s="646"/>
      <c r="J576" s="3"/>
    </row>
    <row r="577" spans="1:10" s="1" customFormat="1" ht="18.75" hidden="1">
      <c r="A577" s="4"/>
      <c r="B577" s="647">
        <v>5</v>
      </c>
      <c r="C577" s="643"/>
      <c r="D577" s="643" t="str">
        <f>IF(C577,VLOOKUP(C577,男子登録情報!$A$2:$H$1688,2,0),"")</f>
        <v/>
      </c>
      <c r="E577" s="639" t="str">
        <f>IF(C577&gt;0,VLOOKUP(C577,男子登録情報!$A$2:$H$1688,3,0),"")</f>
        <v/>
      </c>
      <c r="F577" s="640"/>
      <c r="G577" s="643" t="str">
        <f>IF(C577&gt;0,VLOOKUP(C577,男子登録情報!$A$2:$H$1688,4,0),"")</f>
        <v/>
      </c>
      <c r="H577" s="643" t="str">
        <f>IF(C577&gt;0,VLOOKUP(C577,男子登録情報!$A$2:$H$1688,8,0),"")</f>
        <v/>
      </c>
      <c r="I577" s="645" t="str">
        <f>IF(C577&gt;0,VLOOKUP(C577,男子登録情報!$A$2:$H$1688,5,0),"")</f>
        <v/>
      </c>
      <c r="J577" s="3"/>
    </row>
    <row r="578" spans="1:10" s="1" customFormat="1" ht="18.75" hidden="1">
      <c r="A578" s="4"/>
      <c r="B578" s="648"/>
      <c r="C578" s="644"/>
      <c r="D578" s="644"/>
      <c r="E578" s="641"/>
      <c r="F578" s="642"/>
      <c r="G578" s="644"/>
      <c r="H578" s="644"/>
      <c r="I578" s="646"/>
      <c r="J578" s="3"/>
    </row>
    <row r="579" spans="1:10" s="1" customFormat="1" ht="18.75" hidden="1">
      <c r="A579" s="4"/>
      <c r="B579" s="647">
        <v>6</v>
      </c>
      <c r="C579" s="643"/>
      <c r="D579" s="643" t="str">
        <f>IF(C579,VLOOKUP(C579,男子登録情報!$A$2:$H$1688,2,0),"")</f>
        <v/>
      </c>
      <c r="E579" s="639" t="str">
        <f>IF(C579&gt;0,VLOOKUP(C579,男子登録情報!$A$2:$H$1688,3,0),"")</f>
        <v/>
      </c>
      <c r="F579" s="640"/>
      <c r="G579" s="643" t="str">
        <f>IF(C579&gt;0,VLOOKUP(C579,男子登録情報!$A$2:$H$1688,4,0),"")</f>
        <v/>
      </c>
      <c r="H579" s="643" t="str">
        <f>IF(C579&gt;0,VLOOKUP(C579,男子登録情報!$A$2:$H$1688,8,0),"")</f>
        <v/>
      </c>
      <c r="I579" s="645" t="str">
        <f>IF(C579&gt;0,VLOOKUP(C579,男子登録情報!$A$2:$H$1688,5,0),"")</f>
        <v/>
      </c>
      <c r="J579" s="3"/>
    </row>
    <row r="580" spans="1:10" s="1" customFormat="1" ht="19.5" hidden="1" thickBot="1">
      <c r="A580" s="4"/>
      <c r="B580" s="694"/>
      <c r="C580" s="695"/>
      <c r="D580" s="695"/>
      <c r="E580" s="696"/>
      <c r="F580" s="697"/>
      <c r="G580" s="695"/>
      <c r="H580" s="695"/>
      <c r="I580" s="670"/>
      <c r="J580" s="3"/>
    </row>
    <row r="581" spans="1:10" s="1" customFormat="1" ht="18.75" hidden="1">
      <c r="A581" s="4"/>
      <c r="B581" s="671" t="s">
        <v>1181</v>
      </c>
      <c r="C581" s="672"/>
      <c r="D581" s="672"/>
      <c r="E581" s="672"/>
      <c r="F581" s="672"/>
      <c r="G581" s="672"/>
      <c r="H581" s="672"/>
      <c r="I581" s="673"/>
      <c r="J581" s="3"/>
    </row>
    <row r="582" spans="1:10" s="1" customFormat="1" ht="18.75" hidden="1">
      <c r="A582" s="4"/>
      <c r="B582" s="674"/>
      <c r="C582" s="675"/>
      <c r="D582" s="675"/>
      <c r="E582" s="675"/>
      <c r="F582" s="675"/>
      <c r="G582" s="675"/>
      <c r="H582" s="675"/>
      <c r="I582" s="676"/>
      <c r="J582" s="3"/>
    </row>
    <row r="583" spans="1:10" s="1" customFormat="1" ht="19.5" hidden="1" thickBot="1">
      <c r="A583" s="4"/>
      <c r="B583" s="677"/>
      <c r="C583" s="678"/>
      <c r="D583" s="678"/>
      <c r="E583" s="678"/>
      <c r="F583" s="678"/>
      <c r="G583" s="678"/>
      <c r="H583" s="678"/>
      <c r="I583" s="679"/>
      <c r="J583" s="3"/>
    </row>
    <row r="584" spans="1:10" s="1" customFormat="1" ht="18.75" hidden="1">
      <c r="A584" s="35"/>
      <c r="B584" s="35"/>
      <c r="C584" s="35"/>
      <c r="D584" s="35"/>
      <c r="E584" s="35"/>
      <c r="F584" s="35"/>
      <c r="G584" s="35"/>
      <c r="H584" s="35"/>
      <c r="I584" s="35"/>
      <c r="J584" s="38"/>
    </row>
    <row r="585" spans="1:10" s="1" customFormat="1">
      <c r="J585" s="34"/>
    </row>
  </sheetData>
  <mergeCells count="1178">
    <mergeCell ref="D5:I5"/>
    <mergeCell ref="B5:C5"/>
    <mergeCell ref="T18:T19"/>
    <mergeCell ref="T20:T21"/>
    <mergeCell ref="T22:T23"/>
    <mergeCell ref="T24:T25"/>
    <mergeCell ref="T26:T27"/>
    <mergeCell ref="T28:T29"/>
    <mergeCell ref="E15:I15"/>
    <mergeCell ref="B11:C11"/>
    <mergeCell ref="D11:I11"/>
    <mergeCell ref="E12:I12"/>
    <mergeCell ref="B13:C14"/>
    <mergeCell ref="D13:I14"/>
    <mergeCell ref="B15:C15"/>
    <mergeCell ref="I28:I29"/>
    <mergeCell ref="O7:S7"/>
    <mergeCell ref="A1:J3"/>
    <mergeCell ref="B6:I7"/>
    <mergeCell ref="B8:C8"/>
    <mergeCell ref="B9:C10"/>
    <mergeCell ref="I20:I21"/>
    <mergeCell ref="B22:B23"/>
    <mergeCell ref="C22:C23"/>
    <mergeCell ref="D22:D23"/>
    <mergeCell ref="E22:F23"/>
    <mergeCell ref="G22:G23"/>
    <mergeCell ref="H22:H23"/>
    <mergeCell ref="I22:I23"/>
    <mergeCell ref="B20:B21"/>
    <mergeCell ref="C20:C21"/>
    <mergeCell ref="D20:D21"/>
    <mergeCell ref="E20:F21"/>
    <mergeCell ref="G20:G21"/>
    <mergeCell ref="H20:H21"/>
    <mergeCell ref="B16:I16"/>
    <mergeCell ref="E17:F17"/>
    <mergeCell ref="B18:B19"/>
    <mergeCell ref="C18:C19"/>
    <mergeCell ref="D18:D19"/>
    <mergeCell ref="E18:F19"/>
    <mergeCell ref="G18:G19"/>
    <mergeCell ref="H18:H19"/>
    <mergeCell ref="I18:I19"/>
    <mergeCell ref="D8:H8"/>
    <mergeCell ref="I9:I10"/>
    <mergeCell ref="D9:H10"/>
    <mergeCell ref="B4:C4"/>
    <mergeCell ref="D4:I4"/>
    <mergeCell ref="B30:I32"/>
    <mergeCell ref="B28:B29"/>
    <mergeCell ref="C28:C29"/>
    <mergeCell ref="D28:D29"/>
    <mergeCell ref="E28:F29"/>
    <mergeCell ref="G28:G29"/>
    <mergeCell ref="H28:H29"/>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B35:I36"/>
    <mergeCell ref="B37:C37"/>
    <mergeCell ref="B38:C39"/>
    <mergeCell ref="D37:H37"/>
    <mergeCell ref="D38:H39"/>
    <mergeCell ref="I38:I39"/>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B67:C68"/>
    <mergeCell ref="B57:B58"/>
    <mergeCell ref="C57:C58"/>
    <mergeCell ref="D57:D58"/>
    <mergeCell ref="E57:F58"/>
    <mergeCell ref="G57:G58"/>
    <mergeCell ref="H57:H58"/>
    <mergeCell ref="D67:H68"/>
    <mergeCell ref="I67:I68"/>
    <mergeCell ref="D66:H66"/>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B96:C97"/>
    <mergeCell ref="B86:B87"/>
    <mergeCell ref="C86:C87"/>
    <mergeCell ref="D86:D87"/>
    <mergeCell ref="E86:F87"/>
    <mergeCell ref="G86:G87"/>
    <mergeCell ref="H86:H87"/>
    <mergeCell ref="D95:H95"/>
    <mergeCell ref="D96:H97"/>
    <mergeCell ref="I96:I97"/>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B125:C126"/>
    <mergeCell ref="D125:H126"/>
    <mergeCell ref="I125:I126"/>
    <mergeCell ref="B115:B116"/>
    <mergeCell ref="C115:C116"/>
    <mergeCell ref="D115:D116"/>
    <mergeCell ref="E115:F116"/>
    <mergeCell ref="G115:G116"/>
    <mergeCell ref="H115:H116"/>
    <mergeCell ref="D124:H124"/>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B154:C155"/>
    <mergeCell ref="D153:H153"/>
    <mergeCell ref="D154:H155"/>
    <mergeCell ref="I154:I155"/>
    <mergeCell ref="B144:B145"/>
    <mergeCell ref="C144:C145"/>
    <mergeCell ref="D144:D145"/>
    <mergeCell ref="E144:F145"/>
    <mergeCell ref="G144:G145"/>
    <mergeCell ref="H144:H145"/>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B183:C184"/>
    <mergeCell ref="D182:H182"/>
    <mergeCell ref="D183:H184"/>
    <mergeCell ref="I183:I184"/>
    <mergeCell ref="B173:B174"/>
    <mergeCell ref="C173:C174"/>
    <mergeCell ref="D173:D174"/>
    <mergeCell ref="E173:F174"/>
    <mergeCell ref="G173:G174"/>
    <mergeCell ref="H173:H174"/>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B212:C213"/>
    <mergeCell ref="D211:H211"/>
    <mergeCell ref="D212:H213"/>
    <mergeCell ref="I212:I213"/>
    <mergeCell ref="B202:B203"/>
    <mergeCell ref="C202:C203"/>
    <mergeCell ref="D202:D203"/>
    <mergeCell ref="E202:F203"/>
    <mergeCell ref="G202:G203"/>
    <mergeCell ref="H202:H203"/>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B241:C242"/>
    <mergeCell ref="B231:B232"/>
    <mergeCell ref="C231:C232"/>
    <mergeCell ref="D231:D232"/>
    <mergeCell ref="E231:F232"/>
    <mergeCell ref="G231:G232"/>
    <mergeCell ref="H231:H232"/>
    <mergeCell ref="D240:H240"/>
    <mergeCell ref="D241:H242"/>
    <mergeCell ref="I241:I242"/>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72:C272"/>
    <mergeCell ref="D272:I272"/>
    <mergeCell ref="E273:I273"/>
    <mergeCell ref="B274:C275"/>
    <mergeCell ref="D274:I275"/>
    <mergeCell ref="B276:C276"/>
    <mergeCell ref="D276:I276"/>
    <mergeCell ref="I260:I261"/>
    <mergeCell ref="B262:I264"/>
    <mergeCell ref="B267:I268"/>
    <mergeCell ref="B269:C269"/>
    <mergeCell ref="B270:C271"/>
    <mergeCell ref="D269:H269"/>
    <mergeCell ref="D270:H271"/>
    <mergeCell ref="I270:I271"/>
    <mergeCell ref="B260:B261"/>
    <mergeCell ref="C260:C261"/>
    <mergeCell ref="D260:D261"/>
    <mergeCell ref="E260:F261"/>
    <mergeCell ref="G260:G261"/>
    <mergeCell ref="H260:H261"/>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277:I277"/>
    <mergeCell ref="E278:F278"/>
    <mergeCell ref="B279:B280"/>
    <mergeCell ref="C279:C280"/>
    <mergeCell ref="D279:D280"/>
    <mergeCell ref="E279:F280"/>
    <mergeCell ref="G279:G280"/>
    <mergeCell ref="H279:H280"/>
    <mergeCell ref="I279:I280"/>
    <mergeCell ref="I289:I290"/>
    <mergeCell ref="B291:I293"/>
    <mergeCell ref="B296:I297"/>
    <mergeCell ref="B298:C298"/>
    <mergeCell ref="B299:C300"/>
    <mergeCell ref="D298:H298"/>
    <mergeCell ref="D299:H300"/>
    <mergeCell ref="I299:I300"/>
    <mergeCell ref="B289:B290"/>
    <mergeCell ref="C289:C290"/>
    <mergeCell ref="D289:D290"/>
    <mergeCell ref="E289:F290"/>
    <mergeCell ref="G289:G290"/>
    <mergeCell ref="H289:H290"/>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312:I313"/>
    <mergeCell ref="B310:B311"/>
    <mergeCell ref="C310:C311"/>
    <mergeCell ref="D310:D311"/>
    <mergeCell ref="E310:F311"/>
    <mergeCell ref="G310:G311"/>
    <mergeCell ref="H310:H311"/>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310:I311"/>
    <mergeCell ref="B312:B313"/>
    <mergeCell ref="C312:C313"/>
    <mergeCell ref="D312:D313"/>
    <mergeCell ref="E312:F313"/>
    <mergeCell ref="G312:G313"/>
    <mergeCell ref="H312:H313"/>
    <mergeCell ref="I318:I319"/>
    <mergeCell ref="B320:I322"/>
    <mergeCell ref="B318:B319"/>
    <mergeCell ref="C318:C319"/>
    <mergeCell ref="D318:D319"/>
    <mergeCell ref="E318:F319"/>
    <mergeCell ref="G318:G319"/>
    <mergeCell ref="H318:H319"/>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B334:C334"/>
    <mergeCell ref="D334:I334"/>
    <mergeCell ref="B335:I335"/>
    <mergeCell ref="E336:F336"/>
    <mergeCell ref="B337:B338"/>
    <mergeCell ref="C337:C338"/>
    <mergeCell ref="D337:D338"/>
    <mergeCell ref="E337:F338"/>
    <mergeCell ref="G337:G338"/>
    <mergeCell ref="H337:H338"/>
    <mergeCell ref="B328:C329"/>
    <mergeCell ref="B330:C330"/>
    <mergeCell ref="D330:I330"/>
    <mergeCell ref="E331:I331"/>
    <mergeCell ref="B332:C333"/>
    <mergeCell ref="D332:I333"/>
    <mergeCell ref="B325:I326"/>
    <mergeCell ref="B327:C327"/>
    <mergeCell ref="D327:H327"/>
    <mergeCell ref="D328:H329"/>
    <mergeCell ref="I328:I329"/>
    <mergeCell ref="I341:I342"/>
    <mergeCell ref="B343:B344"/>
    <mergeCell ref="C343:C344"/>
    <mergeCell ref="D343:D344"/>
    <mergeCell ref="E343:F344"/>
    <mergeCell ref="G343:G344"/>
    <mergeCell ref="H343:H344"/>
    <mergeCell ref="I343:I344"/>
    <mergeCell ref="B341:B342"/>
    <mergeCell ref="C341:C342"/>
    <mergeCell ref="D341:D342"/>
    <mergeCell ref="E341:F342"/>
    <mergeCell ref="G341:G342"/>
    <mergeCell ref="H341:H342"/>
    <mergeCell ref="I337:I338"/>
    <mergeCell ref="B339:B340"/>
    <mergeCell ref="C339:C340"/>
    <mergeCell ref="D339:D340"/>
    <mergeCell ref="E339:F340"/>
    <mergeCell ref="G339:G340"/>
    <mergeCell ref="H339:H340"/>
    <mergeCell ref="I339:I340"/>
    <mergeCell ref="B359:C359"/>
    <mergeCell ref="D359:I359"/>
    <mergeCell ref="E360:I360"/>
    <mergeCell ref="B361:C362"/>
    <mergeCell ref="D361:I362"/>
    <mergeCell ref="B363:C363"/>
    <mergeCell ref="D363:I363"/>
    <mergeCell ref="B349:I351"/>
    <mergeCell ref="B354:I355"/>
    <mergeCell ref="B356:C356"/>
    <mergeCell ref="B357:C358"/>
    <mergeCell ref="I345:I346"/>
    <mergeCell ref="B347:B348"/>
    <mergeCell ref="C347:C348"/>
    <mergeCell ref="D347:D348"/>
    <mergeCell ref="E347:F348"/>
    <mergeCell ref="G347:G348"/>
    <mergeCell ref="H347:H348"/>
    <mergeCell ref="I347:I348"/>
    <mergeCell ref="B345:B346"/>
    <mergeCell ref="C345:C346"/>
    <mergeCell ref="D345:D346"/>
    <mergeCell ref="E345:F346"/>
    <mergeCell ref="G345:G346"/>
    <mergeCell ref="H345:H346"/>
    <mergeCell ref="D356:H356"/>
    <mergeCell ref="D357:H358"/>
    <mergeCell ref="I357:I358"/>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64:I364"/>
    <mergeCell ref="E365:F365"/>
    <mergeCell ref="B366:B367"/>
    <mergeCell ref="C366:C367"/>
    <mergeCell ref="D366:D367"/>
    <mergeCell ref="E366:F367"/>
    <mergeCell ref="G366:G367"/>
    <mergeCell ref="H366:H367"/>
    <mergeCell ref="I366:I367"/>
    <mergeCell ref="I376:I377"/>
    <mergeCell ref="B378:I380"/>
    <mergeCell ref="B383:I384"/>
    <mergeCell ref="B385:C385"/>
    <mergeCell ref="D385:H385"/>
    <mergeCell ref="B376:B377"/>
    <mergeCell ref="C376:C377"/>
    <mergeCell ref="D376:D377"/>
    <mergeCell ref="E376:F377"/>
    <mergeCell ref="G376:G377"/>
    <mergeCell ref="H376:H377"/>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B392:C392"/>
    <mergeCell ref="D392:I392"/>
    <mergeCell ref="B393:I393"/>
    <mergeCell ref="E394:F394"/>
    <mergeCell ref="B395:B396"/>
    <mergeCell ref="C395:C396"/>
    <mergeCell ref="D395:D396"/>
    <mergeCell ref="E395:F396"/>
    <mergeCell ref="G395:G396"/>
    <mergeCell ref="H395:H396"/>
    <mergeCell ref="B386:C387"/>
    <mergeCell ref="B388:C388"/>
    <mergeCell ref="D388:I388"/>
    <mergeCell ref="E389:I389"/>
    <mergeCell ref="B390:C391"/>
    <mergeCell ref="D390:I391"/>
    <mergeCell ref="D386:H387"/>
    <mergeCell ref="I386:I387"/>
    <mergeCell ref="I399:I400"/>
    <mergeCell ref="B401:B402"/>
    <mergeCell ref="C401:C402"/>
    <mergeCell ref="D401:D402"/>
    <mergeCell ref="E401:F402"/>
    <mergeCell ref="G401:G402"/>
    <mergeCell ref="H401:H402"/>
    <mergeCell ref="I401:I402"/>
    <mergeCell ref="B399:B400"/>
    <mergeCell ref="C399:C400"/>
    <mergeCell ref="D399:D400"/>
    <mergeCell ref="E399:F400"/>
    <mergeCell ref="G399:G400"/>
    <mergeCell ref="H399:H400"/>
    <mergeCell ref="I395:I396"/>
    <mergeCell ref="B397:B398"/>
    <mergeCell ref="C397:C398"/>
    <mergeCell ref="D397:D398"/>
    <mergeCell ref="E397:F398"/>
    <mergeCell ref="G397:G398"/>
    <mergeCell ref="H397:H398"/>
    <mergeCell ref="I397:I398"/>
    <mergeCell ref="B417:C417"/>
    <mergeCell ref="D417:I417"/>
    <mergeCell ref="E418:I418"/>
    <mergeCell ref="B419:C420"/>
    <mergeCell ref="D419:I420"/>
    <mergeCell ref="B421:C421"/>
    <mergeCell ref="D421:I421"/>
    <mergeCell ref="B407:I409"/>
    <mergeCell ref="B412:I413"/>
    <mergeCell ref="B414:C414"/>
    <mergeCell ref="B415:C416"/>
    <mergeCell ref="D414:H414"/>
    <mergeCell ref="D415:H416"/>
    <mergeCell ref="I415:I416"/>
    <mergeCell ref="I403:I404"/>
    <mergeCell ref="B405:B406"/>
    <mergeCell ref="C405:C406"/>
    <mergeCell ref="D405:D406"/>
    <mergeCell ref="E405:F406"/>
    <mergeCell ref="G405:G406"/>
    <mergeCell ref="H405:H406"/>
    <mergeCell ref="I405:I406"/>
    <mergeCell ref="B403:B404"/>
    <mergeCell ref="C403:C404"/>
    <mergeCell ref="D403:D404"/>
    <mergeCell ref="E403:F404"/>
    <mergeCell ref="G403:G404"/>
    <mergeCell ref="H403:H404"/>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22:I422"/>
    <mergeCell ref="E423:F423"/>
    <mergeCell ref="B424:B425"/>
    <mergeCell ref="C424:C425"/>
    <mergeCell ref="D424:D425"/>
    <mergeCell ref="E424:F425"/>
    <mergeCell ref="G424:G425"/>
    <mergeCell ref="H424:H425"/>
    <mergeCell ref="I424:I425"/>
    <mergeCell ref="I434:I435"/>
    <mergeCell ref="B436:I438"/>
    <mergeCell ref="D443:H443"/>
    <mergeCell ref="I444:I445"/>
    <mergeCell ref="B434:B435"/>
    <mergeCell ref="C434:C435"/>
    <mergeCell ref="D434:D435"/>
    <mergeCell ref="E434:F435"/>
    <mergeCell ref="G434:G435"/>
    <mergeCell ref="H434:H435"/>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B441:I442"/>
    <mergeCell ref="B443:C443"/>
    <mergeCell ref="B444:C445"/>
    <mergeCell ref="D444:H445"/>
    <mergeCell ref="B446:C446"/>
    <mergeCell ref="D446:I446"/>
    <mergeCell ref="E447:I447"/>
    <mergeCell ref="B463:B464"/>
    <mergeCell ref="C463:C464"/>
    <mergeCell ref="D463:D464"/>
    <mergeCell ref="E463:F464"/>
    <mergeCell ref="B459:B460"/>
    <mergeCell ref="C459:C460"/>
    <mergeCell ref="D459:D460"/>
    <mergeCell ref="E459:F460"/>
    <mergeCell ref="G459:G460"/>
    <mergeCell ref="H459:H460"/>
    <mergeCell ref="B455:B456"/>
    <mergeCell ref="C455:C456"/>
    <mergeCell ref="D455:D456"/>
    <mergeCell ref="E455:F456"/>
    <mergeCell ref="G455:G456"/>
    <mergeCell ref="H455:H456"/>
    <mergeCell ref="B450:C450"/>
    <mergeCell ref="B448:C449"/>
    <mergeCell ref="D448:I449"/>
    <mergeCell ref="I455:I456"/>
    <mergeCell ref="B457:B458"/>
    <mergeCell ref="C457:C458"/>
    <mergeCell ref="D457:D458"/>
    <mergeCell ref="E457:F458"/>
    <mergeCell ref="G457:G458"/>
    <mergeCell ref="H457:H458"/>
    <mergeCell ref="I457:I458"/>
    <mergeCell ref="D450:I450"/>
    <mergeCell ref="B451:I451"/>
    <mergeCell ref="E452:F452"/>
    <mergeCell ref="B453:B454"/>
    <mergeCell ref="C453:C454"/>
    <mergeCell ref="D453:D454"/>
    <mergeCell ref="E453:F454"/>
    <mergeCell ref="G453:G454"/>
    <mergeCell ref="H453:H454"/>
    <mergeCell ref="I453:I454"/>
    <mergeCell ref="B473:C474"/>
    <mergeCell ref="B475:C475"/>
    <mergeCell ref="D475:I475"/>
    <mergeCell ref="E476:I476"/>
    <mergeCell ref="B477:C478"/>
    <mergeCell ref="D477:I478"/>
    <mergeCell ref="D473:H474"/>
    <mergeCell ref="I473:I474"/>
    <mergeCell ref="G463:G464"/>
    <mergeCell ref="H463:H464"/>
    <mergeCell ref="I463:I464"/>
    <mergeCell ref="B465:I467"/>
    <mergeCell ref="B470:I471"/>
    <mergeCell ref="B472:C472"/>
    <mergeCell ref="D472:H472"/>
    <mergeCell ref="I459:I460"/>
    <mergeCell ref="B461:B462"/>
    <mergeCell ref="C461:C462"/>
    <mergeCell ref="D461:D462"/>
    <mergeCell ref="E461:F462"/>
    <mergeCell ref="G461:G462"/>
    <mergeCell ref="H461:H462"/>
    <mergeCell ref="I461:I462"/>
    <mergeCell ref="I482:I483"/>
    <mergeCell ref="B484:B485"/>
    <mergeCell ref="C484:C485"/>
    <mergeCell ref="D484:D485"/>
    <mergeCell ref="E484:F485"/>
    <mergeCell ref="G484:G485"/>
    <mergeCell ref="H484:H485"/>
    <mergeCell ref="I484:I485"/>
    <mergeCell ref="B479:C479"/>
    <mergeCell ref="D479:I479"/>
    <mergeCell ref="B480:I480"/>
    <mergeCell ref="E481:F481"/>
    <mergeCell ref="B482:B483"/>
    <mergeCell ref="C482:C483"/>
    <mergeCell ref="D482:D483"/>
    <mergeCell ref="E482:F483"/>
    <mergeCell ref="G482:G483"/>
    <mergeCell ref="H482:H483"/>
    <mergeCell ref="I490:I491"/>
    <mergeCell ref="B492:B493"/>
    <mergeCell ref="C492:C493"/>
    <mergeCell ref="D492:D493"/>
    <mergeCell ref="E492:F493"/>
    <mergeCell ref="G492:G493"/>
    <mergeCell ref="H492:H493"/>
    <mergeCell ref="I492:I493"/>
    <mergeCell ref="B490:B491"/>
    <mergeCell ref="C490:C491"/>
    <mergeCell ref="D490:D491"/>
    <mergeCell ref="E490:F491"/>
    <mergeCell ref="G490:G491"/>
    <mergeCell ref="H490:H491"/>
    <mergeCell ref="I486:I487"/>
    <mergeCell ref="B488:B489"/>
    <mergeCell ref="C488:C489"/>
    <mergeCell ref="D488:D489"/>
    <mergeCell ref="E488:F489"/>
    <mergeCell ref="G488:G489"/>
    <mergeCell ref="H488:H489"/>
    <mergeCell ref="I488:I489"/>
    <mergeCell ref="B486:B487"/>
    <mergeCell ref="C486:C487"/>
    <mergeCell ref="D486:D487"/>
    <mergeCell ref="E486:F487"/>
    <mergeCell ref="G486:G487"/>
    <mergeCell ref="H486:H487"/>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B494:I496"/>
    <mergeCell ref="B499:I500"/>
    <mergeCell ref="B501:C501"/>
    <mergeCell ref="B502:C503"/>
    <mergeCell ref="D501:H501"/>
    <mergeCell ref="D502:H503"/>
    <mergeCell ref="I502:I503"/>
    <mergeCell ref="G521:G522"/>
    <mergeCell ref="H521:H522"/>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E575:F576"/>
    <mergeCell ref="G575:G576"/>
    <mergeCell ref="H575:H576"/>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E546:F547"/>
    <mergeCell ref="G546:G547"/>
    <mergeCell ref="H546:H547"/>
    <mergeCell ref="I542:I543"/>
    <mergeCell ref="B544:B545"/>
    <mergeCell ref="C544:C545"/>
    <mergeCell ref="D544:D545"/>
    <mergeCell ref="E544:F545"/>
    <mergeCell ref="G544:G545"/>
    <mergeCell ref="H544:H545"/>
    <mergeCell ref="B548:B549"/>
    <mergeCell ref="C548:C549"/>
    <mergeCell ref="D548:D549"/>
    <mergeCell ref="B581:I583"/>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E563:I563"/>
    <mergeCell ref="B564:C565"/>
    <mergeCell ref="D564:I565"/>
    <mergeCell ref="B566:C566"/>
    <mergeCell ref="D566:I566"/>
    <mergeCell ref="B579:B580"/>
    <mergeCell ref="C579:C580"/>
    <mergeCell ref="D579:D580"/>
    <mergeCell ref="E579:F580"/>
    <mergeCell ref="G579:G580"/>
    <mergeCell ref="H579:H580"/>
    <mergeCell ref="I575:I576"/>
    <mergeCell ref="B577:B578"/>
    <mergeCell ref="C577:C578"/>
    <mergeCell ref="D577:D578"/>
    <mergeCell ref="E577:F578"/>
    <mergeCell ref="I579:I580"/>
    <mergeCell ref="I550:I551"/>
    <mergeCell ref="B552:I554"/>
    <mergeCell ref="B557:I558"/>
    <mergeCell ref="B559:C559"/>
    <mergeCell ref="B560:C561"/>
    <mergeCell ref="D559:H559"/>
    <mergeCell ref="D560:H561"/>
    <mergeCell ref="I560:I561"/>
    <mergeCell ref="B550:B551"/>
    <mergeCell ref="C550:C551"/>
    <mergeCell ref="D550:D551"/>
    <mergeCell ref="E550:F551"/>
    <mergeCell ref="G550:G551"/>
    <mergeCell ref="H550:H551"/>
    <mergeCell ref="I546:I547"/>
    <mergeCell ref="I571:I572"/>
    <mergeCell ref="B573:B574"/>
    <mergeCell ref="C573:C574"/>
    <mergeCell ref="D573:D574"/>
    <mergeCell ref="E573:F574"/>
    <mergeCell ref="G573:G574"/>
    <mergeCell ref="H573:H574"/>
    <mergeCell ref="I573:I574"/>
    <mergeCell ref="B571:B572"/>
    <mergeCell ref="D562:I562"/>
    <mergeCell ref="G577:G578"/>
    <mergeCell ref="H577:H578"/>
    <mergeCell ref="I577:I578"/>
    <mergeCell ref="B575:B576"/>
    <mergeCell ref="C575:C576"/>
    <mergeCell ref="D575:D576"/>
    <mergeCell ref="E548:F549"/>
    <mergeCell ref="G548:G549"/>
    <mergeCell ref="H548:H549"/>
    <mergeCell ref="I548:I549"/>
    <mergeCell ref="B546:B547"/>
    <mergeCell ref="C546:C547"/>
    <mergeCell ref="D546:D547"/>
    <mergeCell ref="N18:N19"/>
    <mergeCell ref="N20:N21"/>
    <mergeCell ref="N22:N23"/>
    <mergeCell ref="N24:N25"/>
    <mergeCell ref="N26:N27"/>
    <mergeCell ref="N28:N29"/>
    <mergeCell ref="B533:C533"/>
    <mergeCell ref="D533:I533"/>
    <mergeCell ref="E534:I534"/>
    <mergeCell ref="B535:C536"/>
    <mergeCell ref="D535:I536"/>
    <mergeCell ref="B537:C537"/>
    <mergeCell ref="D537:I537"/>
    <mergeCell ref="I521:I522"/>
    <mergeCell ref="B523:I525"/>
    <mergeCell ref="B528:I529"/>
    <mergeCell ref="B530:C530"/>
    <mergeCell ref="B531:C532"/>
    <mergeCell ref="D530:H530"/>
    <mergeCell ref="D531:H532"/>
    <mergeCell ref="I531:I532"/>
    <mergeCell ref="B521:B522"/>
    <mergeCell ref="C521:C522"/>
    <mergeCell ref="D521:D522"/>
    <mergeCell ref="E521:F522"/>
  </mergeCells>
  <phoneticPr fontId="1"/>
  <dataValidations count="1">
    <dataValidation imeMode="halfKatakana" allowBlank="1" showInputMessage="1" showErrorMessage="1" sqref="G569:G580 G250:G261 G47:G58 G540:G551 G76:G87 G105:G116 G134:G145 G163:G174 G192:G203 G221:G232 G279:G290 G308:G319 G337:G348 G366:G377 G395:G406 G424:G435 G453:G464 G482:G493 G511:G522 G18:G29"/>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男子登録情報!$M$1:$M$20</xm:f>
          </x14:formula1>
          <xm:sqref>I38:I39 I560:I561 I531:I532 I502:I503 I473:I474 I444:I445 I415:I416 I386:I387 I357:I358 I328:I329 I299:I300 I270:I271 I241:I242 I212:I213 I183:I184 I154:I155 I125:I126 I96:I97 I67:I68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sheetPr>
  <dimension ref="A1:AA585"/>
  <sheetViews>
    <sheetView workbookViewId="0">
      <selection activeCell="B28" sqref="B28:D29"/>
    </sheetView>
  </sheetViews>
  <sheetFormatPr defaultColWidth="8.875" defaultRowHeight="13.5"/>
  <cols>
    <col min="1" max="1" width="10.625" style="1" customWidth="1"/>
    <col min="2" max="2" width="5.125" style="1" bestFit="1" customWidth="1"/>
    <col min="3" max="3" width="9.875" style="1" customWidth="1"/>
    <col min="4" max="4" width="12.875" style="1" hidden="1" customWidth="1"/>
    <col min="5" max="6" width="15.625" style="1" customWidth="1"/>
    <col min="7" max="7" width="30.625" style="1" customWidth="1"/>
    <col min="8" max="9" width="12.125" style="1" customWidth="1"/>
    <col min="10" max="10" width="10.625" style="34" customWidth="1"/>
    <col min="11" max="23" width="9" style="1" hidden="1" customWidth="1"/>
    <col min="24" max="27" width="9" style="1"/>
  </cols>
  <sheetData>
    <row r="1" spans="1:22" s="1" customFormat="1" ht="13.5" customHeight="1">
      <c r="A1" s="712" t="str">
        <f>CONCATENATE('加盟校情報&amp;大会設定'!G5,'加盟校情報&amp;大会設定'!H5,'加盟校情報&amp;大会設定'!I5,'加盟校情報&amp;大会設定'!J5)&amp;"　様式Ⅱ(男子4×400mR)個票"</f>
        <v>第50回東海学生陸上競技秋季選手権大会　様式Ⅱ(男子4×400mR)個票</v>
      </c>
      <c r="B1" s="712"/>
      <c r="C1" s="712"/>
      <c r="D1" s="712"/>
      <c r="E1" s="712"/>
      <c r="F1" s="712"/>
      <c r="G1" s="712"/>
      <c r="H1" s="712"/>
      <c r="I1" s="712"/>
      <c r="J1" s="712"/>
    </row>
    <row r="2" spans="1:22" s="1" customFormat="1" ht="13.5" customHeight="1">
      <c r="A2" s="712"/>
      <c r="B2" s="712"/>
      <c r="C2" s="712"/>
      <c r="D2" s="712"/>
      <c r="E2" s="712"/>
      <c r="F2" s="712"/>
      <c r="G2" s="712"/>
      <c r="H2" s="712"/>
      <c r="I2" s="712"/>
      <c r="J2" s="712"/>
    </row>
    <row r="3" spans="1:22" s="1" customFormat="1" ht="13.5" customHeight="1" thickBot="1">
      <c r="A3" s="712"/>
      <c r="B3" s="712"/>
      <c r="C3" s="712"/>
      <c r="D3" s="712"/>
      <c r="E3" s="712"/>
      <c r="F3" s="712"/>
      <c r="G3" s="712"/>
      <c r="H3" s="712"/>
      <c r="I3" s="712"/>
      <c r="J3" s="712"/>
    </row>
    <row r="4" spans="1:22" s="1" customFormat="1" ht="39.75" customHeight="1" thickBot="1">
      <c r="A4" s="4"/>
      <c r="B4" s="719" t="s">
        <v>2128</v>
      </c>
      <c r="C4" s="720"/>
      <c r="D4" s="87"/>
      <c r="E4" s="732" t="s">
        <v>2132</v>
      </c>
      <c r="F4" s="725"/>
      <c r="G4" s="725"/>
      <c r="H4" s="725"/>
      <c r="I4" s="726"/>
      <c r="J4" s="34"/>
      <c r="M4" s="83" t="s">
        <v>20</v>
      </c>
      <c r="N4" s="84" t="s">
        <v>2114</v>
      </c>
      <c r="O4" s="84" t="s">
        <v>2115</v>
      </c>
      <c r="P4" s="84" t="s">
        <v>2037</v>
      </c>
      <c r="Q4" s="84"/>
      <c r="R4" s="84"/>
      <c r="S4" s="84"/>
      <c r="T4" s="84"/>
      <c r="V4" s="1" t="s">
        <v>2129</v>
      </c>
    </row>
    <row r="5" spans="1:22" s="1" customFormat="1" ht="39" customHeight="1" thickBot="1">
      <c r="A5" s="4"/>
      <c r="B5" s="719" t="s">
        <v>2113</v>
      </c>
      <c r="C5" s="720"/>
      <c r="D5" s="48"/>
      <c r="E5" s="733" t="str">
        <f>IF(COUNTIF($M$5:$CC$5,1)&gt;0,HLOOKUP(1,$M$5:$CC$6,2,FALSE),"")</f>
        <v>リレーメンバーが重複しています。登録番号を入力し直してください。</v>
      </c>
      <c r="F5" s="733"/>
      <c r="G5" s="733"/>
      <c r="H5" s="733"/>
      <c r="I5" s="720"/>
      <c r="J5" s="36" t="s">
        <v>1195</v>
      </c>
      <c r="M5" s="83" t="str">
        <f>IF(M7&gt;0,1,"")</f>
        <v/>
      </c>
      <c r="N5" s="83">
        <f>IF(N7&gt;1,1,"")</f>
        <v>1</v>
      </c>
      <c r="O5" s="83" t="str">
        <f>IF(O7&gt;0,1,"")</f>
        <v/>
      </c>
      <c r="P5" s="83" t="str">
        <f t="shared" ref="P5:V5" si="0">IF(P7&gt;0,1,"")</f>
        <v/>
      </c>
      <c r="Q5" s="83" t="str">
        <f t="shared" si="0"/>
        <v/>
      </c>
      <c r="R5" s="83" t="str">
        <f t="shared" si="0"/>
        <v/>
      </c>
      <c r="S5" s="83" t="str">
        <f t="shared" si="0"/>
        <v/>
      </c>
      <c r="T5" s="83" t="str">
        <f t="shared" si="0"/>
        <v/>
      </c>
      <c r="U5" s="83" t="str">
        <f t="shared" si="0"/>
        <v/>
      </c>
      <c r="V5" s="83" t="str">
        <f t="shared" si="0"/>
        <v/>
      </c>
    </row>
    <row r="6" spans="1:22" s="1" customFormat="1" ht="18.75" customHeight="1">
      <c r="A6" s="4"/>
      <c r="B6" s="680" t="str">
        <f>CONCATENATE('加盟校情報&amp;大会設定'!$G$5,'加盟校情報&amp;大会設定'!$H$5,'加盟校情報&amp;大会設定'!$I$5,'加盟校情報&amp;大会設定'!$J$5,)&amp;"　男子4×400mR"</f>
        <v>第50回東海学生陸上競技秋季選手権大会　男子4×400mR</v>
      </c>
      <c r="C6" s="681"/>
      <c r="D6" s="681"/>
      <c r="E6" s="681"/>
      <c r="F6" s="681"/>
      <c r="G6" s="681"/>
      <c r="H6" s="681"/>
      <c r="I6" s="682"/>
      <c r="J6" s="3"/>
      <c r="L6" s="1">
        <f>COUNTA(C18,C47,C76,C105,C134,C163,C192,C221,C250,C279,C308,C337,C366,C395,C424,C453,C482,C511,C540,C569)</f>
        <v>1</v>
      </c>
      <c r="M6" s="83" t="s">
        <v>2126</v>
      </c>
      <c r="N6" s="84" t="s">
        <v>2116</v>
      </c>
      <c r="O6" s="84" t="s">
        <v>2117</v>
      </c>
      <c r="P6" s="85" t="s">
        <v>2120</v>
      </c>
      <c r="Q6" s="85" t="s">
        <v>2120</v>
      </c>
      <c r="R6" s="85" t="s">
        <v>2120</v>
      </c>
      <c r="S6" s="85" t="s">
        <v>2120</v>
      </c>
      <c r="T6" s="85" t="s">
        <v>2120</v>
      </c>
      <c r="U6" s="85" t="s">
        <v>2120</v>
      </c>
      <c r="V6" s="1" t="s">
        <v>2130</v>
      </c>
    </row>
    <row r="7" spans="1:22" s="1" customFormat="1" ht="19.5" customHeight="1" thickBot="1">
      <c r="A7" s="4"/>
      <c r="B7" s="683"/>
      <c r="C7" s="684"/>
      <c r="D7" s="684"/>
      <c r="E7" s="684"/>
      <c r="F7" s="684"/>
      <c r="G7" s="684"/>
      <c r="H7" s="684"/>
      <c r="I7" s="685"/>
      <c r="J7" s="3"/>
      <c r="M7" s="83">
        <f>MAX(M8:M458)</f>
        <v>0</v>
      </c>
      <c r="N7" s="83">
        <f>MAX(N9:N458)</f>
        <v>6</v>
      </c>
      <c r="O7" s="83">
        <f>MAX(O8:O458)</f>
        <v>0</v>
      </c>
      <c r="P7" s="83">
        <f t="shared" ref="P7:V7" si="1">MAX(P8:P458)</f>
        <v>0</v>
      </c>
      <c r="Q7" s="83">
        <f t="shared" si="1"/>
        <v>0</v>
      </c>
      <c r="R7" s="83">
        <f t="shared" si="1"/>
        <v>0</v>
      </c>
      <c r="S7" s="83">
        <f t="shared" si="1"/>
        <v>0</v>
      </c>
      <c r="T7" s="83">
        <f t="shared" si="1"/>
        <v>0</v>
      </c>
      <c r="U7" s="83">
        <f t="shared" si="1"/>
        <v>0</v>
      </c>
      <c r="V7" s="83">
        <f t="shared" si="1"/>
        <v>0</v>
      </c>
    </row>
    <row r="8" spans="1:22" s="1" customFormat="1" ht="18.75">
      <c r="A8" s="4"/>
      <c r="B8" s="650" t="s">
        <v>1183</v>
      </c>
      <c r="C8" s="651"/>
      <c r="D8" s="688" t="str">
        <f>IF(基本情報登録!$D$6&gt;0,基本情報登録!$D$6,"")</f>
        <v/>
      </c>
      <c r="E8" s="689"/>
      <c r="F8" s="689"/>
      <c r="G8" s="689"/>
      <c r="H8" s="651"/>
      <c r="I8" s="32" t="s">
        <v>1217</v>
      </c>
      <c r="J8" s="3"/>
      <c r="M8" s="84" t="str">
        <f>IF(E15="","",IF(AND(E15&gt;20170100,E15&lt;20180917),"",1))</f>
        <v/>
      </c>
      <c r="N8" s="84"/>
      <c r="O8" s="84" t="str">
        <f>IF(C18="","",IF(AND(COUNTA(C18:C29)&gt;3,COUNTA(C18:C29)&lt;7),0,1))</f>
        <v/>
      </c>
      <c r="P8" s="84" t="s">
        <v>2118</v>
      </c>
      <c r="Q8" s="84" t="s">
        <v>2122</v>
      </c>
      <c r="R8" s="84" t="s">
        <v>2119</v>
      </c>
      <c r="S8" s="84" t="s">
        <v>2121</v>
      </c>
      <c r="T8" s="84" t="s">
        <v>2124</v>
      </c>
      <c r="U8" s="84" t="s">
        <v>2123</v>
      </c>
    </row>
    <row r="9" spans="1:22" s="1" customFormat="1" ht="18.75" customHeight="1">
      <c r="A9" s="4"/>
      <c r="B9" s="713" t="s">
        <v>1</v>
      </c>
      <c r="C9" s="714"/>
      <c r="D9" s="690" t="str">
        <f>IF(基本情報登録!$D$8&gt;0,基本情報登録!$D$8,"")</f>
        <v/>
      </c>
      <c r="E9" s="691"/>
      <c r="F9" s="691"/>
      <c r="G9" s="691"/>
      <c r="H9" s="658"/>
      <c r="I9" s="645" t="s">
        <v>2041</v>
      </c>
      <c r="J9" s="3"/>
      <c r="M9" s="83"/>
      <c r="N9" s="84"/>
      <c r="O9" s="84"/>
      <c r="P9" s="84">
        <f>COUNTIF($D$11,P8)</f>
        <v>0</v>
      </c>
      <c r="Q9" s="84">
        <f>COUNTIF($D$11,Q8)</f>
        <v>0</v>
      </c>
      <c r="R9" s="84">
        <f>COUNTIF($D$11,R8)</f>
        <v>0</v>
      </c>
      <c r="S9" s="84">
        <f>COUNTIF($D$11,S8)</f>
        <v>0</v>
      </c>
      <c r="T9" s="84">
        <f t="shared" ref="T9:U9" si="2">COUNTIF($D$11,T8)</f>
        <v>0</v>
      </c>
      <c r="U9" s="84">
        <f t="shared" si="2"/>
        <v>0</v>
      </c>
    </row>
    <row r="10" spans="1:22" s="1" customFormat="1" ht="19.5" customHeight="1" thickBot="1">
      <c r="A10" s="4"/>
      <c r="B10" s="686"/>
      <c r="C10" s="687"/>
      <c r="D10" s="692"/>
      <c r="E10" s="693"/>
      <c r="F10" s="693"/>
      <c r="G10" s="693"/>
      <c r="H10" s="687"/>
      <c r="I10" s="670"/>
      <c r="J10" s="3"/>
      <c r="M10" s="83"/>
      <c r="N10" s="84"/>
      <c r="O10" s="84"/>
      <c r="P10" s="84"/>
      <c r="Q10" s="84"/>
      <c r="R10" s="84"/>
      <c r="S10" s="84"/>
      <c r="T10" s="84"/>
    </row>
    <row r="11" spans="1:22" s="1" customFormat="1" ht="18.75">
      <c r="A11" s="4"/>
      <c r="B11" s="650" t="s">
        <v>2125</v>
      </c>
      <c r="C11" s="651"/>
      <c r="D11" s="652" t="s">
        <v>2137</v>
      </c>
      <c r="E11" s="653"/>
      <c r="F11" s="653"/>
      <c r="G11" s="653"/>
      <c r="H11" s="653"/>
      <c r="I11" s="654"/>
      <c r="J11" s="3"/>
      <c r="M11" s="83"/>
      <c r="N11" s="84"/>
      <c r="O11" s="84"/>
      <c r="P11" s="84"/>
      <c r="Q11" s="84"/>
      <c r="R11" s="84"/>
      <c r="S11" s="84"/>
      <c r="T11" s="84"/>
    </row>
    <row r="12" spans="1:22" s="1" customFormat="1" ht="18.75" hidden="1">
      <c r="A12" s="4"/>
      <c r="B12" s="25"/>
      <c r="C12" s="26"/>
      <c r="D12" s="27"/>
      <c r="E12" s="655" t="str">
        <f>TEXT(D11,"00000")</f>
        <v>32264</v>
      </c>
      <c r="F12" s="655"/>
      <c r="G12" s="655"/>
      <c r="H12" s="655"/>
      <c r="I12" s="656"/>
      <c r="J12" s="3"/>
      <c r="M12" s="83"/>
      <c r="N12" s="84"/>
      <c r="O12" s="84"/>
      <c r="P12" s="84"/>
      <c r="Q12" s="84"/>
      <c r="R12" s="84"/>
      <c r="S12" s="84"/>
      <c r="T12" s="84"/>
    </row>
    <row r="13" spans="1:22" s="1" customFormat="1" ht="18.75" customHeight="1">
      <c r="A13" s="4"/>
      <c r="B13" s="657" t="s">
        <v>21</v>
      </c>
      <c r="C13" s="658"/>
      <c r="D13" s="639" t="s">
        <v>2138</v>
      </c>
      <c r="E13" s="661"/>
      <c r="F13" s="661"/>
      <c r="G13" s="661"/>
      <c r="H13" s="661"/>
      <c r="I13" s="662"/>
      <c r="J13" s="3"/>
      <c r="M13" s="83"/>
      <c r="N13" s="84"/>
      <c r="O13" s="84"/>
      <c r="P13" s="84"/>
      <c r="Q13" s="84"/>
      <c r="R13" s="84"/>
      <c r="S13" s="84"/>
      <c r="T13" s="84"/>
    </row>
    <row r="14" spans="1:22" s="1" customFormat="1" ht="18.75" customHeight="1">
      <c r="A14" s="4"/>
      <c r="B14" s="659"/>
      <c r="C14" s="660"/>
      <c r="D14" s="641"/>
      <c r="E14" s="663"/>
      <c r="F14" s="663"/>
      <c r="G14" s="663"/>
      <c r="H14" s="663"/>
      <c r="I14" s="664"/>
      <c r="J14" s="3"/>
      <c r="M14" s="84"/>
      <c r="N14" s="84"/>
      <c r="O14" s="84"/>
      <c r="P14" s="84"/>
      <c r="Q14" s="84"/>
      <c r="R14" s="84"/>
      <c r="S14" s="84"/>
      <c r="T14" s="84"/>
    </row>
    <row r="15" spans="1:22" s="1" customFormat="1" ht="19.5" thickBot="1">
      <c r="A15" s="4"/>
      <c r="B15" s="686" t="s">
        <v>20</v>
      </c>
      <c r="C15" s="687"/>
      <c r="D15" s="90"/>
      <c r="E15" s="667">
        <v>20180708</v>
      </c>
      <c r="F15" s="668"/>
      <c r="G15" s="668"/>
      <c r="H15" s="668"/>
      <c r="I15" s="669"/>
      <c r="J15" s="3"/>
      <c r="M15" s="84"/>
      <c r="N15" s="84"/>
      <c r="O15" s="84"/>
      <c r="P15" s="84"/>
      <c r="Q15" s="84"/>
      <c r="R15" s="84"/>
      <c r="S15" s="84"/>
      <c r="T15" s="84"/>
    </row>
    <row r="16" spans="1:22" s="1" customFormat="1" ht="18.75">
      <c r="A16" s="4"/>
      <c r="B16" s="715"/>
      <c r="C16" s="716"/>
      <c r="D16" s="716"/>
      <c r="E16" s="716"/>
      <c r="F16" s="716"/>
      <c r="G16" s="716"/>
      <c r="H16" s="716"/>
      <c r="I16" s="717"/>
      <c r="J16" s="3"/>
      <c r="M16" s="84"/>
      <c r="N16" s="84"/>
      <c r="O16" s="84"/>
      <c r="P16" s="84"/>
      <c r="Q16" s="84"/>
      <c r="R16" s="84"/>
      <c r="S16" s="84"/>
      <c r="T16" s="84"/>
    </row>
    <row r="17" spans="1:22" s="1" customFormat="1" ht="19.5" thickBot="1">
      <c r="A17" s="4"/>
      <c r="B17" s="28" t="s">
        <v>1182</v>
      </c>
      <c r="C17" s="29" t="s">
        <v>14</v>
      </c>
      <c r="D17" s="29" t="s">
        <v>1122</v>
      </c>
      <c r="E17" s="718" t="s">
        <v>1179</v>
      </c>
      <c r="F17" s="718"/>
      <c r="G17" s="29" t="s">
        <v>1183</v>
      </c>
      <c r="H17" s="29" t="s">
        <v>39</v>
      </c>
      <c r="I17" s="30" t="s">
        <v>1180</v>
      </c>
      <c r="J17" s="3"/>
      <c r="M17" s="84"/>
      <c r="N17" s="84"/>
      <c r="O17" s="84"/>
      <c r="P17" s="84"/>
      <c r="Q17" s="84"/>
      <c r="R17" s="84"/>
      <c r="S17" s="84"/>
      <c r="T17" s="84"/>
    </row>
    <row r="18" spans="1:22" s="1" customFormat="1" ht="19.5" customHeight="1" thickTop="1">
      <c r="A18" s="4"/>
      <c r="B18" s="648">
        <v>1</v>
      </c>
      <c r="C18" s="644" t="str">
        <f>IF(B18&gt;MAX('様式Ⅰ(男子)'!$BB$14:$BB$313),"",INDEX('様式Ⅰ(男子)'!$C$14:$C$313,MATCH(B18,'様式Ⅰ(男子)'!$BB$14:$BB$313,0),1))</f>
        <v/>
      </c>
      <c r="D18" s="644" t="str">
        <f>IFERROR(IF(C18&gt;0,VLOOKUP(C18,男子登録情報!$A$2:$H$1688,2,0),""),"")</f>
        <v/>
      </c>
      <c r="E18" s="734" t="str">
        <f>IFERROR(IF(C18&gt;0,VLOOKUP(C18,男子登録情報!$A$2:$H$1688,3,0),""),"")</f>
        <v/>
      </c>
      <c r="F18" s="734"/>
      <c r="G18" s="734" t="str">
        <f>IFERROR(IF(C18&gt;0,VLOOKUP(C18,男子登録情報!$A$2:$H$1688,4,0),""),"")</f>
        <v/>
      </c>
      <c r="H18" s="644" t="str">
        <f>IFERROR(IF(C18&gt;0,VLOOKUP(C18,男子登録情報!$A$2:$H$1688,8,0),""),"")</f>
        <v/>
      </c>
      <c r="I18" s="646" t="str">
        <f>IFERROR(IF(C18&gt;0,VLOOKUP(C18,男子登録情報!$A$2:$H$1688,5,0),""),"")</f>
        <v/>
      </c>
      <c r="J18" s="3"/>
      <c r="M18" s="84"/>
      <c r="N18" s="524">
        <f>COUNTIF($C$18:C18,C18)</f>
        <v>1</v>
      </c>
      <c r="O18" s="84"/>
      <c r="P18" s="84"/>
      <c r="Q18" s="84"/>
      <c r="R18" s="84"/>
      <c r="S18" s="84"/>
      <c r="T18" s="84"/>
      <c r="V18" s="523" t="str">
        <f>IF(C18="","",IF(COUNTIF('様式Ⅰ(男子)'!$C$14:$C$313,'様式Ⅱ(男子4×400mR)'!C18)&gt;0,"",1))</f>
        <v/>
      </c>
    </row>
    <row r="19" spans="1:22" s="1" customFormat="1" ht="18.75" customHeight="1">
      <c r="A19" s="4"/>
      <c r="B19" s="709"/>
      <c r="C19" s="391">
        <v>1087</v>
      </c>
      <c r="D19" s="391"/>
      <c r="E19" s="391"/>
      <c r="F19" s="391"/>
      <c r="G19" s="391"/>
      <c r="H19" s="391"/>
      <c r="I19" s="392"/>
      <c r="J19" s="3"/>
      <c r="M19" s="84"/>
      <c r="N19" s="731"/>
      <c r="O19" s="84"/>
      <c r="P19" s="84"/>
      <c r="Q19" s="84"/>
      <c r="R19" s="84"/>
      <c r="S19" s="84"/>
      <c r="T19" s="84"/>
      <c r="V19" s="523"/>
    </row>
    <row r="20" spans="1:22" s="1" customFormat="1" ht="18.75" customHeight="1">
      <c r="A20" s="4"/>
      <c r="B20" s="709">
        <v>2</v>
      </c>
      <c r="C20" s="644" t="str">
        <f>IF(B20&gt;MAX('様式Ⅰ(男子)'!$BB$14:$BB$313),"",INDEX('様式Ⅰ(男子)'!$C$14:$C$313,MATCH(B20,'様式Ⅰ(男子)'!$BB$14:$BB$313,0),1))</f>
        <v/>
      </c>
      <c r="D20" s="644" t="str">
        <f>IFERROR(IF(C20&gt;0,VLOOKUP(C20,男子登録情報!$A$2:$H$1688,2,0),""),"")</f>
        <v/>
      </c>
      <c r="E20" s="391" t="str">
        <f>IFERROR(IF(C20&gt;0,VLOOKUP(C20,男子登録情報!$A$2:$H$1688,3,0),""),"")</f>
        <v/>
      </c>
      <c r="F20" s="391"/>
      <c r="G20" s="391" t="str">
        <f>IFERROR(IF(C20&gt;0,VLOOKUP(C20,男子登録情報!$A$2:$H$1688,4,0),""),"")</f>
        <v/>
      </c>
      <c r="H20" s="644" t="str">
        <f>IFERROR(IF(C20&gt;0,VLOOKUP(C20,男子登録情報!$A$2:$H$1688,8,0),""),"")</f>
        <v/>
      </c>
      <c r="I20" s="646" t="str">
        <f>IFERROR(IF(C20&gt;0,VLOOKUP(C20,男子登録情報!$A$2:$H$1688,5,0),""),"")</f>
        <v/>
      </c>
      <c r="J20" s="3"/>
      <c r="M20" s="84"/>
      <c r="N20" s="524">
        <f>COUNTIF($C$18:C20,C20)</f>
        <v>2</v>
      </c>
      <c r="O20" s="84"/>
      <c r="P20" s="84"/>
      <c r="Q20" s="84"/>
      <c r="R20" s="84"/>
      <c r="S20" s="84"/>
      <c r="T20" s="84"/>
      <c r="V20" s="523" t="str">
        <f>IF(C20="","",IF(COUNTIF('様式Ⅰ(男子)'!$C$14:$C$313,'様式Ⅱ(男子4×400mR)'!C20)&gt;0,"",1))</f>
        <v/>
      </c>
    </row>
    <row r="21" spans="1:22" s="1" customFormat="1" ht="18.75" customHeight="1">
      <c r="A21" s="4"/>
      <c r="B21" s="709"/>
      <c r="C21" s="391">
        <v>1087</v>
      </c>
      <c r="D21" s="391"/>
      <c r="E21" s="391"/>
      <c r="F21" s="391"/>
      <c r="G21" s="391"/>
      <c r="H21" s="391"/>
      <c r="I21" s="392"/>
      <c r="J21" s="3"/>
      <c r="M21" s="84"/>
      <c r="N21" s="731"/>
      <c r="O21" s="84"/>
      <c r="P21" s="84"/>
      <c r="Q21" s="84"/>
      <c r="R21" s="84"/>
      <c r="S21" s="84"/>
      <c r="T21" s="84"/>
      <c r="V21" s="523"/>
    </row>
    <row r="22" spans="1:22" s="1" customFormat="1" ht="18.75" customHeight="1">
      <c r="A22" s="4"/>
      <c r="B22" s="709">
        <v>3</v>
      </c>
      <c r="C22" s="644" t="str">
        <f>IF(B22&gt;MAX('様式Ⅰ(男子)'!$BB$14:$BB$313),"",INDEX('様式Ⅰ(男子)'!$C$14:$C$313,MATCH(B22,'様式Ⅰ(男子)'!$BB$14:$BB$313,0),1))</f>
        <v/>
      </c>
      <c r="D22" s="644" t="str">
        <f>IFERROR(IF(C22&gt;0,VLOOKUP(C22,男子登録情報!$A$2:$H$1688,2,0),""),"")</f>
        <v/>
      </c>
      <c r="E22" s="391" t="str">
        <f>IFERROR(IF(C22&gt;0,VLOOKUP(C22,男子登録情報!$A$2:$H$1688,3,0),""),"")</f>
        <v/>
      </c>
      <c r="F22" s="391"/>
      <c r="G22" s="391" t="str">
        <f>IFERROR(IF(C22&gt;0,VLOOKUP(C22,男子登録情報!$A$2:$H$1688,4,0),""),"")</f>
        <v/>
      </c>
      <c r="H22" s="644" t="str">
        <f>IFERROR(IF(C22&gt;0,VLOOKUP(C22,男子登録情報!$A$2:$H$1688,8,0),""),"")</f>
        <v/>
      </c>
      <c r="I22" s="646" t="str">
        <f>IFERROR(IF(C22&gt;0,VLOOKUP(C22,男子登録情報!$A$2:$H$1688,5,0),""),"")</f>
        <v/>
      </c>
      <c r="J22" s="3"/>
      <c r="M22" s="84"/>
      <c r="N22" s="524">
        <f>COUNTIF($C$18:C22,C22)</f>
        <v>3</v>
      </c>
      <c r="O22" s="84"/>
      <c r="P22" s="84"/>
      <c r="Q22" s="84"/>
      <c r="R22" s="84"/>
      <c r="S22" s="84"/>
      <c r="T22" s="84"/>
      <c r="V22" s="523" t="str">
        <f>IF(C22="","",IF(COUNTIF('様式Ⅰ(男子)'!$C$14:$C$313,'様式Ⅱ(男子4×400mR)'!C22)&gt;0,"",1))</f>
        <v/>
      </c>
    </row>
    <row r="23" spans="1:22" s="1" customFormat="1" ht="18.75" customHeight="1">
      <c r="A23" s="4"/>
      <c r="B23" s="709"/>
      <c r="C23" s="391">
        <v>1087</v>
      </c>
      <c r="D23" s="391"/>
      <c r="E23" s="391"/>
      <c r="F23" s="391"/>
      <c r="G23" s="391"/>
      <c r="H23" s="391"/>
      <c r="I23" s="392"/>
      <c r="J23" s="3"/>
      <c r="M23" s="84"/>
      <c r="N23" s="731"/>
      <c r="O23" s="84"/>
      <c r="P23" s="84"/>
      <c r="Q23" s="84"/>
      <c r="R23" s="84"/>
      <c r="S23" s="84"/>
      <c r="T23" s="84"/>
      <c r="V23" s="523"/>
    </row>
    <row r="24" spans="1:22" s="1" customFormat="1" ht="18.75" customHeight="1">
      <c r="A24" s="4"/>
      <c r="B24" s="709">
        <v>4</v>
      </c>
      <c r="C24" s="644" t="str">
        <f>IF(B24&gt;MAX('様式Ⅰ(男子)'!$BB$14:$BB$313),"",INDEX('様式Ⅰ(男子)'!$C$14:$C$313,MATCH(B24,'様式Ⅰ(男子)'!$BB$14:$BB$313,0),1))</f>
        <v/>
      </c>
      <c r="D24" s="644" t="str">
        <f>IFERROR(IF(C24&gt;0,VLOOKUP(C24,男子登録情報!$A$2:$H$1688,2,0),""),"")</f>
        <v/>
      </c>
      <c r="E24" s="391" t="str">
        <f>IFERROR(IF(C24&gt;0,VLOOKUP(C24,男子登録情報!$A$2:$H$1688,3,0),""),"")</f>
        <v/>
      </c>
      <c r="F24" s="391"/>
      <c r="G24" s="391" t="str">
        <f>IFERROR(IF(C24&gt;0,VLOOKUP(C24,男子登録情報!$A$2:$H$1688,4,0),""),"")</f>
        <v/>
      </c>
      <c r="H24" s="644" t="str">
        <f>IFERROR(IF(C24&gt;0,VLOOKUP(C24,男子登録情報!$A$2:$H$1688,8,0),""),"")</f>
        <v/>
      </c>
      <c r="I24" s="646" t="str">
        <f>IFERROR(IF(C24&gt;0,VLOOKUP(C24,男子登録情報!$A$2:$H$1688,5,0),""),"")</f>
        <v/>
      </c>
      <c r="J24" s="3"/>
      <c r="M24" s="84"/>
      <c r="N24" s="524">
        <f>COUNTIF($C$18:C24,C24)</f>
        <v>4</v>
      </c>
      <c r="O24" s="84"/>
      <c r="P24" s="84"/>
      <c r="Q24" s="84"/>
      <c r="R24" s="84"/>
      <c r="S24" s="84"/>
      <c r="T24" s="84"/>
      <c r="V24" s="523" t="str">
        <f>IF(C24="","",IF(COUNTIF('様式Ⅰ(男子)'!$C$14:$C$313,'様式Ⅱ(男子4×400mR)'!C24)&gt;0,"",1))</f>
        <v/>
      </c>
    </row>
    <row r="25" spans="1:22" s="1" customFormat="1" ht="18.75" customHeight="1">
      <c r="A25" s="4"/>
      <c r="B25" s="709"/>
      <c r="C25" s="391">
        <v>1087</v>
      </c>
      <c r="D25" s="391"/>
      <c r="E25" s="391"/>
      <c r="F25" s="391"/>
      <c r="G25" s="391"/>
      <c r="H25" s="391"/>
      <c r="I25" s="392"/>
      <c r="J25" s="3"/>
      <c r="M25" s="84"/>
      <c r="N25" s="731"/>
      <c r="O25" s="84"/>
      <c r="P25" s="84"/>
      <c r="Q25" s="84"/>
      <c r="R25" s="84"/>
      <c r="S25" s="84"/>
      <c r="T25" s="84"/>
      <c r="V25" s="523"/>
    </row>
    <row r="26" spans="1:22" s="1" customFormat="1" ht="18.75" customHeight="1">
      <c r="A26" s="4"/>
      <c r="B26" s="709">
        <v>5</v>
      </c>
      <c r="C26" s="644" t="str">
        <f>IF(B26&gt;MAX('様式Ⅰ(男子)'!$BB$14:$BB$313),"",INDEX('様式Ⅰ(男子)'!$C$14:$C$313,MATCH(B26,'様式Ⅰ(男子)'!$BB$14:$BB$313,0),1))</f>
        <v/>
      </c>
      <c r="D26" s="644" t="str">
        <f>IFERROR(IF(C26&gt;0,VLOOKUP(C26,男子登録情報!$A$2:$H$1688,2,0),""),"")</f>
        <v/>
      </c>
      <c r="E26" s="391" t="str">
        <f>IFERROR(IF(C26&gt;0,VLOOKUP(C26,男子登録情報!$A$2:$H$1688,3,0),""),"")</f>
        <v/>
      </c>
      <c r="F26" s="391"/>
      <c r="G26" s="391" t="str">
        <f>IFERROR(IF(C26&gt;0,VLOOKUP(C26,男子登録情報!$A$2:$H$1688,4,0),""),"")</f>
        <v/>
      </c>
      <c r="H26" s="644" t="str">
        <f>IFERROR(IF(C26&gt;0,VLOOKUP(C26,男子登録情報!$A$2:$H$1688,8,0),""),"")</f>
        <v/>
      </c>
      <c r="I26" s="646" t="str">
        <f>IFERROR(IF(C26&gt;0,VLOOKUP(C26,男子登録情報!$A$2:$H$1688,5,0),""),"")</f>
        <v/>
      </c>
      <c r="J26" s="3"/>
      <c r="M26" s="84"/>
      <c r="N26" s="524">
        <f>COUNTIF($C$18:C26,C26)</f>
        <v>5</v>
      </c>
      <c r="O26" s="84"/>
      <c r="P26" s="84"/>
      <c r="Q26" s="84"/>
      <c r="R26" s="84"/>
      <c r="S26" s="84"/>
      <c r="T26" s="84"/>
      <c r="V26" s="523" t="str">
        <f>IF(C26="","",IF(COUNTIF('様式Ⅰ(男子)'!$C$14:$C$313,'様式Ⅱ(男子4×400mR)'!C26)&gt;0,"",1))</f>
        <v/>
      </c>
    </row>
    <row r="27" spans="1:22" s="1" customFormat="1" ht="18.75" customHeight="1">
      <c r="A27" s="4"/>
      <c r="B27" s="709"/>
      <c r="C27" s="391">
        <v>1087</v>
      </c>
      <c r="D27" s="391"/>
      <c r="E27" s="391"/>
      <c r="F27" s="391"/>
      <c r="G27" s="391"/>
      <c r="H27" s="391"/>
      <c r="I27" s="392"/>
      <c r="J27" s="3"/>
      <c r="M27" s="84"/>
      <c r="N27" s="731"/>
      <c r="O27" s="84"/>
      <c r="P27" s="84"/>
      <c r="Q27" s="84"/>
      <c r="R27" s="84"/>
      <c r="S27" s="84"/>
      <c r="T27" s="84"/>
      <c r="V27" s="523"/>
    </row>
    <row r="28" spans="1:22" s="1" customFormat="1" ht="18.75" customHeight="1">
      <c r="A28" s="4"/>
      <c r="B28" s="709">
        <v>6</v>
      </c>
      <c r="C28" s="644" t="str">
        <f>IF(B28&gt;MAX('様式Ⅰ(男子)'!$BB$14:$BB$313),"",INDEX('様式Ⅰ(男子)'!$C$14:$C$313,MATCH(B28,'様式Ⅰ(男子)'!$BB$14:$BB$313,0),1))</f>
        <v/>
      </c>
      <c r="D28" s="644" t="str">
        <f>IFERROR(IF(C28&gt;0,VLOOKUP(C28,男子登録情報!$A$2:$H$1688,2,0),""),"")</f>
        <v/>
      </c>
      <c r="E28" s="391" t="str">
        <f>IFERROR(IF(C28&gt;0,VLOOKUP(C28,男子登録情報!$A$2:$H$1688,3,0),""),"")</f>
        <v/>
      </c>
      <c r="F28" s="391"/>
      <c r="G28" s="391" t="str">
        <f>IFERROR(IF(C28&gt;0,VLOOKUP(C28,男子登録情報!$A$2:$H$1688,4,0),""),"")</f>
        <v/>
      </c>
      <c r="H28" s="644" t="str">
        <f>IFERROR(IF(C28&gt;0,VLOOKUP(C28,男子登録情報!$A$2:$H$1688,8,0),""),"")</f>
        <v/>
      </c>
      <c r="I28" s="646" t="str">
        <f>IFERROR(IF(C28&gt;0,VLOOKUP(C28,男子登録情報!$A$2:$H$1688,5,0),""),"")</f>
        <v/>
      </c>
      <c r="J28" s="3"/>
      <c r="M28" s="84"/>
      <c r="N28" s="524">
        <f>COUNTIF($C$18:C28,C28)</f>
        <v>6</v>
      </c>
      <c r="O28" s="84"/>
      <c r="P28" s="84"/>
      <c r="Q28" s="84"/>
      <c r="R28" s="84"/>
      <c r="S28" s="84"/>
      <c r="T28" s="84"/>
      <c r="V28" s="523" t="str">
        <f>IF(C28="","",IF(COUNTIF('様式Ⅰ(男子)'!$C$14:$C$313,'様式Ⅱ(男子4×400mR)'!C28)&gt;0,"",1))</f>
        <v/>
      </c>
    </row>
    <row r="29" spans="1:22" s="1" customFormat="1" ht="19.5" customHeight="1" thickBot="1">
      <c r="A29" s="4"/>
      <c r="B29" s="710"/>
      <c r="C29" s="391">
        <v>1087</v>
      </c>
      <c r="D29" s="391"/>
      <c r="E29" s="711"/>
      <c r="F29" s="711"/>
      <c r="G29" s="711"/>
      <c r="H29" s="391"/>
      <c r="I29" s="392"/>
      <c r="J29" s="3"/>
      <c r="M29" s="84"/>
      <c r="N29" s="731"/>
      <c r="O29" s="84"/>
      <c r="P29" s="84"/>
      <c r="Q29" s="84"/>
      <c r="R29" s="84"/>
      <c r="S29" s="84"/>
      <c r="T29" s="84"/>
      <c r="V29" s="523"/>
    </row>
    <row r="30" spans="1:22" s="1" customFormat="1" ht="18.75">
      <c r="A30" s="4"/>
      <c r="B30" s="671" t="s">
        <v>1181</v>
      </c>
      <c r="C30" s="672"/>
      <c r="D30" s="672"/>
      <c r="E30" s="672"/>
      <c r="F30" s="672"/>
      <c r="G30" s="672"/>
      <c r="H30" s="672"/>
      <c r="I30" s="673"/>
      <c r="J30" s="3"/>
      <c r="M30" s="84"/>
      <c r="N30" s="84"/>
      <c r="O30" s="84"/>
      <c r="P30" s="84"/>
      <c r="Q30" s="84"/>
      <c r="R30" s="84"/>
      <c r="S30" s="84"/>
      <c r="T30" s="84"/>
    </row>
    <row r="31" spans="1:22" s="1" customFormat="1" ht="18.75">
      <c r="A31" s="4"/>
      <c r="B31" s="674"/>
      <c r="C31" s="675"/>
      <c r="D31" s="675"/>
      <c r="E31" s="675"/>
      <c r="F31" s="675"/>
      <c r="G31" s="675"/>
      <c r="H31" s="675"/>
      <c r="I31" s="676"/>
      <c r="J31" s="3"/>
      <c r="M31" s="84"/>
      <c r="N31" s="84"/>
      <c r="O31" s="84"/>
      <c r="P31" s="84"/>
      <c r="Q31" s="84"/>
      <c r="R31" s="84"/>
      <c r="S31" s="84"/>
      <c r="T31" s="84"/>
    </row>
    <row r="32" spans="1:22" s="1" customFormat="1" ht="19.5" thickBot="1">
      <c r="A32" s="4"/>
      <c r="B32" s="677"/>
      <c r="C32" s="678"/>
      <c r="D32" s="678"/>
      <c r="E32" s="678"/>
      <c r="F32" s="678"/>
      <c r="G32" s="678"/>
      <c r="H32" s="678"/>
      <c r="I32" s="679"/>
      <c r="J32" s="3"/>
      <c r="M32" s="84"/>
      <c r="N32" s="84"/>
      <c r="O32" s="84"/>
      <c r="P32" s="84"/>
      <c r="Q32" s="84"/>
      <c r="R32" s="84"/>
      <c r="S32" s="84"/>
      <c r="T32" s="84"/>
    </row>
    <row r="33" spans="1:10" s="1" customFormat="1" ht="18.75">
      <c r="A33" s="35"/>
      <c r="B33" s="35"/>
      <c r="C33" s="35"/>
      <c r="D33" s="35"/>
      <c r="E33" s="35"/>
      <c r="F33" s="35"/>
      <c r="G33" s="35"/>
      <c r="H33" s="35"/>
      <c r="I33" s="35"/>
      <c r="J33" s="38"/>
    </row>
    <row r="34" spans="1:10" s="1" customFormat="1" ht="19.5" hidden="1" thickBot="1">
      <c r="A34" s="4"/>
      <c r="B34" s="4"/>
      <c r="C34" s="4"/>
      <c r="D34" s="4"/>
      <c r="E34" s="4"/>
      <c r="F34" s="4"/>
      <c r="G34" s="4"/>
      <c r="H34" s="4"/>
      <c r="I34" s="4"/>
      <c r="J34" s="36" t="s">
        <v>1196</v>
      </c>
    </row>
    <row r="35" spans="1:10" s="1" customFormat="1" ht="18.75" hidden="1" customHeight="1">
      <c r="A35" s="4"/>
      <c r="B35" s="680" t="str">
        <f>CONCATENATE('加盟校情報&amp;大会設定'!$G$5,'加盟校情報&amp;大会設定'!$H$5,'加盟校情報&amp;大会設定'!$I$5,'加盟校情報&amp;大会設定'!$J$5,)&amp;"　男子4×400mR"</f>
        <v>第50回東海学生陸上競技秋季選手権大会　男子4×400mR</v>
      </c>
      <c r="C35" s="681"/>
      <c r="D35" s="681"/>
      <c r="E35" s="681"/>
      <c r="F35" s="681"/>
      <c r="G35" s="681"/>
      <c r="H35" s="681"/>
      <c r="I35" s="682"/>
      <c r="J35" s="3"/>
    </row>
    <row r="36" spans="1:10" s="1" customFormat="1" ht="19.5" hidden="1" customHeight="1" thickBot="1">
      <c r="A36" s="4"/>
      <c r="B36" s="683"/>
      <c r="C36" s="684"/>
      <c r="D36" s="684"/>
      <c r="E36" s="684"/>
      <c r="F36" s="684"/>
      <c r="G36" s="684"/>
      <c r="H36" s="684"/>
      <c r="I36" s="685"/>
      <c r="J36" s="3"/>
    </row>
    <row r="37" spans="1:10" s="1" customFormat="1" ht="18.75" hidden="1">
      <c r="A37" s="4"/>
      <c r="B37" s="650" t="s">
        <v>1183</v>
      </c>
      <c r="C37" s="651"/>
      <c r="D37" s="688" t="str">
        <f>IF(基本情報登録!$D$6&gt;0,基本情報登録!$D$6,"")</f>
        <v/>
      </c>
      <c r="E37" s="689"/>
      <c r="F37" s="689"/>
      <c r="G37" s="689"/>
      <c r="H37" s="651"/>
      <c r="I37" s="37" t="s">
        <v>1217</v>
      </c>
      <c r="J37" s="3"/>
    </row>
    <row r="38" spans="1:10" s="1" customFormat="1" ht="18.75" hidden="1" customHeight="1">
      <c r="A38" s="4"/>
      <c r="B38" s="657" t="s">
        <v>1</v>
      </c>
      <c r="C38" s="658"/>
      <c r="D38" s="690" t="str">
        <f>IF(基本情報登録!$D$8&gt;0,基本情報登録!$D$8,"")</f>
        <v/>
      </c>
      <c r="E38" s="691"/>
      <c r="F38" s="691"/>
      <c r="G38" s="691"/>
      <c r="H38" s="658"/>
      <c r="I38" s="645"/>
      <c r="J38" s="3"/>
    </row>
    <row r="39" spans="1:10" s="1" customFormat="1" ht="19.5" hidden="1" customHeight="1" thickBot="1">
      <c r="A39" s="4"/>
      <c r="B39" s="686"/>
      <c r="C39" s="687"/>
      <c r="D39" s="692"/>
      <c r="E39" s="693"/>
      <c r="F39" s="693"/>
      <c r="G39" s="693"/>
      <c r="H39" s="687"/>
      <c r="I39" s="670"/>
      <c r="J39" s="3"/>
    </row>
    <row r="40" spans="1:10" s="1" customFormat="1" ht="18.75" hidden="1">
      <c r="A40" s="4"/>
      <c r="B40" s="650" t="s">
        <v>2127</v>
      </c>
      <c r="C40" s="651"/>
      <c r="D40" s="652"/>
      <c r="E40" s="653"/>
      <c r="F40" s="653"/>
      <c r="G40" s="653"/>
      <c r="H40" s="653"/>
      <c r="I40" s="654"/>
      <c r="J40" s="3"/>
    </row>
    <row r="41" spans="1:10" s="1" customFormat="1" ht="18.75" hidden="1" customHeight="1">
      <c r="A41" s="4"/>
      <c r="B41" s="25"/>
      <c r="C41" s="26"/>
      <c r="D41" s="27"/>
      <c r="E41" s="655" t="str">
        <f>TEXT(D40,"00000")</f>
        <v>00000</v>
      </c>
      <c r="F41" s="655"/>
      <c r="G41" s="655"/>
      <c r="H41" s="655"/>
      <c r="I41" s="656"/>
      <c r="J41" s="3"/>
    </row>
    <row r="42" spans="1:10" s="1" customFormat="1" ht="18.75" hidden="1" customHeight="1">
      <c r="A42" s="4"/>
      <c r="B42" s="657" t="s">
        <v>21</v>
      </c>
      <c r="C42" s="658"/>
      <c r="D42" s="639"/>
      <c r="E42" s="661"/>
      <c r="F42" s="661"/>
      <c r="G42" s="661"/>
      <c r="H42" s="661"/>
      <c r="I42" s="662"/>
      <c r="J42" s="3"/>
    </row>
    <row r="43" spans="1:10" s="1" customFormat="1" ht="18.75" hidden="1" customHeight="1">
      <c r="A43" s="4"/>
      <c r="B43" s="659"/>
      <c r="C43" s="660"/>
      <c r="D43" s="641"/>
      <c r="E43" s="663"/>
      <c r="F43" s="663"/>
      <c r="G43" s="663"/>
      <c r="H43" s="663"/>
      <c r="I43" s="664"/>
      <c r="J43" s="3"/>
    </row>
    <row r="44" spans="1:10" s="1" customFormat="1" ht="19.5" hidden="1" thickBot="1">
      <c r="A44" s="4"/>
      <c r="B44" s="665" t="s">
        <v>1177</v>
      </c>
      <c r="C44" s="666"/>
      <c r="D44" s="667"/>
      <c r="E44" s="668"/>
      <c r="F44" s="668"/>
      <c r="G44" s="668"/>
      <c r="H44" s="668"/>
      <c r="I44" s="669"/>
      <c r="J44" s="3"/>
    </row>
    <row r="45" spans="1:10" s="1" customFormat="1" ht="18.75" hidden="1">
      <c r="A45" s="4"/>
      <c r="B45" s="698" t="s">
        <v>1178</v>
      </c>
      <c r="C45" s="699"/>
      <c r="D45" s="699"/>
      <c r="E45" s="699"/>
      <c r="F45" s="699"/>
      <c r="G45" s="699"/>
      <c r="H45" s="699"/>
      <c r="I45" s="700"/>
      <c r="J45" s="3"/>
    </row>
    <row r="46" spans="1:10" s="1" customFormat="1" ht="19.5" hidden="1" thickBot="1">
      <c r="A46" s="4"/>
      <c r="B46" s="28" t="s">
        <v>1182</v>
      </c>
      <c r="C46" s="29" t="s">
        <v>14</v>
      </c>
      <c r="D46" s="29" t="s">
        <v>1122</v>
      </c>
      <c r="E46" s="701" t="s">
        <v>1179</v>
      </c>
      <c r="F46" s="702"/>
      <c r="G46" s="29" t="s">
        <v>1183</v>
      </c>
      <c r="H46" s="29" t="s">
        <v>39</v>
      </c>
      <c r="I46" s="30" t="s">
        <v>1180</v>
      </c>
      <c r="J46" s="3"/>
    </row>
    <row r="47" spans="1:10" s="1" customFormat="1" ht="19.5" hidden="1" customHeight="1" thickTop="1">
      <c r="A47" s="4"/>
      <c r="B47" s="703">
        <v>1</v>
      </c>
      <c r="C47" s="704"/>
      <c r="D47" s="704" t="str">
        <f>IF(C47&gt;0,VLOOKUP(C47,男子登録情報!$A$2:$H$1688,2,0),"")</f>
        <v/>
      </c>
      <c r="E47" s="705" t="str">
        <f>IF(C47&gt;0,VLOOKUP(C47,男子登録情報!$A$2:$H$1688,3,0),"")</f>
        <v/>
      </c>
      <c r="F47" s="706"/>
      <c r="G47" s="704" t="str">
        <f>IF(C47&gt;0,VLOOKUP(C47,男子登録情報!$A$2:$H$1688,4,0),"")</f>
        <v/>
      </c>
      <c r="H47" s="704" t="str">
        <f>IF(C47&gt;0,VLOOKUP(C47,男子登録情報!$A$2:$H$1688,8,0),"")</f>
        <v/>
      </c>
      <c r="I47" s="707" t="str">
        <f>IF(C47&gt;0,VLOOKUP(C47,男子登録情報!$A$2:$H$1688,5,0),"")</f>
        <v/>
      </c>
      <c r="J47" s="3"/>
    </row>
    <row r="48" spans="1:10" s="1" customFormat="1" ht="18.75" hidden="1" customHeight="1">
      <c r="A48" s="4"/>
      <c r="B48" s="648"/>
      <c r="C48" s="644"/>
      <c r="D48" s="644"/>
      <c r="E48" s="641"/>
      <c r="F48" s="642"/>
      <c r="G48" s="644"/>
      <c r="H48" s="644"/>
      <c r="I48" s="646"/>
      <c r="J48" s="3"/>
    </row>
    <row r="49" spans="1:10" s="1" customFormat="1" ht="18.75" hidden="1" customHeight="1">
      <c r="A49" s="4"/>
      <c r="B49" s="647">
        <v>2</v>
      </c>
      <c r="C49" s="643"/>
      <c r="D49" s="643" t="str">
        <f>IF(C49,VLOOKUP(C49,男子登録情報!$A$2:$H$1688,2,0),"")</f>
        <v/>
      </c>
      <c r="E49" s="639" t="str">
        <f>IF(C49&gt;0,VLOOKUP(C49,男子登録情報!$A$2:$H$1688,3,0),"")</f>
        <v/>
      </c>
      <c r="F49" s="640"/>
      <c r="G49" s="643" t="str">
        <f>IF(C49&gt;0,VLOOKUP(C49,男子登録情報!$A$2:$H$1688,4,0),"")</f>
        <v/>
      </c>
      <c r="H49" s="643" t="str">
        <f>IF(C49&gt;0,VLOOKUP(C49,男子登録情報!$A$2:$H$1688,8,0),"")</f>
        <v/>
      </c>
      <c r="I49" s="645" t="str">
        <f>IF(C49&gt;0,VLOOKUP(C49,男子登録情報!$A$2:$H$1688,5,0),"")</f>
        <v/>
      </c>
      <c r="J49" s="3"/>
    </row>
    <row r="50" spans="1:10" s="1" customFormat="1" ht="18.75" hidden="1" customHeight="1">
      <c r="A50" s="4"/>
      <c r="B50" s="648"/>
      <c r="C50" s="644"/>
      <c r="D50" s="644"/>
      <c r="E50" s="641"/>
      <c r="F50" s="642"/>
      <c r="G50" s="644"/>
      <c r="H50" s="644"/>
      <c r="I50" s="646"/>
      <c r="J50" s="3"/>
    </row>
    <row r="51" spans="1:10" s="1" customFormat="1" ht="18.75" hidden="1" customHeight="1">
      <c r="A51" s="4"/>
      <c r="B51" s="647">
        <v>3</v>
      </c>
      <c r="C51" s="643"/>
      <c r="D51" s="643" t="str">
        <f>IF(C51,VLOOKUP(C51,男子登録情報!$A$2:$H$1688,2,0),"")</f>
        <v/>
      </c>
      <c r="E51" s="639" t="str">
        <f>IF(C51&gt;0,VLOOKUP(C51,男子登録情報!$A$2:$H$1688,3,0),"")</f>
        <v/>
      </c>
      <c r="F51" s="640"/>
      <c r="G51" s="643" t="str">
        <f>IF(C51&gt;0,VLOOKUP(C51,男子登録情報!$A$2:$H$1688,4,0),"")</f>
        <v/>
      </c>
      <c r="H51" s="643" t="str">
        <f>IF(C51&gt;0,VLOOKUP(C51,男子登録情報!$A$2:$H$1688,8,0),"")</f>
        <v/>
      </c>
      <c r="I51" s="645" t="str">
        <f>IF(C51&gt;0,VLOOKUP(C51,男子登録情報!$A$2:$H$1688,5,0),"")</f>
        <v/>
      </c>
      <c r="J51" s="3"/>
    </row>
    <row r="52" spans="1:10" s="1" customFormat="1" ht="18.75" hidden="1" customHeight="1">
      <c r="A52" s="4"/>
      <c r="B52" s="648"/>
      <c r="C52" s="644"/>
      <c r="D52" s="644"/>
      <c r="E52" s="641"/>
      <c r="F52" s="642"/>
      <c r="G52" s="644"/>
      <c r="H52" s="644"/>
      <c r="I52" s="646"/>
      <c r="J52" s="3"/>
    </row>
    <row r="53" spans="1:10" s="1" customFormat="1" ht="18.75" hidden="1" customHeight="1">
      <c r="A53" s="4"/>
      <c r="B53" s="647">
        <v>4</v>
      </c>
      <c r="C53" s="643"/>
      <c r="D53" s="643" t="str">
        <f>IF(C53,VLOOKUP(C53,男子登録情報!$A$2:$H$1688,2,0),"")</f>
        <v/>
      </c>
      <c r="E53" s="639" t="str">
        <f>IF(C53&gt;0,VLOOKUP(C53,男子登録情報!$A$2:$H$1688,3,0),"")</f>
        <v/>
      </c>
      <c r="F53" s="640"/>
      <c r="G53" s="643" t="str">
        <f>IF(C53&gt;0,VLOOKUP(C53,男子登録情報!$A$2:$H$1688,4,0),"")</f>
        <v/>
      </c>
      <c r="H53" s="643" t="str">
        <f>IF(C53&gt;0,VLOOKUP(C53,男子登録情報!$A$2:$H$1688,8,0),"")</f>
        <v/>
      </c>
      <c r="I53" s="645" t="str">
        <f>IF(C53&gt;0,VLOOKUP(C53,男子登録情報!$A$2:$H$1688,5,0),"")</f>
        <v/>
      </c>
      <c r="J53" s="3"/>
    </row>
    <row r="54" spans="1:10" s="1" customFormat="1" ht="18.75" hidden="1" customHeight="1">
      <c r="A54" s="4"/>
      <c r="B54" s="648"/>
      <c r="C54" s="644"/>
      <c r="D54" s="644"/>
      <c r="E54" s="641"/>
      <c r="F54" s="642"/>
      <c r="G54" s="644"/>
      <c r="H54" s="644"/>
      <c r="I54" s="646"/>
      <c r="J54" s="3"/>
    </row>
    <row r="55" spans="1:10" s="1" customFormat="1" ht="18.75" hidden="1" customHeight="1">
      <c r="A55" s="4"/>
      <c r="B55" s="647">
        <v>5</v>
      </c>
      <c r="C55" s="643"/>
      <c r="D55" s="643" t="str">
        <f>IF(C55,VLOOKUP(C55,男子登録情報!$A$2:$H$1688,2,0),"")</f>
        <v/>
      </c>
      <c r="E55" s="639" t="str">
        <f>IF(C55&gt;0,VLOOKUP(C55,男子登録情報!$A$2:$H$1688,3,0),"")</f>
        <v/>
      </c>
      <c r="F55" s="640"/>
      <c r="G55" s="643" t="str">
        <f>IF(C55&gt;0,VLOOKUP(C55,男子登録情報!$A$2:$H$1688,4,0),"")</f>
        <v/>
      </c>
      <c r="H55" s="643" t="str">
        <f>IF(C55&gt;0,VLOOKUP(C55,男子登録情報!$A$2:$H$1688,8,0),"")</f>
        <v/>
      </c>
      <c r="I55" s="645" t="str">
        <f>IF(C55&gt;0,VLOOKUP(C55,男子登録情報!$A$2:$H$1688,5,0),"")</f>
        <v/>
      </c>
      <c r="J55" s="3"/>
    </row>
    <row r="56" spans="1:10" s="1" customFormat="1" ht="18.75" hidden="1" customHeight="1">
      <c r="A56" s="4"/>
      <c r="B56" s="648"/>
      <c r="C56" s="644"/>
      <c r="D56" s="644"/>
      <c r="E56" s="641"/>
      <c r="F56" s="642"/>
      <c r="G56" s="644"/>
      <c r="H56" s="644"/>
      <c r="I56" s="646"/>
      <c r="J56" s="3"/>
    </row>
    <row r="57" spans="1:10" s="1" customFormat="1" ht="18.75" hidden="1" customHeight="1">
      <c r="A57" s="4"/>
      <c r="B57" s="647">
        <v>6</v>
      </c>
      <c r="C57" s="643"/>
      <c r="D57" s="643" t="str">
        <f>IF(C57,VLOOKUP(C57,男子登録情報!$A$2:$H$1688,2,0),"")</f>
        <v/>
      </c>
      <c r="E57" s="639" t="str">
        <f>IF(C57&gt;0,VLOOKUP(C57,男子登録情報!$A$2:$H$1688,3,0),"")</f>
        <v/>
      </c>
      <c r="F57" s="640"/>
      <c r="G57" s="643" t="str">
        <f>IF(C57&gt;0,VLOOKUP(C57,男子登録情報!$A$2:$H$1688,4,0),"")</f>
        <v/>
      </c>
      <c r="H57" s="643" t="str">
        <f>IF(C57&gt;0,VLOOKUP(C57,男子登録情報!$A$2:$H$1688,8,0),"")</f>
        <v/>
      </c>
      <c r="I57" s="645" t="str">
        <f>IF(C57&gt;0,VLOOKUP(C57,男子登録情報!$A$2:$H$1688,5,0),"")</f>
        <v/>
      </c>
      <c r="J57" s="3"/>
    </row>
    <row r="58" spans="1:10" s="1" customFormat="1" ht="19.5" hidden="1" customHeight="1" thickBot="1">
      <c r="A58" s="4"/>
      <c r="B58" s="694"/>
      <c r="C58" s="695"/>
      <c r="D58" s="695"/>
      <c r="E58" s="696"/>
      <c r="F58" s="697"/>
      <c r="G58" s="695"/>
      <c r="H58" s="695"/>
      <c r="I58" s="670"/>
      <c r="J58" s="3"/>
    </row>
    <row r="59" spans="1:10" s="1" customFormat="1" ht="18.75" hidden="1">
      <c r="A59" s="4"/>
      <c r="B59" s="671" t="s">
        <v>1181</v>
      </c>
      <c r="C59" s="672"/>
      <c r="D59" s="672"/>
      <c r="E59" s="672"/>
      <c r="F59" s="672"/>
      <c r="G59" s="672"/>
      <c r="H59" s="672"/>
      <c r="I59" s="673"/>
      <c r="J59" s="3"/>
    </row>
    <row r="60" spans="1:10" s="1" customFormat="1" ht="18.75" hidden="1">
      <c r="A60" s="4"/>
      <c r="B60" s="674"/>
      <c r="C60" s="675"/>
      <c r="D60" s="675"/>
      <c r="E60" s="675"/>
      <c r="F60" s="675"/>
      <c r="G60" s="675"/>
      <c r="H60" s="675"/>
      <c r="I60" s="676"/>
      <c r="J60" s="3"/>
    </row>
    <row r="61" spans="1:10" s="1" customFormat="1" ht="19.5" hidden="1" thickBot="1">
      <c r="A61" s="4"/>
      <c r="B61" s="677"/>
      <c r="C61" s="678"/>
      <c r="D61" s="678"/>
      <c r="E61" s="678"/>
      <c r="F61" s="678"/>
      <c r="G61" s="678"/>
      <c r="H61" s="678"/>
      <c r="I61" s="679"/>
      <c r="J61" s="3"/>
    </row>
    <row r="62" spans="1:10" s="1" customFormat="1" ht="18.75" hidden="1">
      <c r="A62" s="35"/>
      <c r="B62" s="35"/>
      <c r="C62" s="35"/>
      <c r="D62" s="35"/>
      <c r="E62" s="35"/>
      <c r="F62" s="35"/>
      <c r="G62" s="35"/>
      <c r="H62" s="35"/>
      <c r="I62" s="35"/>
      <c r="J62" s="38"/>
    </row>
    <row r="63" spans="1:10" s="1" customFormat="1" ht="19.5" hidden="1" thickBot="1">
      <c r="A63" s="4"/>
      <c r="B63" s="4"/>
      <c r="C63" s="4"/>
      <c r="D63" s="4"/>
      <c r="E63" s="4"/>
      <c r="F63" s="4"/>
      <c r="G63" s="4"/>
      <c r="H63" s="4"/>
      <c r="I63" s="4"/>
      <c r="J63" s="36" t="s">
        <v>1197</v>
      </c>
    </row>
    <row r="64" spans="1:10" s="1" customFormat="1" ht="18.75" hidden="1" customHeight="1">
      <c r="A64" s="4"/>
      <c r="B64" s="680" t="str">
        <f>CONCATENATE('加盟校情報&amp;大会設定'!$G$5,'加盟校情報&amp;大会設定'!$H$5,'加盟校情報&amp;大会設定'!$I$5,'加盟校情報&amp;大会設定'!$J$5,)&amp;"　男子4×400mR"</f>
        <v>第50回東海学生陸上競技秋季選手権大会　男子4×400mR</v>
      </c>
      <c r="C64" s="681"/>
      <c r="D64" s="681"/>
      <c r="E64" s="681"/>
      <c r="F64" s="681"/>
      <c r="G64" s="681"/>
      <c r="H64" s="681"/>
      <c r="I64" s="682"/>
      <c r="J64" s="3"/>
    </row>
    <row r="65" spans="1:10" s="1" customFormat="1" ht="19.5" hidden="1" customHeight="1" thickBot="1">
      <c r="A65" s="4"/>
      <c r="B65" s="683"/>
      <c r="C65" s="684"/>
      <c r="D65" s="684"/>
      <c r="E65" s="684"/>
      <c r="F65" s="684"/>
      <c r="G65" s="684"/>
      <c r="H65" s="684"/>
      <c r="I65" s="685"/>
      <c r="J65" s="3"/>
    </row>
    <row r="66" spans="1:10" s="1" customFormat="1" ht="18.75" hidden="1">
      <c r="A66" s="4"/>
      <c r="B66" s="650" t="s">
        <v>1183</v>
      </c>
      <c r="C66" s="651"/>
      <c r="D66" s="688" t="str">
        <f>IF(基本情報登録!$D$6&gt;0,基本情報登録!$D$6,"")</f>
        <v/>
      </c>
      <c r="E66" s="689"/>
      <c r="F66" s="689"/>
      <c r="G66" s="689"/>
      <c r="H66" s="651"/>
      <c r="I66" s="37" t="s">
        <v>1217</v>
      </c>
      <c r="J66" s="3"/>
    </row>
    <row r="67" spans="1:10" s="1" customFormat="1" ht="18.75" hidden="1" customHeight="1">
      <c r="A67" s="4"/>
      <c r="B67" s="657" t="s">
        <v>1</v>
      </c>
      <c r="C67" s="658"/>
      <c r="D67" s="690" t="str">
        <f>IF(基本情報登録!$D$8&gt;0,基本情報登録!$D$8,"")</f>
        <v/>
      </c>
      <c r="E67" s="691"/>
      <c r="F67" s="691"/>
      <c r="G67" s="691"/>
      <c r="H67" s="658"/>
      <c r="I67" s="645"/>
      <c r="J67" s="3"/>
    </row>
    <row r="68" spans="1:10" s="1" customFormat="1" ht="19.5" hidden="1" customHeight="1" thickBot="1">
      <c r="A68" s="4"/>
      <c r="B68" s="686"/>
      <c r="C68" s="687"/>
      <c r="D68" s="692"/>
      <c r="E68" s="693"/>
      <c r="F68" s="693"/>
      <c r="G68" s="693"/>
      <c r="H68" s="687"/>
      <c r="I68" s="670"/>
      <c r="J68" s="3"/>
    </row>
    <row r="69" spans="1:10" s="1" customFormat="1" ht="18.75" hidden="1">
      <c r="A69" s="4"/>
      <c r="B69" s="650" t="s">
        <v>2127</v>
      </c>
      <c r="C69" s="651"/>
      <c r="D69" s="652"/>
      <c r="E69" s="653"/>
      <c r="F69" s="653"/>
      <c r="G69" s="653"/>
      <c r="H69" s="653"/>
      <c r="I69" s="654"/>
      <c r="J69" s="3"/>
    </row>
    <row r="70" spans="1:10" s="1" customFormat="1" ht="18.75" hidden="1">
      <c r="A70" s="4"/>
      <c r="B70" s="25"/>
      <c r="C70" s="26"/>
      <c r="D70" s="27"/>
      <c r="E70" s="655" t="str">
        <f>TEXT(D69,"00000")</f>
        <v>00000</v>
      </c>
      <c r="F70" s="655"/>
      <c r="G70" s="655"/>
      <c r="H70" s="655"/>
      <c r="I70" s="656"/>
      <c r="J70" s="3"/>
    </row>
    <row r="71" spans="1:10" s="1" customFormat="1" ht="18.75" hidden="1" customHeight="1">
      <c r="A71" s="4"/>
      <c r="B71" s="657" t="s">
        <v>21</v>
      </c>
      <c r="C71" s="658"/>
      <c r="D71" s="639"/>
      <c r="E71" s="661"/>
      <c r="F71" s="661"/>
      <c r="G71" s="661"/>
      <c r="H71" s="661"/>
      <c r="I71" s="662"/>
      <c r="J71" s="3"/>
    </row>
    <row r="72" spans="1:10" s="1" customFormat="1" ht="18.75" hidden="1" customHeight="1">
      <c r="A72" s="4"/>
      <c r="B72" s="659"/>
      <c r="C72" s="660"/>
      <c r="D72" s="641"/>
      <c r="E72" s="663"/>
      <c r="F72" s="663"/>
      <c r="G72" s="663"/>
      <c r="H72" s="663"/>
      <c r="I72" s="664"/>
      <c r="J72" s="3"/>
    </row>
    <row r="73" spans="1:10" s="1" customFormat="1" ht="19.5" hidden="1" thickBot="1">
      <c r="A73" s="4"/>
      <c r="B73" s="665" t="s">
        <v>1177</v>
      </c>
      <c r="C73" s="666"/>
      <c r="D73" s="667"/>
      <c r="E73" s="668"/>
      <c r="F73" s="668"/>
      <c r="G73" s="668"/>
      <c r="H73" s="668"/>
      <c r="I73" s="669"/>
      <c r="J73" s="3"/>
    </row>
    <row r="74" spans="1:10" s="1" customFormat="1" ht="18.75" hidden="1">
      <c r="A74" s="4"/>
      <c r="B74" s="698" t="s">
        <v>1178</v>
      </c>
      <c r="C74" s="699"/>
      <c r="D74" s="699"/>
      <c r="E74" s="699"/>
      <c r="F74" s="699"/>
      <c r="G74" s="699"/>
      <c r="H74" s="699"/>
      <c r="I74" s="700"/>
      <c r="J74" s="3"/>
    </row>
    <row r="75" spans="1:10" s="1" customFormat="1" ht="19.5" hidden="1" thickBot="1">
      <c r="A75" s="4"/>
      <c r="B75" s="28" t="s">
        <v>1182</v>
      </c>
      <c r="C75" s="29" t="s">
        <v>14</v>
      </c>
      <c r="D75" s="29" t="s">
        <v>1122</v>
      </c>
      <c r="E75" s="701" t="s">
        <v>1179</v>
      </c>
      <c r="F75" s="702"/>
      <c r="G75" s="29" t="s">
        <v>1183</v>
      </c>
      <c r="H75" s="29" t="s">
        <v>39</v>
      </c>
      <c r="I75" s="30" t="s">
        <v>1180</v>
      </c>
      <c r="J75" s="3"/>
    </row>
    <row r="76" spans="1:10" s="1" customFormat="1" ht="19.5" hidden="1" customHeight="1" thickTop="1">
      <c r="A76" s="4"/>
      <c r="B76" s="703">
        <v>1</v>
      </c>
      <c r="C76" s="704"/>
      <c r="D76" s="704" t="str">
        <f>IF(C76&gt;0,VLOOKUP(C76,男子登録情報!$A$2:$H$1688,2,0),"")</f>
        <v/>
      </c>
      <c r="E76" s="705" t="str">
        <f>IF(C76&gt;0,VLOOKUP(C76,男子登録情報!$A$2:$H$1688,3,0),"")</f>
        <v/>
      </c>
      <c r="F76" s="706"/>
      <c r="G76" s="704" t="str">
        <f>IF(C76&gt;0,VLOOKUP(C76,男子登録情報!$A$2:$H$1688,4,0),"")</f>
        <v/>
      </c>
      <c r="H76" s="704" t="str">
        <f>IF(C76&gt;0,VLOOKUP(C76,男子登録情報!$A$2:$H$1688,8,0),"")</f>
        <v/>
      </c>
      <c r="I76" s="707" t="str">
        <f>IF(C76&gt;0,VLOOKUP(C76,男子登録情報!$A$2:$H$1688,5,0),"")</f>
        <v/>
      </c>
      <c r="J76" s="3"/>
    </row>
    <row r="77" spans="1:10" s="1" customFormat="1" ht="18.75" hidden="1" customHeight="1">
      <c r="A77" s="4"/>
      <c r="B77" s="648"/>
      <c r="C77" s="644"/>
      <c r="D77" s="644"/>
      <c r="E77" s="641"/>
      <c r="F77" s="642"/>
      <c r="G77" s="644"/>
      <c r="H77" s="644"/>
      <c r="I77" s="646"/>
      <c r="J77" s="3"/>
    </row>
    <row r="78" spans="1:10" s="1" customFormat="1" ht="18.75" hidden="1" customHeight="1">
      <c r="A78" s="4"/>
      <c r="B78" s="647">
        <v>2</v>
      </c>
      <c r="C78" s="643"/>
      <c r="D78" s="643" t="str">
        <f>IF(C78,VLOOKUP(C78,男子登録情報!$A$2:$H$1688,2,0),"")</f>
        <v/>
      </c>
      <c r="E78" s="639" t="str">
        <f>IF(C78&gt;0,VLOOKUP(C78,男子登録情報!$A$2:$H$1688,3,0),"")</f>
        <v/>
      </c>
      <c r="F78" s="640"/>
      <c r="G78" s="643" t="str">
        <f>IF(C78&gt;0,VLOOKUP(C78,男子登録情報!$A$2:$H$1688,4,0),"")</f>
        <v/>
      </c>
      <c r="H78" s="643" t="str">
        <f>IF(C78&gt;0,VLOOKUP(C78,男子登録情報!$A$2:$H$1688,8,0),"")</f>
        <v/>
      </c>
      <c r="I78" s="645" t="str">
        <f>IF(C78&gt;0,VLOOKUP(C78,男子登録情報!$A$2:$H$1688,5,0),"")</f>
        <v/>
      </c>
      <c r="J78" s="3"/>
    </row>
    <row r="79" spans="1:10" s="1" customFormat="1" ht="18.75" hidden="1" customHeight="1">
      <c r="A79" s="4"/>
      <c r="B79" s="648"/>
      <c r="C79" s="644"/>
      <c r="D79" s="644"/>
      <c r="E79" s="641"/>
      <c r="F79" s="642"/>
      <c r="G79" s="644"/>
      <c r="H79" s="644"/>
      <c r="I79" s="646"/>
      <c r="J79" s="3"/>
    </row>
    <row r="80" spans="1:10" s="1" customFormat="1" ht="18.75" hidden="1" customHeight="1">
      <c r="A80" s="4"/>
      <c r="B80" s="647">
        <v>3</v>
      </c>
      <c r="C80" s="643"/>
      <c r="D80" s="643" t="str">
        <f>IF(C80,VLOOKUP(C80,男子登録情報!$A$2:$H$1688,2,0),"")</f>
        <v/>
      </c>
      <c r="E80" s="639" t="str">
        <f>IF(C80&gt;0,VLOOKUP(C80,男子登録情報!$A$2:$H$1688,3,0),"")</f>
        <v/>
      </c>
      <c r="F80" s="640"/>
      <c r="G80" s="643" t="str">
        <f>IF(C80&gt;0,VLOOKUP(C80,男子登録情報!$A$2:$H$1688,4,0),"")</f>
        <v/>
      </c>
      <c r="H80" s="643" t="str">
        <f>IF(C80&gt;0,VLOOKUP(C80,男子登録情報!$A$2:$H$1688,8,0),"")</f>
        <v/>
      </c>
      <c r="I80" s="645" t="str">
        <f>IF(C80&gt;0,VLOOKUP(C80,男子登録情報!$A$2:$H$1688,5,0),"")</f>
        <v/>
      </c>
      <c r="J80" s="3"/>
    </row>
    <row r="81" spans="1:10" s="1" customFormat="1" ht="18.75" hidden="1" customHeight="1">
      <c r="A81" s="4"/>
      <c r="B81" s="648"/>
      <c r="C81" s="644"/>
      <c r="D81" s="644"/>
      <c r="E81" s="641"/>
      <c r="F81" s="642"/>
      <c r="G81" s="644"/>
      <c r="H81" s="644"/>
      <c r="I81" s="646"/>
      <c r="J81" s="3"/>
    </row>
    <row r="82" spans="1:10" s="1" customFormat="1" ht="18.75" hidden="1" customHeight="1">
      <c r="A82" s="4"/>
      <c r="B82" s="647">
        <v>4</v>
      </c>
      <c r="C82" s="643"/>
      <c r="D82" s="643" t="str">
        <f>IF(C82,VLOOKUP(C82,男子登録情報!$A$2:$H$1688,2,0),"")</f>
        <v/>
      </c>
      <c r="E82" s="639" t="str">
        <f>IF(C82&gt;0,VLOOKUP(C82,男子登録情報!$A$2:$H$1688,3,0),"")</f>
        <v/>
      </c>
      <c r="F82" s="640"/>
      <c r="G82" s="643" t="str">
        <f>IF(C82&gt;0,VLOOKUP(C82,男子登録情報!$A$2:$H$1688,4,0),"")</f>
        <v/>
      </c>
      <c r="H82" s="643" t="str">
        <f>IF(C82&gt;0,VLOOKUP(C82,男子登録情報!$A$2:$H$1688,8,0),"")</f>
        <v/>
      </c>
      <c r="I82" s="645" t="str">
        <f>IF(C82&gt;0,VLOOKUP(C82,男子登録情報!$A$2:$H$1688,5,0),"")</f>
        <v/>
      </c>
      <c r="J82" s="3"/>
    </row>
    <row r="83" spans="1:10" s="1" customFormat="1" ht="18.75" hidden="1" customHeight="1">
      <c r="A83" s="4"/>
      <c r="B83" s="648"/>
      <c r="C83" s="644"/>
      <c r="D83" s="644"/>
      <c r="E83" s="641"/>
      <c r="F83" s="642"/>
      <c r="G83" s="644"/>
      <c r="H83" s="644"/>
      <c r="I83" s="646"/>
      <c r="J83" s="3"/>
    </row>
    <row r="84" spans="1:10" s="1" customFormat="1" ht="18.75" hidden="1" customHeight="1">
      <c r="A84" s="4"/>
      <c r="B84" s="647">
        <v>5</v>
      </c>
      <c r="C84" s="643"/>
      <c r="D84" s="643" t="str">
        <f>IF(C84,VLOOKUP(C84,男子登録情報!$A$2:$H$1688,2,0),"")</f>
        <v/>
      </c>
      <c r="E84" s="639" t="str">
        <f>IF(C84&gt;0,VLOOKUP(C84,男子登録情報!$A$2:$H$1688,3,0),"")</f>
        <v/>
      </c>
      <c r="F84" s="640"/>
      <c r="G84" s="643" t="str">
        <f>IF(C84&gt;0,VLOOKUP(C84,男子登録情報!$A$2:$H$1688,4,0),"")</f>
        <v/>
      </c>
      <c r="H84" s="643" t="str">
        <f>IF(C84&gt;0,VLOOKUP(C84,男子登録情報!$A$2:$H$1688,8,0),"")</f>
        <v/>
      </c>
      <c r="I84" s="645" t="str">
        <f>IF(C84&gt;0,VLOOKUP(C84,男子登録情報!$A$2:$H$1688,5,0),"")</f>
        <v/>
      </c>
      <c r="J84" s="3"/>
    </row>
    <row r="85" spans="1:10" s="1" customFormat="1" ht="18.75" hidden="1" customHeight="1">
      <c r="A85" s="4"/>
      <c r="B85" s="648"/>
      <c r="C85" s="644"/>
      <c r="D85" s="644"/>
      <c r="E85" s="641"/>
      <c r="F85" s="642"/>
      <c r="G85" s="644"/>
      <c r="H85" s="644"/>
      <c r="I85" s="646"/>
      <c r="J85" s="3"/>
    </row>
    <row r="86" spans="1:10" s="1" customFormat="1" ht="18.75" hidden="1" customHeight="1">
      <c r="A86" s="4"/>
      <c r="B86" s="647">
        <v>6</v>
      </c>
      <c r="C86" s="643"/>
      <c r="D86" s="643" t="str">
        <f>IF(C86,VLOOKUP(C86,男子登録情報!$A$2:$H$1688,2,0),"")</f>
        <v/>
      </c>
      <c r="E86" s="639" t="str">
        <f>IF(C86&gt;0,VLOOKUP(C86,男子登録情報!$A$2:$H$1688,3,0),"")</f>
        <v/>
      </c>
      <c r="F86" s="640"/>
      <c r="G86" s="643" t="str">
        <f>IF(C86&gt;0,VLOOKUP(C86,男子登録情報!$A$2:$H$1688,4,0),"")</f>
        <v/>
      </c>
      <c r="H86" s="643" t="str">
        <f>IF(C86&gt;0,VLOOKUP(C86,男子登録情報!$A$2:$H$1688,8,0),"")</f>
        <v/>
      </c>
      <c r="I86" s="645" t="str">
        <f>IF(C86&gt;0,VLOOKUP(C86,男子登録情報!$A$2:$H$1688,5,0),"")</f>
        <v/>
      </c>
      <c r="J86" s="3"/>
    </row>
    <row r="87" spans="1:10" s="1" customFormat="1" ht="19.5" hidden="1" customHeight="1" thickBot="1">
      <c r="A87" s="4"/>
      <c r="B87" s="694"/>
      <c r="C87" s="695"/>
      <c r="D87" s="695"/>
      <c r="E87" s="696"/>
      <c r="F87" s="697"/>
      <c r="G87" s="695"/>
      <c r="H87" s="695"/>
      <c r="I87" s="670"/>
      <c r="J87" s="3"/>
    </row>
    <row r="88" spans="1:10" s="1" customFormat="1" ht="18.75" hidden="1">
      <c r="A88" s="4"/>
      <c r="B88" s="671" t="s">
        <v>1181</v>
      </c>
      <c r="C88" s="672"/>
      <c r="D88" s="672"/>
      <c r="E88" s="672"/>
      <c r="F88" s="672"/>
      <c r="G88" s="672"/>
      <c r="H88" s="672"/>
      <c r="I88" s="673"/>
      <c r="J88" s="3"/>
    </row>
    <row r="89" spans="1:10" s="1" customFormat="1" ht="18.75" hidden="1">
      <c r="A89" s="4"/>
      <c r="B89" s="674"/>
      <c r="C89" s="675"/>
      <c r="D89" s="675"/>
      <c r="E89" s="675"/>
      <c r="F89" s="675"/>
      <c r="G89" s="675"/>
      <c r="H89" s="675"/>
      <c r="I89" s="676"/>
      <c r="J89" s="3"/>
    </row>
    <row r="90" spans="1:10" s="1" customFormat="1" ht="19.5" hidden="1" thickBot="1">
      <c r="A90" s="4"/>
      <c r="B90" s="677"/>
      <c r="C90" s="678"/>
      <c r="D90" s="678"/>
      <c r="E90" s="678"/>
      <c r="F90" s="678"/>
      <c r="G90" s="678"/>
      <c r="H90" s="678"/>
      <c r="I90" s="679"/>
      <c r="J90" s="3"/>
    </row>
    <row r="91" spans="1:10" s="1" customFormat="1" ht="18.75" hidden="1">
      <c r="A91" s="35"/>
      <c r="B91" s="35"/>
      <c r="C91" s="35"/>
      <c r="D91" s="35"/>
      <c r="E91" s="35"/>
      <c r="F91" s="35"/>
      <c r="G91" s="35"/>
      <c r="H91" s="35"/>
      <c r="I91" s="35"/>
      <c r="J91" s="38"/>
    </row>
    <row r="92" spans="1:10" s="1" customFormat="1" ht="19.5" hidden="1" thickBot="1">
      <c r="A92" s="4"/>
      <c r="B92" s="4"/>
      <c r="C92" s="4"/>
      <c r="D92" s="4"/>
      <c r="E92" s="4"/>
      <c r="F92" s="4"/>
      <c r="G92" s="4"/>
      <c r="H92" s="4"/>
      <c r="I92" s="4"/>
      <c r="J92" s="36" t="s">
        <v>1198</v>
      </c>
    </row>
    <row r="93" spans="1:10" s="1" customFormat="1" ht="18.75" hidden="1" customHeight="1">
      <c r="A93" s="4"/>
      <c r="B93" s="680" t="str">
        <f>CONCATENATE('加盟校情報&amp;大会設定'!$G$5,'加盟校情報&amp;大会設定'!$H$5,'加盟校情報&amp;大会設定'!$I$5,'加盟校情報&amp;大会設定'!$J$5,)&amp;"　男子4×400mR"</f>
        <v>第50回東海学生陸上競技秋季選手権大会　男子4×400mR</v>
      </c>
      <c r="C93" s="681"/>
      <c r="D93" s="681"/>
      <c r="E93" s="681"/>
      <c r="F93" s="681"/>
      <c r="G93" s="681"/>
      <c r="H93" s="681"/>
      <c r="I93" s="682"/>
      <c r="J93" s="3"/>
    </row>
    <row r="94" spans="1:10" s="1" customFormat="1" ht="19.5" hidden="1" customHeight="1" thickBot="1">
      <c r="A94" s="4"/>
      <c r="B94" s="683"/>
      <c r="C94" s="684"/>
      <c r="D94" s="684"/>
      <c r="E94" s="684"/>
      <c r="F94" s="684"/>
      <c r="G94" s="684"/>
      <c r="H94" s="684"/>
      <c r="I94" s="685"/>
      <c r="J94" s="3"/>
    </row>
    <row r="95" spans="1:10" s="1" customFormat="1" ht="18.75" hidden="1">
      <c r="A95" s="4"/>
      <c r="B95" s="650" t="s">
        <v>1183</v>
      </c>
      <c r="C95" s="651"/>
      <c r="D95" s="688" t="str">
        <f>IF(基本情報登録!$D$6&gt;0,基本情報登録!$D$6,"")</f>
        <v/>
      </c>
      <c r="E95" s="689"/>
      <c r="F95" s="689"/>
      <c r="G95" s="689"/>
      <c r="H95" s="651"/>
      <c r="I95" s="37" t="s">
        <v>1217</v>
      </c>
      <c r="J95" s="3"/>
    </row>
    <row r="96" spans="1:10" s="1" customFormat="1" ht="18.75" hidden="1" customHeight="1">
      <c r="A96" s="4"/>
      <c r="B96" s="657" t="s">
        <v>1</v>
      </c>
      <c r="C96" s="658"/>
      <c r="D96" s="690" t="str">
        <f>IF(基本情報登録!$D$8&gt;0,基本情報登録!$D$8,"")</f>
        <v/>
      </c>
      <c r="E96" s="691"/>
      <c r="F96" s="691"/>
      <c r="G96" s="691"/>
      <c r="H96" s="658"/>
      <c r="I96" s="645"/>
      <c r="J96" s="3"/>
    </row>
    <row r="97" spans="1:10" s="1" customFormat="1" ht="19.5" hidden="1" customHeight="1" thickBot="1">
      <c r="A97" s="4"/>
      <c r="B97" s="686"/>
      <c r="C97" s="687"/>
      <c r="D97" s="692"/>
      <c r="E97" s="693"/>
      <c r="F97" s="693"/>
      <c r="G97" s="693"/>
      <c r="H97" s="687"/>
      <c r="I97" s="670"/>
      <c r="J97" s="3"/>
    </row>
    <row r="98" spans="1:10" s="1" customFormat="1" ht="18.75" hidden="1">
      <c r="A98" s="4"/>
      <c r="B98" s="650" t="s">
        <v>2127</v>
      </c>
      <c r="C98" s="651"/>
      <c r="D98" s="652"/>
      <c r="E98" s="653"/>
      <c r="F98" s="653"/>
      <c r="G98" s="653"/>
      <c r="H98" s="653"/>
      <c r="I98" s="654"/>
      <c r="J98" s="3"/>
    </row>
    <row r="99" spans="1:10" s="1" customFormat="1" ht="18.75" hidden="1">
      <c r="A99" s="4"/>
      <c r="B99" s="25"/>
      <c r="C99" s="26"/>
      <c r="D99" s="27"/>
      <c r="E99" s="655" t="str">
        <f>TEXT(D98,"00000")</f>
        <v>00000</v>
      </c>
      <c r="F99" s="655"/>
      <c r="G99" s="655"/>
      <c r="H99" s="655"/>
      <c r="I99" s="656"/>
      <c r="J99" s="3"/>
    </row>
    <row r="100" spans="1:10" s="1" customFormat="1" ht="18.75" hidden="1" customHeight="1">
      <c r="A100" s="4"/>
      <c r="B100" s="657" t="s">
        <v>21</v>
      </c>
      <c r="C100" s="658"/>
      <c r="D100" s="639"/>
      <c r="E100" s="661"/>
      <c r="F100" s="661"/>
      <c r="G100" s="661"/>
      <c r="H100" s="661"/>
      <c r="I100" s="662"/>
      <c r="J100" s="3"/>
    </row>
    <row r="101" spans="1:10" s="1" customFormat="1" ht="18.75" hidden="1" customHeight="1">
      <c r="A101" s="4"/>
      <c r="B101" s="659"/>
      <c r="C101" s="660"/>
      <c r="D101" s="641"/>
      <c r="E101" s="663"/>
      <c r="F101" s="663"/>
      <c r="G101" s="663"/>
      <c r="H101" s="663"/>
      <c r="I101" s="664"/>
      <c r="J101" s="3"/>
    </row>
    <row r="102" spans="1:10" s="1" customFormat="1" ht="19.5" hidden="1" thickBot="1">
      <c r="A102" s="4"/>
      <c r="B102" s="665" t="s">
        <v>1177</v>
      </c>
      <c r="C102" s="666"/>
      <c r="D102" s="667"/>
      <c r="E102" s="668"/>
      <c r="F102" s="668"/>
      <c r="G102" s="668"/>
      <c r="H102" s="668"/>
      <c r="I102" s="669"/>
      <c r="J102" s="3"/>
    </row>
    <row r="103" spans="1:10" s="1" customFormat="1" ht="18.75" hidden="1">
      <c r="A103" s="4"/>
      <c r="B103" s="698" t="s">
        <v>1178</v>
      </c>
      <c r="C103" s="699"/>
      <c r="D103" s="699"/>
      <c r="E103" s="699"/>
      <c r="F103" s="699"/>
      <c r="G103" s="699"/>
      <c r="H103" s="699"/>
      <c r="I103" s="700"/>
      <c r="J103" s="3"/>
    </row>
    <row r="104" spans="1:10" s="1" customFormat="1" ht="19.5" hidden="1" thickBot="1">
      <c r="A104" s="4"/>
      <c r="B104" s="28" t="s">
        <v>1182</v>
      </c>
      <c r="C104" s="29" t="s">
        <v>14</v>
      </c>
      <c r="D104" s="29" t="s">
        <v>1122</v>
      </c>
      <c r="E104" s="701" t="s">
        <v>1179</v>
      </c>
      <c r="F104" s="702"/>
      <c r="G104" s="29" t="s">
        <v>1183</v>
      </c>
      <c r="H104" s="29" t="s">
        <v>39</v>
      </c>
      <c r="I104" s="30" t="s">
        <v>1180</v>
      </c>
      <c r="J104" s="3"/>
    </row>
    <row r="105" spans="1:10" s="1" customFormat="1" ht="19.5" hidden="1" customHeight="1" thickTop="1">
      <c r="A105" s="4"/>
      <c r="B105" s="703">
        <v>1</v>
      </c>
      <c r="C105" s="704"/>
      <c r="D105" s="704" t="str">
        <f>IF(C105&gt;0,VLOOKUP(C105,男子登録情報!$A$2:$H$1688,2,0),"")</f>
        <v/>
      </c>
      <c r="E105" s="705" t="str">
        <f>IF(C105&gt;0,VLOOKUP(C105,男子登録情報!$A$2:$H$1688,3,0),"")</f>
        <v/>
      </c>
      <c r="F105" s="706"/>
      <c r="G105" s="704" t="str">
        <f>IF(C105&gt;0,VLOOKUP(C105,男子登録情報!$A$2:$H$1688,4,0),"")</f>
        <v/>
      </c>
      <c r="H105" s="704" t="str">
        <f>IF(C105&gt;0,VLOOKUP(C105,男子登録情報!$A$2:$H$1688,8,0),"")</f>
        <v/>
      </c>
      <c r="I105" s="707" t="str">
        <f>IF(C105&gt;0,VLOOKUP(C105,男子登録情報!$A$2:$H$1688,5,0),"")</f>
        <v/>
      </c>
      <c r="J105" s="3"/>
    </row>
    <row r="106" spans="1:10" s="1" customFormat="1" ht="18.75" hidden="1" customHeight="1">
      <c r="A106" s="4"/>
      <c r="B106" s="648"/>
      <c r="C106" s="644"/>
      <c r="D106" s="644"/>
      <c r="E106" s="641"/>
      <c r="F106" s="642"/>
      <c r="G106" s="644"/>
      <c r="H106" s="644"/>
      <c r="I106" s="646"/>
      <c r="J106" s="3"/>
    </row>
    <row r="107" spans="1:10" s="1" customFormat="1" ht="18.75" hidden="1" customHeight="1">
      <c r="A107" s="4"/>
      <c r="B107" s="647">
        <v>2</v>
      </c>
      <c r="C107" s="643"/>
      <c r="D107" s="643" t="str">
        <f>IF(C107,VLOOKUP(C107,男子登録情報!$A$2:$H$1688,2,0),"")</f>
        <v/>
      </c>
      <c r="E107" s="639" t="str">
        <f>IF(C107&gt;0,VLOOKUP(C107,男子登録情報!$A$2:$H$1688,3,0),"")</f>
        <v/>
      </c>
      <c r="F107" s="640"/>
      <c r="G107" s="643" t="str">
        <f>IF(C107&gt;0,VLOOKUP(C107,男子登録情報!$A$2:$H$1688,4,0),"")</f>
        <v/>
      </c>
      <c r="H107" s="643" t="str">
        <f>IF(C107&gt;0,VLOOKUP(C107,男子登録情報!$A$2:$H$1688,8,0),"")</f>
        <v/>
      </c>
      <c r="I107" s="645" t="str">
        <f>IF(C107&gt;0,VLOOKUP(C107,男子登録情報!$A$2:$H$1688,5,0),"")</f>
        <v/>
      </c>
      <c r="J107" s="3"/>
    </row>
    <row r="108" spans="1:10" s="1" customFormat="1" ht="18.75" hidden="1" customHeight="1">
      <c r="A108" s="4"/>
      <c r="B108" s="648"/>
      <c r="C108" s="644"/>
      <c r="D108" s="644"/>
      <c r="E108" s="641"/>
      <c r="F108" s="642"/>
      <c r="G108" s="644"/>
      <c r="H108" s="644"/>
      <c r="I108" s="646"/>
      <c r="J108" s="3"/>
    </row>
    <row r="109" spans="1:10" s="1" customFormat="1" ht="18.75" hidden="1" customHeight="1">
      <c r="A109" s="4"/>
      <c r="B109" s="647">
        <v>3</v>
      </c>
      <c r="C109" s="643"/>
      <c r="D109" s="643" t="str">
        <f>IF(C109,VLOOKUP(C109,男子登録情報!$A$2:$H$1688,2,0),"")</f>
        <v/>
      </c>
      <c r="E109" s="639" t="str">
        <f>IF(C109&gt;0,VLOOKUP(C109,男子登録情報!$A$2:$H$1688,3,0),"")</f>
        <v/>
      </c>
      <c r="F109" s="640"/>
      <c r="G109" s="643" t="str">
        <f>IF(C109&gt;0,VLOOKUP(C109,男子登録情報!$A$2:$H$1688,4,0),"")</f>
        <v/>
      </c>
      <c r="H109" s="643" t="str">
        <f>IF(C109&gt;0,VLOOKUP(C109,男子登録情報!$A$2:$H$1688,8,0),"")</f>
        <v/>
      </c>
      <c r="I109" s="645" t="str">
        <f>IF(C109&gt;0,VLOOKUP(C109,男子登録情報!$A$2:$H$1688,5,0),"")</f>
        <v/>
      </c>
      <c r="J109" s="3"/>
    </row>
    <row r="110" spans="1:10" s="1" customFormat="1" ht="18.75" hidden="1" customHeight="1">
      <c r="A110" s="4"/>
      <c r="B110" s="648"/>
      <c r="C110" s="644"/>
      <c r="D110" s="644"/>
      <c r="E110" s="641"/>
      <c r="F110" s="642"/>
      <c r="G110" s="644"/>
      <c r="H110" s="644"/>
      <c r="I110" s="646"/>
      <c r="J110" s="3"/>
    </row>
    <row r="111" spans="1:10" s="1" customFormat="1" ht="18.75" hidden="1" customHeight="1">
      <c r="A111" s="4"/>
      <c r="B111" s="647">
        <v>4</v>
      </c>
      <c r="C111" s="643"/>
      <c r="D111" s="643" t="str">
        <f>IF(C111,VLOOKUP(C111,男子登録情報!$A$2:$H$1688,2,0),"")</f>
        <v/>
      </c>
      <c r="E111" s="639" t="str">
        <f>IF(C111&gt;0,VLOOKUP(C111,男子登録情報!$A$2:$H$1688,3,0),"")</f>
        <v/>
      </c>
      <c r="F111" s="640"/>
      <c r="G111" s="643" t="str">
        <f>IF(C111&gt;0,VLOOKUP(C111,男子登録情報!$A$2:$H$1688,4,0),"")</f>
        <v/>
      </c>
      <c r="H111" s="643" t="str">
        <f>IF(C111&gt;0,VLOOKUP(C111,男子登録情報!$A$2:$H$1688,8,0),"")</f>
        <v/>
      </c>
      <c r="I111" s="645" t="str">
        <f>IF(C111&gt;0,VLOOKUP(C111,男子登録情報!$A$2:$H$1688,5,0),"")</f>
        <v/>
      </c>
      <c r="J111" s="3"/>
    </row>
    <row r="112" spans="1:10" s="1" customFormat="1" ht="18.75" hidden="1" customHeight="1">
      <c r="A112" s="4"/>
      <c r="B112" s="648"/>
      <c r="C112" s="644"/>
      <c r="D112" s="644"/>
      <c r="E112" s="641"/>
      <c r="F112" s="642"/>
      <c r="G112" s="644"/>
      <c r="H112" s="644"/>
      <c r="I112" s="646"/>
      <c r="J112" s="3"/>
    </row>
    <row r="113" spans="1:10" s="1" customFormat="1" ht="18.75" hidden="1" customHeight="1">
      <c r="A113" s="4"/>
      <c r="B113" s="647">
        <v>5</v>
      </c>
      <c r="C113" s="643"/>
      <c r="D113" s="643" t="str">
        <f>IF(C113,VLOOKUP(C113,男子登録情報!$A$2:$H$1688,2,0),"")</f>
        <v/>
      </c>
      <c r="E113" s="639" t="str">
        <f>IF(C113&gt;0,VLOOKUP(C113,男子登録情報!$A$2:$H$1688,3,0),"")</f>
        <v/>
      </c>
      <c r="F113" s="640"/>
      <c r="G113" s="643" t="str">
        <f>IF(C113&gt;0,VLOOKUP(C113,男子登録情報!$A$2:$H$1688,4,0),"")</f>
        <v/>
      </c>
      <c r="H113" s="643" t="str">
        <f>IF(C113&gt;0,VLOOKUP(C113,男子登録情報!$A$2:$H$1688,8,0),"")</f>
        <v/>
      </c>
      <c r="I113" s="645" t="str">
        <f>IF(C113&gt;0,VLOOKUP(C113,男子登録情報!$A$2:$H$1688,5,0),"")</f>
        <v/>
      </c>
      <c r="J113" s="3"/>
    </row>
    <row r="114" spans="1:10" s="1" customFormat="1" ht="18.75" hidden="1" customHeight="1">
      <c r="A114" s="4"/>
      <c r="B114" s="648"/>
      <c r="C114" s="644"/>
      <c r="D114" s="644"/>
      <c r="E114" s="641"/>
      <c r="F114" s="642"/>
      <c r="G114" s="644"/>
      <c r="H114" s="644"/>
      <c r="I114" s="646"/>
      <c r="J114" s="3"/>
    </row>
    <row r="115" spans="1:10" s="1" customFormat="1" ht="18.75" hidden="1" customHeight="1">
      <c r="A115" s="4"/>
      <c r="B115" s="647">
        <v>6</v>
      </c>
      <c r="C115" s="643"/>
      <c r="D115" s="643" t="str">
        <f>IF(C115,VLOOKUP(C115,男子登録情報!$A$2:$H$1688,2,0),"")</f>
        <v/>
      </c>
      <c r="E115" s="639" t="str">
        <f>IF(C115&gt;0,VLOOKUP(C115,男子登録情報!$A$2:$H$1688,3,0),"")</f>
        <v/>
      </c>
      <c r="F115" s="640"/>
      <c r="G115" s="643" t="str">
        <f>IF(C115&gt;0,VLOOKUP(C115,男子登録情報!$A$2:$H$1688,4,0),"")</f>
        <v/>
      </c>
      <c r="H115" s="643" t="str">
        <f>IF(C115&gt;0,VLOOKUP(C115,男子登録情報!$A$2:$H$1688,8,0),"")</f>
        <v/>
      </c>
      <c r="I115" s="645" t="str">
        <f>IF(C115&gt;0,VLOOKUP(C115,男子登録情報!$A$2:$H$1688,5,0),"")</f>
        <v/>
      </c>
      <c r="J115" s="3"/>
    </row>
    <row r="116" spans="1:10" s="1" customFormat="1" ht="19.5" hidden="1" customHeight="1" thickBot="1">
      <c r="A116" s="4"/>
      <c r="B116" s="694"/>
      <c r="C116" s="695"/>
      <c r="D116" s="695"/>
      <c r="E116" s="696"/>
      <c r="F116" s="697"/>
      <c r="G116" s="695"/>
      <c r="H116" s="695"/>
      <c r="I116" s="670"/>
      <c r="J116" s="3"/>
    </row>
    <row r="117" spans="1:10" s="1" customFormat="1" ht="18.75" hidden="1">
      <c r="A117" s="4"/>
      <c r="B117" s="671" t="s">
        <v>1181</v>
      </c>
      <c r="C117" s="672"/>
      <c r="D117" s="672"/>
      <c r="E117" s="672"/>
      <c r="F117" s="672"/>
      <c r="G117" s="672"/>
      <c r="H117" s="672"/>
      <c r="I117" s="673"/>
      <c r="J117" s="3"/>
    </row>
    <row r="118" spans="1:10" s="1" customFormat="1" ht="18.75" hidden="1">
      <c r="A118" s="4"/>
      <c r="B118" s="674"/>
      <c r="C118" s="675"/>
      <c r="D118" s="675"/>
      <c r="E118" s="675"/>
      <c r="F118" s="675"/>
      <c r="G118" s="675"/>
      <c r="H118" s="675"/>
      <c r="I118" s="676"/>
      <c r="J118" s="3"/>
    </row>
    <row r="119" spans="1:10" s="1" customFormat="1" ht="19.5" hidden="1" thickBot="1">
      <c r="A119" s="4"/>
      <c r="B119" s="677"/>
      <c r="C119" s="678"/>
      <c r="D119" s="678"/>
      <c r="E119" s="678"/>
      <c r="F119" s="678"/>
      <c r="G119" s="678"/>
      <c r="H119" s="678"/>
      <c r="I119" s="679"/>
      <c r="J119" s="3"/>
    </row>
    <row r="120" spans="1:10" s="1" customFormat="1" ht="18.75" hidden="1">
      <c r="A120" s="35"/>
      <c r="B120" s="35"/>
      <c r="C120" s="35"/>
      <c r="D120" s="35"/>
      <c r="E120" s="35"/>
      <c r="F120" s="35"/>
      <c r="G120" s="35"/>
      <c r="H120" s="35"/>
      <c r="I120" s="35"/>
      <c r="J120" s="38"/>
    </row>
    <row r="121" spans="1:10" s="1" customFormat="1" ht="19.5" hidden="1" thickBot="1">
      <c r="A121" s="4"/>
      <c r="B121" s="4"/>
      <c r="C121" s="4"/>
      <c r="D121" s="4"/>
      <c r="E121" s="4"/>
      <c r="F121" s="4"/>
      <c r="G121" s="4"/>
      <c r="H121" s="4"/>
      <c r="I121" s="4"/>
      <c r="J121" s="36" t="s">
        <v>1199</v>
      </c>
    </row>
    <row r="122" spans="1:10" s="1" customFormat="1" ht="18.75" hidden="1" customHeight="1">
      <c r="A122" s="4"/>
      <c r="B122" s="680" t="str">
        <f>CONCATENATE('加盟校情報&amp;大会設定'!$G$5,'加盟校情報&amp;大会設定'!$H$5,'加盟校情報&amp;大会設定'!$I$5,'加盟校情報&amp;大会設定'!$J$5,)&amp;"　男子4×400mR"</f>
        <v>第50回東海学生陸上競技秋季選手権大会　男子4×400mR</v>
      </c>
      <c r="C122" s="681"/>
      <c r="D122" s="681"/>
      <c r="E122" s="681"/>
      <c r="F122" s="681"/>
      <c r="G122" s="681"/>
      <c r="H122" s="681"/>
      <c r="I122" s="682"/>
      <c r="J122" s="3"/>
    </row>
    <row r="123" spans="1:10" s="1" customFormat="1" ht="19.5" hidden="1" customHeight="1" thickBot="1">
      <c r="A123" s="4"/>
      <c r="B123" s="683"/>
      <c r="C123" s="684"/>
      <c r="D123" s="684"/>
      <c r="E123" s="684"/>
      <c r="F123" s="684"/>
      <c r="G123" s="684"/>
      <c r="H123" s="684"/>
      <c r="I123" s="685"/>
      <c r="J123" s="3"/>
    </row>
    <row r="124" spans="1:10" s="1" customFormat="1" ht="18.75" hidden="1">
      <c r="A124" s="4"/>
      <c r="B124" s="650" t="s">
        <v>1183</v>
      </c>
      <c r="C124" s="651"/>
      <c r="D124" s="688" t="str">
        <f>IF(基本情報登録!$D$6&gt;0,基本情報登録!$D$6,"")</f>
        <v/>
      </c>
      <c r="E124" s="689"/>
      <c r="F124" s="689"/>
      <c r="G124" s="689"/>
      <c r="H124" s="651"/>
      <c r="I124" s="37" t="s">
        <v>1217</v>
      </c>
      <c r="J124" s="3"/>
    </row>
    <row r="125" spans="1:10" s="1" customFormat="1" ht="18.75" hidden="1" customHeight="1">
      <c r="A125" s="4"/>
      <c r="B125" s="657" t="s">
        <v>1</v>
      </c>
      <c r="C125" s="658"/>
      <c r="D125" s="690" t="str">
        <f>IF(基本情報登録!$D$8&gt;0,基本情報登録!$D$8,"")</f>
        <v/>
      </c>
      <c r="E125" s="691"/>
      <c r="F125" s="691"/>
      <c r="G125" s="691"/>
      <c r="H125" s="658"/>
      <c r="I125" s="645"/>
      <c r="J125" s="3"/>
    </row>
    <row r="126" spans="1:10" s="1" customFormat="1" ht="19.5" hidden="1" customHeight="1" thickBot="1">
      <c r="A126" s="4"/>
      <c r="B126" s="686"/>
      <c r="C126" s="687"/>
      <c r="D126" s="692"/>
      <c r="E126" s="693"/>
      <c r="F126" s="693"/>
      <c r="G126" s="693"/>
      <c r="H126" s="687"/>
      <c r="I126" s="670"/>
      <c r="J126" s="3"/>
    </row>
    <row r="127" spans="1:10" s="1" customFormat="1" ht="18.75" hidden="1">
      <c r="A127" s="4"/>
      <c r="B127" s="650" t="s">
        <v>2127</v>
      </c>
      <c r="C127" s="651"/>
      <c r="D127" s="652"/>
      <c r="E127" s="653"/>
      <c r="F127" s="653"/>
      <c r="G127" s="653"/>
      <c r="H127" s="653"/>
      <c r="I127" s="654"/>
      <c r="J127" s="3"/>
    </row>
    <row r="128" spans="1:10" s="1" customFormat="1" ht="18.75" hidden="1">
      <c r="A128" s="4"/>
      <c r="B128" s="25"/>
      <c r="C128" s="26"/>
      <c r="D128" s="27"/>
      <c r="E128" s="655" t="str">
        <f>TEXT(D127,"00000")</f>
        <v>00000</v>
      </c>
      <c r="F128" s="655"/>
      <c r="G128" s="655"/>
      <c r="H128" s="655"/>
      <c r="I128" s="656"/>
      <c r="J128" s="3"/>
    </row>
    <row r="129" spans="1:10" s="1" customFormat="1" ht="18.75" hidden="1" customHeight="1">
      <c r="A129" s="4"/>
      <c r="B129" s="657" t="s">
        <v>21</v>
      </c>
      <c r="C129" s="658"/>
      <c r="D129" s="639"/>
      <c r="E129" s="661"/>
      <c r="F129" s="661"/>
      <c r="G129" s="661"/>
      <c r="H129" s="661"/>
      <c r="I129" s="662"/>
      <c r="J129" s="3"/>
    </row>
    <row r="130" spans="1:10" s="1" customFormat="1" ht="18.75" hidden="1" customHeight="1">
      <c r="A130" s="4"/>
      <c r="B130" s="659"/>
      <c r="C130" s="660"/>
      <c r="D130" s="641"/>
      <c r="E130" s="663"/>
      <c r="F130" s="663"/>
      <c r="G130" s="663"/>
      <c r="H130" s="663"/>
      <c r="I130" s="664"/>
      <c r="J130" s="3"/>
    </row>
    <row r="131" spans="1:10" s="1" customFormat="1" ht="19.5" hidden="1" thickBot="1">
      <c r="A131" s="4"/>
      <c r="B131" s="665" t="s">
        <v>1177</v>
      </c>
      <c r="C131" s="666"/>
      <c r="D131" s="667"/>
      <c r="E131" s="668"/>
      <c r="F131" s="668"/>
      <c r="G131" s="668"/>
      <c r="H131" s="668"/>
      <c r="I131" s="669"/>
      <c r="J131" s="3"/>
    </row>
    <row r="132" spans="1:10" s="1" customFormat="1" ht="18.75" hidden="1">
      <c r="A132" s="4"/>
      <c r="B132" s="698" t="s">
        <v>1178</v>
      </c>
      <c r="C132" s="699"/>
      <c r="D132" s="699"/>
      <c r="E132" s="699"/>
      <c r="F132" s="699"/>
      <c r="G132" s="699"/>
      <c r="H132" s="699"/>
      <c r="I132" s="700"/>
      <c r="J132" s="3"/>
    </row>
    <row r="133" spans="1:10" s="1" customFormat="1" ht="19.5" hidden="1" thickBot="1">
      <c r="A133" s="4"/>
      <c r="B133" s="28" t="s">
        <v>1182</v>
      </c>
      <c r="C133" s="29" t="s">
        <v>14</v>
      </c>
      <c r="D133" s="29" t="s">
        <v>1122</v>
      </c>
      <c r="E133" s="701" t="s">
        <v>1179</v>
      </c>
      <c r="F133" s="702"/>
      <c r="G133" s="29" t="s">
        <v>1183</v>
      </c>
      <c r="H133" s="29" t="s">
        <v>39</v>
      </c>
      <c r="I133" s="30" t="s">
        <v>1180</v>
      </c>
      <c r="J133" s="3"/>
    </row>
    <row r="134" spans="1:10" s="1" customFormat="1" ht="19.5" hidden="1" customHeight="1" thickTop="1">
      <c r="A134" s="4"/>
      <c r="B134" s="703">
        <v>1</v>
      </c>
      <c r="C134" s="704"/>
      <c r="D134" s="704" t="str">
        <f>IF(C134&gt;0,VLOOKUP(C134,男子登録情報!$A$2:$H$1688,2,0),"")</f>
        <v/>
      </c>
      <c r="E134" s="705" t="str">
        <f>IF(C134&gt;0,VLOOKUP(C134,男子登録情報!$A$2:$H$1688,3,0),"")</f>
        <v/>
      </c>
      <c r="F134" s="706"/>
      <c r="G134" s="704" t="str">
        <f>IF(C134&gt;0,VLOOKUP(C134,男子登録情報!$A$2:$H$1688,4,0),"")</f>
        <v/>
      </c>
      <c r="H134" s="704" t="str">
        <f>IF(C134&gt;0,VLOOKUP(C134,男子登録情報!$A$2:$H$1688,8,0),"")</f>
        <v/>
      </c>
      <c r="I134" s="707" t="str">
        <f>IF(C134&gt;0,VLOOKUP(C134,男子登録情報!$A$2:$H$1688,5,0),"")</f>
        <v/>
      </c>
      <c r="J134" s="3"/>
    </row>
    <row r="135" spans="1:10" s="1" customFormat="1" ht="18.75" hidden="1" customHeight="1">
      <c r="A135" s="4"/>
      <c r="B135" s="648"/>
      <c r="C135" s="644"/>
      <c r="D135" s="644"/>
      <c r="E135" s="641"/>
      <c r="F135" s="642"/>
      <c r="G135" s="644"/>
      <c r="H135" s="644"/>
      <c r="I135" s="646"/>
      <c r="J135" s="3"/>
    </row>
    <row r="136" spans="1:10" s="1" customFormat="1" ht="18.75" hidden="1" customHeight="1">
      <c r="A136" s="4"/>
      <c r="B136" s="647">
        <v>2</v>
      </c>
      <c r="C136" s="643"/>
      <c r="D136" s="643" t="str">
        <f>IF(C136,VLOOKUP(C136,男子登録情報!$A$2:$H$1688,2,0),"")</f>
        <v/>
      </c>
      <c r="E136" s="639" t="str">
        <f>IF(C136&gt;0,VLOOKUP(C136,男子登録情報!$A$2:$H$1688,3,0),"")</f>
        <v/>
      </c>
      <c r="F136" s="640"/>
      <c r="G136" s="643" t="str">
        <f>IF(C136&gt;0,VLOOKUP(C136,男子登録情報!$A$2:$H$1688,4,0),"")</f>
        <v/>
      </c>
      <c r="H136" s="643" t="str">
        <f>IF(C136&gt;0,VLOOKUP(C136,男子登録情報!$A$2:$H$1688,8,0),"")</f>
        <v/>
      </c>
      <c r="I136" s="645" t="str">
        <f>IF(C136&gt;0,VLOOKUP(C136,男子登録情報!$A$2:$H$1688,5,0),"")</f>
        <v/>
      </c>
      <c r="J136" s="3"/>
    </row>
    <row r="137" spans="1:10" s="1" customFormat="1" ht="18.75" hidden="1" customHeight="1">
      <c r="A137" s="4"/>
      <c r="B137" s="648"/>
      <c r="C137" s="644"/>
      <c r="D137" s="644"/>
      <c r="E137" s="641"/>
      <c r="F137" s="642"/>
      <c r="G137" s="644"/>
      <c r="H137" s="644"/>
      <c r="I137" s="646"/>
      <c r="J137" s="3"/>
    </row>
    <row r="138" spans="1:10" s="1" customFormat="1" ht="18.75" hidden="1" customHeight="1">
      <c r="A138" s="4"/>
      <c r="B138" s="647">
        <v>3</v>
      </c>
      <c r="C138" s="643"/>
      <c r="D138" s="643" t="str">
        <f>IF(C138,VLOOKUP(C138,男子登録情報!$A$2:$H$1688,2,0),"")</f>
        <v/>
      </c>
      <c r="E138" s="639" t="str">
        <f>IF(C138&gt;0,VLOOKUP(C138,男子登録情報!$A$2:$H$1688,3,0),"")</f>
        <v/>
      </c>
      <c r="F138" s="640"/>
      <c r="G138" s="643" t="str">
        <f>IF(C138&gt;0,VLOOKUP(C138,男子登録情報!$A$2:$H$1688,4,0),"")</f>
        <v/>
      </c>
      <c r="H138" s="643" t="str">
        <f>IF(C138&gt;0,VLOOKUP(C138,男子登録情報!$A$2:$H$1688,8,0),"")</f>
        <v/>
      </c>
      <c r="I138" s="645" t="str">
        <f>IF(C138&gt;0,VLOOKUP(C138,男子登録情報!$A$2:$H$1688,5,0),"")</f>
        <v/>
      </c>
      <c r="J138" s="3"/>
    </row>
    <row r="139" spans="1:10" s="1" customFormat="1" ht="18.75" hidden="1" customHeight="1">
      <c r="A139" s="4"/>
      <c r="B139" s="648"/>
      <c r="C139" s="644"/>
      <c r="D139" s="644"/>
      <c r="E139" s="641"/>
      <c r="F139" s="642"/>
      <c r="G139" s="644"/>
      <c r="H139" s="644"/>
      <c r="I139" s="646"/>
      <c r="J139" s="3"/>
    </row>
    <row r="140" spans="1:10" s="1" customFormat="1" ht="18.75" hidden="1" customHeight="1">
      <c r="A140" s="4"/>
      <c r="B140" s="647">
        <v>4</v>
      </c>
      <c r="C140" s="643"/>
      <c r="D140" s="643" t="str">
        <f>IF(C140,VLOOKUP(C140,男子登録情報!$A$2:$H$1688,2,0),"")</f>
        <v/>
      </c>
      <c r="E140" s="639" t="str">
        <f>IF(C140&gt;0,VLOOKUP(C140,男子登録情報!$A$2:$H$1688,3,0),"")</f>
        <v/>
      </c>
      <c r="F140" s="640"/>
      <c r="G140" s="643" t="str">
        <f>IF(C140&gt;0,VLOOKUP(C140,男子登録情報!$A$2:$H$1688,4,0),"")</f>
        <v/>
      </c>
      <c r="H140" s="643" t="str">
        <f>IF(C140&gt;0,VLOOKUP(C140,男子登録情報!$A$2:$H$1688,8,0),"")</f>
        <v/>
      </c>
      <c r="I140" s="645" t="str">
        <f>IF(C140&gt;0,VLOOKUP(C140,男子登録情報!$A$2:$H$1688,5,0),"")</f>
        <v/>
      </c>
      <c r="J140" s="3"/>
    </row>
    <row r="141" spans="1:10" s="1" customFormat="1" ht="18.75" hidden="1" customHeight="1">
      <c r="A141" s="4"/>
      <c r="B141" s="648"/>
      <c r="C141" s="644"/>
      <c r="D141" s="644"/>
      <c r="E141" s="641"/>
      <c r="F141" s="642"/>
      <c r="G141" s="644"/>
      <c r="H141" s="644"/>
      <c r="I141" s="646"/>
      <c r="J141" s="3"/>
    </row>
    <row r="142" spans="1:10" s="1" customFormat="1" ht="18.75" hidden="1" customHeight="1">
      <c r="A142" s="4"/>
      <c r="B142" s="647">
        <v>5</v>
      </c>
      <c r="C142" s="643"/>
      <c r="D142" s="643" t="str">
        <f>IF(C142,VLOOKUP(C142,男子登録情報!$A$2:$H$1688,2,0),"")</f>
        <v/>
      </c>
      <c r="E142" s="639" t="str">
        <f>IF(C142&gt;0,VLOOKUP(C142,男子登録情報!$A$2:$H$1688,3,0),"")</f>
        <v/>
      </c>
      <c r="F142" s="640"/>
      <c r="G142" s="643" t="str">
        <f>IF(C142&gt;0,VLOOKUP(C142,男子登録情報!$A$2:$H$1688,4,0),"")</f>
        <v/>
      </c>
      <c r="H142" s="643" t="str">
        <f>IF(C142&gt;0,VLOOKUP(C142,男子登録情報!$A$2:$H$1688,8,0),"")</f>
        <v/>
      </c>
      <c r="I142" s="645" t="str">
        <f>IF(C142&gt;0,VLOOKUP(C142,男子登録情報!$A$2:$H$1688,5,0),"")</f>
        <v/>
      </c>
      <c r="J142" s="3"/>
    </row>
    <row r="143" spans="1:10" s="1" customFormat="1" ht="18.75" hidden="1" customHeight="1">
      <c r="A143" s="4"/>
      <c r="B143" s="648"/>
      <c r="C143" s="644"/>
      <c r="D143" s="644"/>
      <c r="E143" s="641"/>
      <c r="F143" s="642"/>
      <c r="G143" s="644"/>
      <c r="H143" s="644"/>
      <c r="I143" s="646"/>
      <c r="J143" s="3"/>
    </row>
    <row r="144" spans="1:10" s="1" customFormat="1" ht="18.75" hidden="1" customHeight="1">
      <c r="A144" s="4"/>
      <c r="B144" s="647">
        <v>6</v>
      </c>
      <c r="C144" s="643"/>
      <c r="D144" s="643" t="str">
        <f>IF(C144,VLOOKUP(C144,男子登録情報!$A$2:$H$1688,2,0),"")</f>
        <v/>
      </c>
      <c r="E144" s="639" t="str">
        <f>IF(C144&gt;0,VLOOKUP(C144,男子登録情報!$A$2:$H$1688,3,0),"")</f>
        <v/>
      </c>
      <c r="F144" s="640"/>
      <c r="G144" s="643" t="str">
        <f>IF(C144&gt;0,VLOOKUP(C144,男子登録情報!$A$2:$H$1688,4,0),"")</f>
        <v/>
      </c>
      <c r="H144" s="643" t="str">
        <f>IF(C144&gt;0,VLOOKUP(C144,男子登録情報!$A$2:$H$1688,8,0),"")</f>
        <v/>
      </c>
      <c r="I144" s="645" t="str">
        <f>IF(C144&gt;0,VLOOKUP(C144,男子登録情報!$A$2:$H$1688,5,0),"")</f>
        <v/>
      </c>
      <c r="J144" s="3"/>
    </row>
    <row r="145" spans="1:10" s="1" customFormat="1" ht="19.5" hidden="1" customHeight="1" thickBot="1">
      <c r="A145" s="4"/>
      <c r="B145" s="694"/>
      <c r="C145" s="695"/>
      <c r="D145" s="695"/>
      <c r="E145" s="696"/>
      <c r="F145" s="697"/>
      <c r="G145" s="695"/>
      <c r="H145" s="695"/>
      <c r="I145" s="670"/>
      <c r="J145" s="3"/>
    </row>
    <row r="146" spans="1:10" s="1" customFormat="1" ht="18.75" hidden="1">
      <c r="A146" s="4"/>
      <c r="B146" s="671" t="s">
        <v>1181</v>
      </c>
      <c r="C146" s="672"/>
      <c r="D146" s="672"/>
      <c r="E146" s="672"/>
      <c r="F146" s="672"/>
      <c r="G146" s="672"/>
      <c r="H146" s="672"/>
      <c r="I146" s="673"/>
      <c r="J146" s="3"/>
    </row>
    <row r="147" spans="1:10" s="1" customFormat="1" ht="18.75" hidden="1">
      <c r="A147" s="4"/>
      <c r="B147" s="674"/>
      <c r="C147" s="675"/>
      <c r="D147" s="675"/>
      <c r="E147" s="675"/>
      <c r="F147" s="675"/>
      <c r="G147" s="675"/>
      <c r="H147" s="675"/>
      <c r="I147" s="676"/>
      <c r="J147" s="3"/>
    </row>
    <row r="148" spans="1:10" s="1" customFormat="1" ht="19.5" hidden="1" thickBot="1">
      <c r="A148" s="4"/>
      <c r="B148" s="677"/>
      <c r="C148" s="678"/>
      <c r="D148" s="678"/>
      <c r="E148" s="678"/>
      <c r="F148" s="678"/>
      <c r="G148" s="678"/>
      <c r="H148" s="678"/>
      <c r="I148" s="679"/>
      <c r="J148" s="3"/>
    </row>
    <row r="149" spans="1:10" s="1" customFormat="1" ht="18.75" hidden="1">
      <c r="A149" s="35"/>
      <c r="B149" s="35"/>
      <c r="C149" s="35"/>
      <c r="D149" s="35"/>
      <c r="E149" s="35"/>
      <c r="F149" s="35"/>
      <c r="G149" s="35"/>
      <c r="H149" s="35"/>
      <c r="I149" s="35"/>
      <c r="J149" s="38"/>
    </row>
    <row r="150" spans="1:10" s="1" customFormat="1" ht="19.5" hidden="1" thickBot="1">
      <c r="A150" s="4"/>
      <c r="B150" s="4"/>
      <c r="C150" s="4"/>
      <c r="D150" s="4"/>
      <c r="E150" s="4"/>
      <c r="F150" s="4"/>
      <c r="G150" s="4"/>
      <c r="H150" s="4"/>
      <c r="I150" s="4"/>
      <c r="J150" s="36" t="s">
        <v>1200</v>
      </c>
    </row>
    <row r="151" spans="1:10" s="1" customFormat="1" ht="18.75" hidden="1" customHeight="1">
      <c r="A151" s="4"/>
      <c r="B151" s="680" t="str">
        <f>CONCATENATE('加盟校情報&amp;大会設定'!$G$5,'加盟校情報&amp;大会設定'!$H$5,'加盟校情報&amp;大会設定'!$I$5,'加盟校情報&amp;大会設定'!$J$5,)&amp;"　男子4×400mR"</f>
        <v>第50回東海学生陸上競技秋季選手権大会　男子4×400mR</v>
      </c>
      <c r="C151" s="681"/>
      <c r="D151" s="681"/>
      <c r="E151" s="681"/>
      <c r="F151" s="681"/>
      <c r="G151" s="681"/>
      <c r="H151" s="681"/>
      <c r="I151" s="682"/>
      <c r="J151" s="3"/>
    </row>
    <row r="152" spans="1:10" s="1" customFormat="1" ht="19.5" hidden="1" customHeight="1" thickBot="1">
      <c r="A152" s="4"/>
      <c r="B152" s="683"/>
      <c r="C152" s="684"/>
      <c r="D152" s="684"/>
      <c r="E152" s="684"/>
      <c r="F152" s="684"/>
      <c r="G152" s="684"/>
      <c r="H152" s="684"/>
      <c r="I152" s="685"/>
      <c r="J152" s="3"/>
    </row>
    <row r="153" spans="1:10" s="1" customFormat="1" ht="18.75" hidden="1">
      <c r="A153" s="4"/>
      <c r="B153" s="650" t="s">
        <v>1183</v>
      </c>
      <c r="C153" s="651"/>
      <c r="D153" s="688" t="str">
        <f>IF(基本情報登録!$D$6&gt;0,基本情報登録!$D$6,"")</f>
        <v/>
      </c>
      <c r="E153" s="689"/>
      <c r="F153" s="689"/>
      <c r="G153" s="689"/>
      <c r="H153" s="651"/>
      <c r="I153" s="37" t="s">
        <v>1217</v>
      </c>
      <c r="J153" s="3"/>
    </row>
    <row r="154" spans="1:10" s="1" customFormat="1" ht="18.75" hidden="1" customHeight="1">
      <c r="A154" s="4"/>
      <c r="B154" s="657" t="s">
        <v>1</v>
      </c>
      <c r="C154" s="658"/>
      <c r="D154" s="690" t="str">
        <f>IF(基本情報登録!$D$8&gt;0,基本情報登録!$D$8,"")</f>
        <v/>
      </c>
      <c r="E154" s="691"/>
      <c r="F154" s="691"/>
      <c r="G154" s="691"/>
      <c r="H154" s="658"/>
      <c r="I154" s="645"/>
      <c r="J154" s="3"/>
    </row>
    <row r="155" spans="1:10" s="1" customFormat="1" ht="19.5" hidden="1" customHeight="1" thickBot="1">
      <c r="A155" s="4"/>
      <c r="B155" s="686"/>
      <c r="C155" s="687"/>
      <c r="D155" s="692"/>
      <c r="E155" s="693"/>
      <c r="F155" s="693"/>
      <c r="G155" s="693"/>
      <c r="H155" s="687"/>
      <c r="I155" s="670"/>
      <c r="J155" s="3"/>
    </row>
    <row r="156" spans="1:10" s="1" customFormat="1" ht="18.75" hidden="1">
      <c r="A156" s="4"/>
      <c r="B156" s="650" t="s">
        <v>2127</v>
      </c>
      <c r="C156" s="651"/>
      <c r="D156" s="652"/>
      <c r="E156" s="653"/>
      <c r="F156" s="653"/>
      <c r="G156" s="653"/>
      <c r="H156" s="653"/>
      <c r="I156" s="654"/>
      <c r="J156" s="3"/>
    </row>
    <row r="157" spans="1:10" s="1" customFormat="1" ht="18.75" hidden="1">
      <c r="A157" s="4"/>
      <c r="B157" s="25"/>
      <c r="C157" s="26"/>
      <c r="D157" s="27"/>
      <c r="E157" s="655" t="str">
        <f>TEXT(D156,"00000")</f>
        <v>00000</v>
      </c>
      <c r="F157" s="655"/>
      <c r="G157" s="655"/>
      <c r="H157" s="655"/>
      <c r="I157" s="656"/>
      <c r="J157" s="3"/>
    </row>
    <row r="158" spans="1:10" s="1" customFormat="1" ht="18.75" hidden="1" customHeight="1">
      <c r="A158" s="4"/>
      <c r="B158" s="657" t="s">
        <v>21</v>
      </c>
      <c r="C158" s="658"/>
      <c r="D158" s="639"/>
      <c r="E158" s="661"/>
      <c r="F158" s="661"/>
      <c r="G158" s="661"/>
      <c r="H158" s="661"/>
      <c r="I158" s="662"/>
      <c r="J158" s="3"/>
    </row>
    <row r="159" spans="1:10" s="1" customFormat="1" ht="18.75" hidden="1" customHeight="1">
      <c r="A159" s="4"/>
      <c r="B159" s="659"/>
      <c r="C159" s="660"/>
      <c r="D159" s="641"/>
      <c r="E159" s="663"/>
      <c r="F159" s="663"/>
      <c r="G159" s="663"/>
      <c r="H159" s="663"/>
      <c r="I159" s="664"/>
      <c r="J159" s="3"/>
    </row>
    <row r="160" spans="1:10" s="1" customFormat="1" ht="19.5" hidden="1" thickBot="1">
      <c r="A160" s="4"/>
      <c r="B160" s="665" t="s">
        <v>1177</v>
      </c>
      <c r="C160" s="666"/>
      <c r="D160" s="667"/>
      <c r="E160" s="668"/>
      <c r="F160" s="668"/>
      <c r="G160" s="668"/>
      <c r="H160" s="668"/>
      <c r="I160" s="669"/>
      <c r="J160" s="3"/>
    </row>
    <row r="161" spans="1:10" s="1" customFormat="1" ht="18.75" hidden="1">
      <c r="A161" s="4"/>
      <c r="B161" s="698" t="s">
        <v>1178</v>
      </c>
      <c r="C161" s="699"/>
      <c r="D161" s="699"/>
      <c r="E161" s="699"/>
      <c r="F161" s="699"/>
      <c r="G161" s="699"/>
      <c r="H161" s="699"/>
      <c r="I161" s="700"/>
      <c r="J161" s="3"/>
    </row>
    <row r="162" spans="1:10" s="1" customFormat="1" ht="19.5" hidden="1" thickBot="1">
      <c r="A162" s="4"/>
      <c r="B162" s="28" t="s">
        <v>1182</v>
      </c>
      <c r="C162" s="29" t="s">
        <v>14</v>
      </c>
      <c r="D162" s="29" t="s">
        <v>1122</v>
      </c>
      <c r="E162" s="701" t="s">
        <v>1179</v>
      </c>
      <c r="F162" s="702"/>
      <c r="G162" s="29" t="s">
        <v>1183</v>
      </c>
      <c r="H162" s="29" t="s">
        <v>39</v>
      </c>
      <c r="I162" s="30" t="s">
        <v>1180</v>
      </c>
      <c r="J162" s="3"/>
    </row>
    <row r="163" spans="1:10" s="1" customFormat="1" ht="19.5" hidden="1" customHeight="1" thickTop="1">
      <c r="A163" s="4"/>
      <c r="B163" s="703">
        <v>1</v>
      </c>
      <c r="C163" s="704"/>
      <c r="D163" s="704" t="str">
        <f>IF(C163&gt;0,VLOOKUP(C163,男子登録情報!$A$2:$H$1688,2,0),"")</f>
        <v/>
      </c>
      <c r="E163" s="705" t="str">
        <f>IF(C163&gt;0,VLOOKUP(C163,男子登録情報!$A$2:$H$1688,3,0),"")</f>
        <v/>
      </c>
      <c r="F163" s="706"/>
      <c r="G163" s="704" t="str">
        <f>IF(C163&gt;0,VLOOKUP(C163,男子登録情報!$A$2:$H$1688,4,0),"")</f>
        <v/>
      </c>
      <c r="H163" s="704" t="str">
        <f>IF(C163&gt;0,VLOOKUP(C163,男子登録情報!$A$2:$H$1688,8,0),"")</f>
        <v/>
      </c>
      <c r="I163" s="707" t="str">
        <f>IF(C163&gt;0,VLOOKUP(C163,男子登録情報!$A$2:$H$1688,5,0),"")</f>
        <v/>
      </c>
      <c r="J163" s="3"/>
    </row>
    <row r="164" spans="1:10" s="1" customFormat="1" ht="18.75" hidden="1" customHeight="1">
      <c r="A164" s="4"/>
      <c r="B164" s="648"/>
      <c r="C164" s="644"/>
      <c r="D164" s="644"/>
      <c r="E164" s="641"/>
      <c r="F164" s="642"/>
      <c r="G164" s="644"/>
      <c r="H164" s="644"/>
      <c r="I164" s="646"/>
      <c r="J164" s="3"/>
    </row>
    <row r="165" spans="1:10" s="1" customFormat="1" ht="18.75" hidden="1" customHeight="1">
      <c r="A165" s="4"/>
      <c r="B165" s="647">
        <v>2</v>
      </c>
      <c r="C165" s="643"/>
      <c r="D165" s="643" t="str">
        <f>IF(C165,VLOOKUP(C165,男子登録情報!$A$2:$H$1688,2,0),"")</f>
        <v/>
      </c>
      <c r="E165" s="639" t="str">
        <f>IF(C165&gt;0,VLOOKUP(C165,男子登録情報!$A$2:$H$1688,3,0),"")</f>
        <v/>
      </c>
      <c r="F165" s="640"/>
      <c r="G165" s="643" t="str">
        <f>IF(C165&gt;0,VLOOKUP(C165,男子登録情報!$A$2:$H$1688,4,0),"")</f>
        <v/>
      </c>
      <c r="H165" s="643" t="str">
        <f>IF(C165&gt;0,VLOOKUP(C165,男子登録情報!$A$2:$H$1688,8,0),"")</f>
        <v/>
      </c>
      <c r="I165" s="645" t="str">
        <f>IF(C165&gt;0,VLOOKUP(C165,男子登録情報!$A$2:$H$1688,5,0),"")</f>
        <v/>
      </c>
      <c r="J165" s="3"/>
    </row>
    <row r="166" spans="1:10" s="1" customFormat="1" ht="18.75" hidden="1" customHeight="1">
      <c r="A166" s="4"/>
      <c r="B166" s="648"/>
      <c r="C166" s="644"/>
      <c r="D166" s="644"/>
      <c r="E166" s="641"/>
      <c r="F166" s="642"/>
      <c r="G166" s="644"/>
      <c r="H166" s="644"/>
      <c r="I166" s="646"/>
      <c r="J166" s="3"/>
    </row>
    <row r="167" spans="1:10" s="1" customFormat="1" ht="18.75" hidden="1" customHeight="1">
      <c r="A167" s="4"/>
      <c r="B167" s="647">
        <v>3</v>
      </c>
      <c r="C167" s="643"/>
      <c r="D167" s="643" t="str">
        <f>IF(C167,VLOOKUP(C167,男子登録情報!$A$2:$H$1688,2,0),"")</f>
        <v/>
      </c>
      <c r="E167" s="639" t="str">
        <f>IF(C167&gt;0,VLOOKUP(C167,男子登録情報!$A$2:$H$1688,3,0),"")</f>
        <v/>
      </c>
      <c r="F167" s="640"/>
      <c r="G167" s="643" t="str">
        <f>IF(C167&gt;0,VLOOKUP(C167,男子登録情報!$A$2:$H$1688,4,0),"")</f>
        <v/>
      </c>
      <c r="H167" s="643" t="str">
        <f>IF(C167&gt;0,VLOOKUP(C167,男子登録情報!$A$2:$H$1688,8,0),"")</f>
        <v/>
      </c>
      <c r="I167" s="645" t="str">
        <f>IF(C167&gt;0,VLOOKUP(C167,男子登録情報!$A$2:$H$1688,5,0),"")</f>
        <v/>
      </c>
      <c r="J167" s="3"/>
    </row>
    <row r="168" spans="1:10" s="1" customFormat="1" ht="18.75" hidden="1" customHeight="1">
      <c r="A168" s="4"/>
      <c r="B168" s="648"/>
      <c r="C168" s="644"/>
      <c r="D168" s="644"/>
      <c r="E168" s="641"/>
      <c r="F168" s="642"/>
      <c r="G168" s="644"/>
      <c r="H168" s="644"/>
      <c r="I168" s="646"/>
      <c r="J168" s="3"/>
    </row>
    <row r="169" spans="1:10" s="1" customFormat="1" ht="18.75" hidden="1" customHeight="1">
      <c r="A169" s="4"/>
      <c r="B169" s="647">
        <v>4</v>
      </c>
      <c r="C169" s="643"/>
      <c r="D169" s="643" t="str">
        <f>IF(C169,VLOOKUP(C169,男子登録情報!$A$2:$H$1688,2,0),"")</f>
        <v/>
      </c>
      <c r="E169" s="639" t="str">
        <f>IF(C169&gt;0,VLOOKUP(C169,男子登録情報!$A$2:$H$1688,3,0),"")</f>
        <v/>
      </c>
      <c r="F169" s="640"/>
      <c r="G169" s="643" t="str">
        <f>IF(C169&gt;0,VLOOKUP(C169,男子登録情報!$A$2:$H$1688,4,0),"")</f>
        <v/>
      </c>
      <c r="H169" s="643" t="str">
        <f>IF(C169&gt;0,VLOOKUP(C169,男子登録情報!$A$2:$H$1688,8,0),"")</f>
        <v/>
      </c>
      <c r="I169" s="645" t="str">
        <f>IF(C169&gt;0,VLOOKUP(C169,男子登録情報!$A$2:$H$1688,5,0),"")</f>
        <v/>
      </c>
      <c r="J169" s="3"/>
    </row>
    <row r="170" spans="1:10" s="1" customFormat="1" ht="18.75" hidden="1" customHeight="1">
      <c r="A170" s="4"/>
      <c r="B170" s="648"/>
      <c r="C170" s="644"/>
      <c r="D170" s="644"/>
      <c r="E170" s="641"/>
      <c r="F170" s="642"/>
      <c r="G170" s="644"/>
      <c r="H170" s="644"/>
      <c r="I170" s="646"/>
      <c r="J170" s="3"/>
    </row>
    <row r="171" spans="1:10" s="1" customFormat="1" ht="18.75" hidden="1" customHeight="1">
      <c r="A171" s="4"/>
      <c r="B171" s="647">
        <v>5</v>
      </c>
      <c r="C171" s="643"/>
      <c r="D171" s="643" t="str">
        <f>IF(C171,VLOOKUP(C171,男子登録情報!$A$2:$H$1688,2,0),"")</f>
        <v/>
      </c>
      <c r="E171" s="639" t="str">
        <f>IF(C171&gt;0,VLOOKUP(C171,男子登録情報!$A$2:$H$1688,3,0),"")</f>
        <v/>
      </c>
      <c r="F171" s="640"/>
      <c r="G171" s="643" t="str">
        <f>IF(C171&gt;0,VLOOKUP(C171,男子登録情報!$A$2:$H$1688,4,0),"")</f>
        <v/>
      </c>
      <c r="H171" s="643" t="str">
        <f>IF(C171&gt;0,VLOOKUP(C171,男子登録情報!$A$2:$H$1688,8,0),"")</f>
        <v/>
      </c>
      <c r="I171" s="645" t="str">
        <f>IF(C171&gt;0,VLOOKUP(C171,男子登録情報!$A$2:$H$1688,5,0),"")</f>
        <v/>
      </c>
      <c r="J171" s="3"/>
    </row>
    <row r="172" spans="1:10" s="1" customFormat="1" ht="18.75" hidden="1" customHeight="1">
      <c r="A172" s="4"/>
      <c r="B172" s="648"/>
      <c r="C172" s="644"/>
      <c r="D172" s="644"/>
      <c r="E172" s="641"/>
      <c r="F172" s="642"/>
      <c r="G172" s="644"/>
      <c r="H172" s="644"/>
      <c r="I172" s="646"/>
      <c r="J172" s="3"/>
    </row>
    <row r="173" spans="1:10" s="1" customFormat="1" ht="18.75" hidden="1" customHeight="1">
      <c r="A173" s="4"/>
      <c r="B173" s="647">
        <v>6</v>
      </c>
      <c r="C173" s="643"/>
      <c r="D173" s="643" t="str">
        <f>IF(C173,VLOOKUP(C173,男子登録情報!$A$2:$H$1688,2,0),"")</f>
        <v/>
      </c>
      <c r="E173" s="639" t="str">
        <f>IF(C173&gt;0,VLOOKUP(C173,男子登録情報!$A$2:$H$1688,3,0),"")</f>
        <v/>
      </c>
      <c r="F173" s="640"/>
      <c r="G173" s="643" t="str">
        <f>IF(C173&gt;0,VLOOKUP(C173,男子登録情報!$A$2:$H$1688,4,0),"")</f>
        <v/>
      </c>
      <c r="H173" s="643" t="str">
        <f>IF(C173&gt;0,VLOOKUP(C173,男子登録情報!$A$2:$H$1688,8,0),"")</f>
        <v/>
      </c>
      <c r="I173" s="645" t="str">
        <f>IF(C173&gt;0,VLOOKUP(C173,男子登録情報!$A$2:$H$1688,5,0),"")</f>
        <v/>
      </c>
      <c r="J173" s="3"/>
    </row>
    <row r="174" spans="1:10" s="1" customFormat="1" ht="19.5" hidden="1" customHeight="1" thickBot="1">
      <c r="A174" s="4"/>
      <c r="B174" s="694"/>
      <c r="C174" s="695"/>
      <c r="D174" s="695"/>
      <c r="E174" s="696"/>
      <c r="F174" s="697"/>
      <c r="G174" s="695"/>
      <c r="H174" s="695"/>
      <c r="I174" s="670"/>
      <c r="J174" s="3"/>
    </row>
    <row r="175" spans="1:10" s="1" customFormat="1" ht="18.75" hidden="1">
      <c r="A175" s="4"/>
      <c r="B175" s="671" t="s">
        <v>1181</v>
      </c>
      <c r="C175" s="672"/>
      <c r="D175" s="672"/>
      <c r="E175" s="672"/>
      <c r="F175" s="672"/>
      <c r="G175" s="672"/>
      <c r="H175" s="672"/>
      <c r="I175" s="673"/>
      <c r="J175" s="3"/>
    </row>
    <row r="176" spans="1:10" s="1" customFormat="1" ht="18.75" hidden="1">
      <c r="A176" s="4"/>
      <c r="B176" s="674"/>
      <c r="C176" s="675"/>
      <c r="D176" s="675"/>
      <c r="E176" s="675"/>
      <c r="F176" s="675"/>
      <c r="G176" s="675"/>
      <c r="H176" s="675"/>
      <c r="I176" s="676"/>
      <c r="J176" s="3"/>
    </row>
    <row r="177" spans="1:10" s="1" customFormat="1" ht="19.5" hidden="1" thickBot="1">
      <c r="A177" s="4"/>
      <c r="B177" s="677"/>
      <c r="C177" s="678"/>
      <c r="D177" s="678"/>
      <c r="E177" s="678"/>
      <c r="F177" s="678"/>
      <c r="G177" s="678"/>
      <c r="H177" s="678"/>
      <c r="I177" s="679"/>
      <c r="J177" s="3"/>
    </row>
    <row r="178" spans="1:10" s="1" customFormat="1" ht="18.75" hidden="1">
      <c r="A178" s="35"/>
      <c r="B178" s="35"/>
      <c r="C178" s="35"/>
      <c r="D178" s="35"/>
      <c r="E178" s="35"/>
      <c r="F178" s="35"/>
      <c r="G178" s="35"/>
      <c r="H178" s="35"/>
      <c r="I178" s="35"/>
      <c r="J178" s="38"/>
    </row>
    <row r="179" spans="1:10" s="1" customFormat="1" ht="19.5" hidden="1" thickBot="1">
      <c r="A179" s="4"/>
      <c r="B179" s="4"/>
      <c r="C179" s="4"/>
      <c r="D179" s="4"/>
      <c r="E179" s="4"/>
      <c r="F179" s="4"/>
      <c r="G179" s="4"/>
      <c r="H179" s="4"/>
      <c r="I179" s="4"/>
      <c r="J179" s="36" t="s">
        <v>1201</v>
      </c>
    </row>
    <row r="180" spans="1:10" s="1" customFormat="1" ht="18.75" hidden="1" customHeight="1">
      <c r="A180" s="4"/>
      <c r="B180" s="680" t="str">
        <f>CONCATENATE('加盟校情報&amp;大会設定'!$G$5,'加盟校情報&amp;大会設定'!$H$5,'加盟校情報&amp;大会設定'!$I$5,'加盟校情報&amp;大会設定'!$J$5,)&amp;"　男子4×400mR"</f>
        <v>第50回東海学生陸上競技秋季選手権大会　男子4×400mR</v>
      </c>
      <c r="C180" s="681"/>
      <c r="D180" s="681"/>
      <c r="E180" s="681"/>
      <c r="F180" s="681"/>
      <c r="G180" s="681"/>
      <c r="H180" s="681"/>
      <c r="I180" s="682"/>
      <c r="J180" s="3"/>
    </row>
    <row r="181" spans="1:10" s="1" customFormat="1" ht="19.5" hidden="1" customHeight="1" thickBot="1">
      <c r="A181" s="4"/>
      <c r="B181" s="683"/>
      <c r="C181" s="684"/>
      <c r="D181" s="684"/>
      <c r="E181" s="684"/>
      <c r="F181" s="684"/>
      <c r="G181" s="684"/>
      <c r="H181" s="684"/>
      <c r="I181" s="685"/>
      <c r="J181" s="3"/>
    </row>
    <row r="182" spans="1:10" s="1" customFormat="1" ht="18.75" hidden="1">
      <c r="A182" s="4"/>
      <c r="B182" s="650" t="s">
        <v>1183</v>
      </c>
      <c r="C182" s="651"/>
      <c r="D182" s="688" t="str">
        <f>IF(基本情報登録!$D$6&gt;0,基本情報登録!$D$6,"")</f>
        <v/>
      </c>
      <c r="E182" s="689"/>
      <c r="F182" s="689"/>
      <c r="G182" s="689"/>
      <c r="H182" s="651"/>
      <c r="I182" s="37" t="s">
        <v>1217</v>
      </c>
      <c r="J182" s="3"/>
    </row>
    <row r="183" spans="1:10" s="1" customFormat="1" ht="18.75" hidden="1" customHeight="1">
      <c r="A183" s="4"/>
      <c r="B183" s="657" t="s">
        <v>1</v>
      </c>
      <c r="C183" s="658"/>
      <c r="D183" s="690" t="str">
        <f>IF(基本情報登録!$D$8&gt;0,基本情報登録!$D$8,"")</f>
        <v/>
      </c>
      <c r="E183" s="691"/>
      <c r="F183" s="691"/>
      <c r="G183" s="691"/>
      <c r="H183" s="658"/>
      <c r="I183" s="645"/>
      <c r="J183" s="3"/>
    </row>
    <row r="184" spans="1:10" s="1" customFormat="1" ht="19.5" hidden="1" customHeight="1" thickBot="1">
      <c r="A184" s="4"/>
      <c r="B184" s="686"/>
      <c r="C184" s="687"/>
      <c r="D184" s="692"/>
      <c r="E184" s="693"/>
      <c r="F184" s="693"/>
      <c r="G184" s="693"/>
      <c r="H184" s="687"/>
      <c r="I184" s="670"/>
      <c r="J184" s="3"/>
    </row>
    <row r="185" spans="1:10" s="1" customFormat="1" ht="18.75" hidden="1">
      <c r="A185" s="4"/>
      <c r="B185" s="650" t="s">
        <v>2127</v>
      </c>
      <c r="C185" s="651"/>
      <c r="D185" s="652"/>
      <c r="E185" s="653"/>
      <c r="F185" s="653"/>
      <c r="G185" s="653"/>
      <c r="H185" s="653"/>
      <c r="I185" s="654"/>
      <c r="J185" s="3"/>
    </row>
    <row r="186" spans="1:10" s="1" customFormat="1" ht="18.75" hidden="1">
      <c r="A186" s="4"/>
      <c r="B186" s="25"/>
      <c r="C186" s="26"/>
      <c r="D186" s="27"/>
      <c r="E186" s="655" t="str">
        <f>TEXT(D185,"00000")</f>
        <v>00000</v>
      </c>
      <c r="F186" s="655"/>
      <c r="G186" s="655"/>
      <c r="H186" s="655"/>
      <c r="I186" s="656"/>
      <c r="J186" s="3"/>
    </row>
    <row r="187" spans="1:10" s="1" customFormat="1" ht="18.75" hidden="1" customHeight="1">
      <c r="A187" s="4"/>
      <c r="B187" s="657" t="s">
        <v>21</v>
      </c>
      <c r="C187" s="658"/>
      <c r="D187" s="639"/>
      <c r="E187" s="661"/>
      <c r="F187" s="661"/>
      <c r="G187" s="661"/>
      <c r="H187" s="661"/>
      <c r="I187" s="662"/>
      <c r="J187" s="3"/>
    </row>
    <row r="188" spans="1:10" s="1" customFormat="1" ht="18.75" hidden="1" customHeight="1">
      <c r="A188" s="4"/>
      <c r="B188" s="659"/>
      <c r="C188" s="660"/>
      <c r="D188" s="641"/>
      <c r="E188" s="663"/>
      <c r="F188" s="663"/>
      <c r="G188" s="663"/>
      <c r="H188" s="663"/>
      <c r="I188" s="664"/>
      <c r="J188" s="3"/>
    </row>
    <row r="189" spans="1:10" s="1" customFormat="1" ht="19.5" hidden="1" thickBot="1">
      <c r="A189" s="4"/>
      <c r="B189" s="665" t="s">
        <v>1177</v>
      </c>
      <c r="C189" s="666"/>
      <c r="D189" s="667"/>
      <c r="E189" s="668"/>
      <c r="F189" s="668"/>
      <c r="G189" s="668"/>
      <c r="H189" s="668"/>
      <c r="I189" s="669"/>
      <c r="J189" s="3"/>
    </row>
    <row r="190" spans="1:10" s="1" customFormat="1" ht="18.75" hidden="1">
      <c r="A190" s="4"/>
      <c r="B190" s="698" t="s">
        <v>1178</v>
      </c>
      <c r="C190" s="699"/>
      <c r="D190" s="699"/>
      <c r="E190" s="699"/>
      <c r="F190" s="699"/>
      <c r="G190" s="699"/>
      <c r="H190" s="699"/>
      <c r="I190" s="700"/>
      <c r="J190" s="3"/>
    </row>
    <row r="191" spans="1:10" s="1" customFormat="1" ht="19.5" hidden="1" thickBot="1">
      <c r="A191" s="4"/>
      <c r="B191" s="28" t="s">
        <v>1182</v>
      </c>
      <c r="C191" s="29" t="s">
        <v>14</v>
      </c>
      <c r="D191" s="29" t="s">
        <v>1122</v>
      </c>
      <c r="E191" s="701" t="s">
        <v>1179</v>
      </c>
      <c r="F191" s="702"/>
      <c r="G191" s="29" t="s">
        <v>1183</v>
      </c>
      <c r="H191" s="29" t="s">
        <v>39</v>
      </c>
      <c r="I191" s="30" t="s">
        <v>1180</v>
      </c>
      <c r="J191" s="3"/>
    </row>
    <row r="192" spans="1:10" s="1" customFormat="1" ht="19.5" hidden="1" customHeight="1" thickTop="1">
      <c r="A192" s="4"/>
      <c r="B192" s="703">
        <v>1</v>
      </c>
      <c r="C192" s="704"/>
      <c r="D192" s="704" t="str">
        <f>IF(C192&gt;0,VLOOKUP(C192,男子登録情報!$A$2:$H$1688,2,0),"")</f>
        <v/>
      </c>
      <c r="E192" s="705" t="str">
        <f>IF(C192&gt;0,VLOOKUP(C192,男子登録情報!$A$2:$H$1688,3,0),"")</f>
        <v/>
      </c>
      <c r="F192" s="706"/>
      <c r="G192" s="704" t="str">
        <f>IF(C192&gt;0,VLOOKUP(C192,男子登録情報!$A$2:$H$1688,4,0),"")</f>
        <v/>
      </c>
      <c r="H192" s="704" t="str">
        <f>IF(C192&gt;0,VLOOKUP(C192,男子登録情報!$A$2:$H$1688,8,0),"")</f>
        <v/>
      </c>
      <c r="I192" s="707" t="str">
        <f>IF(C192&gt;0,VLOOKUP(C192,男子登録情報!$A$2:$H$1688,5,0),"")</f>
        <v/>
      </c>
      <c r="J192" s="3"/>
    </row>
    <row r="193" spans="1:10" s="1" customFormat="1" ht="18.75" hidden="1" customHeight="1">
      <c r="A193" s="4"/>
      <c r="B193" s="648"/>
      <c r="C193" s="644"/>
      <c r="D193" s="644"/>
      <c r="E193" s="641"/>
      <c r="F193" s="642"/>
      <c r="G193" s="644"/>
      <c r="H193" s="644"/>
      <c r="I193" s="646"/>
      <c r="J193" s="3"/>
    </row>
    <row r="194" spans="1:10" s="1" customFormat="1" ht="18.75" hidden="1" customHeight="1">
      <c r="A194" s="4"/>
      <c r="B194" s="647">
        <v>2</v>
      </c>
      <c r="C194" s="643"/>
      <c r="D194" s="643" t="str">
        <f>IF(C194,VLOOKUP(C194,男子登録情報!$A$2:$H$1688,2,0),"")</f>
        <v/>
      </c>
      <c r="E194" s="639" t="str">
        <f>IF(C194&gt;0,VLOOKUP(C194,男子登録情報!$A$2:$H$1688,3,0),"")</f>
        <v/>
      </c>
      <c r="F194" s="640"/>
      <c r="G194" s="643" t="str">
        <f>IF(C194&gt;0,VLOOKUP(C194,男子登録情報!$A$2:$H$1688,4,0),"")</f>
        <v/>
      </c>
      <c r="H194" s="643" t="str">
        <f>IF(C194&gt;0,VLOOKUP(C194,男子登録情報!$A$2:$H$1688,8,0),"")</f>
        <v/>
      </c>
      <c r="I194" s="645" t="str">
        <f>IF(C194&gt;0,VLOOKUP(C194,男子登録情報!$A$2:$H$1688,5,0),"")</f>
        <v/>
      </c>
      <c r="J194" s="3"/>
    </row>
    <row r="195" spans="1:10" s="1" customFormat="1" ht="18.75" hidden="1" customHeight="1">
      <c r="A195" s="4"/>
      <c r="B195" s="648"/>
      <c r="C195" s="644"/>
      <c r="D195" s="644"/>
      <c r="E195" s="641"/>
      <c r="F195" s="642"/>
      <c r="G195" s="644"/>
      <c r="H195" s="644"/>
      <c r="I195" s="646"/>
      <c r="J195" s="3"/>
    </row>
    <row r="196" spans="1:10" s="1" customFormat="1" ht="18.75" hidden="1" customHeight="1">
      <c r="A196" s="4"/>
      <c r="B196" s="647">
        <v>3</v>
      </c>
      <c r="C196" s="643"/>
      <c r="D196" s="643" t="str">
        <f>IF(C196,VLOOKUP(C196,男子登録情報!$A$2:$H$1688,2,0),"")</f>
        <v/>
      </c>
      <c r="E196" s="639" t="str">
        <f>IF(C196&gt;0,VLOOKUP(C196,男子登録情報!$A$2:$H$1688,3,0),"")</f>
        <v/>
      </c>
      <c r="F196" s="640"/>
      <c r="G196" s="643" t="str">
        <f>IF(C196&gt;0,VLOOKUP(C196,男子登録情報!$A$2:$H$1688,4,0),"")</f>
        <v/>
      </c>
      <c r="H196" s="643" t="str">
        <f>IF(C196&gt;0,VLOOKUP(C196,男子登録情報!$A$2:$H$1688,8,0),"")</f>
        <v/>
      </c>
      <c r="I196" s="645" t="str">
        <f>IF(C196&gt;0,VLOOKUP(C196,男子登録情報!$A$2:$H$1688,5,0),"")</f>
        <v/>
      </c>
      <c r="J196" s="3"/>
    </row>
    <row r="197" spans="1:10" s="1" customFormat="1" ht="18.75" hidden="1" customHeight="1">
      <c r="A197" s="4"/>
      <c r="B197" s="648"/>
      <c r="C197" s="644"/>
      <c r="D197" s="644"/>
      <c r="E197" s="641"/>
      <c r="F197" s="642"/>
      <c r="G197" s="644"/>
      <c r="H197" s="644"/>
      <c r="I197" s="646"/>
      <c r="J197" s="3"/>
    </row>
    <row r="198" spans="1:10" s="1" customFormat="1" ht="18.75" hidden="1" customHeight="1">
      <c r="A198" s="4"/>
      <c r="B198" s="647">
        <v>4</v>
      </c>
      <c r="C198" s="643"/>
      <c r="D198" s="643" t="str">
        <f>IF(C198,VLOOKUP(C198,男子登録情報!$A$2:$H$1688,2,0),"")</f>
        <v/>
      </c>
      <c r="E198" s="639" t="str">
        <f>IF(C198&gt;0,VLOOKUP(C198,男子登録情報!$A$2:$H$1688,3,0),"")</f>
        <v/>
      </c>
      <c r="F198" s="640"/>
      <c r="G198" s="643" t="str">
        <f>IF(C198&gt;0,VLOOKUP(C198,男子登録情報!$A$2:$H$1688,4,0),"")</f>
        <v/>
      </c>
      <c r="H198" s="643" t="str">
        <f>IF(C198&gt;0,VLOOKUP(C198,男子登録情報!$A$2:$H$1688,8,0),"")</f>
        <v/>
      </c>
      <c r="I198" s="645" t="str">
        <f>IF(C198&gt;0,VLOOKUP(C198,男子登録情報!$A$2:$H$1688,5,0),"")</f>
        <v/>
      </c>
      <c r="J198" s="3"/>
    </row>
    <row r="199" spans="1:10" s="1" customFormat="1" ht="18.75" hidden="1" customHeight="1">
      <c r="A199" s="4"/>
      <c r="B199" s="648"/>
      <c r="C199" s="644"/>
      <c r="D199" s="644"/>
      <c r="E199" s="641"/>
      <c r="F199" s="642"/>
      <c r="G199" s="644"/>
      <c r="H199" s="644"/>
      <c r="I199" s="646"/>
      <c r="J199" s="3"/>
    </row>
    <row r="200" spans="1:10" s="1" customFormat="1" ht="18.75" hidden="1" customHeight="1">
      <c r="A200" s="4"/>
      <c r="B200" s="647">
        <v>5</v>
      </c>
      <c r="C200" s="643"/>
      <c r="D200" s="643" t="str">
        <f>IF(C200,VLOOKUP(C200,男子登録情報!$A$2:$H$1688,2,0),"")</f>
        <v/>
      </c>
      <c r="E200" s="639" t="str">
        <f>IF(C200&gt;0,VLOOKUP(C200,男子登録情報!$A$2:$H$1688,3,0),"")</f>
        <v/>
      </c>
      <c r="F200" s="640"/>
      <c r="G200" s="643" t="str">
        <f>IF(C200&gt;0,VLOOKUP(C200,男子登録情報!$A$2:$H$1688,4,0),"")</f>
        <v/>
      </c>
      <c r="H200" s="643" t="str">
        <f>IF(C200&gt;0,VLOOKUP(C200,男子登録情報!$A$2:$H$1688,8,0),"")</f>
        <v/>
      </c>
      <c r="I200" s="645" t="str">
        <f>IF(C200&gt;0,VLOOKUP(C200,男子登録情報!$A$2:$H$1688,5,0),"")</f>
        <v/>
      </c>
      <c r="J200" s="3"/>
    </row>
    <row r="201" spans="1:10" s="1" customFormat="1" ht="18.75" hidden="1" customHeight="1">
      <c r="A201" s="4"/>
      <c r="B201" s="648"/>
      <c r="C201" s="644"/>
      <c r="D201" s="644"/>
      <c r="E201" s="641"/>
      <c r="F201" s="642"/>
      <c r="G201" s="644"/>
      <c r="H201" s="644"/>
      <c r="I201" s="646"/>
      <c r="J201" s="3"/>
    </row>
    <row r="202" spans="1:10" s="1" customFormat="1" ht="18.75" hidden="1" customHeight="1">
      <c r="A202" s="4"/>
      <c r="B202" s="647">
        <v>6</v>
      </c>
      <c r="C202" s="643"/>
      <c r="D202" s="643" t="str">
        <f>IF(C202,VLOOKUP(C202,男子登録情報!$A$2:$H$1688,2,0),"")</f>
        <v/>
      </c>
      <c r="E202" s="639" t="str">
        <f>IF(C202&gt;0,VLOOKUP(C202,男子登録情報!$A$2:$H$1688,3,0),"")</f>
        <v/>
      </c>
      <c r="F202" s="640"/>
      <c r="G202" s="643" t="str">
        <f>IF(C202&gt;0,VLOOKUP(C202,男子登録情報!$A$2:$H$1688,4,0),"")</f>
        <v/>
      </c>
      <c r="H202" s="643" t="str">
        <f>IF(C202&gt;0,VLOOKUP(C202,男子登録情報!$A$2:$H$1688,8,0),"")</f>
        <v/>
      </c>
      <c r="I202" s="645" t="str">
        <f>IF(C202&gt;0,VLOOKUP(C202,男子登録情報!$A$2:$H$1688,5,0),"")</f>
        <v/>
      </c>
      <c r="J202" s="3"/>
    </row>
    <row r="203" spans="1:10" s="1" customFormat="1" ht="19.5" hidden="1" customHeight="1" thickBot="1">
      <c r="A203" s="4"/>
      <c r="B203" s="694"/>
      <c r="C203" s="695"/>
      <c r="D203" s="695"/>
      <c r="E203" s="696"/>
      <c r="F203" s="697"/>
      <c r="G203" s="695"/>
      <c r="H203" s="695"/>
      <c r="I203" s="670"/>
      <c r="J203" s="3"/>
    </row>
    <row r="204" spans="1:10" s="1" customFormat="1" ht="18.75" hidden="1">
      <c r="A204" s="4"/>
      <c r="B204" s="671" t="s">
        <v>1181</v>
      </c>
      <c r="C204" s="672"/>
      <c r="D204" s="672"/>
      <c r="E204" s="672"/>
      <c r="F204" s="672"/>
      <c r="G204" s="672"/>
      <c r="H204" s="672"/>
      <c r="I204" s="673"/>
      <c r="J204" s="3"/>
    </row>
    <row r="205" spans="1:10" s="1" customFormat="1" ht="18.75" hidden="1">
      <c r="A205" s="4"/>
      <c r="B205" s="674"/>
      <c r="C205" s="675"/>
      <c r="D205" s="675"/>
      <c r="E205" s="675"/>
      <c r="F205" s="675"/>
      <c r="G205" s="675"/>
      <c r="H205" s="675"/>
      <c r="I205" s="676"/>
      <c r="J205" s="3"/>
    </row>
    <row r="206" spans="1:10" s="1" customFormat="1" ht="19.5" hidden="1" thickBot="1">
      <c r="A206" s="4"/>
      <c r="B206" s="677"/>
      <c r="C206" s="678"/>
      <c r="D206" s="678"/>
      <c r="E206" s="678"/>
      <c r="F206" s="678"/>
      <c r="G206" s="678"/>
      <c r="H206" s="678"/>
      <c r="I206" s="679"/>
      <c r="J206" s="3"/>
    </row>
    <row r="207" spans="1:10" s="1" customFormat="1" ht="18.75" hidden="1">
      <c r="A207" s="35"/>
      <c r="B207" s="35"/>
      <c r="C207" s="35"/>
      <c r="D207" s="35"/>
      <c r="E207" s="35"/>
      <c r="F207" s="35"/>
      <c r="G207" s="35"/>
      <c r="H207" s="35"/>
      <c r="I207" s="35"/>
      <c r="J207" s="38"/>
    </row>
    <row r="208" spans="1:10" s="1" customFormat="1" ht="19.5" hidden="1" thickBot="1">
      <c r="A208" s="4"/>
      <c r="B208" s="4"/>
      <c r="C208" s="4"/>
      <c r="D208" s="4"/>
      <c r="E208" s="4"/>
      <c r="F208" s="4"/>
      <c r="G208" s="4"/>
      <c r="H208" s="4"/>
      <c r="I208" s="4"/>
      <c r="J208" s="36" t="s">
        <v>1202</v>
      </c>
    </row>
    <row r="209" spans="1:10" s="1" customFormat="1" ht="18.75" hidden="1" customHeight="1">
      <c r="A209" s="4"/>
      <c r="B209" s="680" t="str">
        <f>CONCATENATE('加盟校情報&amp;大会設定'!$G$5,'加盟校情報&amp;大会設定'!$H$5,'加盟校情報&amp;大会設定'!$I$5,'加盟校情報&amp;大会設定'!$J$5,)&amp;"　男子4×400mR"</f>
        <v>第50回東海学生陸上競技秋季選手権大会　男子4×400mR</v>
      </c>
      <c r="C209" s="681"/>
      <c r="D209" s="681"/>
      <c r="E209" s="681"/>
      <c r="F209" s="681"/>
      <c r="G209" s="681"/>
      <c r="H209" s="681"/>
      <c r="I209" s="682"/>
      <c r="J209" s="3"/>
    </row>
    <row r="210" spans="1:10" s="1" customFormat="1" ht="19.5" hidden="1" customHeight="1" thickBot="1">
      <c r="A210" s="4"/>
      <c r="B210" s="683"/>
      <c r="C210" s="684"/>
      <c r="D210" s="684"/>
      <c r="E210" s="684"/>
      <c r="F210" s="684"/>
      <c r="G210" s="684"/>
      <c r="H210" s="684"/>
      <c r="I210" s="685"/>
      <c r="J210" s="3"/>
    </row>
    <row r="211" spans="1:10" s="1" customFormat="1" ht="18.75" hidden="1">
      <c r="A211" s="4"/>
      <c r="B211" s="650" t="s">
        <v>1183</v>
      </c>
      <c r="C211" s="651"/>
      <c r="D211" s="688" t="str">
        <f>IF(基本情報登録!$D$6&gt;0,基本情報登録!$D$6,"")</f>
        <v/>
      </c>
      <c r="E211" s="689"/>
      <c r="F211" s="689"/>
      <c r="G211" s="689"/>
      <c r="H211" s="651"/>
      <c r="I211" s="37" t="s">
        <v>1217</v>
      </c>
      <c r="J211" s="3"/>
    </row>
    <row r="212" spans="1:10" s="1" customFormat="1" ht="18.75" hidden="1" customHeight="1">
      <c r="A212" s="4"/>
      <c r="B212" s="657" t="s">
        <v>1</v>
      </c>
      <c r="C212" s="658"/>
      <c r="D212" s="690" t="str">
        <f>IF(基本情報登録!$D$8&gt;0,基本情報登録!$D$8,"")</f>
        <v/>
      </c>
      <c r="E212" s="691"/>
      <c r="F212" s="691"/>
      <c r="G212" s="691"/>
      <c r="H212" s="658"/>
      <c r="I212" s="645"/>
      <c r="J212" s="3"/>
    </row>
    <row r="213" spans="1:10" s="1" customFormat="1" ht="19.5" hidden="1" customHeight="1" thickBot="1">
      <c r="A213" s="4"/>
      <c r="B213" s="686"/>
      <c r="C213" s="687"/>
      <c r="D213" s="692"/>
      <c r="E213" s="693"/>
      <c r="F213" s="693"/>
      <c r="G213" s="693"/>
      <c r="H213" s="687"/>
      <c r="I213" s="670"/>
      <c r="J213" s="3"/>
    </row>
    <row r="214" spans="1:10" s="1" customFormat="1" ht="18.75" hidden="1">
      <c r="A214" s="4"/>
      <c r="B214" s="650" t="s">
        <v>2127</v>
      </c>
      <c r="C214" s="651"/>
      <c r="D214" s="652"/>
      <c r="E214" s="653"/>
      <c r="F214" s="653"/>
      <c r="G214" s="653"/>
      <c r="H214" s="653"/>
      <c r="I214" s="654"/>
      <c r="J214" s="3"/>
    </row>
    <row r="215" spans="1:10" s="1" customFormat="1" ht="18.75" hidden="1">
      <c r="A215" s="4"/>
      <c r="B215" s="25"/>
      <c r="C215" s="26"/>
      <c r="D215" s="27"/>
      <c r="E215" s="655" t="str">
        <f>TEXT(D214,"00000")</f>
        <v>00000</v>
      </c>
      <c r="F215" s="655"/>
      <c r="G215" s="655"/>
      <c r="H215" s="655"/>
      <c r="I215" s="656"/>
      <c r="J215" s="3"/>
    </row>
    <row r="216" spans="1:10" s="1" customFormat="1" ht="18.75" hidden="1" customHeight="1">
      <c r="A216" s="4"/>
      <c r="B216" s="657" t="s">
        <v>21</v>
      </c>
      <c r="C216" s="658"/>
      <c r="D216" s="639"/>
      <c r="E216" s="661"/>
      <c r="F216" s="661"/>
      <c r="G216" s="661"/>
      <c r="H216" s="661"/>
      <c r="I216" s="662"/>
      <c r="J216" s="3"/>
    </row>
    <row r="217" spans="1:10" s="1" customFormat="1" ht="18.75" hidden="1" customHeight="1">
      <c r="A217" s="4"/>
      <c r="B217" s="659"/>
      <c r="C217" s="660"/>
      <c r="D217" s="641"/>
      <c r="E217" s="663"/>
      <c r="F217" s="663"/>
      <c r="G217" s="663"/>
      <c r="H217" s="663"/>
      <c r="I217" s="664"/>
      <c r="J217" s="3"/>
    </row>
    <row r="218" spans="1:10" s="1" customFormat="1" ht="19.5" hidden="1" thickBot="1">
      <c r="A218" s="4"/>
      <c r="B218" s="665" t="s">
        <v>1177</v>
      </c>
      <c r="C218" s="666"/>
      <c r="D218" s="667"/>
      <c r="E218" s="668"/>
      <c r="F218" s="668"/>
      <c r="G218" s="668"/>
      <c r="H218" s="668"/>
      <c r="I218" s="669"/>
      <c r="J218" s="3"/>
    </row>
    <row r="219" spans="1:10" s="1" customFormat="1" ht="18.75" hidden="1">
      <c r="A219" s="4"/>
      <c r="B219" s="698" t="s">
        <v>1178</v>
      </c>
      <c r="C219" s="699"/>
      <c r="D219" s="699"/>
      <c r="E219" s="699"/>
      <c r="F219" s="699"/>
      <c r="G219" s="699"/>
      <c r="H219" s="699"/>
      <c r="I219" s="700"/>
      <c r="J219" s="3"/>
    </row>
    <row r="220" spans="1:10" s="1" customFormat="1" ht="19.5" hidden="1" thickBot="1">
      <c r="A220" s="4"/>
      <c r="B220" s="28" t="s">
        <v>1182</v>
      </c>
      <c r="C220" s="29" t="s">
        <v>14</v>
      </c>
      <c r="D220" s="29" t="s">
        <v>1122</v>
      </c>
      <c r="E220" s="701" t="s">
        <v>1179</v>
      </c>
      <c r="F220" s="702"/>
      <c r="G220" s="29" t="s">
        <v>1183</v>
      </c>
      <c r="H220" s="29" t="s">
        <v>39</v>
      </c>
      <c r="I220" s="30" t="s">
        <v>1180</v>
      </c>
      <c r="J220" s="3"/>
    </row>
    <row r="221" spans="1:10" s="1" customFormat="1" ht="19.5" hidden="1" customHeight="1" thickTop="1">
      <c r="A221" s="4"/>
      <c r="B221" s="703">
        <v>1</v>
      </c>
      <c r="C221" s="704"/>
      <c r="D221" s="704" t="str">
        <f>IF(C221&gt;0,VLOOKUP(C221,男子登録情報!$A$2:$H$1688,2,0),"")</f>
        <v/>
      </c>
      <c r="E221" s="705" t="str">
        <f>IF(C221&gt;0,VLOOKUP(C221,男子登録情報!$A$2:$H$1688,3,0),"")</f>
        <v/>
      </c>
      <c r="F221" s="706"/>
      <c r="G221" s="704" t="str">
        <f>IF(C221&gt;0,VLOOKUP(C221,男子登録情報!$A$2:$H$1688,4,0),"")</f>
        <v/>
      </c>
      <c r="H221" s="704" t="str">
        <f>IF(C221&gt;0,VLOOKUP(C221,男子登録情報!$A$2:$H$1688,8,0),"")</f>
        <v/>
      </c>
      <c r="I221" s="707" t="str">
        <f>IF(C221&gt;0,VLOOKUP(C221,男子登録情報!$A$2:$H$1688,5,0),"")</f>
        <v/>
      </c>
      <c r="J221" s="3"/>
    </row>
    <row r="222" spans="1:10" s="1" customFormat="1" ht="18.75" hidden="1" customHeight="1">
      <c r="A222" s="4"/>
      <c r="B222" s="648"/>
      <c r="C222" s="644"/>
      <c r="D222" s="644"/>
      <c r="E222" s="641"/>
      <c r="F222" s="642"/>
      <c r="G222" s="644"/>
      <c r="H222" s="644"/>
      <c r="I222" s="646"/>
      <c r="J222" s="3"/>
    </row>
    <row r="223" spans="1:10" s="1" customFormat="1" ht="18.75" hidden="1" customHeight="1">
      <c r="A223" s="4"/>
      <c r="B223" s="647">
        <v>2</v>
      </c>
      <c r="C223" s="643"/>
      <c r="D223" s="643" t="str">
        <f>IF(C223,VLOOKUP(C223,男子登録情報!$A$2:$H$1688,2,0),"")</f>
        <v/>
      </c>
      <c r="E223" s="639" t="str">
        <f>IF(C223&gt;0,VLOOKUP(C223,男子登録情報!$A$2:$H$1688,3,0),"")</f>
        <v/>
      </c>
      <c r="F223" s="640"/>
      <c r="G223" s="643" t="str">
        <f>IF(C223&gt;0,VLOOKUP(C223,男子登録情報!$A$2:$H$1688,4,0),"")</f>
        <v/>
      </c>
      <c r="H223" s="643" t="str">
        <f>IF(C223&gt;0,VLOOKUP(C223,男子登録情報!$A$2:$H$1688,8,0),"")</f>
        <v/>
      </c>
      <c r="I223" s="645" t="str">
        <f>IF(C223&gt;0,VLOOKUP(C223,男子登録情報!$A$2:$H$1688,5,0),"")</f>
        <v/>
      </c>
      <c r="J223" s="3"/>
    </row>
    <row r="224" spans="1:10" s="1" customFormat="1" ht="18.75" hidden="1" customHeight="1">
      <c r="A224" s="4"/>
      <c r="B224" s="648"/>
      <c r="C224" s="644"/>
      <c r="D224" s="644"/>
      <c r="E224" s="641"/>
      <c r="F224" s="642"/>
      <c r="G224" s="644"/>
      <c r="H224" s="644"/>
      <c r="I224" s="646"/>
      <c r="J224" s="3"/>
    </row>
    <row r="225" spans="1:10" s="1" customFormat="1" ht="18.75" hidden="1" customHeight="1">
      <c r="A225" s="4"/>
      <c r="B225" s="647">
        <v>3</v>
      </c>
      <c r="C225" s="643"/>
      <c r="D225" s="643" t="str">
        <f>IF(C225,VLOOKUP(C225,男子登録情報!$A$2:$H$1688,2,0),"")</f>
        <v/>
      </c>
      <c r="E225" s="639" t="str">
        <f>IF(C225&gt;0,VLOOKUP(C225,男子登録情報!$A$2:$H$1688,3,0),"")</f>
        <v/>
      </c>
      <c r="F225" s="640"/>
      <c r="G225" s="643" t="str">
        <f>IF(C225&gt;0,VLOOKUP(C225,男子登録情報!$A$2:$H$1688,4,0),"")</f>
        <v/>
      </c>
      <c r="H225" s="643" t="str">
        <f>IF(C225&gt;0,VLOOKUP(C225,男子登録情報!$A$2:$H$1688,8,0),"")</f>
        <v/>
      </c>
      <c r="I225" s="645" t="str">
        <f>IF(C225&gt;0,VLOOKUP(C225,男子登録情報!$A$2:$H$1688,5,0),"")</f>
        <v/>
      </c>
      <c r="J225" s="3"/>
    </row>
    <row r="226" spans="1:10" s="1" customFormat="1" ht="18.75" hidden="1" customHeight="1">
      <c r="A226" s="4"/>
      <c r="B226" s="648"/>
      <c r="C226" s="644"/>
      <c r="D226" s="644"/>
      <c r="E226" s="641"/>
      <c r="F226" s="642"/>
      <c r="G226" s="644"/>
      <c r="H226" s="644"/>
      <c r="I226" s="646"/>
      <c r="J226" s="3"/>
    </row>
    <row r="227" spans="1:10" s="1" customFormat="1" ht="18.75" hidden="1" customHeight="1">
      <c r="A227" s="4"/>
      <c r="B227" s="647">
        <v>4</v>
      </c>
      <c r="C227" s="643"/>
      <c r="D227" s="643" t="str">
        <f>IF(C227,VLOOKUP(C227,男子登録情報!$A$2:$H$1688,2,0),"")</f>
        <v/>
      </c>
      <c r="E227" s="639" t="str">
        <f>IF(C227&gt;0,VLOOKUP(C227,男子登録情報!$A$2:$H$1688,3,0),"")</f>
        <v/>
      </c>
      <c r="F227" s="640"/>
      <c r="G227" s="643" t="str">
        <f>IF(C227&gt;0,VLOOKUP(C227,男子登録情報!$A$2:$H$1688,4,0),"")</f>
        <v/>
      </c>
      <c r="H227" s="643" t="str">
        <f>IF(C227&gt;0,VLOOKUP(C227,男子登録情報!$A$2:$H$1688,8,0),"")</f>
        <v/>
      </c>
      <c r="I227" s="645" t="str">
        <f>IF(C227&gt;0,VLOOKUP(C227,男子登録情報!$A$2:$H$1688,5,0),"")</f>
        <v/>
      </c>
      <c r="J227" s="3"/>
    </row>
    <row r="228" spans="1:10" s="1" customFormat="1" ht="18.75" hidden="1" customHeight="1">
      <c r="A228" s="4"/>
      <c r="B228" s="648"/>
      <c r="C228" s="644"/>
      <c r="D228" s="644"/>
      <c r="E228" s="641"/>
      <c r="F228" s="642"/>
      <c r="G228" s="644"/>
      <c r="H228" s="644"/>
      <c r="I228" s="646"/>
      <c r="J228" s="3"/>
    </row>
    <row r="229" spans="1:10" s="1" customFormat="1" ht="18.75" hidden="1" customHeight="1">
      <c r="A229" s="4"/>
      <c r="B229" s="647">
        <v>5</v>
      </c>
      <c r="C229" s="643"/>
      <c r="D229" s="643" t="str">
        <f>IF(C229,VLOOKUP(C229,男子登録情報!$A$2:$H$1688,2,0),"")</f>
        <v/>
      </c>
      <c r="E229" s="639" t="str">
        <f>IF(C229&gt;0,VLOOKUP(C229,男子登録情報!$A$2:$H$1688,3,0),"")</f>
        <v/>
      </c>
      <c r="F229" s="640"/>
      <c r="G229" s="643" t="str">
        <f>IF(C229&gt;0,VLOOKUP(C229,男子登録情報!$A$2:$H$1688,4,0),"")</f>
        <v/>
      </c>
      <c r="H229" s="643" t="str">
        <f>IF(C229&gt;0,VLOOKUP(C229,男子登録情報!$A$2:$H$1688,8,0),"")</f>
        <v/>
      </c>
      <c r="I229" s="645" t="str">
        <f>IF(C229&gt;0,VLOOKUP(C229,男子登録情報!$A$2:$H$1688,5,0),"")</f>
        <v/>
      </c>
      <c r="J229" s="3"/>
    </row>
    <row r="230" spans="1:10" s="1" customFormat="1" ht="18.75" hidden="1" customHeight="1">
      <c r="A230" s="4"/>
      <c r="B230" s="648"/>
      <c r="C230" s="644"/>
      <c r="D230" s="644"/>
      <c r="E230" s="641"/>
      <c r="F230" s="642"/>
      <c r="G230" s="644"/>
      <c r="H230" s="644"/>
      <c r="I230" s="646"/>
      <c r="J230" s="3"/>
    </row>
    <row r="231" spans="1:10" s="1" customFormat="1" ht="18.75" hidden="1" customHeight="1">
      <c r="A231" s="4"/>
      <c r="B231" s="647">
        <v>6</v>
      </c>
      <c r="C231" s="643"/>
      <c r="D231" s="643" t="str">
        <f>IF(C231,VLOOKUP(C231,男子登録情報!$A$2:$H$1688,2,0),"")</f>
        <v/>
      </c>
      <c r="E231" s="639" t="str">
        <f>IF(C231&gt;0,VLOOKUP(C231,男子登録情報!$A$2:$H$1688,3,0),"")</f>
        <v/>
      </c>
      <c r="F231" s="640"/>
      <c r="G231" s="643" t="str">
        <f>IF(C231&gt;0,VLOOKUP(C231,男子登録情報!$A$2:$H$1688,4,0),"")</f>
        <v/>
      </c>
      <c r="H231" s="643" t="str">
        <f>IF(C231&gt;0,VLOOKUP(C231,男子登録情報!$A$2:$H$1688,8,0),"")</f>
        <v/>
      </c>
      <c r="I231" s="645" t="str">
        <f>IF(C231&gt;0,VLOOKUP(C231,男子登録情報!$A$2:$H$1688,5,0),"")</f>
        <v/>
      </c>
      <c r="J231" s="3"/>
    </row>
    <row r="232" spans="1:10" s="1" customFormat="1" ht="19.5" hidden="1" customHeight="1" thickBot="1">
      <c r="A232" s="4"/>
      <c r="B232" s="694"/>
      <c r="C232" s="695"/>
      <c r="D232" s="695"/>
      <c r="E232" s="696"/>
      <c r="F232" s="697"/>
      <c r="G232" s="695"/>
      <c r="H232" s="695"/>
      <c r="I232" s="670"/>
      <c r="J232" s="3"/>
    </row>
    <row r="233" spans="1:10" s="1" customFormat="1" ht="18.75" hidden="1">
      <c r="A233" s="4"/>
      <c r="B233" s="671" t="s">
        <v>1181</v>
      </c>
      <c r="C233" s="672"/>
      <c r="D233" s="672"/>
      <c r="E233" s="672"/>
      <c r="F233" s="672"/>
      <c r="G233" s="672"/>
      <c r="H233" s="672"/>
      <c r="I233" s="673"/>
      <c r="J233" s="3"/>
    </row>
    <row r="234" spans="1:10" s="1" customFormat="1" ht="18.75" hidden="1">
      <c r="A234" s="4"/>
      <c r="B234" s="674"/>
      <c r="C234" s="675"/>
      <c r="D234" s="675"/>
      <c r="E234" s="675"/>
      <c r="F234" s="675"/>
      <c r="G234" s="675"/>
      <c r="H234" s="675"/>
      <c r="I234" s="676"/>
      <c r="J234" s="3"/>
    </row>
    <row r="235" spans="1:10" s="1" customFormat="1" ht="19.5" hidden="1" thickBot="1">
      <c r="A235" s="4"/>
      <c r="B235" s="677"/>
      <c r="C235" s="678"/>
      <c r="D235" s="678"/>
      <c r="E235" s="678"/>
      <c r="F235" s="678"/>
      <c r="G235" s="678"/>
      <c r="H235" s="678"/>
      <c r="I235" s="679"/>
      <c r="J235" s="3"/>
    </row>
    <row r="236" spans="1:10" s="1" customFormat="1" ht="18.75" hidden="1">
      <c r="A236" s="35"/>
      <c r="B236" s="35"/>
      <c r="C236" s="35"/>
      <c r="D236" s="35"/>
      <c r="E236" s="35"/>
      <c r="F236" s="35"/>
      <c r="G236" s="35"/>
      <c r="H236" s="35"/>
      <c r="I236" s="35"/>
      <c r="J236" s="38"/>
    </row>
    <row r="237" spans="1:10" s="1" customFormat="1" ht="19.5" hidden="1" thickBot="1">
      <c r="A237" s="4"/>
      <c r="B237" s="4"/>
      <c r="C237" s="4"/>
      <c r="D237" s="4"/>
      <c r="E237" s="4"/>
      <c r="F237" s="4"/>
      <c r="G237" s="4"/>
      <c r="H237" s="4"/>
      <c r="I237" s="4"/>
      <c r="J237" s="36" t="s">
        <v>1203</v>
      </c>
    </row>
    <row r="238" spans="1:10" s="1" customFormat="1" ht="18.75" hidden="1" customHeight="1">
      <c r="A238" s="4"/>
      <c r="B238" s="680" t="str">
        <f>CONCATENATE('加盟校情報&amp;大会設定'!$G$5,'加盟校情報&amp;大会設定'!$H$5,'加盟校情報&amp;大会設定'!$I$5,'加盟校情報&amp;大会設定'!$J$5,)&amp;"　男子4×400mR"</f>
        <v>第50回東海学生陸上競技秋季選手権大会　男子4×400mR</v>
      </c>
      <c r="C238" s="681"/>
      <c r="D238" s="681"/>
      <c r="E238" s="681"/>
      <c r="F238" s="681"/>
      <c r="G238" s="681"/>
      <c r="H238" s="681"/>
      <c r="I238" s="682"/>
      <c r="J238" s="3"/>
    </row>
    <row r="239" spans="1:10" s="1" customFormat="1" ht="19.5" hidden="1" customHeight="1" thickBot="1">
      <c r="A239" s="4"/>
      <c r="B239" s="683"/>
      <c r="C239" s="684"/>
      <c r="D239" s="684"/>
      <c r="E239" s="684"/>
      <c r="F239" s="684"/>
      <c r="G239" s="684"/>
      <c r="H239" s="684"/>
      <c r="I239" s="685"/>
      <c r="J239" s="3"/>
    </row>
    <row r="240" spans="1:10" s="1" customFormat="1" ht="18.75" hidden="1">
      <c r="A240" s="4"/>
      <c r="B240" s="650" t="s">
        <v>1183</v>
      </c>
      <c r="C240" s="651"/>
      <c r="D240" s="688" t="str">
        <f>IF(基本情報登録!$D$6&gt;0,基本情報登録!$D$6,"")</f>
        <v/>
      </c>
      <c r="E240" s="689"/>
      <c r="F240" s="689"/>
      <c r="G240" s="689"/>
      <c r="H240" s="651"/>
      <c r="I240" s="37" t="s">
        <v>1217</v>
      </c>
      <c r="J240" s="3"/>
    </row>
    <row r="241" spans="1:10" s="1" customFormat="1" ht="18.75" hidden="1" customHeight="1">
      <c r="A241" s="4"/>
      <c r="B241" s="657" t="s">
        <v>1</v>
      </c>
      <c r="C241" s="658"/>
      <c r="D241" s="690" t="str">
        <f>IF(基本情報登録!$D$8&gt;0,基本情報登録!$D$8,"")</f>
        <v/>
      </c>
      <c r="E241" s="691"/>
      <c r="F241" s="691"/>
      <c r="G241" s="691"/>
      <c r="H241" s="658"/>
      <c r="I241" s="645"/>
      <c r="J241" s="3"/>
    </row>
    <row r="242" spans="1:10" s="1" customFormat="1" ht="19.5" hidden="1" customHeight="1" thickBot="1">
      <c r="A242" s="4"/>
      <c r="B242" s="686"/>
      <c r="C242" s="687"/>
      <c r="D242" s="692"/>
      <c r="E242" s="693"/>
      <c r="F242" s="693"/>
      <c r="G242" s="693"/>
      <c r="H242" s="687"/>
      <c r="I242" s="670"/>
      <c r="J242" s="3"/>
    </row>
    <row r="243" spans="1:10" s="1" customFormat="1" ht="18.75" hidden="1">
      <c r="A243" s="4"/>
      <c r="B243" s="650" t="s">
        <v>2127</v>
      </c>
      <c r="C243" s="651"/>
      <c r="D243" s="652"/>
      <c r="E243" s="653"/>
      <c r="F243" s="653"/>
      <c r="G243" s="653"/>
      <c r="H243" s="653"/>
      <c r="I243" s="654"/>
      <c r="J243" s="3"/>
    </row>
    <row r="244" spans="1:10" s="1" customFormat="1" ht="18.75" hidden="1">
      <c r="A244" s="4"/>
      <c r="B244" s="25"/>
      <c r="C244" s="26"/>
      <c r="D244" s="27"/>
      <c r="E244" s="655" t="str">
        <f>TEXT(D243,"00000")</f>
        <v>00000</v>
      </c>
      <c r="F244" s="655"/>
      <c r="G244" s="655"/>
      <c r="H244" s="655"/>
      <c r="I244" s="656"/>
      <c r="J244" s="3"/>
    </row>
    <row r="245" spans="1:10" s="1" customFormat="1" ht="18.75" hidden="1" customHeight="1">
      <c r="A245" s="4"/>
      <c r="B245" s="657" t="s">
        <v>21</v>
      </c>
      <c r="C245" s="658"/>
      <c r="D245" s="639"/>
      <c r="E245" s="661"/>
      <c r="F245" s="661"/>
      <c r="G245" s="661"/>
      <c r="H245" s="661"/>
      <c r="I245" s="662"/>
      <c r="J245" s="3"/>
    </row>
    <row r="246" spans="1:10" s="1" customFormat="1" ht="18.75" hidden="1" customHeight="1">
      <c r="A246" s="4"/>
      <c r="B246" s="659"/>
      <c r="C246" s="660"/>
      <c r="D246" s="641"/>
      <c r="E246" s="663"/>
      <c r="F246" s="663"/>
      <c r="G246" s="663"/>
      <c r="H246" s="663"/>
      <c r="I246" s="664"/>
      <c r="J246" s="3"/>
    </row>
    <row r="247" spans="1:10" s="1" customFormat="1" ht="19.5" hidden="1" thickBot="1">
      <c r="A247" s="4"/>
      <c r="B247" s="665" t="s">
        <v>1177</v>
      </c>
      <c r="C247" s="666"/>
      <c r="D247" s="667"/>
      <c r="E247" s="668"/>
      <c r="F247" s="668"/>
      <c r="G247" s="668"/>
      <c r="H247" s="668"/>
      <c r="I247" s="669"/>
      <c r="J247" s="3"/>
    </row>
    <row r="248" spans="1:10" s="1" customFormat="1" ht="18.75" hidden="1">
      <c r="A248" s="4"/>
      <c r="B248" s="698" t="s">
        <v>1178</v>
      </c>
      <c r="C248" s="699"/>
      <c r="D248" s="699"/>
      <c r="E248" s="699"/>
      <c r="F248" s="699"/>
      <c r="G248" s="699"/>
      <c r="H248" s="699"/>
      <c r="I248" s="700"/>
      <c r="J248" s="3"/>
    </row>
    <row r="249" spans="1:10" s="1" customFormat="1" ht="19.5" hidden="1" thickBot="1">
      <c r="A249" s="4"/>
      <c r="B249" s="28" t="s">
        <v>1182</v>
      </c>
      <c r="C249" s="29" t="s">
        <v>14</v>
      </c>
      <c r="D249" s="29" t="s">
        <v>1122</v>
      </c>
      <c r="E249" s="701" t="s">
        <v>1179</v>
      </c>
      <c r="F249" s="702"/>
      <c r="G249" s="29" t="s">
        <v>1183</v>
      </c>
      <c r="H249" s="29" t="s">
        <v>39</v>
      </c>
      <c r="I249" s="30" t="s">
        <v>1180</v>
      </c>
      <c r="J249" s="3"/>
    </row>
    <row r="250" spans="1:10" s="1" customFormat="1" ht="19.5" hidden="1" customHeight="1" thickTop="1">
      <c r="A250" s="4"/>
      <c r="B250" s="703">
        <v>1</v>
      </c>
      <c r="C250" s="704"/>
      <c r="D250" s="704" t="str">
        <f>IF(C250&gt;0,VLOOKUP(C250,男子登録情報!$A$2:$H$1688,2,0),"")</f>
        <v/>
      </c>
      <c r="E250" s="705" t="str">
        <f>IF(C250&gt;0,VLOOKUP(C250,男子登録情報!$A$2:$H$1688,3,0),"")</f>
        <v/>
      </c>
      <c r="F250" s="706"/>
      <c r="G250" s="704" t="str">
        <f>IF(C250&gt;0,VLOOKUP(C250,男子登録情報!$A$2:$H$1688,4,0),"")</f>
        <v/>
      </c>
      <c r="H250" s="704" t="str">
        <f>IF(C250&gt;0,VLOOKUP(C250,男子登録情報!$A$2:$H$1688,8,0),"")</f>
        <v/>
      </c>
      <c r="I250" s="707" t="str">
        <f>IF(C250&gt;0,VLOOKUP(C250,男子登録情報!$A$2:$H$1688,5,0),"")</f>
        <v/>
      </c>
      <c r="J250" s="3"/>
    </row>
    <row r="251" spans="1:10" s="1" customFormat="1" ht="18.75" hidden="1" customHeight="1">
      <c r="A251" s="4"/>
      <c r="B251" s="648"/>
      <c r="C251" s="644"/>
      <c r="D251" s="644"/>
      <c r="E251" s="641"/>
      <c r="F251" s="642"/>
      <c r="G251" s="644"/>
      <c r="H251" s="644"/>
      <c r="I251" s="646"/>
      <c r="J251" s="3"/>
    </row>
    <row r="252" spans="1:10" s="1" customFormat="1" ht="18.75" hidden="1" customHeight="1">
      <c r="A252" s="4"/>
      <c r="B252" s="647">
        <v>2</v>
      </c>
      <c r="C252" s="643"/>
      <c r="D252" s="643" t="str">
        <f>IF(C252,VLOOKUP(C252,男子登録情報!$A$2:$H$1688,2,0),"")</f>
        <v/>
      </c>
      <c r="E252" s="639" t="str">
        <f>IF(C252&gt;0,VLOOKUP(C252,男子登録情報!$A$2:$H$1688,3,0),"")</f>
        <v/>
      </c>
      <c r="F252" s="640"/>
      <c r="G252" s="643" t="str">
        <f>IF(C252&gt;0,VLOOKUP(C252,男子登録情報!$A$2:$H$1688,4,0),"")</f>
        <v/>
      </c>
      <c r="H252" s="643" t="str">
        <f>IF(C252&gt;0,VLOOKUP(C252,男子登録情報!$A$2:$H$1688,8,0),"")</f>
        <v/>
      </c>
      <c r="I252" s="645" t="str">
        <f>IF(C252&gt;0,VLOOKUP(C252,男子登録情報!$A$2:$H$1688,5,0),"")</f>
        <v/>
      </c>
      <c r="J252" s="3"/>
    </row>
    <row r="253" spans="1:10" s="1" customFormat="1" ht="18.75" hidden="1" customHeight="1">
      <c r="A253" s="4"/>
      <c r="B253" s="648"/>
      <c r="C253" s="644"/>
      <c r="D253" s="644"/>
      <c r="E253" s="641"/>
      <c r="F253" s="642"/>
      <c r="G253" s="644"/>
      <c r="H253" s="644"/>
      <c r="I253" s="646"/>
      <c r="J253" s="3"/>
    </row>
    <row r="254" spans="1:10" s="1" customFormat="1" ht="18.75" hidden="1" customHeight="1">
      <c r="A254" s="4"/>
      <c r="B254" s="647">
        <v>3</v>
      </c>
      <c r="C254" s="643"/>
      <c r="D254" s="643" t="str">
        <f>IF(C254,VLOOKUP(C254,男子登録情報!$A$2:$H$1688,2,0),"")</f>
        <v/>
      </c>
      <c r="E254" s="639" t="str">
        <f>IF(C254&gt;0,VLOOKUP(C254,男子登録情報!$A$2:$H$1688,3,0),"")</f>
        <v/>
      </c>
      <c r="F254" s="640"/>
      <c r="G254" s="643" t="str">
        <f>IF(C254&gt;0,VLOOKUP(C254,男子登録情報!$A$2:$H$1688,4,0),"")</f>
        <v/>
      </c>
      <c r="H254" s="643" t="str">
        <f>IF(C254&gt;0,VLOOKUP(C254,男子登録情報!$A$2:$H$1688,8,0),"")</f>
        <v/>
      </c>
      <c r="I254" s="645" t="str">
        <f>IF(C254&gt;0,VLOOKUP(C254,男子登録情報!$A$2:$H$1688,5,0),"")</f>
        <v/>
      </c>
      <c r="J254" s="3"/>
    </row>
    <row r="255" spans="1:10" s="1" customFormat="1" ht="18.75" hidden="1" customHeight="1">
      <c r="A255" s="4"/>
      <c r="B255" s="648"/>
      <c r="C255" s="644"/>
      <c r="D255" s="644"/>
      <c r="E255" s="641"/>
      <c r="F255" s="642"/>
      <c r="G255" s="644"/>
      <c r="H255" s="644"/>
      <c r="I255" s="646"/>
      <c r="J255" s="3"/>
    </row>
    <row r="256" spans="1:10" s="1" customFormat="1" ht="18.75" hidden="1" customHeight="1">
      <c r="A256" s="4"/>
      <c r="B256" s="647">
        <v>4</v>
      </c>
      <c r="C256" s="643"/>
      <c r="D256" s="643" t="str">
        <f>IF(C256,VLOOKUP(C256,男子登録情報!$A$2:$H$1688,2,0),"")</f>
        <v/>
      </c>
      <c r="E256" s="639" t="str">
        <f>IF(C256&gt;0,VLOOKUP(C256,男子登録情報!$A$2:$H$1688,3,0),"")</f>
        <v/>
      </c>
      <c r="F256" s="640"/>
      <c r="G256" s="643" t="str">
        <f>IF(C256&gt;0,VLOOKUP(C256,男子登録情報!$A$2:$H$1688,4,0),"")</f>
        <v/>
      </c>
      <c r="H256" s="643" t="str">
        <f>IF(C256&gt;0,VLOOKUP(C256,男子登録情報!$A$2:$H$1688,8,0),"")</f>
        <v/>
      </c>
      <c r="I256" s="645" t="str">
        <f>IF(C256&gt;0,VLOOKUP(C256,男子登録情報!$A$2:$H$1688,5,0),"")</f>
        <v/>
      </c>
      <c r="J256" s="3"/>
    </row>
    <row r="257" spans="1:10" s="1" customFormat="1" ht="18.75" hidden="1" customHeight="1">
      <c r="A257" s="4"/>
      <c r="B257" s="648"/>
      <c r="C257" s="644"/>
      <c r="D257" s="644"/>
      <c r="E257" s="641"/>
      <c r="F257" s="642"/>
      <c r="G257" s="644"/>
      <c r="H257" s="644"/>
      <c r="I257" s="646"/>
      <c r="J257" s="3"/>
    </row>
    <row r="258" spans="1:10" s="1" customFormat="1" ht="18.75" hidden="1" customHeight="1">
      <c r="A258" s="4"/>
      <c r="B258" s="647">
        <v>5</v>
      </c>
      <c r="C258" s="643"/>
      <c r="D258" s="643" t="str">
        <f>IF(C258,VLOOKUP(C258,男子登録情報!$A$2:$H$1688,2,0),"")</f>
        <v/>
      </c>
      <c r="E258" s="639" t="str">
        <f>IF(C258&gt;0,VLOOKUP(C258,男子登録情報!$A$2:$H$1688,3,0),"")</f>
        <v/>
      </c>
      <c r="F258" s="640"/>
      <c r="G258" s="643" t="str">
        <f>IF(C258&gt;0,VLOOKUP(C258,男子登録情報!$A$2:$H$1688,4,0),"")</f>
        <v/>
      </c>
      <c r="H258" s="643" t="str">
        <f>IF(C258&gt;0,VLOOKUP(C258,男子登録情報!$A$2:$H$1688,8,0),"")</f>
        <v/>
      </c>
      <c r="I258" s="645" t="str">
        <f>IF(C258&gt;0,VLOOKUP(C258,男子登録情報!$A$2:$H$1688,5,0),"")</f>
        <v/>
      </c>
      <c r="J258" s="3"/>
    </row>
    <row r="259" spans="1:10" s="1" customFormat="1" ht="18.75" hidden="1" customHeight="1">
      <c r="A259" s="4"/>
      <c r="B259" s="648"/>
      <c r="C259" s="644"/>
      <c r="D259" s="644"/>
      <c r="E259" s="641"/>
      <c r="F259" s="642"/>
      <c r="G259" s="644"/>
      <c r="H259" s="644"/>
      <c r="I259" s="646"/>
      <c r="J259" s="3"/>
    </row>
    <row r="260" spans="1:10" s="1" customFormat="1" ht="18.75" hidden="1" customHeight="1">
      <c r="A260" s="4"/>
      <c r="B260" s="647">
        <v>6</v>
      </c>
      <c r="C260" s="643"/>
      <c r="D260" s="643" t="str">
        <f>IF(C260,VLOOKUP(C260,男子登録情報!$A$2:$H$1688,2,0),"")</f>
        <v/>
      </c>
      <c r="E260" s="639" t="str">
        <f>IF(C260&gt;0,VLOOKUP(C260,男子登録情報!$A$2:$H$1688,3,0),"")</f>
        <v/>
      </c>
      <c r="F260" s="640"/>
      <c r="G260" s="643" t="str">
        <f>IF(C260&gt;0,VLOOKUP(C260,男子登録情報!$A$2:$H$1688,4,0),"")</f>
        <v/>
      </c>
      <c r="H260" s="643" t="str">
        <f>IF(C260&gt;0,VLOOKUP(C260,男子登録情報!$A$2:$H$1688,8,0),"")</f>
        <v/>
      </c>
      <c r="I260" s="645" t="str">
        <f>IF(C260&gt;0,VLOOKUP(C260,男子登録情報!$A$2:$H$1688,5,0),"")</f>
        <v/>
      </c>
      <c r="J260" s="3"/>
    </row>
    <row r="261" spans="1:10" s="1" customFormat="1" ht="19.5" hidden="1" customHeight="1" thickBot="1">
      <c r="A261" s="4"/>
      <c r="B261" s="694"/>
      <c r="C261" s="695"/>
      <c r="D261" s="695"/>
      <c r="E261" s="696"/>
      <c r="F261" s="697"/>
      <c r="G261" s="695"/>
      <c r="H261" s="695"/>
      <c r="I261" s="670"/>
      <c r="J261" s="3"/>
    </row>
    <row r="262" spans="1:10" s="1" customFormat="1" ht="18.75" hidden="1">
      <c r="A262" s="4"/>
      <c r="B262" s="671" t="s">
        <v>1181</v>
      </c>
      <c r="C262" s="672"/>
      <c r="D262" s="672"/>
      <c r="E262" s="672"/>
      <c r="F262" s="672"/>
      <c r="G262" s="672"/>
      <c r="H262" s="672"/>
      <c r="I262" s="673"/>
      <c r="J262" s="3"/>
    </row>
    <row r="263" spans="1:10" s="1" customFormat="1" ht="18.75" hidden="1">
      <c r="A263" s="4"/>
      <c r="B263" s="674"/>
      <c r="C263" s="675"/>
      <c r="D263" s="675"/>
      <c r="E263" s="675"/>
      <c r="F263" s="675"/>
      <c r="G263" s="675"/>
      <c r="H263" s="675"/>
      <c r="I263" s="676"/>
      <c r="J263" s="3"/>
    </row>
    <row r="264" spans="1:10" s="1" customFormat="1" ht="19.5" hidden="1" thickBot="1">
      <c r="A264" s="4"/>
      <c r="B264" s="677"/>
      <c r="C264" s="678"/>
      <c r="D264" s="678"/>
      <c r="E264" s="678"/>
      <c r="F264" s="678"/>
      <c r="G264" s="678"/>
      <c r="H264" s="678"/>
      <c r="I264" s="679"/>
      <c r="J264" s="3"/>
    </row>
    <row r="265" spans="1:10" s="1" customFormat="1" ht="18.75" hidden="1">
      <c r="A265" s="35"/>
      <c r="B265" s="35"/>
      <c r="C265" s="35"/>
      <c r="D265" s="35"/>
      <c r="E265" s="35"/>
      <c r="F265" s="35"/>
      <c r="G265" s="35"/>
      <c r="H265" s="35"/>
      <c r="I265" s="35"/>
      <c r="J265" s="38"/>
    </row>
    <row r="266" spans="1:10" s="1" customFormat="1" ht="19.5" hidden="1" thickBot="1">
      <c r="A266" s="4"/>
      <c r="B266" s="4"/>
      <c r="C266" s="4"/>
      <c r="D266" s="4"/>
      <c r="E266" s="4"/>
      <c r="F266" s="4"/>
      <c r="G266" s="4"/>
      <c r="H266" s="4"/>
      <c r="I266" s="4"/>
      <c r="J266" s="36" t="s">
        <v>1204</v>
      </c>
    </row>
    <row r="267" spans="1:10" s="1" customFormat="1" ht="18.75" hidden="1" customHeight="1">
      <c r="A267" s="4"/>
      <c r="B267" s="680" t="str">
        <f>CONCATENATE('加盟校情報&amp;大会設定'!$G$5,'加盟校情報&amp;大会設定'!$H$5,'加盟校情報&amp;大会設定'!$I$5,'加盟校情報&amp;大会設定'!$J$5,)&amp;"　男子4×400mR"</f>
        <v>第50回東海学生陸上競技秋季選手権大会　男子4×400mR</v>
      </c>
      <c r="C267" s="681"/>
      <c r="D267" s="681"/>
      <c r="E267" s="681"/>
      <c r="F267" s="681"/>
      <c r="G267" s="681"/>
      <c r="H267" s="681"/>
      <c r="I267" s="682"/>
      <c r="J267" s="3"/>
    </row>
    <row r="268" spans="1:10" s="1" customFormat="1" ht="19.5" hidden="1" customHeight="1" thickBot="1">
      <c r="A268" s="4"/>
      <c r="B268" s="683"/>
      <c r="C268" s="684"/>
      <c r="D268" s="684"/>
      <c r="E268" s="684"/>
      <c r="F268" s="684"/>
      <c r="G268" s="684"/>
      <c r="H268" s="684"/>
      <c r="I268" s="685"/>
      <c r="J268" s="3"/>
    </row>
    <row r="269" spans="1:10" s="1" customFormat="1" ht="18.75" hidden="1">
      <c r="A269" s="4"/>
      <c r="B269" s="650" t="s">
        <v>1183</v>
      </c>
      <c r="C269" s="651"/>
      <c r="D269" s="688" t="str">
        <f>IF(基本情報登録!$D$6&gt;0,基本情報登録!$D$6,"")</f>
        <v/>
      </c>
      <c r="E269" s="689"/>
      <c r="F269" s="689"/>
      <c r="G269" s="689"/>
      <c r="H269" s="651"/>
      <c r="I269" s="37" t="s">
        <v>1217</v>
      </c>
      <c r="J269" s="3"/>
    </row>
    <row r="270" spans="1:10" s="1" customFormat="1" ht="18.75" hidden="1" customHeight="1">
      <c r="A270" s="4"/>
      <c r="B270" s="657" t="s">
        <v>1</v>
      </c>
      <c r="C270" s="658"/>
      <c r="D270" s="690" t="str">
        <f>IF(基本情報登録!$D$8&gt;0,基本情報登録!$D$8,"")</f>
        <v/>
      </c>
      <c r="E270" s="691"/>
      <c r="F270" s="691"/>
      <c r="G270" s="691"/>
      <c r="H270" s="658"/>
      <c r="I270" s="645"/>
      <c r="J270" s="3"/>
    </row>
    <row r="271" spans="1:10" s="1" customFormat="1" ht="19.5" hidden="1" customHeight="1" thickBot="1">
      <c r="A271" s="4"/>
      <c r="B271" s="686"/>
      <c r="C271" s="687"/>
      <c r="D271" s="692"/>
      <c r="E271" s="693"/>
      <c r="F271" s="693"/>
      <c r="G271" s="693"/>
      <c r="H271" s="687"/>
      <c r="I271" s="670"/>
      <c r="J271" s="3"/>
    </row>
    <row r="272" spans="1:10" s="1" customFormat="1" ht="18.75" hidden="1">
      <c r="A272" s="4"/>
      <c r="B272" s="650" t="s">
        <v>2127</v>
      </c>
      <c r="C272" s="651"/>
      <c r="D272" s="652"/>
      <c r="E272" s="653"/>
      <c r="F272" s="653"/>
      <c r="G272" s="653"/>
      <c r="H272" s="653"/>
      <c r="I272" s="654"/>
      <c r="J272" s="3"/>
    </row>
    <row r="273" spans="1:10" s="1" customFormat="1" ht="18.75" hidden="1">
      <c r="A273" s="4"/>
      <c r="B273" s="25"/>
      <c r="C273" s="26"/>
      <c r="D273" s="27"/>
      <c r="E273" s="655" t="str">
        <f>TEXT(D272,"00000")</f>
        <v>00000</v>
      </c>
      <c r="F273" s="655"/>
      <c r="G273" s="655"/>
      <c r="H273" s="655"/>
      <c r="I273" s="656"/>
      <c r="J273" s="3"/>
    </row>
    <row r="274" spans="1:10" s="1" customFormat="1" ht="18.75" hidden="1" customHeight="1">
      <c r="A274" s="4"/>
      <c r="B274" s="657" t="s">
        <v>21</v>
      </c>
      <c r="C274" s="658"/>
      <c r="D274" s="639"/>
      <c r="E274" s="661"/>
      <c r="F274" s="661"/>
      <c r="G274" s="661"/>
      <c r="H274" s="661"/>
      <c r="I274" s="662"/>
      <c r="J274" s="3"/>
    </row>
    <row r="275" spans="1:10" s="1" customFormat="1" ht="18.75" hidden="1" customHeight="1">
      <c r="A275" s="4"/>
      <c r="B275" s="659"/>
      <c r="C275" s="660"/>
      <c r="D275" s="641"/>
      <c r="E275" s="663"/>
      <c r="F275" s="663"/>
      <c r="G275" s="663"/>
      <c r="H275" s="663"/>
      <c r="I275" s="664"/>
      <c r="J275" s="3"/>
    </row>
    <row r="276" spans="1:10" s="1" customFormat="1" ht="19.5" hidden="1" thickBot="1">
      <c r="A276" s="4"/>
      <c r="B276" s="665" t="s">
        <v>1177</v>
      </c>
      <c r="C276" s="666"/>
      <c r="D276" s="667"/>
      <c r="E276" s="668"/>
      <c r="F276" s="668"/>
      <c r="G276" s="668"/>
      <c r="H276" s="668"/>
      <c r="I276" s="669"/>
      <c r="J276" s="3"/>
    </row>
    <row r="277" spans="1:10" s="1" customFormat="1" ht="18.75" hidden="1">
      <c r="A277" s="4"/>
      <c r="B277" s="698" t="s">
        <v>1178</v>
      </c>
      <c r="C277" s="699"/>
      <c r="D277" s="699"/>
      <c r="E277" s="699"/>
      <c r="F277" s="699"/>
      <c r="G277" s="699"/>
      <c r="H277" s="699"/>
      <c r="I277" s="700"/>
      <c r="J277" s="3"/>
    </row>
    <row r="278" spans="1:10" s="1" customFormat="1" ht="19.5" hidden="1" thickBot="1">
      <c r="A278" s="4"/>
      <c r="B278" s="28" t="s">
        <v>1182</v>
      </c>
      <c r="C278" s="29" t="s">
        <v>14</v>
      </c>
      <c r="D278" s="29" t="s">
        <v>1122</v>
      </c>
      <c r="E278" s="701" t="s">
        <v>1179</v>
      </c>
      <c r="F278" s="702"/>
      <c r="G278" s="29" t="s">
        <v>1183</v>
      </c>
      <c r="H278" s="29" t="s">
        <v>39</v>
      </c>
      <c r="I278" s="30" t="s">
        <v>1180</v>
      </c>
      <c r="J278" s="3"/>
    </row>
    <row r="279" spans="1:10" s="1" customFormat="1" ht="19.5" hidden="1" customHeight="1" thickTop="1">
      <c r="A279" s="4"/>
      <c r="B279" s="703">
        <v>1</v>
      </c>
      <c r="C279" s="704"/>
      <c r="D279" s="704" t="str">
        <f>IF(C279&gt;0,VLOOKUP(C279,男子登録情報!$A$2:$H$1688,2,0),"")</f>
        <v/>
      </c>
      <c r="E279" s="705" t="str">
        <f>IF(C279&gt;0,VLOOKUP(C279,男子登録情報!$A$2:$H$1688,3,0),"")</f>
        <v/>
      </c>
      <c r="F279" s="706"/>
      <c r="G279" s="704" t="str">
        <f>IF(C279&gt;0,VLOOKUP(C279,男子登録情報!$A$2:$H$1688,4,0),"")</f>
        <v/>
      </c>
      <c r="H279" s="704" t="str">
        <f>IF(C279&gt;0,VLOOKUP(C279,男子登録情報!$A$2:$H$1688,8,0),"")</f>
        <v/>
      </c>
      <c r="I279" s="707" t="str">
        <f>IF(C279&gt;0,VLOOKUP(C279,男子登録情報!$A$2:$H$1688,5,0),"")</f>
        <v/>
      </c>
      <c r="J279" s="3"/>
    </row>
    <row r="280" spans="1:10" s="1" customFormat="1" ht="18.75" hidden="1" customHeight="1">
      <c r="A280" s="4"/>
      <c r="B280" s="648"/>
      <c r="C280" s="644"/>
      <c r="D280" s="644"/>
      <c r="E280" s="641"/>
      <c r="F280" s="642"/>
      <c r="G280" s="644"/>
      <c r="H280" s="644"/>
      <c r="I280" s="646"/>
      <c r="J280" s="3"/>
    </row>
    <row r="281" spans="1:10" s="1" customFormat="1" ht="18.75" hidden="1" customHeight="1">
      <c r="A281" s="4"/>
      <c r="B281" s="647">
        <v>2</v>
      </c>
      <c r="C281" s="643"/>
      <c r="D281" s="643" t="str">
        <f>IF(C281,VLOOKUP(C281,男子登録情報!$A$2:$H$1688,2,0),"")</f>
        <v/>
      </c>
      <c r="E281" s="639" t="str">
        <f>IF(C281&gt;0,VLOOKUP(C281,男子登録情報!$A$2:$H$1688,3,0),"")</f>
        <v/>
      </c>
      <c r="F281" s="640"/>
      <c r="G281" s="643" t="str">
        <f>IF(C281&gt;0,VLOOKUP(C281,男子登録情報!$A$2:$H$1688,4,0),"")</f>
        <v/>
      </c>
      <c r="H281" s="643" t="str">
        <f>IF(C281&gt;0,VLOOKUP(C281,男子登録情報!$A$2:$H$1688,8,0),"")</f>
        <v/>
      </c>
      <c r="I281" s="645" t="str">
        <f>IF(C281&gt;0,VLOOKUP(C281,男子登録情報!$A$2:$H$1688,5,0),"")</f>
        <v/>
      </c>
      <c r="J281" s="3"/>
    </row>
    <row r="282" spans="1:10" s="1" customFormat="1" ht="18.75" hidden="1" customHeight="1">
      <c r="A282" s="4"/>
      <c r="B282" s="648"/>
      <c r="C282" s="644"/>
      <c r="D282" s="644"/>
      <c r="E282" s="641"/>
      <c r="F282" s="642"/>
      <c r="G282" s="644"/>
      <c r="H282" s="644"/>
      <c r="I282" s="646"/>
      <c r="J282" s="3"/>
    </row>
    <row r="283" spans="1:10" s="1" customFormat="1" ht="18.75" hidden="1" customHeight="1">
      <c r="A283" s="4"/>
      <c r="B283" s="647">
        <v>3</v>
      </c>
      <c r="C283" s="643"/>
      <c r="D283" s="643" t="str">
        <f>IF(C283,VLOOKUP(C283,男子登録情報!$A$2:$H$1688,2,0),"")</f>
        <v/>
      </c>
      <c r="E283" s="639" t="str">
        <f>IF(C283&gt;0,VLOOKUP(C283,男子登録情報!$A$2:$H$1688,3,0),"")</f>
        <v/>
      </c>
      <c r="F283" s="640"/>
      <c r="G283" s="643" t="str">
        <f>IF(C283&gt;0,VLOOKUP(C283,男子登録情報!$A$2:$H$1688,4,0),"")</f>
        <v/>
      </c>
      <c r="H283" s="643" t="str">
        <f>IF(C283&gt;0,VLOOKUP(C283,男子登録情報!$A$2:$H$1688,8,0),"")</f>
        <v/>
      </c>
      <c r="I283" s="645" t="str">
        <f>IF(C283&gt;0,VLOOKUP(C283,男子登録情報!$A$2:$H$1688,5,0),"")</f>
        <v/>
      </c>
      <c r="J283" s="3"/>
    </row>
    <row r="284" spans="1:10" s="1" customFormat="1" ht="18.75" hidden="1" customHeight="1">
      <c r="A284" s="4"/>
      <c r="B284" s="648"/>
      <c r="C284" s="644"/>
      <c r="D284" s="644"/>
      <c r="E284" s="641"/>
      <c r="F284" s="642"/>
      <c r="G284" s="644"/>
      <c r="H284" s="644"/>
      <c r="I284" s="646"/>
      <c r="J284" s="3"/>
    </row>
    <row r="285" spans="1:10" s="1" customFormat="1" ht="18.75" hidden="1" customHeight="1">
      <c r="A285" s="4"/>
      <c r="B285" s="647">
        <v>4</v>
      </c>
      <c r="C285" s="643"/>
      <c r="D285" s="643" t="str">
        <f>IF(C285,VLOOKUP(C285,男子登録情報!$A$2:$H$1688,2,0),"")</f>
        <v/>
      </c>
      <c r="E285" s="639" t="str">
        <f>IF(C285&gt;0,VLOOKUP(C285,男子登録情報!$A$2:$H$1688,3,0),"")</f>
        <v/>
      </c>
      <c r="F285" s="640"/>
      <c r="G285" s="643" t="str">
        <f>IF(C285&gt;0,VLOOKUP(C285,男子登録情報!$A$2:$H$1688,4,0),"")</f>
        <v/>
      </c>
      <c r="H285" s="643" t="str">
        <f>IF(C285&gt;0,VLOOKUP(C285,男子登録情報!$A$2:$H$1688,8,0),"")</f>
        <v/>
      </c>
      <c r="I285" s="645" t="str">
        <f>IF(C285&gt;0,VLOOKUP(C285,男子登録情報!$A$2:$H$1688,5,0),"")</f>
        <v/>
      </c>
      <c r="J285" s="3"/>
    </row>
    <row r="286" spans="1:10" s="1" customFormat="1" ht="18.75" hidden="1" customHeight="1">
      <c r="A286" s="4"/>
      <c r="B286" s="648"/>
      <c r="C286" s="644"/>
      <c r="D286" s="644"/>
      <c r="E286" s="641"/>
      <c r="F286" s="642"/>
      <c r="G286" s="644"/>
      <c r="H286" s="644"/>
      <c r="I286" s="646"/>
      <c r="J286" s="3"/>
    </row>
    <row r="287" spans="1:10" s="1" customFormat="1" ht="18.75" hidden="1" customHeight="1">
      <c r="A287" s="4"/>
      <c r="B287" s="647">
        <v>5</v>
      </c>
      <c r="C287" s="643"/>
      <c r="D287" s="643" t="str">
        <f>IF(C287,VLOOKUP(C287,男子登録情報!$A$2:$H$1688,2,0),"")</f>
        <v/>
      </c>
      <c r="E287" s="639" t="str">
        <f>IF(C287&gt;0,VLOOKUP(C287,男子登録情報!$A$2:$H$1688,3,0),"")</f>
        <v/>
      </c>
      <c r="F287" s="640"/>
      <c r="G287" s="643" t="str">
        <f>IF(C287&gt;0,VLOOKUP(C287,男子登録情報!$A$2:$H$1688,4,0),"")</f>
        <v/>
      </c>
      <c r="H287" s="643" t="str">
        <f>IF(C287&gt;0,VLOOKUP(C287,男子登録情報!$A$2:$H$1688,8,0),"")</f>
        <v/>
      </c>
      <c r="I287" s="645" t="str">
        <f>IF(C287&gt;0,VLOOKUP(C287,男子登録情報!$A$2:$H$1688,5,0),"")</f>
        <v/>
      </c>
      <c r="J287" s="3"/>
    </row>
    <row r="288" spans="1:10" s="1" customFormat="1" ht="18.75" hidden="1" customHeight="1">
      <c r="A288" s="4"/>
      <c r="B288" s="648"/>
      <c r="C288" s="644"/>
      <c r="D288" s="644"/>
      <c r="E288" s="641"/>
      <c r="F288" s="642"/>
      <c r="G288" s="644"/>
      <c r="H288" s="644"/>
      <c r="I288" s="646"/>
      <c r="J288" s="3"/>
    </row>
    <row r="289" spans="1:10" s="1" customFormat="1" ht="18.75" hidden="1" customHeight="1">
      <c r="A289" s="4"/>
      <c r="B289" s="647">
        <v>6</v>
      </c>
      <c r="C289" s="643"/>
      <c r="D289" s="643" t="str">
        <f>IF(C289,VLOOKUP(C289,男子登録情報!$A$2:$H$1688,2,0),"")</f>
        <v/>
      </c>
      <c r="E289" s="639" t="str">
        <f>IF(C289&gt;0,VLOOKUP(C289,男子登録情報!$A$2:$H$1688,3,0),"")</f>
        <v/>
      </c>
      <c r="F289" s="640"/>
      <c r="G289" s="643" t="str">
        <f>IF(C289&gt;0,VLOOKUP(C289,男子登録情報!$A$2:$H$1688,4,0),"")</f>
        <v/>
      </c>
      <c r="H289" s="643" t="str">
        <f>IF(C289&gt;0,VLOOKUP(C289,男子登録情報!$A$2:$H$1688,8,0),"")</f>
        <v/>
      </c>
      <c r="I289" s="645" t="str">
        <f>IF(C289&gt;0,VLOOKUP(C289,男子登録情報!$A$2:$H$1688,5,0),"")</f>
        <v/>
      </c>
      <c r="J289" s="3"/>
    </row>
    <row r="290" spans="1:10" s="1" customFormat="1" ht="19.5" hidden="1" customHeight="1" thickBot="1">
      <c r="A290" s="4"/>
      <c r="B290" s="694"/>
      <c r="C290" s="695"/>
      <c r="D290" s="695"/>
      <c r="E290" s="696"/>
      <c r="F290" s="697"/>
      <c r="G290" s="695"/>
      <c r="H290" s="695"/>
      <c r="I290" s="670"/>
      <c r="J290" s="3"/>
    </row>
    <row r="291" spans="1:10" s="1" customFormat="1" ht="18.75" hidden="1">
      <c r="A291" s="4"/>
      <c r="B291" s="671" t="s">
        <v>1181</v>
      </c>
      <c r="C291" s="672"/>
      <c r="D291" s="672"/>
      <c r="E291" s="672"/>
      <c r="F291" s="672"/>
      <c r="G291" s="672"/>
      <c r="H291" s="672"/>
      <c r="I291" s="673"/>
      <c r="J291" s="3"/>
    </row>
    <row r="292" spans="1:10" s="1" customFormat="1" ht="18.75" hidden="1">
      <c r="A292" s="4"/>
      <c r="B292" s="674"/>
      <c r="C292" s="675"/>
      <c r="D292" s="675"/>
      <c r="E292" s="675"/>
      <c r="F292" s="675"/>
      <c r="G292" s="675"/>
      <c r="H292" s="675"/>
      <c r="I292" s="676"/>
      <c r="J292" s="3"/>
    </row>
    <row r="293" spans="1:10" s="1" customFormat="1" ht="19.5" hidden="1" thickBot="1">
      <c r="A293" s="4"/>
      <c r="B293" s="677"/>
      <c r="C293" s="678"/>
      <c r="D293" s="678"/>
      <c r="E293" s="678"/>
      <c r="F293" s="678"/>
      <c r="G293" s="678"/>
      <c r="H293" s="678"/>
      <c r="I293" s="679"/>
      <c r="J293" s="3"/>
    </row>
    <row r="294" spans="1:10" s="1" customFormat="1" ht="18.75" hidden="1">
      <c r="A294" s="35"/>
      <c r="B294" s="35"/>
      <c r="C294" s="35"/>
      <c r="D294" s="35"/>
      <c r="E294" s="35"/>
      <c r="F294" s="35"/>
      <c r="G294" s="35"/>
      <c r="H294" s="35"/>
      <c r="I294" s="35"/>
      <c r="J294" s="38"/>
    </row>
    <row r="295" spans="1:10" s="1" customFormat="1" ht="19.5" hidden="1" thickBot="1">
      <c r="A295" s="4"/>
      <c r="B295" s="4"/>
      <c r="C295" s="4"/>
      <c r="D295" s="4"/>
      <c r="E295" s="4"/>
      <c r="F295" s="4"/>
      <c r="G295" s="4"/>
      <c r="H295" s="4"/>
      <c r="I295" s="4"/>
      <c r="J295" s="36" t="s">
        <v>1205</v>
      </c>
    </row>
    <row r="296" spans="1:10" s="1" customFormat="1" ht="18.75" hidden="1" customHeight="1">
      <c r="A296" s="4"/>
      <c r="B296" s="680" t="str">
        <f>CONCATENATE('加盟校情報&amp;大会設定'!$G$5,'加盟校情報&amp;大会設定'!$H$5,'加盟校情報&amp;大会設定'!$I$5,'加盟校情報&amp;大会設定'!$J$5,)&amp;"　男子4×400mR"</f>
        <v>第50回東海学生陸上競技秋季選手権大会　男子4×400mR</v>
      </c>
      <c r="C296" s="681"/>
      <c r="D296" s="681"/>
      <c r="E296" s="681"/>
      <c r="F296" s="681"/>
      <c r="G296" s="681"/>
      <c r="H296" s="681"/>
      <c r="I296" s="682"/>
      <c r="J296" s="3"/>
    </row>
    <row r="297" spans="1:10" s="1" customFormat="1" ht="19.5" hidden="1" customHeight="1" thickBot="1">
      <c r="A297" s="4"/>
      <c r="B297" s="683"/>
      <c r="C297" s="684"/>
      <c r="D297" s="684"/>
      <c r="E297" s="684"/>
      <c r="F297" s="684"/>
      <c r="G297" s="684"/>
      <c r="H297" s="684"/>
      <c r="I297" s="685"/>
      <c r="J297" s="3"/>
    </row>
    <row r="298" spans="1:10" s="1" customFormat="1" ht="18.75" hidden="1">
      <c r="A298" s="4"/>
      <c r="B298" s="650" t="s">
        <v>1183</v>
      </c>
      <c r="C298" s="651"/>
      <c r="D298" s="688" t="str">
        <f>IF(基本情報登録!$D$6&gt;0,基本情報登録!$D$6,"")</f>
        <v/>
      </c>
      <c r="E298" s="689"/>
      <c r="F298" s="689"/>
      <c r="G298" s="689"/>
      <c r="H298" s="651"/>
      <c r="I298" s="37" t="s">
        <v>1217</v>
      </c>
      <c r="J298" s="3"/>
    </row>
    <row r="299" spans="1:10" s="1" customFormat="1" ht="18.75" hidden="1" customHeight="1">
      <c r="A299" s="4"/>
      <c r="B299" s="657" t="s">
        <v>1</v>
      </c>
      <c r="C299" s="658"/>
      <c r="D299" s="690" t="str">
        <f>IF(基本情報登録!$D$8&gt;0,基本情報登録!$D$8,"")</f>
        <v/>
      </c>
      <c r="E299" s="691"/>
      <c r="F299" s="691"/>
      <c r="G299" s="691"/>
      <c r="H299" s="658"/>
      <c r="I299" s="645"/>
      <c r="J299" s="3"/>
    </row>
    <row r="300" spans="1:10" s="1" customFormat="1" ht="19.5" hidden="1" customHeight="1" thickBot="1">
      <c r="A300" s="4"/>
      <c r="B300" s="686"/>
      <c r="C300" s="687"/>
      <c r="D300" s="692"/>
      <c r="E300" s="693"/>
      <c r="F300" s="693"/>
      <c r="G300" s="693"/>
      <c r="H300" s="687"/>
      <c r="I300" s="670"/>
      <c r="J300" s="3"/>
    </row>
    <row r="301" spans="1:10" s="1" customFormat="1" ht="18.75" hidden="1">
      <c r="A301" s="4"/>
      <c r="B301" s="650" t="s">
        <v>2127</v>
      </c>
      <c r="C301" s="651"/>
      <c r="D301" s="652"/>
      <c r="E301" s="653"/>
      <c r="F301" s="653"/>
      <c r="G301" s="653"/>
      <c r="H301" s="653"/>
      <c r="I301" s="654"/>
      <c r="J301" s="3"/>
    </row>
    <row r="302" spans="1:10" s="1" customFormat="1" ht="18.75" hidden="1">
      <c r="A302" s="4"/>
      <c r="B302" s="25"/>
      <c r="C302" s="26"/>
      <c r="D302" s="27"/>
      <c r="E302" s="655" t="str">
        <f>TEXT(D301,"00000")</f>
        <v>00000</v>
      </c>
      <c r="F302" s="655"/>
      <c r="G302" s="655"/>
      <c r="H302" s="655"/>
      <c r="I302" s="656"/>
      <c r="J302" s="3"/>
    </row>
    <row r="303" spans="1:10" s="1" customFormat="1" ht="18.75" hidden="1" customHeight="1">
      <c r="A303" s="4"/>
      <c r="B303" s="657" t="s">
        <v>21</v>
      </c>
      <c r="C303" s="658"/>
      <c r="D303" s="639"/>
      <c r="E303" s="661"/>
      <c r="F303" s="661"/>
      <c r="G303" s="661"/>
      <c r="H303" s="661"/>
      <c r="I303" s="662"/>
      <c r="J303" s="3"/>
    </row>
    <row r="304" spans="1:10" s="1" customFormat="1" ht="18.75" hidden="1" customHeight="1">
      <c r="A304" s="4"/>
      <c r="B304" s="659"/>
      <c r="C304" s="660"/>
      <c r="D304" s="641"/>
      <c r="E304" s="663"/>
      <c r="F304" s="663"/>
      <c r="G304" s="663"/>
      <c r="H304" s="663"/>
      <c r="I304" s="664"/>
      <c r="J304" s="3"/>
    </row>
    <row r="305" spans="1:10" s="1" customFormat="1" ht="19.5" hidden="1" thickBot="1">
      <c r="A305" s="4"/>
      <c r="B305" s="665" t="s">
        <v>1177</v>
      </c>
      <c r="C305" s="666"/>
      <c r="D305" s="667"/>
      <c r="E305" s="668"/>
      <c r="F305" s="668"/>
      <c r="G305" s="668"/>
      <c r="H305" s="668"/>
      <c r="I305" s="669"/>
      <c r="J305" s="3"/>
    </row>
    <row r="306" spans="1:10" s="1" customFormat="1" ht="18.75" hidden="1">
      <c r="A306" s="4"/>
      <c r="B306" s="698" t="s">
        <v>1178</v>
      </c>
      <c r="C306" s="699"/>
      <c r="D306" s="699"/>
      <c r="E306" s="699"/>
      <c r="F306" s="699"/>
      <c r="G306" s="699"/>
      <c r="H306" s="699"/>
      <c r="I306" s="700"/>
      <c r="J306" s="3"/>
    </row>
    <row r="307" spans="1:10" s="1" customFormat="1" ht="19.5" hidden="1" thickBot="1">
      <c r="A307" s="4"/>
      <c r="B307" s="28" t="s">
        <v>1182</v>
      </c>
      <c r="C307" s="29" t="s">
        <v>14</v>
      </c>
      <c r="D307" s="29" t="s">
        <v>1122</v>
      </c>
      <c r="E307" s="701" t="s">
        <v>1179</v>
      </c>
      <c r="F307" s="702"/>
      <c r="G307" s="29" t="s">
        <v>1183</v>
      </c>
      <c r="H307" s="29" t="s">
        <v>39</v>
      </c>
      <c r="I307" s="30" t="s">
        <v>1180</v>
      </c>
      <c r="J307" s="3"/>
    </row>
    <row r="308" spans="1:10" s="1" customFormat="1" ht="19.5" hidden="1" customHeight="1" thickTop="1">
      <c r="A308" s="4"/>
      <c r="B308" s="703">
        <v>1</v>
      </c>
      <c r="C308" s="704"/>
      <c r="D308" s="704" t="str">
        <f>IF(C308&gt;0,VLOOKUP(C308,男子登録情報!$A$2:$H$1688,2,0),"")</f>
        <v/>
      </c>
      <c r="E308" s="705" t="str">
        <f>IF(C308&gt;0,VLOOKUP(C308,男子登録情報!$A$2:$H$1688,3,0),"")</f>
        <v/>
      </c>
      <c r="F308" s="706"/>
      <c r="G308" s="704" t="str">
        <f>IF(C308&gt;0,VLOOKUP(C308,男子登録情報!$A$2:$H$1688,4,0),"")</f>
        <v/>
      </c>
      <c r="H308" s="704" t="str">
        <f>IF(C308&gt;0,VLOOKUP(C308,男子登録情報!$A$2:$H$1688,8,0),"")</f>
        <v/>
      </c>
      <c r="I308" s="707" t="str">
        <f>IF(C308&gt;0,VLOOKUP(C308,男子登録情報!$A$2:$H$1688,5,0),"")</f>
        <v/>
      </c>
      <c r="J308" s="3"/>
    </row>
    <row r="309" spans="1:10" s="1" customFormat="1" ht="18.75" hidden="1" customHeight="1">
      <c r="A309" s="4"/>
      <c r="B309" s="648"/>
      <c r="C309" s="644"/>
      <c r="D309" s="644"/>
      <c r="E309" s="641"/>
      <c r="F309" s="642"/>
      <c r="G309" s="644"/>
      <c r="H309" s="644"/>
      <c r="I309" s="646"/>
      <c r="J309" s="3"/>
    </row>
    <row r="310" spans="1:10" s="1" customFormat="1" ht="18.75" hidden="1" customHeight="1">
      <c r="A310" s="4"/>
      <c r="B310" s="647">
        <v>2</v>
      </c>
      <c r="C310" s="643"/>
      <c r="D310" s="643" t="str">
        <f>IF(C310,VLOOKUP(C310,男子登録情報!$A$2:$H$1688,2,0),"")</f>
        <v/>
      </c>
      <c r="E310" s="639" t="str">
        <f>IF(C310&gt;0,VLOOKUP(C310,男子登録情報!$A$2:$H$1688,3,0),"")</f>
        <v/>
      </c>
      <c r="F310" s="640"/>
      <c r="G310" s="643" t="str">
        <f>IF(C310&gt;0,VLOOKUP(C310,男子登録情報!$A$2:$H$1688,4,0),"")</f>
        <v/>
      </c>
      <c r="H310" s="643" t="str">
        <f>IF(C310&gt;0,VLOOKUP(C310,男子登録情報!$A$2:$H$1688,8,0),"")</f>
        <v/>
      </c>
      <c r="I310" s="645" t="str">
        <f>IF(C310&gt;0,VLOOKUP(C310,男子登録情報!$A$2:$H$1688,5,0),"")</f>
        <v/>
      </c>
      <c r="J310" s="3"/>
    </row>
    <row r="311" spans="1:10" s="1" customFormat="1" ht="18.75" hidden="1" customHeight="1">
      <c r="A311" s="4"/>
      <c r="B311" s="648"/>
      <c r="C311" s="644"/>
      <c r="D311" s="644"/>
      <c r="E311" s="641"/>
      <c r="F311" s="642"/>
      <c r="G311" s="644"/>
      <c r="H311" s="644"/>
      <c r="I311" s="646"/>
      <c r="J311" s="3"/>
    </row>
    <row r="312" spans="1:10" s="1" customFormat="1" ht="18.75" hidden="1" customHeight="1">
      <c r="A312" s="4"/>
      <c r="B312" s="647">
        <v>3</v>
      </c>
      <c r="C312" s="643"/>
      <c r="D312" s="643" t="str">
        <f>IF(C312,VLOOKUP(C312,男子登録情報!$A$2:$H$1688,2,0),"")</f>
        <v/>
      </c>
      <c r="E312" s="639" t="str">
        <f>IF(C312&gt;0,VLOOKUP(C312,男子登録情報!$A$2:$H$1688,3,0),"")</f>
        <v/>
      </c>
      <c r="F312" s="640"/>
      <c r="G312" s="643" t="str">
        <f>IF(C312&gt;0,VLOOKUP(C312,男子登録情報!$A$2:$H$1688,4,0),"")</f>
        <v/>
      </c>
      <c r="H312" s="643" t="str">
        <f>IF(C312&gt;0,VLOOKUP(C312,男子登録情報!$A$2:$H$1688,8,0),"")</f>
        <v/>
      </c>
      <c r="I312" s="645" t="str">
        <f>IF(C312&gt;0,VLOOKUP(C312,男子登録情報!$A$2:$H$1688,5,0),"")</f>
        <v/>
      </c>
      <c r="J312" s="3"/>
    </row>
    <row r="313" spans="1:10" s="1" customFormat="1" ht="18.75" hidden="1" customHeight="1">
      <c r="A313" s="4"/>
      <c r="B313" s="648"/>
      <c r="C313" s="644"/>
      <c r="D313" s="644"/>
      <c r="E313" s="641"/>
      <c r="F313" s="642"/>
      <c r="G313" s="644"/>
      <c r="H313" s="644"/>
      <c r="I313" s="646"/>
      <c r="J313" s="3"/>
    </row>
    <row r="314" spans="1:10" s="1" customFormat="1" ht="18.75" hidden="1" customHeight="1">
      <c r="A314" s="4"/>
      <c r="B314" s="647">
        <v>4</v>
      </c>
      <c r="C314" s="643"/>
      <c r="D314" s="643" t="str">
        <f>IF(C314,VLOOKUP(C314,男子登録情報!$A$2:$H$1688,2,0),"")</f>
        <v/>
      </c>
      <c r="E314" s="639" t="str">
        <f>IF(C314&gt;0,VLOOKUP(C314,男子登録情報!$A$2:$H$1688,3,0),"")</f>
        <v/>
      </c>
      <c r="F314" s="640"/>
      <c r="G314" s="643" t="str">
        <f>IF(C314&gt;0,VLOOKUP(C314,男子登録情報!$A$2:$H$1688,4,0),"")</f>
        <v/>
      </c>
      <c r="H314" s="643" t="str">
        <f>IF(C314&gt;0,VLOOKUP(C314,男子登録情報!$A$2:$H$1688,8,0),"")</f>
        <v/>
      </c>
      <c r="I314" s="645" t="str">
        <f>IF(C314&gt;0,VLOOKUP(C314,男子登録情報!$A$2:$H$1688,5,0),"")</f>
        <v/>
      </c>
      <c r="J314" s="3"/>
    </row>
    <row r="315" spans="1:10" s="1" customFormat="1" ht="18.75" hidden="1" customHeight="1">
      <c r="A315" s="4"/>
      <c r="B315" s="648"/>
      <c r="C315" s="644"/>
      <c r="D315" s="644"/>
      <c r="E315" s="641"/>
      <c r="F315" s="642"/>
      <c r="G315" s="644"/>
      <c r="H315" s="644"/>
      <c r="I315" s="646"/>
      <c r="J315" s="3"/>
    </row>
    <row r="316" spans="1:10" s="1" customFormat="1" ht="18.75" hidden="1" customHeight="1">
      <c r="A316" s="4"/>
      <c r="B316" s="647">
        <v>5</v>
      </c>
      <c r="C316" s="643"/>
      <c r="D316" s="643" t="str">
        <f>IF(C316,VLOOKUP(C316,男子登録情報!$A$2:$H$1688,2,0),"")</f>
        <v/>
      </c>
      <c r="E316" s="639" t="str">
        <f>IF(C316&gt;0,VLOOKUP(C316,男子登録情報!$A$2:$H$1688,3,0),"")</f>
        <v/>
      </c>
      <c r="F316" s="640"/>
      <c r="G316" s="643" t="str">
        <f>IF(C316&gt;0,VLOOKUP(C316,男子登録情報!$A$2:$H$1688,4,0),"")</f>
        <v/>
      </c>
      <c r="H316" s="643" t="str">
        <f>IF(C316&gt;0,VLOOKUP(C316,男子登録情報!$A$2:$H$1688,8,0),"")</f>
        <v/>
      </c>
      <c r="I316" s="645" t="str">
        <f>IF(C316&gt;0,VLOOKUP(C316,男子登録情報!$A$2:$H$1688,5,0),"")</f>
        <v/>
      </c>
      <c r="J316" s="3"/>
    </row>
    <row r="317" spans="1:10" s="1" customFormat="1" ht="18.75" hidden="1" customHeight="1">
      <c r="A317" s="4"/>
      <c r="B317" s="648"/>
      <c r="C317" s="644"/>
      <c r="D317" s="644"/>
      <c r="E317" s="641"/>
      <c r="F317" s="642"/>
      <c r="G317" s="644"/>
      <c r="H317" s="644"/>
      <c r="I317" s="646"/>
      <c r="J317" s="3"/>
    </row>
    <row r="318" spans="1:10" s="1" customFormat="1" ht="18.75" hidden="1" customHeight="1">
      <c r="A318" s="4"/>
      <c r="B318" s="647">
        <v>6</v>
      </c>
      <c r="C318" s="643"/>
      <c r="D318" s="643" t="str">
        <f>IF(C318,VLOOKUP(C318,男子登録情報!$A$2:$H$1688,2,0),"")</f>
        <v/>
      </c>
      <c r="E318" s="639" t="str">
        <f>IF(C318&gt;0,VLOOKUP(C318,男子登録情報!$A$2:$H$1688,3,0),"")</f>
        <v/>
      </c>
      <c r="F318" s="640"/>
      <c r="G318" s="643" t="str">
        <f>IF(C318&gt;0,VLOOKUP(C318,男子登録情報!$A$2:$H$1688,4,0),"")</f>
        <v/>
      </c>
      <c r="H318" s="643" t="str">
        <f>IF(C318&gt;0,VLOOKUP(C318,男子登録情報!$A$2:$H$1688,8,0),"")</f>
        <v/>
      </c>
      <c r="I318" s="645" t="str">
        <f>IF(C318&gt;0,VLOOKUP(C318,男子登録情報!$A$2:$H$1688,5,0),"")</f>
        <v/>
      </c>
      <c r="J318" s="3"/>
    </row>
    <row r="319" spans="1:10" s="1" customFormat="1" ht="19.5" hidden="1" customHeight="1" thickBot="1">
      <c r="A319" s="4"/>
      <c r="B319" s="694"/>
      <c r="C319" s="695"/>
      <c r="D319" s="695"/>
      <c r="E319" s="696"/>
      <c r="F319" s="697"/>
      <c r="G319" s="695"/>
      <c r="H319" s="695"/>
      <c r="I319" s="670"/>
      <c r="J319" s="3"/>
    </row>
    <row r="320" spans="1:10" s="1" customFormat="1" ht="18.75" hidden="1">
      <c r="A320" s="4"/>
      <c r="B320" s="671" t="s">
        <v>1181</v>
      </c>
      <c r="C320" s="672"/>
      <c r="D320" s="672"/>
      <c r="E320" s="672"/>
      <c r="F320" s="672"/>
      <c r="G320" s="672"/>
      <c r="H320" s="672"/>
      <c r="I320" s="673"/>
      <c r="J320" s="3"/>
    </row>
    <row r="321" spans="1:10" s="1" customFormat="1" ht="18.75" hidden="1">
      <c r="A321" s="4"/>
      <c r="B321" s="674"/>
      <c r="C321" s="675"/>
      <c r="D321" s="675"/>
      <c r="E321" s="675"/>
      <c r="F321" s="675"/>
      <c r="G321" s="675"/>
      <c r="H321" s="675"/>
      <c r="I321" s="676"/>
      <c r="J321" s="3"/>
    </row>
    <row r="322" spans="1:10" s="1" customFormat="1" ht="19.5" hidden="1" thickBot="1">
      <c r="A322" s="4"/>
      <c r="B322" s="677"/>
      <c r="C322" s="678"/>
      <c r="D322" s="678"/>
      <c r="E322" s="678"/>
      <c r="F322" s="678"/>
      <c r="G322" s="678"/>
      <c r="H322" s="678"/>
      <c r="I322" s="679"/>
      <c r="J322" s="3"/>
    </row>
    <row r="323" spans="1:10" s="1" customFormat="1" ht="18.75" hidden="1">
      <c r="A323" s="35"/>
      <c r="B323" s="35"/>
      <c r="C323" s="35"/>
      <c r="D323" s="35"/>
      <c r="E323" s="35"/>
      <c r="F323" s="35"/>
      <c r="G323" s="35"/>
      <c r="H323" s="35"/>
      <c r="I323" s="35"/>
      <c r="J323" s="38"/>
    </row>
    <row r="324" spans="1:10" s="1" customFormat="1" ht="19.5" hidden="1" thickBot="1">
      <c r="A324" s="4"/>
      <c r="B324" s="4"/>
      <c r="C324" s="4"/>
      <c r="D324" s="4"/>
      <c r="E324" s="4"/>
      <c r="F324" s="4"/>
      <c r="G324" s="4"/>
      <c r="H324" s="4"/>
      <c r="I324" s="4"/>
      <c r="J324" s="36" t="s">
        <v>1206</v>
      </c>
    </row>
    <row r="325" spans="1:10" s="1" customFormat="1" ht="18.75" hidden="1">
      <c r="A325" s="4"/>
      <c r="B325" s="680" t="str">
        <f>CONCATENATE('加盟校情報&amp;大会設定'!$G$5,'加盟校情報&amp;大会設定'!$H$5,'加盟校情報&amp;大会設定'!$I$5,'加盟校情報&amp;大会設定'!$J$5,)&amp;"　男子4×400mR"</f>
        <v>第50回東海学生陸上競技秋季選手権大会　男子4×400mR</v>
      </c>
      <c r="C325" s="681"/>
      <c r="D325" s="681"/>
      <c r="E325" s="681"/>
      <c r="F325" s="681"/>
      <c r="G325" s="681"/>
      <c r="H325" s="681"/>
      <c r="I325" s="682"/>
      <c r="J325" s="3"/>
    </row>
    <row r="326" spans="1:10" s="1" customFormat="1" ht="19.5" hidden="1" thickBot="1">
      <c r="A326" s="4"/>
      <c r="B326" s="683"/>
      <c r="C326" s="684"/>
      <c r="D326" s="684"/>
      <c r="E326" s="684"/>
      <c r="F326" s="684"/>
      <c r="G326" s="684"/>
      <c r="H326" s="684"/>
      <c r="I326" s="685"/>
      <c r="J326" s="3"/>
    </row>
    <row r="327" spans="1:10" s="1" customFormat="1" ht="18.75" hidden="1">
      <c r="A327" s="4"/>
      <c r="B327" s="650" t="s">
        <v>1183</v>
      </c>
      <c r="C327" s="651"/>
      <c r="D327" s="688" t="str">
        <f>IF(基本情報登録!$D$6&gt;0,基本情報登録!$D$6,"")</f>
        <v/>
      </c>
      <c r="E327" s="689"/>
      <c r="F327" s="689"/>
      <c r="G327" s="689"/>
      <c r="H327" s="651"/>
      <c r="I327" s="37" t="s">
        <v>1217</v>
      </c>
      <c r="J327" s="3"/>
    </row>
    <row r="328" spans="1:10" s="1" customFormat="1" ht="18.75" hidden="1">
      <c r="A328" s="4"/>
      <c r="B328" s="657" t="s">
        <v>1</v>
      </c>
      <c r="C328" s="658"/>
      <c r="D328" s="690" t="str">
        <f>IF(基本情報登録!$D$8&gt;0,基本情報登録!$D$8,"")</f>
        <v/>
      </c>
      <c r="E328" s="691"/>
      <c r="F328" s="691"/>
      <c r="G328" s="691"/>
      <c r="H328" s="658"/>
      <c r="I328" s="645"/>
      <c r="J328" s="3"/>
    </row>
    <row r="329" spans="1:10" s="1" customFormat="1" ht="19.5" hidden="1" thickBot="1">
      <c r="A329" s="4"/>
      <c r="B329" s="686"/>
      <c r="C329" s="687"/>
      <c r="D329" s="692"/>
      <c r="E329" s="693"/>
      <c r="F329" s="693"/>
      <c r="G329" s="693"/>
      <c r="H329" s="687"/>
      <c r="I329" s="670"/>
      <c r="J329" s="3"/>
    </row>
    <row r="330" spans="1:10" s="1" customFormat="1" ht="18.75" hidden="1">
      <c r="A330" s="4"/>
      <c r="B330" s="650" t="s">
        <v>2127</v>
      </c>
      <c r="C330" s="651"/>
      <c r="D330" s="652"/>
      <c r="E330" s="653"/>
      <c r="F330" s="653"/>
      <c r="G330" s="653"/>
      <c r="H330" s="653"/>
      <c r="I330" s="654"/>
      <c r="J330" s="3"/>
    </row>
    <row r="331" spans="1:10" s="1" customFormat="1" ht="18.75" hidden="1">
      <c r="A331" s="4"/>
      <c r="B331" s="25"/>
      <c r="C331" s="26"/>
      <c r="D331" s="27"/>
      <c r="E331" s="655" t="str">
        <f>TEXT(D330,"00000")</f>
        <v>00000</v>
      </c>
      <c r="F331" s="655"/>
      <c r="G331" s="655"/>
      <c r="H331" s="655"/>
      <c r="I331" s="656"/>
      <c r="J331" s="3"/>
    </row>
    <row r="332" spans="1:10" s="1" customFormat="1" ht="18.75" hidden="1">
      <c r="A332" s="4"/>
      <c r="B332" s="657" t="s">
        <v>21</v>
      </c>
      <c r="C332" s="658"/>
      <c r="D332" s="639"/>
      <c r="E332" s="661"/>
      <c r="F332" s="661"/>
      <c r="G332" s="661"/>
      <c r="H332" s="661"/>
      <c r="I332" s="662"/>
      <c r="J332" s="3"/>
    </row>
    <row r="333" spans="1:10" s="1" customFormat="1" ht="18.75" hidden="1">
      <c r="A333" s="4"/>
      <c r="B333" s="659"/>
      <c r="C333" s="660"/>
      <c r="D333" s="641"/>
      <c r="E333" s="663"/>
      <c r="F333" s="663"/>
      <c r="G333" s="663"/>
      <c r="H333" s="663"/>
      <c r="I333" s="664"/>
      <c r="J333" s="3"/>
    </row>
    <row r="334" spans="1:10" s="1" customFormat="1" ht="19.5" hidden="1" thickBot="1">
      <c r="A334" s="4"/>
      <c r="B334" s="665" t="s">
        <v>1177</v>
      </c>
      <c r="C334" s="666"/>
      <c r="D334" s="667"/>
      <c r="E334" s="668"/>
      <c r="F334" s="668"/>
      <c r="G334" s="668"/>
      <c r="H334" s="668"/>
      <c r="I334" s="669"/>
      <c r="J334" s="3"/>
    </row>
    <row r="335" spans="1:10" s="1" customFormat="1" ht="18.75" hidden="1">
      <c r="A335" s="4"/>
      <c r="B335" s="698" t="s">
        <v>1178</v>
      </c>
      <c r="C335" s="699"/>
      <c r="D335" s="699"/>
      <c r="E335" s="699"/>
      <c r="F335" s="699"/>
      <c r="G335" s="699"/>
      <c r="H335" s="699"/>
      <c r="I335" s="700"/>
      <c r="J335" s="3"/>
    </row>
    <row r="336" spans="1:10" s="1" customFormat="1" ht="19.5" hidden="1" thickBot="1">
      <c r="A336" s="4"/>
      <c r="B336" s="28" t="s">
        <v>1182</v>
      </c>
      <c r="C336" s="29" t="s">
        <v>14</v>
      </c>
      <c r="D336" s="29" t="s">
        <v>1122</v>
      </c>
      <c r="E336" s="701" t="s">
        <v>1179</v>
      </c>
      <c r="F336" s="702"/>
      <c r="G336" s="29" t="s">
        <v>1183</v>
      </c>
      <c r="H336" s="29" t="s">
        <v>39</v>
      </c>
      <c r="I336" s="30" t="s">
        <v>1180</v>
      </c>
      <c r="J336" s="3"/>
    </row>
    <row r="337" spans="1:10" s="1" customFormat="1" ht="19.5" hidden="1" thickTop="1">
      <c r="A337" s="4"/>
      <c r="B337" s="703">
        <v>1</v>
      </c>
      <c r="C337" s="704"/>
      <c r="D337" s="704" t="str">
        <f>IF(C337&gt;0,VLOOKUP(C337,男子登録情報!$A$2:$H$1688,2,0),"")</f>
        <v/>
      </c>
      <c r="E337" s="705" t="str">
        <f>IF(C337&gt;0,VLOOKUP(C337,男子登録情報!$A$2:$H$1688,3,0),"")</f>
        <v/>
      </c>
      <c r="F337" s="706"/>
      <c r="G337" s="704" t="str">
        <f>IF(C337&gt;0,VLOOKUP(C337,男子登録情報!$A$2:$H$1688,4,0),"")</f>
        <v/>
      </c>
      <c r="H337" s="704" t="str">
        <f>IF(C337&gt;0,VLOOKUP(C337,男子登録情報!$A$2:$H$1688,8,0),"")</f>
        <v/>
      </c>
      <c r="I337" s="707" t="str">
        <f>IF(C337&gt;0,VLOOKUP(C337,男子登録情報!$A$2:$H$1688,5,0),"")</f>
        <v/>
      </c>
      <c r="J337" s="3"/>
    </row>
    <row r="338" spans="1:10" s="1" customFormat="1" ht="18.75" hidden="1">
      <c r="A338" s="4"/>
      <c r="B338" s="648"/>
      <c r="C338" s="644"/>
      <c r="D338" s="644"/>
      <c r="E338" s="641"/>
      <c r="F338" s="642"/>
      <c r="G338" s="644"/>
      <c r="H338" s="644"/>
      <c r="I338" s="646"/>
      <c r="J338" s="3"/>
    </row>
    <row r="339" spans="1:10" s="1" customFormat="1" ht="18.75" hidden="1">
      <c r="A339" s="4"/>
      <c r="B339" s="647">
        <v>2</v>
      </c>
      <c r="C339" s="643"/>
      <c r="D339" s="643" t="str">
        <f>IF(C339,VLOOKUP(C339,男子登録情報!$A$2:$H$1688,2,0),"")</f>
        <v/>
      </c>
      <c r="E339" s="639" t="str">
        <f>IF(C339&gt;0,VLOOKUP(C339,男子登録情報!$A$2:$H$1688,3,0),"")</f>
        <v/>
      </c>
      <c r="F339" s="640"/>
      <c r="G339" s="643" t="str">
        <f>IF(C339&gt;0,VLOOKUP(C339,男子登録情報!$A$2:$H$1688,4,0),"")</f>
        <v/>
      </c>
      <c r="H339" s="643" t="str">
        <f>IF(C339&gt;0,VLOOKUP(C339,男子登録情報!$A$2:$H$1688,8,0),"")</f>
        <v/>
      </c>
      <c r="I339" s="645" t="str">
        <f>IF(C339&gt;0,VLOOKUP(C339,男子登録情報!$A$2:$H$1688,5,0),"")</f>
        <v/>
      </c>
      <c r="J339" s="3"/>
    </row>
    <row r="340" spans="1:10" s="1" customFormat="1" ht="18.75" hidden="1">
      <c r="A340" s="4"/>
      <c r="B340" s="648"/>
      <c r="C340" s="644"/>
      <c r="D340" s="644"/>
      <c r="E340" s="641"/>
      <c r="F340" s="642"/>
      <c r="G340" s="644"/>
      <c r="H340" s="644"/>
      <c r="I340" s="646"/>
      <c r="J340" s="3"/>
    </row>
    <row r="341" spans="1:10" s="1" customFormat="1" ht="18.75" hidden="1">
      <c r="A341" s="4"/>
      <c r="B341" s="647">
        <v>3</v>
      </c>
      <c r="C341" s="643"/>
      <c r="D341" s="643" t="str">
        <f>IF(C341,VLOOKUP(C341,男子登録情報!$A$2:$H$1688,2,0),"")</f>
        <v/>
      </c>
      <c r="E341" s="639" t="str">
        <f>IF(C341&gt;0,VLOOKUP(C341,男子登録情報!$A$2:$H$1688,3,0),"")</f>
        <v/>
      </c>
      <c r="F341" s="640"/>
      <c r="G341" s="643" t="str">
        <f>IF(C341&gt;0,VLOOKUP(C341,男子登録情報!$A$2:$H$1688,4,0),"")</f>
        <v/>
      </c>
      <c r="H341" s="643" t="str">
        <f>IF(C341&gt;0,VLOOKUP(C341,男子登録情報!$A$2:$H$1688,8,0),"")</f>
        <v/>
      </c>
      <c r="I341" s="645" t="str">
        <f>IF(C341&gt;0,VLOOKUP(C341,男子登録情報!$A$2:$H$1688,5,0),"")</f>
        <v/>
      </c>
      <c r="J341" s="3"/>
    </row>
    <row r="342" spans="1:10" s="1" customFormat="1" ht="18.75" hidden="1">
      <c r="A342" s="4"/>
      <c r="B342" s="648"/>
      <c r="C342" s="644"/>
      <c r="D342" s="644"/>
      <c r="E342" s="641"/>
      <c r="F342" s="642"/>
      <c r="G342" s="644"/>
      <c r="H342" s="644"/>
      <c r="I342" s="646"/>
      <c r="J342" s="3"/>
    </row>
    <row r="343" spans="1:10" s="1" customFormat="1" ht="18.75" hidden="1">
      <c r="A343" s="4"/>
      <c r="B343" s="647">
        <v>4</v>
      </c>
      <c r="C343" s="643"/>
      <c r="D343" s="643" t="str">
        <f>IF(C343,VLOOKUP(C343,男子登録情報!$A$2:$H$1688,2,0),"")</f>
        <v/>
      </c>
      <c r="E343" s="639" t="str">
        <f>IF(C343&gt;0,VLOOKUP(C343,男子登録情報!$A$2:$H$1688,3,0),"")</f>
        <v/>
      </c>
      <c r="F343" s="640"/>
      <c r="G343" s="643" t="str">
        <f>IF(C343&gt;0,VLOOKUP(C343,男子登録情報!$A$2:$H$1688,4,0),"")</f>
        <v/>
      </c>
      <c r="H343" s="643" t="str">
        <f>IF(C343&gt;0,VLOOKUP(C343,男子登録情報!$A$2:$H$1688,8,0),"")</f>
        <v/>
      </c>
      <c r="I343" s="645" t="str">
        <f>IF(C343&gt;0,VLOOKUP(C343,男子登録情報!$A$2:$H$1688,5,0),"")</f>
        <v/>
      </c>
      <c r="J343" s="3"/>
    </row>
    <row r="344" spans="1:10" s="1" customFormat="1" ht="18.75" hidden="1">
      <c r="A344" s="4"/>
      <c r="B344" s="648"/>
      <c r="C344" s="644"/>
      <c r="D344" s="644"/>
      <c r="E344" s="641"/>
      <c r="F344" s="642"/>
      <c r="G344" s="644"/>
      <c r="H344" s="644"/>
      <c r="I344" s="646"/>
      <c r="J344" s="3"/>
    </row>
    <row r="345" spans="1:10" s="1" customFormat="1" ht="18.75" hidden="1">
      <c r="A345" s="4"/>
      <c r="B345" s="647">
        <v>5</v>
      </c>
      <c r="C345" s="643"/>
      <c r="D345" s="643" t="str">
        <f>IF(C345,VLOOKUP(C345,男子登録情報!$A$2:$H$1688,2,0),"")</f>
        <v/>
      </c>
      <c r="E345" s="639" t="str">
        <f>IF(C345&gt;0,VLOOKUP(C345,男子登録情報!$A$2:$H$1688,3,0),"")</f>
        <v/>
      </c>
      <c r="F345" s="640"/>
      <c r="G345" s="643" t="str">
        <f>IF(C345&gt;0,VLOOKUP(C345,男子登録情報!$A$2:$H$1688,4,0),"")</f>
        <v/>
      </c>
      <c r="H345" s="643" t="str">
        <f>IF(C345&gt;0,VLOOKUP(C345,男子登録情報!$A$2:$H$1688,8,0),"")</f>
        <v/>
      </c>
      <c r="I345" s="645" t="str">
        <f>IF(C345&gt;0,VLOOKUP(C345,男子登録情報!$A$2:$H$1688,5,0),"")</f>
        <v/>
      </c>
      <c r="J345" s="3"/>
    </row>
    <row r="346" spans="1:10" s="1" customFormat="1" ht="18.75" hidden="1">
      <c r="A346" s="4"/>
      <c r="B346" s="648"/>
      <c r="C346" s="644"/>
      <c r="D346" s="644"/>
      <c r="E346" s="641"/>
      <c r="F346" s="642"/>
      <c r="G346" s="644"/>
      <c r="H346" s="644"/>
      <c r="I346" s="646"/>
      <c r="J346" s="3"/>
    </row>
    <row r="347" spans="1:10" s="1" customFormat="1" ht="18.75" hidden="1">
      <c r="A347" s="4"/>
      <c r="B347" s="647">
        <v>6</v>
      </c>
      <c r="C347" s="643"/>
      <c r="D347" s="643" t="str">
        <f>IF(C347,VLOOKUP(C347,男子登録情報!$A$2:$H$1688,2,0),"")</f>
        <v/>
      </c>
      <c r="E347" s="639" t="str">
        <f>IF(C347&gt;0,VLOOKUP(C347,男子登録情報!$A$2:$H$1688,3,0),"")</f>
        <v/>
      </c>
      <c r="F347" s="640"/>
      <c r="G347" s="643" t="str">
        <f>IF(C347&gt;0,VLOOKUP(C347,男子登録情報!$A$2:$H$1688,4,0),"")</f>
        <v/>
      </c>
      <c r="H347" s="643" t="str">
        <f>IF(C347&gt;0,VLOOKUP(C347,男子登録情報!$A$2:$H$1688,8,0),"")</f>
        <v/>
      </c>
      <c r="I347" s="645" t="str">
        <f>IF(C347&gt;0,VLOOKUP(C347,男子登録情報!$A$2:$H$1688,5,0),"")</f>
        <v/>
      </c>
      <c r="J347" s="3"/>
    </row>
    <row r="348" spans="1:10" s="1" customFormat="1" ht="19.5" hidden="1" thickBot="1">
      <c r="A348" s="4"/>
      <c r="B348" s="694"/>
      <c r="C348" s="695"/>
      <c r="D348" s="695"/>
      <c r="E348" s="696"/>
      <c r="F348" s="697"/>
      <c r="G348" s="695"/>
      <c r="H348" s="695"/>
      <c r="I348" s="670"/>
      <c r="J348" s="3"/>
    </row>
    <row r="349" spans="1:10" s="1" customFormat="1" ht="18.75" hidden="1">
      <c r="A349" s="4"/>
      <c r="B349" s="671" t="s">
        <v>1181</v>
      </c>
      <c r="C349" s="672"/>
      <c r="D349" s="672"/>
      <c r="E349" s="672"/>
      <c r="F349" s="672"/>
      <c r="G349" s="672"/>
      <c r="H349" s="672"/>
      <c r="I349" s="673"/>
      <c r="J349" s="3"/>
    </row>
    <row r="350" spans="1:10" s="1" customFormat="1" ht="18.75" hidden="1">
      <c r="A350" s="4"/>
      <c r="B350" s="674"/>
      <c r="C350" s="675"/>
      <c r="D350" s="675"/>
      <c r="E350" s="675"/>
      <c r="F350" s="675"/>
      <c r="G350" s="675"/>
      <c r="H350" s="675"/>
      <c r="I350" s="676"/>
      <c r="J350" s="3"/>
    </row>
    <row r="351" spans="1:10" s="1" customFormat="1" ht="19.5" hidden="1" thickBot="1">
      <c r="A351" s="4"/>
      <c r="B351" s="677"/>
      <c r="C351" s="678"/>
      <c r="D351" s="678"/>
      <c r="E351" s="678"/>
      <c r="F351" s="678"/>
      <c r="G351" s="678"/>
      <c r="H351" s="678"/>
      <c r="I351" s="679"/>
      <c r="J351" s="3"/>
    </row>
    <row r="352" spans="1:10" s="1" customFormat="1" ht="18.75" hidden="1">
      <c r="A352" s="35"/>
      <c r="B352" s="35"/>
      <c r="C352" s="35"/>
      <c r="D352" s="35"/>
      <c r="E352" s="35"/>
      <c r="F352" s="35"/>
      <c r="G352" s="35"/>
      <c r="H352" s="35"/>
      <c r="I352" s="35"/>
      <c r="J352" s="38"/>
    </row>
    <row r="353" spans="1:10" s="1" customFormat="1" ht="19.5" hidden="1" thickBot="1">
      <c r="A353" s="4"/>
      <c r="B353" s="4"/>
      <c r="C353" s="4"/>
      <c r="D353" s="4"/>
      <c r="E353" s="4"/>
      <c r="F353" s="4"/>
      <c r="G353" s="4"/>
      <c r="H353" s="4"/>
      <c r="I353" s="4"/>
      <c r="J353" s="36" t="s">
        <v>1207</v>
      </c>
    </row>
    <row r="354" spans="1:10" s="1" customFormat="1" ht="18.75" hidden="1">
      <c r="A354" s="4"/>
      <c r="B354" s="680" t="str">
        <f>CONCATENATE('加盟校情報&amp;大会設定'!$G$5,'加盟校情報&amp;大会設定'!$H$5,'加盟校情報&amp;大会設定'!$I$5,'加盟校情報&amp;大会設定'!$J$5,)&amp;"　男子4×400mR"</f>
        <v>第50回東海学生陸上競技秋季選手権大会　男子4×400mR</v>
      </c>
      <c r="C354" s="681"/>
      <c r="D354" s="681"/>
      <c r="E354" s="681"/>
      <c r="F354" s="681"/>
      <c r="G354" s="681"/>
      <c r="H354" s="681"/>
      <c r="I354" s="682"/>
      <c r="J354" s="3"/>
    </row>
    <row r="355" spans="1:10" s="1" customFormat="1" ht="19.5" hidden="1" thickBot="1">
      <c r="A355" s="4"/>
      <c r="B355" s="683"/>
      <c r="C355" s="684"/>
      <c r="D355" s="684"/>
      <c r="E355" s="684"/>
      <c r="F355" s="684"/>
      <c r="G355" s="684"/>
      <c r="H355" s="684"/>
      <c r="I355" s="685"/>
      <c r="J355" s="3"/>
    </row>
    <row r="356" spans="1:10" s="1" customFormat="1" ht="18.75" hidden="1">
      <c r="A356" s="4"/>
      <c r="B356" s="650" t="s">
        <v>1183</v>
      </c>
      <c r="C356" s="651"/>
      <c r="D356" s="688" t="str">
        <f>IF(基本情報登録!$D$6&gt;0,基本情報登録!$D$6,"")</f>
        <v/>
      </c>
      <c r="E356" s="689"/>
      <c r="F356" s="689"/>
      <c r="G356" s="689"/>
      <c r="H356" s="651"/>
      <c r="I356" s="37" t="s">
        <v>1217</v>
      </c>
      <c r="J356" s="3"/>
    </row>
    <row r="357" spans="1:10" s="1" customFormat="1" ht="18.75" hidden="1">
      <c r="A357" s="4"/>
      <c r="B357" s="657" t="s">
        <v>1</v>
      </c>
      <c r="C357" s="658"/>
      <c r="D357" s="690" t="str">
        <f>IF(基本情報登録!$D$8&gt;0,基本情報登録!$D$8,"")</f>
        <v/>
      </c>
      <c r="E357" s="691"/>
      <c r="F357" s="691"/>
      <c r="G357" s="691"/>
      <c r="H357" s="658"/>
      <c r="I357" s="645"/>
      <c r="J357" s="3"/>
    </row>
    <row r="358" spans="1:10" s="1" customFormat="1" ht="19.5" hidden="1" thickBot="1">
      <c r="A358" s="4"/>
      <c r="B358" s="686"/>
      <c r="C358" s="687"/>
      <c r="D358" s="692"/>
      <c r="E358" s="693"/>
      <c r="F358" s="693"/>
      <c r="G358" s="693"/>
      <c r="H358" s="687"/>
      <c r="I358" s="670"/>
      <c r="J358" s="3"/>
    </row>
    <row r="359" spans="1:10" s="1" customFormat="1" ht="18.75" hidden="1">
      <c r="A359" s="4"/>
      <c r="B359" s="650" t="s">
        <v>2127</v>
      </c>
      <c r="C359" s="651"/>
      <c r="D359" s="652"/>
      <c r="E359" s="653"/>
      <c r="F359" s="653"/>
      <c r="G359" s="653"/>
      <c r="H359" s="653"/>
      <c r="I359" s="654"/>
      <c r="J359" s="3"/>
    </row>
    <row r="360" spans="1:10" s="1" customFormat="1" ht="18.75" hidden="1">
      <c r="A360" s="4"/>
      <c r="B360" s="25"/>
      <c r="C360" s="26"/>
      <c r="D360" s="27"/>
      <c r="E360" s="655" t="str">
        <f>TEXT(D359,"00000")</f>
        <v>00000</v>
      </c>
      <c r="F360" s="655"/>
      <c r="G360" s="655"/>
      <c r="H360" s="655"/>
      <c r="I360" s="656"/>
      <c r="J360" s="3"/>
    </row>
    <row r="361" spans="1:10" s="1" customFormat="1" ht="18.75" hidden="1">
      <c r="A361" s="4"/>
      <c r="B361" s="657" t="s">
        <v>21</v>
      </c>
      <c r="C361" s="658"/>
      <c r="D361" s="639"/>
      <c r="E361" s="661"/>
      <c r="F361" s="661"/>
      <c r="G361" s="661"/>
      <c r="H361" s="661"/>
      <c r="I361" s="662"/>
      <c r="J361" s="3"/>
    </row>
    <row r="362" spans="1:10" s="1" customFormat="1" ht="18.75" hidden="1">
      <c r="A362" s="4"/>
      <c r="B362" s="659"/>
      <c r="C362" s="660"/>
      <c r="D362" s="641"/>
      <c r="E362" s="663"/>
      <c r="F362" s="663"/>
      <c r="G362" s="663"/>
      <c r="H362" s="663"/>
      <c r="I362" s="664"/>
      <c r="J362" s="3"/>
    </row>
    <row r="363" spans="1:10" s="1" customFormat="1" ht="19.5" hidden="1" thickBot="1">
      <c r="A363" s="4"/>
      <c r="B363" s="665" t="s">
        <v>1177</v>
      </c>
      <c r="C363" s="666"/>
      <c r="D363" s="667"/>
      <c r="E363" s="668"/>
      <c r="F363" s="668"/>
      <c r="G363" s="668"/>
      <c r="H363" s="668"/>
      <c r="I363" s="669"/>
      <c r="J363" s="3"/>
    </row>
    <row r="364" spans="1:10" s="1" customFormat="1" ht="18.75" hidden="1">
      <c r="A364" s="4"/>
      <c r="B364" s="698" t="s">
        <v>1178</v>
      </c>
      <c r="C364" s="699"/>
      <c r="D364" s="699"/>
      <c r="E364" s="699"/>
      <c r="F364" s="699"/>
      <c r="G364" s="699"/>
      <c r="H364" s="699"/>
      <c r="I364" s="700"/>
      <c r="J364" s="3"/>
    </row>
    <row r="365" spans="1:10" s="1" customFormat="1" ht="19.5" hidden="1" thickBot="1">
      <c r="A365" s="4"/>
      <c r="B365" s="28" t="s">
        <v>1182</v>
      </c>
      <c r="C365" s="29" t="s">
        <v>14</v>
      </c>
      <c r="D365" s="29" t="s">
        <v>1122</v>
      </c>
      <c r="E365" s="701" t="s">
        <v>1179</v>
      </c>
      <c r="F365" s="702"/>
      <c r="G365" s="29" t="s">
        <v>1183</v>
      </c>
      <c r="H365" s="29" t="s">
        <v>39</v>
      </c>
      <c r="I365" s="30" t="s">
        <v>1180</v>
      </c>
      <c r="J365" s="3"/>
    </row>
    <row r="366" spans="1:10" s="1" customFormat="1" ht="19.5" hidden="1" thickTop="1">
      <c r="A366" s="4"/>
      <c r="B366" s="703">
        <v>1</v>
      </c>
      <c r="C366" s="704"/>
      <c r="D366" s="704" t="str">
        <f>IF(C366&gt;0,VLOOKUP(C366,男子登録情報!$A$2:$H$1688,2,0),"")</f>
        <v/>
      </c>
      <c r="E366" s="705" t="str">
        <f>IF(C366&gt;0,VLOOKUP(C366,男子登録情報!$A$2:$H$1688,3,0),"")</f>
        <v/>
      </c>
      <c r="F366" s="706"/>
      <c r="G366" s="704" t="str">
        <f>IF(C366&gt;0,VLOOKUP(C366,男子登録情報!$A$2:$H$1688,4,0),"")</f>
        <v/>
      </c>
      <c r="H366" s="704" t="str">
        <f>IF(C366&gt;0,VLOOKUP(C366,男子登録情報!$A$2:$H$1688,8,0),"")</f>
        <v/>
      </c>
      <c r="I366" s="707" t="str">
        <f>IF(C366&gt;0,VLOOKUP(C366,男子登録情報!$A$2:$H$1688,5,0),"")</f>
        <v/>
      </c>
      <c r="J366" s="3"/>
    </row>
    <row r="367" spans="1:10" s="1" customFormat="1" ht="18.75" hidden="1">
      <c r="A367" s="4"/>
      <c r="B367" s="648"/>
      <c r="C367" s="644"/>
      <c r="D367" s="644"/>
      <c r="E367" s="641"/>
      <c r="F367" s="642"/>
      <c r="G367" s="644"/>
      <c r="H367" s="644"/>
      <c r="I367" s="646"/>
      <c r="J367" s="3"/>
    </row>
    <row r="368" spans="1:10" s="1" customFormat="1" ht="18.75" hidden="1">
      <c r="A368" s="4"/>
      <c r="B368" s="647">
        <v>2</v>
      </c>
      <c r="C368" s="643"/>
      <c r="D368" s="643" t="str">
        <f>IF(C368,VLOOKUP(C368,男子登録情報!$A$2:$H$1688,2,0),"")</f>
        <v/>
      </c>
      <c r="E368" s="639" t="str">
        <f>IF(C368&gt;0,VLOOKUP(C368,男子登録情報!$A$2:$H$1688,3,0),"")</f>
        <v/>
      </c>
      <c r="F368" s="640"/>
      <c r="G368" s="643" t="str">
        <f>IF(C368&gt;0,VLOOKUP(C368,男子登録情報!$A$2:$H$1688,4,0),"")</f>
        <v/>
      </c>
      <c r="H368" s="643" t="str">
        <f>IF(C368&gt;0,VLOOKUP(C368,男子登録情報!$A$2:$H$1688,8,0),"")</f>
        <v/>
      </c>
      <c r="I368" s="645" t="str">
        <f>IF(C368&gt;0,VLOOKUP(C368,男子登録情報!$A$2:$H$1688,5,0),"")</f>
        <v/>
      </c>
      <c r="J368" s="3"/>
    </row>
    <row r="369" spans="1:10" s="1" customFormat="1" ht="18.75" hidden="1">
      <c r="A369" s="4"/>
      <c r="B369" s="648"/>
      <c r="C369" s="644"/>
      <c r="D369" s="644"/>
      <c r="E369" s="641"/>
      <c r="F369" s="642"/>
      <c r="G369" s="644"/>
      <c r="H369" s="644"/>
      <c r="I369" s="646"/>
      <c r="J369" s="3"/>
    </row>
    <row r="370" spans="1:10" s="1" customFormat="1" ht="18.75" hidden="1">
      <c r="A370" s="4"/>
      <c r="B370" s="647">
        <v>3</v>
      </c>
      <c r="C370" s="643"/>
      <c r="D370" s="643" t="str">
        <f>IF(C370,VLOOKUP(C370,男子登録情報!$A$2:$H$1688,2,0),"")</f>
        <v/>
      </c>
      <c r="E370" s="639" t="str">
        <f>IF(C370&gt;0,VLOOKUP(C370,男子登録情報!$A$2:$H$1688,3,0),"")</f>
        <v/>
      </c>
      <c r="F370" s="640"/>
      <c r="G370" s="643" t="str">
        <f>IF(C370&gt;0,VLOOKUP(C370,男子登録情報!$A$2:$H$1688,4,0),"")</f>
        <v/>
      </c>
      <c r="H370" s="643" t="str">
        <f>IF(C370&gt;0,VLOOKUP(C370,男子登録情報!$A$2:$H$1688,8,0),"")</f>
        <v/>
      </c>
      <c r="I370" s="645" t="str">
        <f>IF(C370&gt;0,VLOOKUP(C370,男子登録情報!$A$2:$H$1688,5,0),"")</f>
        <v/>
      </c>
      <c r="J370" s="3"/>
    </row>
    <row r="371" spans="1:10" s="1" customFormat="1" ht="18.75" hidden="1">
      <c r="A371" s="4"/>
      <c r="B371" s="648"/>
      <c r="C371" s="644"/>
      <c r="D371" s="644"/>
      <c r="E371" s="641"/>
      <c r="F371" s="642"/>
      <c r="G371" s="644"/>
      <c r="H371" s="644"/>
      <c r="I371" s="646"/>
      <c r="J371" s="3"/>
    </row>
    <row r="372" spans="1:10" s="1" customFormat="1" ht="18.75" hidden="1">
      <c r="A372" s="4"/>
      <c r="B372" s="647">
        <v>4</v>
      </c>
      <c r="C372" s="643"/>
      <c r="D372" s="643" t="str">
        <f>IF(C372,VLOOKUP(C372,男子登録情報!$A$2:$H$1688,2,0),"")</f>
        <v/>
      </c>
      <c r="E372" s="639" t="str">
        <f>IF(C372&gt;0,VLOOKUP(C372,男子登録情報!$A$2:$H$1688,3,0),"")</f>
        <v/>
      </c>
      <c r="F372" s="640"/>
      <c r="G372" s="643" t="str">
        <f>IF(C372&gt;0,VLOOKUP(C372,男子登録情報!$A$2:$H$1688,4,0),"")</f>
        <v/>
      </c>
      <c r="H372" s="643" t="str">
        <f>IF(C372&gt;0,VLOOKUP(C372,男子登録情報!$A$2:$H$1688,8,0),"")</f>
        <v/>
      </c>
      <c r="I372" s="645" t="str">
        <f>IF(C372&gt;0,VLOOKUP(C372,男子登録情報!$A$2:$H$1688,5,0),"")</f>
        <v/>
      </c>
      <c r="J372" s="3"/>
    </row>
    <row r="373" spans="1:10" s="1" customFormat="1" ht="18.75" hidden="1">
      <c r="A373" s="4"/>
      <c r="B373" s="648"/>
      <c r="C373" s="644"/>
      <c r="D373" s="644"/>
      <c r="E373" s="641"/>
      <c r="F373" s="642"/>
      <c r="G373" s="644"/>
      <c r="H373" s="644"/>
      <c r="I373" s="646"/>
      <c r="J373" s="3"/>
    </row>
    <row r="374" spans="1:10" s="1" customFormat="1" ht="18.75" hidden="1">
      <c r="A374" s="4"/>
      <c r="B374" s="647">
        <v>5</v>
      </c>
      <c r="C374" s="643"/>
      <c r="D374" s="643" t="str">
        <f>IF(C374,VLOOKUP(C374,男子登録情報!$A$2:$H$1688,2,0),"")</f>
        <v/>
      </c>
      <c r="E374" s="639" t="str">
        <f>IF(C374&gt;0,VLOOKUP(C374,男子登録情報!$A$2:$H$1688,3,0),"")</f>
        <v/>
      </c>
      <c r="F374" s="640"/>
      <c r="G374" s="643" t="str">
        <f>IF(C374&gt;0,VLOOKUP(C374,男子登録情報!$A$2:$H$1688,4,0),"")</f>
        <v/>
      </c>
      <c r="H374" s="643" t="str">
        <f>IF(C374&gt;0,VLOOKUP(C374,男子登録情報!$A$2:$H$1688,8,0),"")</f>
        <v/>
      </c>
      <c r="I374" s="645" t="str">
        <f>IF(C374&gt;0,VLOOKUP(C374,男子登録情報!$A$2:$H$1688,5,0),"")</f>
        <v/>
      </c>
      <c r="J374" s="3"/>
    </row>
    <row r="375" spans="1:10" s="1" customFormat="1" ht="18.75" hidden="1">
      <c r="A375" s="4"/>
      <c r="B375" s="648"/>
      <c r="C375" s="644"/>
      <c r="D375" s="644"/>
      <c r="E375" s="641"/>
      <c r="F375" s="642"/>
      <c r="G375" s="644"/>
      <c r="H375" s="644"/>
      <c r="I375" s="646"/>
      <c r="J375" s="3"/>
    </row>
    <row r="376" spans="1:10" s="1" customFormat="1" ht="18.75" hidden="1">
      <c r="A376" s="4"/>
      <c r="B376" s="647">
        <v>6</v>
      </c>
      <c r="C376" s="643"/>
      <c r="D376" s="643" t="str">
        <f>IF(C376,VLOOKUP(C376,男子登録情報!$A$2:$H$1688,2,0),"")</f>
        <v/>
      </c>
      <c r="E376" s="639" t="str">
        <f>IF(C376&gt;0,VLOOKUP(C376,男子登録情報!$A$2:$H$1688,3,0),"")</f>
        <v/>
      </c>
      <c r="F376" s="640"/>
      <c r="G376" s="643" t="str">
        <f>IF(C376&gt;0,VLOOKUP(C376,男子登録情報!$A$2:$H$1688,4,0),"")</f>
        <v/>
      </c>
      <c r="H376" s="643" t="str">
        <f>IF(C376&gt;0,VLOOKUP(C376,男子登録情報!$A$2:$H$1688,8,0),"")</f>
        <v/>
      </c>
      <c r="I376" s="645" t="str">
        <f>IF(C376&gt;0,VLOOKUP(C376,男子登録情報!$A$2:$H$1688,5,0),"")</f>
        <v/>
      </c>
      <c r="J376" s="3"/>
    </row>
    <row r="377" spans="1:10" s="1" customFormat="1" ht="19.5" hidden="1" thickBot="1">
      <c r="A377" s="4"/>
      <c r="B377" s="694"/>
      <c r="C377" s="695"/>
      <c r="D377" s="695"/>
      <c r="E377" s="696"/>
      <c r="F377" s="697"/>
      <c r="G377" s="695"/>
      <c r="H377" s="695"/>
      <c r="I377" s="670"/>
      <c r="J377" s="3"/>
    </row>
    <row r="378" spans="1:10" s="1" customFormat="1" ht="18.75" hidden="1">
      <c r="A378" s="4"/>
      <c r="B378" s="671" t="s">
        <v>1181</v>
      </c>
      <c r="C378" s="672"/>
      <c r="D378" s="672"/>
      <c r="E378" s="672"/>
      <c r="F378" s="672"/>
      <c r="G378" s="672"/>
      <c r="H378" s="672"/>
      <c r="I378" s="673"/>
      <c r="J378" s="3"/>
    </row>
    <row r="379" spans="1:10" s="1" customFormat="1" ht="18.75" hidden="1">
      <c r="A379" s="4"/>
      <c r="B379" s="674"/>
      <c r="C379" s="675"/>
      <c r="D379" s="675"/>
      <c r="E379" s="675"/>
      <c r="F379" s="675"/>
      <c r="G379" s="675"/>
      <c r="H379" s="675"/>
      <c r="I379" s="676"/>
      <c r="J379" s="3"/>
    </row>
    <row r="380" spans="1:10" s="1" customFormat="1" ht="19.5" hidden="1" thickBot="1">
      <c r="A380" s="4"/>
      <c r="B380" s="677"/>
      <c r="C380" s="678"/>
      <c r="D380" s="678"/>
      <c r="E380" s="678"/>
      <c r="F380" s="678"/>
      <c r="G380" s="678"/>
      <c r="H380" s="678"/>
      <c r="I380" s="679"/>
      <c r="J380" s="3"/>
    </row>
    <row r="381" spans="1:10" s="1" customFormat="1" ht="18.75" hidden="1">
      <c r="A381" s="35"/>
      <c r="B381" s="35"/>
      <c r="C381" s="35"/>
      <c r="D381" s="35"/>
      <c r="E381" s="35"/>
      <c r="F381" s="35"/>
      <c r="G381" s="35"/>
      <c r="H381" s="35"/>
      <c r="I381" s="35"/>
      <c r="J381" s="38"/>
    </row>
    <row r="382" spans="1:10" s="1" customFormat="1" ht="19.5" hidden="1" thickBot="1">
      <c r="A382" s="4"/>
      <c r="B382" s="4"/>
      <c r="C382" s="4"/>
      <c r="D382" s="4"/>
      <c r="E382" s="4"/>
      <c r="F382" s="4"/>
      <c r="G382" s="4"/>
      <c r="H382" s="4"/>
      <c r="I382" s="4"/>
      <c r="J382" s="36" t="s">
        <v>1237</v>
      </c>
    </row>
    <row r="383" spans="1:10" s="1" customFormat="1" ht="18.75" hidden="1">
      <c r="A383" s="4"/>
      <c r="B383" s="680" t="str">
        <f>CONCATENATE('加盟校情報&amp;大会設定'!$G$5,'加盟校情報&amp;大会設定'!$H$5,'加盟校情報&amp;大会設定'!$I$5,'加盟校情報&amp;大会設定'!$J$5,)&amp;"　男子4×400mR"</f>
        <v>第50回東海学生陸上競技秋季選手権大会　男子4×400mR</v>
      </c>
      <c r="C383" s="681"/>
      <c r="D383" s="681"/>
      <c r="E383" s="681"/>
      <c r="F383" s="681"/>
      <c r="G383" s="681"/>
      <c r="H383" s="681"/>
      <c r="I383" s="682"/>
      <c r="J383" s="3"/>
    </row>
    <row r="384" spans="1:10" s="1" customFormat="1" ht="19.5" hidden="1" thickBot="1">
      <c r="A384" s="4"/>
      <c r="B384" s="683"/>
      <c r="C384" s="684"/>
      <c r="D384" s="684"/>
      <c r="E384" s="684"/>
      <c r="F384" s="684"/>
      <c r="G384" s="684"/>
      <c r="H384" s="684"/>
      <c r="I384" s="685"/>
      <c r="J384" s="3"/>
    </row>
    <row r="385" spans="1:10" s="1" customFormat="1" ht="18.75" hidden="1">
      <c r="A385" s="4"/>
      <c r="B385" s="650" t="s">
        <v>1183</v>
      </c>
      <c r="C385" s="651"/>
      <c r="D385" s="688" t="str">
        <f>IF(基本情報登録!$D$6&gt;0,基本情報登録!$D$6,"")</f>
        <v/>
      </c>
      <c r="E385" s="689"/>
      <c r="F385" s="689"/>
      <c r="G385" s="689"/>
      <c r="H385" s="651"/>
      <c r="I385" s="37" t="s">
        <v>1217</v>
      </c>
      <c r="J385" s="3"/>
    </row>
    <row r="386" spans="1:10" s="1" customFormat="1" ht="18.75" hidden="1">
      <c r="A386" s="4"/>
      <c r="B386" s="657" t="s">
        <v>1</v>
      </c>
      <c r="C386" s="658"/>
      <c r="D386" s="690" t="str">
        <f>IF(基本情報登録!$D$8&gt;0,基本情報登録!$D$8,"")</f>
        <v/>
      </c>
      <c r="E386" s="691"/>
      <c r="F386" s="691"/>
      <c r="G386" s="691"/>
      <c r="H386" s="658"/>
      <c r="I386" s="645"/>
      <c r="J386" s="3"/>
    </row>
    <row r="387" spans="1:10" s="1" customFormat="1" ht="19.5" hidden="1" thickBot="1">
      <c r="A387" s="4"/>
      <c r="B387" s="686"/>
      <c r="C387" s="687"/>
      <c r="D387" s="692"/>
      <c r="E387" s="693"/>
      <c r="F387" s="693"/>
      <c r="G387" s="693"/>
      <c r="H387" s="687"/>
      <c r="I387" s="670"/>
      <c r="J387" s="3"/>
    </row>
    <row r="388" spans="1:10" s="1" customFormat="1" ht="18.75" hidden="1">
      <c r="A388" s="4"/>
      <c r="B388" s="650" t="s">
        <v>2127</v>
      </c>
      <c r="C388" s="651"/>
      <c r="D388" s="652"/>
      <c r="E388" s="653"/>
      <c r="F388" s="653"/>
      <c r="G388" s="653"/>
      <c r="H388" s="653"/>
      <c r="I388" s="654"/>
      <c r="J388" s="3"/>
    </row>
    <row r="389" spans="1:10" s="1" customFormat="1" ht="18.75" hidden="1">
      <c r="A389" s="4"/>
      <c r="B389" s="25"/>
      <c r="C389" s="26"/>
      <c r="D389" s="27"/>
      <c r="E389" s="655" t="str">
        <f>TEXT(D388,"00000")</f>
        <v>00000</v>
      </c>
      <c r="F389" s="655"/>
      <c r="G389" s="655"/>
      <c r="H389" s="655"/>
      <c r="I389" s="656"/>
      <c r="J389" s="3"/>
    </row>
    <row r="390" spans="1:10" s="1" customFormat="1" ht="18.75" hidden="1">
      <c r="A390" s="4"/>
      <c r="B390" s="657" t="s">
        <v>21</v>
      </c>
      <c r="C390" s="658"/>
      <c r="D390" s="639"/>
      <c r="E390" s="661"/>
      <c r="F390" s="661"/>
      <c r="G390" s="661"/>
      <c r="H390" s="661"/>
      <c r="I390" s="662"/>
      <c r="J390" s="3"/>
    </row>
    <row r="391" spans="1:10" s="1" customFormat="1" ht="18.75" hidden="1">
      <c r="A391" s="4"/>
      <c r="B391" s="659"/>
      <c r="C391" s="660"/>
      <c r="D391" s="641"/>
      <c r="E391" s="663"/>
      <c r="F391" s="663"/>
      <c r="G391" s="663"/>
      <c r="H391" s="663"/>
      <c r="I391" s="664"/>
      <c r="J391" s="3"/>
    </row>
    <row r="392" spans="1:10" s="1" customFormat="1" ht="19.5" hidden="1" thickBot="1">
      <c r="A392" s="4"/>
      <c r="B392" s="665" t="s">
        <v>1177</v>
      </c>
      <c r="C392" s="666"/>
      <c r="D392" s="667"/>
      <c r="E392" s="668"/>
      <c r="F392" s="668"/>
      <c r="G392" s="668"/>
      <c r="H392" s="668"/>
      <c r="I392" s="669"/>
      <c r="J392" s="3"/>
    </row>
    <row r="393" spans="1:10" s="1" customFormat="1" ht="18.75" hidden="1">
      <c r="A393" s="4"/>
      <c r="B393" s="698" t="s">
        <v>1178</v>
      </c>
      <c r="C393" s="699"/>
      <c r="D393" s="699"/>
      <c r="E393" s="699"/>
      <c r="F393" s="699"/>
      <c r="G393" s="699"/>
      <c r="H393" s="699"/>
      <c r="I393" s="700"/>
      <c r="J393" s="3"/>
    </row>
    <row r="394" spans="1:10" s="1" customFormat="1" ht="19.5" hidden="1" thickBot="1">
      <c r="A394" s="4"/>
      <c r="B394" s="28" t="s">
        <v>1182</v>
      </c>
      <c r="C394" s="29" t="s">
        <v>14</v>
      </c>
      <c r="D394" s="29" t="s">
        <v>1122</v>
      </c>
      <c r="E394" s="701" t="s">
        <v>1179</v>
      </c>
      <c r="F394" s="702"/>
      <c r="G394" s="29" t="s">
        <v>1183</v>
      </c>
      <c r="H394" s="29" t="s">
        <v>39</v>
      </c>
      <c r="I394" s="30" t="s">
        <v>1180</v>
      </c>
      <c r="J394" s="3"/>
    </row>
    <row r="395" spans="1:10" s="1" customFormat="1" ht="19.5" hidden="1" thickTop="1">
      <c r="A395" s="4"/>
      <c r="B395" s="703">
        <v>1</v>
      </c>
      <c r="C395" s="704"/>
      <c r="D395" s="704" t="str">
        <f>IF(C395&gt;0,VLOOKUP(C395,男子登録情報!$A$2:$H$1688,2,0),"")</f>
        <v/>
      </c>
      <c r="E395" s="705" t="str">
        <f>IF(C395&gt;0,VLOOKUP(C395,男子登録情報!$A$2:$H$1688,3,0),"")</f>
        <v/>
      </c>
      <c r="F395" s="706"/>
      <c r="G395" s="704" t="str">
        <f>IF(C395&gt;0,VLOOKUP(C395,男子登録情報!$A$2:$H$1688,4,0),"")</f>
        <v/>
      </c>
      <c r="H395" s="704" t="str">
        <f>IF(C395&gt;0,VLOOKUP(C395,男子登録情報!$A$2:$H$1688,8,0),"")</f>
        <v/>
      </c>
      <c r="I395" s="707" t="str">
        <f>IF(C395&gt;0,VLOOKUP(C395,男子登録情報!$A$2:$H$1688,5,0),"")</f>
        <v/>
      </c>
      <c r="J395" s="3"/>
    </row>
    <row r="396" spans="1:10" s="1" customFormat="1" ht="18.75" hidden="1">
      <c r="A396" s="4"/>
      <c r="B396" s="648"/>
      <c r="C396" s="644"/>
      <c r="D396" s="644"/>
      <c r="E396" s="641"/>
      <c r="F396" s="642"/>
      <c r="G396" s="644"/>
      <c r="H396" s="644"/>
      <c r="I396" s="646"/>
      <c r="J396" s="3"/>
    </row>
    <row r="397" spans="1:10" s="1" customFormat="1" ht="18.75" hidden="1">
      <c r="A397" s="4"/>
      <c r="B397" s="647">
        <v>2</v>
      </c>
      <c r="C397" s="643"/>
      <c r="D397" s="643" t="str">
        <f>IF(C397,VLOOKUP(C397,男子登録情報!$A$2:$H$1688,2,0),"")</f>
        <v/>
      </c>
      <c r="E397" s="639" t="str">
        <f>IF(C397&gt;0,VLOOKUP(C397,男子登録情報!$A$2:$H$1688,3,0),"")</f>
        <v/>
      </c>
      <c r="F397" s="640"/>
      <c r="G397" s="643" t="str">
        <f>IF(C397&gt;0,VLOOKUP(C397,男子登録情報!$A$2:$H$1688,4,0),"")</f>
        <v/>
      </c>
      <c r="H397" s="643" t="str">
        <f>IF(C397&gt;0,VLOOKUP(C397,男子登録情報!$A$2:$H$1688,8,0),"")</f>
        <v/>
      </c>
      <c r="I397" s="645" t="str">
        <f>IF(C397&gt;0,VLOOKUP(C397,男子登録情報!$A$2:$H$1688,5,0),"")</f>
        <v/>
      </c>
      <c r="J397" s="3"/>
    </row>
    <row r="398" spans="1:10" s="1" customFormat="1" ht="18.75" hidden="1">
      <c r="A398" s="4"/>
      <c r="B398" s="648"/>
      <c r="C398" s="644"/>
      <c r="D398" s="644"/>
      <c r="E398" s="641"/>
      <c r="F398" s="642"/>
      <c r="G398" s="644"/>
      <c r="H398" s="644"/>
      <c r="I398" s="646"/>
      <c r="J398" s="3"/>
    </row>
    <row r="399" spans="1:10" s="1" customFormat="1" ht="18.75" hidden="1">
      <c r="A399" s="4"/>
      <c r="B399" s="647">
        <v>3</v>
      </c>
      <c r="C399" s="643"/>
      <c r="D399" s="643" t="str">
        <f>IF(C399,VLOOKUP(C399,男子登録情報!$A$2:$H$1688,2,0),"")</f>
        <v/>
      </c>
      <c r="E399" s="639" t="str">
        <f>IF(C399&gt;0,VLOOKUP(C399,男子登録情報!$A$2:$H$1688,3,0),"")</f>
        <v/>
      </c>
      <c r="F399" s="640"/>
      <c r="G399" s="643" t="str">
        <f>IF(C399&gt;0,VLOOKUP(C399,男子登録情報!$A$2:$H$1688,4,0),"")</f>
        <v/>
      </c>
      <c r="H399" s="643" t="str">
        <f>IF(C399&gt;0,VLOOKUP(C399,男子登録情報!$A$2:$H$1688,8,0),"")</f>
        <v/>
      </c>
      <c r="I399" s="645" t="str">
        <f>IF(C399&gt;0,VLOOKUP(C399,男子登録情報!$A$2:$H$1688,5,0),"")</f>
        <v/>
      </c>
      <c r="J399" s="3"/>
    </row>
    <row r="400" spans="1:10" s="1" customFormat="1" ht="18.75" hidden="1">
      <c r="A400" s="4"/>
      <c r="B400" s="648"/>
      <c r="C400" s="644"/>
      <c r="D400" s="644"/>
      <c r="E400" s="641"/>
      <c r="F400" s="642"/>
      <c r="G400" s="644"/>
      <c r="H400" s="644"/>
      <c r="I400" s="646"/>
      <c r="J400" s="3"/>
    </row>
    <row r="401" spans="1:10" s="1" customFormat="1" ht="18.75" hidden="1">
      <c r="A401" s="4"/>
      <c r="B401" s="647">
        <v>4</v>
      </c>
      <c r="C401" s="643"/>
      <c r="D401" s="643" t="str">
        <f>IF(C401,VLOOKUP(C401,男子登録情報!$A$2:$H$1688,2,0),"")</f>
        <v/>
      </c>
      <c r="E401" s="639" t="str">
        <f>IF(C401&gt;0,VLOOKUP(C401,男子登録情報!$A$2:$H$1688,3,0),"")</f>
        <v/>
      </c>
      <c r="F401" s="640"/>
      <c r="G401" s="643" t="str">
        <f>IF(C401&gt;0,VLOOKUP(C401,男子登録情報!$A$2:$H$1688,4,0),"")</f>
        <v/>
      </c>
      <c r="H401" s="643" t="str">
        <f>IF(C401&gt;0,VLOOKUP(C401,男子登録情報!$A$2:$H$1688,8,0),"")</f>
        <v/>
      </c>
      <c r="I401" s="645" t="str">
        <f>IF(C401&gt;0,VLOOKUP(C401,男子登録情報!$A$2:$H$1688,5,0),"")</f>
        <v/>
      </c>
      <c r="J401" s="3"/>
    </row>
    <row r="402" spans="1:10" s="1" customFormat="1" ht="18.75" hidden="1">
      <c r="A402" s="4"/>
      <c r="B402" s="648"/>
      <c r="C402" s="644"/>
      <c r="D402" s="644"/>
      <c r="E402" s="641"/>
      <c r="F402" s="642"/>
      <c r="G402" s="644"/>
      <c r="H402" s="644"/>
      <c r="I402" s="646"/>
      <c r="J402" s="3"/>
    </row>
    <row r="403" spans="1:10" s="1" customFormat="1" ht="18.75" hidden="1">
      <c r="A403" s="4"/>
      <c r="B403" s="647">
        <v>5</v>
      </c>
      <c r="C403" s="643"/>
      <c r="D403" s="643" t="str">
        <f>IF(C403,VLOOKUP(C403,男子登録情報!$A$2:$H$1688,2,0),"")</f>
        <v/>
      </c>
      <c r="E403" s="639" t="str">
        <f>IF(C403&gt;0,VLOOKUP(C403,男子登録情報!$A$2:$H$1688,3,0),"")</f>
        <v/>
      </c>
      <c r="F403" s="640"/>
      <c r="G403" s="643" t="str">
        <f>IF(C403&gt;0,VLOOKUP(C403,男子登録情報!$A$2:$H$1688,4,0),"")</f>
        <v/>
      </c>
      <c r="H403" s="643" t="str">
        <f>IF(C403&gt;0,VLOOKUP(C403,男子登録情報!$A$2:$H$1688,8,0),"")</f>
        <v/>
      </c>
      <c r="I403" s="645" t="str">
        <f>IF(C403&gt;0,VLOOKUP(C403,男子登録情報!$A$2:$H$1688,5,0),"")</f>
        <v/>
      </c>
      <c r="J403" s="3"/>
    </row>
    <row r="404" spans="1:10" s="1" customFormat="1" ht="18.75" hidden="1">
      <c r="A404" s="4"/>
      <c r="B404" s="648"/>
      <c r="C404" s="644"/>
      <c r="D404" s="644"/>
      <c r="E404" s="641"/>
      <c r="F404" s="642"/>
      <c r="G404" s="644"/>
      <c r="H404" s="644"/>
      <c r="I404" s="646"/>
      <c r="J404" s="3"/>
    </row>
    <row r="405" spans="1:10" s="1" customFormat="1" ht="18.75" hidden="1">
      <c r="A405" s="4"/>
      <c r="B405" s="647">
        <v>6</v>
      </c>
      <c r="C405" s="643"/>
      <c r="D405" s="643" t="str">
        <f>IF(C405,VLOOKUP(C405,男子登録情報!$A$2:$H$1688,2,0),"")</f>
        <v/>
      </c>
      <c r="E405" s="639" t="str">
        <f>IF(C405&gt;0,VLOOKUP(C405,男子登録情報!$A$2:$H$1688,3,0),"")</f>
        <v/>
      </c>
      <c r="F405" s="640"/>
      <c r="G405" s="643" t="str">
        <f>IF(C405&gt;0,VLOOKUP(C405,男子登録情報!$A$2:$H$1688,4,0),"")</f>
        <v/>
      </c>
      <c r="H405" s="643" t="str">
        <f>IF(C405&gt;0,VLOOKUP(C405,男子登録情報!$A$2:$H$1688,8,0),"")</f>
        <v/>
      </c>
      <c r="I405" s="645" t="str">
        <f>IF(C405&gt;0,VLOOKUP(C405,男子登録情報!$A$2:$H$1688,5,0),"")</f>
        <v/>
      </c>
      <c r="J405" s="3"/>
    </row>
    <row r="406" spans="1:10" s="1" customFormat="1" ht="19.5" hidden="1" thickBot="1">
      <c r="A406" s="4"/>
      <c r="B406" s="694"/>
      <c r="C406" s="695"/>
      <c r="D406" s="695"/>
      <c r="E406" s="696"/>
      <c r="F406" s="697"/>
      <c r="G406" s="695"/>
      <c r="H406" s="695"/>
      <c r="I406" s="670"/>
      <c r="J406" s="3"/>
    </row>
    <row r="407" spans="1:10" s="1" customFormat="1" ht="18.75" hidden="1">
      <c r="A407" s="4"/>
      <c r="B407" s="671" t="s">
        <v>1181</v>
      </c>
      <c r="C407" s="672"/>
      <c r="D407" s="672"/>
      <c r="E407" s="672"/>
      <c r="F407" s="672"/>
      <c r="G407" s="672"/>
      <c r="H407" s="672"/>
      <c r="I407" s="673"/>
      <c r="J407" s="3"/>
    </row>
    <row r="408" spans="1:10" s="1" customFormat="1" ht="18.75" hidden="1">
      <c r="A408" s="4"/>
      <c r="B408" s="674"/>
      <c r="C408" s="675"/>
      <c r="D408" s="675"/>
      <c r="E408" s="675"/>
      <c r="F408" s="675"/>
      <c r="G408" s="675"/>
      <c r="H408" s="675"/>
      <c r="I408" s="676"/>
      <c r="J408" s="3"/>
    </row>
    <row r="409" spans="1:10" s="1" customFormat="1" ht="19.5" hidden="1" thickBot="1">
      <c r="A409" s="4"/>
      <c r="B409" s="677"/>
      <c r="C409" s="678"/>
      <c r="D409" s="678"/>
      <c r="E409" s="678"/>
      <c r="F409" s="678"/>
      <c r="G409" s="678"/>
      <c r="H409" s="678"/>
      <c r="I409" s="679"/>
      <c r="J409" s="3"/>
    </row>
    <row r="410" spans="1:10" s="1" customFormat="1" ht="18.75" hidden="1">
      <c r="A410" s="35"/>
      <c r="B410" s="35"/>
      <c r="C410" s="35"/>
      <c r="D410" s="35"/>
      <c r="E410" s="35"/>
      <c r="F410" s="35"/>
      <c r="G410" s="35"/>
      <c r="H410" s="35"/>
      <c r="I410" s="35"/>
      <c r="J410" s="38"/>
    </row>
    <row r="411" spans="1:10" s="1" customFormat="1" ht="19.5" hidden="1" thickBot="1">
      <c r="A411" s="4"/>
      <c r="B411" s="4"/>
      <c r="C411" s="4"/>
      <c r="D411" s="4"/>
      <c r="E411" s="4"/>
      <c r="F411" s="4"/>
      <c r="G411" s="4"/>
      <c r="H411" s="4"/>
      <c r="I411" s="4"/>
      <c r="J411" s="36" t="s">
        <v>1208</v>
      </c>
    </row>
    <row r="412" spans="1:10" s="1" customFormat="1" ht="18.75" hidden="1">
      <c r="A412" s="4"/>
      <c r="B412" s="680" t="str">
        <f>CONCATENATE('加盟校情報&amp;大会設定'!$G$5,'加盟校情報&amp;大会設定'!$H$5,'加盟校情報&amp;大会設定'!$I$5,'加盟校情報&amp;大会設定'!$J$5,)&amp;"　男子4×400mR"</f>
        <v>第50回東海学生陸上競技秋季選手権大会　男子4×400mR</v>
      </c>
      <c r="C412" s="681"/>
      <c r="D412" s="681"/>
      <c r="E412" s="681"/>
      <c r="F412" s="681"/>
      <c r="G412" s="681"/>
      <c r="H412" s="681"/>
      <c r="I412" s="682"/>
      <c r="J412" s="3"/>
    </row>
    <row r="413" spans="1:10" s="1" customFormat="1" ht="19.5" hidden="1" thickBot="1">
      <c r="A413" s="4"/>
      <c r="B413" s="683"/>
      <c r="C413" s="684"/>
      <c r="D413" s="684"/>
      <c r="E413" s="684"/>
      <c r="F413" s="684"/>
      <c r="G413" s="684"/>
      <c r="H413" s="684"/>
      <c r="I413" s="685"/>
      <c r="J413" s="3"/>
    </row>
    <row r="414" spans="1:10" s="1" customFormat="1" ht="18.75" hidden="1">
      <c r="A414" s="4"/>
      <c r="B414" s="650" t="s">
        <v>1183</v>
      </c>
      <c r="C414" s="651"/>
      <c r="D414" s="688" t="str">
        <f>IF(基本情報登録!$D$6&gt;0,基本情報登録!$D$6,"")</f>
        <v/>
      </c>
      <c r="E414" s="689"/>
      <c r="F414" s="689"/>
      <c r="G414" s="689"/>
      <c r="H414" s="651"/>
      <c r="I414" s="37" t="s">
        <v>1217</v>
      </c>
      <c r="J414" s="3"/>
    </row>
    <row r="415" spans="1:10" s="1" customFormat="1" ht="18.75" hidden="1">
      <c r="A415" s="4"/>
      <c r="B415" s="657" t="s">
        <v>1</v>
      </c>
      <c r="C415" s="658"/>
      <c r="D415" s="690" t="str">
        <f>IF(基本情報登録!$D$8&gt;0,基本情報登録!$D$8,"")</f>
        <v/>
      </c>
      <c r="E415" s="691"/>
      <c r="F415" s="691"/>
      <c r="G415" s="691"/>
      <c r="H415" s="658"/>
      <c r="I415" s="645"/>
      <c r="J415" s="3"/>
    </row>
    <row r="416" spans="1:10" s="1" customFormat="1" ht="19.5" hidden="1" thickBot="1">
      <c r="A416" s="4"/>
      <c r="B416" s="686"/>
      <c r="C416" s="687"/>
      <c r="D416" s="692"/>
      <c r="E416" s="693"/>
      <c r="F416" s="693"/>
      <c r="G416" s="693"/>
      <c r="H416" s="687"/>
      <c r="I416" s="670"/>
      <c r="J416" s="3"/>
    </row>
    <row r="417" spans="1:10" s="1" customFormat="1" ht="18.75" hidden="1">
      <c r="A417" s="4"/>
      <c r="B417" s="650" t="s">
        <v>2127</v>
      </c>
      <c r="C417" s="651"/>
      <c r="D417" s="652"/>
      <c r="E417" s="653"/>
      <c r="F417" s="653"/>
      <c r="G417" s="653"/>
      <c r="H417" s="653"/>
      <c r="I417" s="654"/>
      <c r="J417" s="3"/>
    </row>
    <row r="418" spans="1:10" s="1" customFormat="1" ht="18.75" hidden="1">
      <c r="A418" s="4"/>
      <c r="B418" s="25"/>
      <c r="C418" s="26"/>
      <c r="D418" s="27"/>
      <c r="E418" s="655" t="str">
        <f>TEXT(D417,"00000")</f>
        <v>00000</v>
      </c>
      <c r="F418" s="655"/>
      <c r="G418" s="655"/>
      <c r="H418" s="655"/>
      <c r="I418" s="656"/>
      <c r="J418" s="3"/>
    </row>
    <row r="419" spans="1:10" s="1" customFormat="1" ht="18.75" hidden="1">
      <c r="A419" s="4"/>
      <c r="B419" s="657" t="s">
        <v>21</v>
      </c>
      <c r="C419" s="658"/>
      <c r="D419" s="639"/>
      <c r="E419" s="661"/>
      <c r="F419" s="661"/>
      <c r="G419" s="661"/>
      <c r="H419" s="661"/>
      <c r="I419" s="662"/>
      <c r="J419" s="3"/>
    </row>
    <row r="420" spans="1:10" s="1" customFormat="1" ht="18.75" hidden="1">
      <c r="A420" s="4"/>
      <c r="B420" s="659"/>
      <c r="C420" s="660"/>
      <c r="D420" s="641"/>
      <c r="E420" s="663"/>
      <c r="F420" s="663"/>
      <c r="G420" s="663"/>
      <c r="H420" s="663"/>
      <c r="I420" s="664"/>
      <c r="J420" s="3"/>
    </row>
    <row r="421" spans="1:10" s="1" customFormat="1" ht="19.5" hidden="1" thickBot="1">
      <c r="A421" s="4"/>
      <c r="B421" s="665" t="s">
        <v>1177</v>
      </c>
      <c r="C421" s="666"/>
      <c r="D421" s="667"/>
      <c r="E421" s="668"/>
      <c r="F421" s="668"/>
      <c r="G421" s="668"/>
      <c r="H421" s="668"/>
      <c r="I421" s="669"/>
      <c r="J421" s="3"/>
    </row>
    <row r="422" spans="1:10" s="1" customFormat="1" ht="18.75" hidden="1">
      <c r="A422" s="4"/>
      <c r="B422" s="698" t="s">
        <v>1178</v>
      </c>
      <c r="C422" s="699"/>
      <c r="D422" s="699"/>
      <c r="E422" s="699"/>
      <c r="F422" s="699"/>
      <c r="G422" s="699"/>
      <c r="H422" s="699"/>
      <c r="I422" s="700"/>
      <c r="J422" s="3"/>
    </row>
    <row r="423" spans="1:10" s="1" customFormat="1" ht="19.5" hidden="1" thickBot="1">
      <c r="A423" s="4"/>
      <c r="B423" s="28" t="s">
        <v>1182</v>
      </c>
      <c r="C423" s="29" t="s">
        <v>14</v>
      </c>
      <c r="D423" s="29" t="s">
        <v>1122</v>
      </c>
      <c r="E423" s="701" t="s">
        <v>1179</v>
      </c>
      <c r="F423" s="702"/>
      <c r="G423" s="29" t="s">
        <v>1183</v>
      </c>
      <c r="H423" s="29" t="s">
        <v>39</v>
      </c>
      <c r="I423" s="30" t="s">
        <v>1180</v>
      </c>
      <c r="J423" s="3"/>
    </row>
    <row r="424" spans="1:10" s="1" customFormat="1" ht="19.5" hidden="1" thickTop="1">
      <c r="A424" s="4"/>
      <c r="B424" s="703">
        <v>1</v>
      </c>
      <c r="C424" s="704"/>
      <c r="D424" s="704" t="str">
        <f>IF(C424&gt;0,VLOOKUP(C424,男子登録情報!$A$2:$H$1688,2,0),"")</f>
        <v/>
      </c>
      <c r="E424" s="705" t="str">
        <f>IF(C424&gt;0,VLOOKUP(C424,男子登録情報!$A$2:$H$1688,3,0),"")</f>
        <v/>
      </c>
      <c r="F424" s="706"/>
      <c r="G424" s="704" t="str">
        <f>IF(C424&gt;0,VLOOKUP(C424,男子登録情報!$A$2:$H$1688,4,0),"")</f>
        <v/>
      </c>
      <c r="H424" s="704" t="str">
        <f>IF(C424&gt;0,VLOOKUP(C424,男子登録情報!$A$2:$H$1688,8,0),"")</f>
        <v/>
      </c>
      <c r="I424" s="707" t="str">
        <f>IF(C424&gt;0,VLOOKUP(C424,男子登録情報!$A$2:$H$1688,5,0),"")</f>
        <v/>
      </c>
      <c r="J424" s="3"/>
    </row>
    <row r="425" spans="1:10" s="1" customFormat="1" ht="18.75" hidden="1">
      <c r="A425" s="4"/>
      <c r="B425" s="648"/>
      <c r="C425" s="644"/>
      <c r="D425" s="644"/>
      <c r="E425" s="641"/>
      <c r="F425" s="642"/>
      <c r="G425" s="644"/>
      <c r="H425" s="644"/>
      <c r="I425" s="646"/>
      <c r="J425" s="3"/>
    </row>
    <row r="426" spans="1:10" s="1" customFormat="1" ht="18.75" hidden="1">
      <c r="A426" s="4"/>
      <c r="B426" s="647">
        <v>2</v>
      </c>
      <c r="C426" s="643"/>
      <c r="D426" s="643" t="str">
        <f>IF(C426,VLOOKUP(C426,男子登録情報!$A$2:$H$1688,2,0),"")</f>
        <v/>
      </c>
      <c r="E426" s="639" t="str">
        <f>IF(C426&gt;0,VLOOKUP(C426,男子登録情報!$A$2:$H$1688,3,0),"")</f>
        <v/>
      </c>
      <c r="F426" s="640"/>
      <c r="G426" s="643" t="str">
        <f>IF(C426&gt;0,VLOOKUP(C426,男子登録情報!$A$2:$H$1688,4,0),"")</f>
        <v/>
      </c>
      <c r="H426" s="643" t="str">
        <f>IF(C426&gt;0,VLOOKUP(C426,男子登録情報!$A$2:$H$1688,8,0),"")</f>
        <v/>
      </c>
      <c r="I426" s="645" t="str">
        <f>IF(C426&gt;0,VLOOKUP(C426,男子登録情報!$A$2:$H$1688,5,0),"")</f>
        <v/>
      </c>
      <c r="J426" s="3"/>
    </row>
    <row r="427" spans="1:10" s="1" customFormat="1" ht="18.75" hidden="1">
      <c r="A427" s="4"/>
      <c r="B427" s="648"/>
      <c r="C427" s="644"/>
      <c r="D427" s="644"/>
      <c r="E427" s="641"/>
      <c r="F427" s="642"/>
      <c r="G427" s="644"/>
      <c r="H427" s="644"/>
      <c r="I427" s="646"/>
      <c r="J427" s="3"/>
    </row>
    <row r="428" spans="1:10" s="1" customFormat="1" ht="18.75" hidden="1">
      <c r="A428" s="4"/>
      <c r="B428" s="647">
        <v>3</v>
      </c>
      <c r="C428" s="643"/>
      <c r="D428" s="643" t="str">
        <f>IF(C428,VLOOKUP(C428,男子登録情報!$A$2:$H$1688,2,0),"")</f>
        <v/>
      </c>
      <c r="E428" s="639" t="str">
        <f>IF(C428&gt;0,VLOOKUP(C428,男子登録情報!$A$2:$H$1688,3,0),"")</f>
        <v/>
      </c>
      <c r="F428" s="640"/>
      <c r="G428" s="643" t="str">
        <f>IF(C428&gt;0,VLOOKUP(C428,男子登録情報!$A$2:$H$1688,4,0),"")</f>
        <v/>
      </c>
      <c r="H428" s="643" t="str">
        <f>IF(C428&gt;0,VLOOKUP(C428,男子登録情報!$A$2:$H$1688,8,0),"")</f>
        <v/>
      </c>
      <c r="I428" s="645" t="str">
        <f>IF(C428&gt;0,VLOOKUP(C428,男子登録情報!$A$2:$H$1688,5,0),"")</f>
        <v/>
      </c>
      <c r="J428" s="3"/>
    </row>
    <row r="429" spans="1:10" s="1" customFormat="1" ht="18.75" hidden="1">
      <c r="A429" s="4"/>
      <c r="B429" s="648"/>
      <c r="C429" s="644"/>
      <c r="D429" s="644"/>
      <c r="E429" s="641"/>
      <c r="F429" s="642"/>
      <c r="G429" s="644"/>
      <c r="H429" s="644"/>
      <c r="I429" s="646"/>
      <c r="J429" s="3"/>
    </row>
    <row r="430" spans="1:10" s="1" customFormat="1" ht="18.75" hidden="1">
      <c r="A430" s="4"/>
      <c r="B430" s="647">
        <v>4</v>
      </c>
      <c r="C430" s="643"/>
      <c r="D430" s="643" t="str">
        <f>IF(C430,VLOOKUP(C430,男子登録情報!$A$2:$H$1688,2,0),"")</f>
        <v/>
      </c>
      <c r="E430" s="639" t="str">
        <f>IF(C430&gt;0,VLOOKUP(C430,男子登録情報!$A$2:$H$1688,3,0),"")</f>
        <v/>
      </c>
      <c r="F430" s="640"/>
      <c r="G430" s="643" t="str">
        <f>IF(C430&gt;0,VLOOKUP(C430,男子登録情報!$A$2:$H$1688,4,0),"")</f>
        <v/>
      </c>
      <c r="H430" s="643" t="str">
        <f>IF(C430&gt;0,VLOOKUP(C430,男子登録情報!$A$2:$H$1688,8,0),"")</f>
        <v/>
      </c>
      <c r="I430" s="645" t="str">
        <f>IF(C430&gt;0,VLOOKUP(C430,男子登録情報!$A$2:$H$1688,5,0),"")</f>
        <v/>
      </c>
      <c r="J430" s="3"/>
    </row>
    <row r="431" spans="1:10" s="1" customFormat="1" ht="18.75" hidden="1">
      <c r="A431" s="4"/>
      <c r="B431" s="648"/>
      <c r="C431" s="644"/>
      <c r="D431" s="644"/>
      <c r="E431" s="641"/>
      <c r="F431" s="642"/>
      <c r="G431" s="644"/>
      <c r="H431" s="644"/>
      <c r="I431" s="646"/>
      <c r="J431" s="3"/>
    </row>
    <row r="432" spans="1:10" s="1" customFormat="1" ht="18.75" hidden="1">
      <c r="A432" s="4"/>
      <c r="B432" s="647">
        <v>5</v>
      </c>
      <c r="C432" s="643"/>
      <c r="D432" s="643" t="str">
        <f>IF(C432,VLOOKUP(C432,男子登録情報!$A$2:$H$1688,2,0),"")</f>
        <v/>
      </c>
      <c r="E432" s="639" t="str">
        <f>IF(C432&gt;0,VLOOKUP(C432,男子登録情報!$A$2:$H$1688,3,0),"")</f>
        <v/>
      </c>
      <c r="F432" s="640"/>
      <c r="G432" s="643" t="str">
        <f>IF(C432&gt;0,VLOOKUP(C432,男子登録情報!$A$2:$H$1688,4,0),"")</f>
        <v/>
      </c>
      <c r="H432" s="643" t="str">
        <f>IF(C432&gt;0,VLOOKUP(C432,男子登録情報!$A$2:$H$1688,8,0),"")</f>
        <v/>
      </c>
      <c r="I432" s="645" t="str">
        <f>IF(C432&gt;0,VLOOKUP(C432,男子登録情報!$A$2:$H$1688,5,0),"")</f>
        <v/>
      </c>
      <c r="J432" s="3"/>
    </row>
    <row r="433" spans="1:10" s="1" customFormat="1" ht="18.75" hidden="1">
      <c r="A433" s="4"/>
      <c r="B433" s="648"/>
      <c r="C433" s="644"/>
      <c r="D433" s="644"/>
      <c r="E433" s="641"/>
      <c r="F433" s="642"/>
      <c r="G433" s="644"/>
      <c r="H433" s="644"/>
      <c r="I433" s="646"/>
      <c r="J433" s="3"/>
    </row>
    <row r="434" spans="1:10" s="1" customFormat="1" ht="18.75" hidden="1">
      <c r="A434" s="4"/>
      <c r="B434" s="647">
        <v>6</v>
      </c>
      <c r="C434" s="643"/>
      <c r="D434" s="643" t="str">
        <f>IF(C434,VLOOKUP(C434,男子登録情報!$A$2:$H$1688,2,0),"")</f>
        <v/>
      </c>
      <c r="E434" s="639" t="str">
        <f>IF(C434&gt;0,VLOOKUP(C434,男子登録情報!$A$2:$H$1688,3,0),"")</f>
        <v/>
      </c>
      <c r="F434" s="640"/>
      <c r="G434" s="643" t="str">
        <f>IF(C434&gt;0,VLOOKUP(C434,男子登録情報!$A$2:$H$1688,4,0),"")</f>
        <v/>
      </c>
      <c r="H434" s="643" t="str">
        <f>IF(C434&gt;0,VLOOKUP(C434,男子登録情報!$A$2:$H$1688,8,0),"")</f>
        <v/>
      </c>
      <c r="I434" s="645" t="str">
        <f>IF(C434&gt;0,VLOOKUP(C434,男子登録情報!$A$2:$H$1688,5,0),"")</f>
        <v/>
      </c>
      <c r="J434" s="3"/>
    </row>
    <row r="435" spans="1:10" s="1" customFormat="1" ht="19.5" hidden="1" thickBot="1">
      <c r="A435" s="4"/>
      <c r="B435" s="694"/>
      <c r="C435" s="695"/>
      <c r="D435" s="695"/>
      <c r="E435" s="696"/>
      <c r="F435" s="697"/>
      <c r="G435" s="695"/>
      <c r="H435" s="695"/>
      <c r="I435" s="670"/>
      <c r="J435" s="3"/>
    </row>
    <row r="436" spans="1:10" s="1" customFormat="1" ht="18.75" hidden="1">
      <c r="A436" s="4"/>
      <c r="B436" s="671" t="s">
        <v>1181</v>
      </c>
      <c r="C436" s="672"/>
      <c r="D436" s="672"/>
      <c r="E436" s="672"/>
      <c r="F436" s="672"/>
      <c r="G436" s="672"/>
      <c r="H436" s="672"/>
      <c r="I436" s="673"/>
      <c r="J436" s="3"/>
    </row>
    <row r="437" spans="1:10" s="1" customFormat="1" ht="18.75" hidden="1">
      <c r="A437" s="4"/>
      <c r="B437" s="674"/>
      <c r="C437" s="675"/>
      <c r="D437" s="675"/>
      <c r="E437" s="675"/>
      <c r="F437" s="675"/>
      <c r="G437" s="675"/>
      <c r="H437" s="675"/>
      <c r="I437" s="676"/>
      <c r="J437" s="3"/>
    </row>
    <row r="438" spans="1:10" s="1" customFormat="1" ht="19.5" hidden="1" thickBot="1">
      <c r="A438" s="4"/>
      <c r="B438" s="677"/>
      <c r="C438" s="678"/>
      <c r="D438" s="678"/>
      <c r="E438" s="678"/>
      <c r="F438" s="678"/>
      <c r="G438" s="678"/>
      <c r="H438" s="678"/>
      <c r="I438" s="679"/>
      <c r="J438" s="3"/>
    </row>
    <row r="439" spans="1:10" s="1" customFormat="1" ht="18.75" hidden="1">
      <c r="A439" s="35"/>
      <c r="B439" s="35"/>
      <c r="C439" s="35"/>
      <c r="D439" s="35"/>
      <c r="E439" s="35"/>
      <c r="F439" s="35"/>
      <c r="G439" s="35"/>
      <c r="H439" s="35"/>
      <c r="I439" s="35"/>
      <c r="J439" s="38"/>
    </row>
    <row r="440" spans="1:10" s="1" customFormat="1" ht="19.5" hidden="1" thickBot="1">
      <c r="A440" s="4"/>
      <c r="B440" s="4"/>
      <c r="C440" s="4"/>
      <c r="D440" s="4"/>
      <c r="E440" s="4"/>
      <c r="F440" s="4"/>
      <c r="G440" s="4"/>
      <c r="H440" s="4"/>
      <c r="I440" s="4"/>
      <c r="J440" s="36" t="s">
        <v>1209</v>
      </c>
    </row>
    <row r="441" spans="1:10" s="1" customFormat="1" ht="18.75" hidden="1">
      <c r="A441" s="4"/>
      <c r="B441" s="680" t="str">
        <f>CONCATENATE('加盟校情報&amp;大会設定'!$G$5,'加盟校情報&amp;大会設定'!$H$5,'加盟校情報&amp;大会設定'!$I$5,'加盟校情報&amp;大会設定'!$J$5,)&amp;"　男子4×400mR"</f>
        <v>第50回東海学生陸上競技秋季選手権大会　男子4×400mR</v>
      </c>
      <c r="C441" s="681"/>
      <c r="D441" s="681"/>
      <c r="E441" s="681"/>
      <c r="F441" s="681"/>
      <c r="G441" s="681"/>
      <c r="H441" s="681"/>
      <c r="I441" s="682"/>
      <c r="J441" s="3"/>
    </row>
    <row r="442" spans="1:10" s="1" customFormat="1" ht="19.5" hidden="1" thickBot="1">
      <c r="A442" s="4"/>
      <c r="B442" s="683"/>
      <c r="C442" s="684"/>
      <c r="D442" s="684"/>
      <c r="E442" s="684"/>
      <c r="F442" s="684"/>
      <c r="G442" s="684"/>
      <c r="H442" s="684"/>
      <c r="I442" s="685"/>
      <c r="J442" s="3"/>
    </row>
    <row r="443" spans="1:10" s="1" customFormat="1" ht="18.75" hidden="1">
      <c r="A443" s="4"/>
      <c r="B443" s="650" t="s">
        <v>1183</v>
      </c>
      <c r="C443" s="651"/>
      <c r="D443" s="688" t="str">
        <f>IF(基本情報登録!$D$6&gt;0,基本情報登録!$D$6,"")</f>
        <v/>
      </c>
      <c r="E443" s="689"/>
      <c r="F443" s="689"/>
      <c r="G443" s="689"/>
      <c r="H443" s="651"/>
      <c r="I443" s="37" t="s">
        <v>1217</v>
      </c>
      <c r="J443" s="3"/>
    </row>
    <row r="444" spans="1:10" s="1" customFormat="1" ht="18.75" hidden="1">
      <c r="A444" s="4"/>
      <c r="B444" s="657" t="s">
        <v>1</v>
      </c>
      <c r="C444" s="658"/>
      <c r="D444" s="690" t="str">
        <f>IF(基本情報登録!$D$8&gt;0,基本情報登録!$D$8,"")</f>
        <v/>
      </c>
      <c r="E444" s="691"/>
      <c r="F444" s="691"/>
      <c r="G444" s="691"/>
      <c r="H444" s="658"/>
      <c r="I444" s="645"/>
      <c r="J444" s="3"/>
    </row>
    <row r="445" spans="1:10" s="1" customFormat="1" ht="19.5" hidden="1" thickBot="1">
      <c r="A445" s="4"/>
      <c r="B445" s="686"/>
      <c r="C445" s="687"/>
      <c r="D445" s="692"/>
      <c r="E445" s="693"/>
      <c r="F445" s="693"/>
      <c r="G445" s="693"/>
      <c r="H445" s="687"/>
      <c r="I445" s="670"/>
      <c r="J445" s="3"/>
    </row>
    <row r="446" spans="1:10" s="1" customFormat="1" ht="18.75" hidden="1">
      <c r="A446" s="4"/>
      <c r="B446" s="650" t="s">
        <v>2127</v>
      </c>
      <c r="C446" s="651"/>
      <c r="D446" s="652"/>
      <c r="E446" s="653"/>
      <c r="F446" s="653"/>
      <c r="G446" s="653"/>
      <c r="H446" s="653"/>
      <c r="I446" s="654"/>
      <c r="J446" s="3"/>
    </row>
    <row r="447" spans="1:10" s="1" customFormat="1" ht="18.75" hidden="1">
      <c r="A447" s="4"/>
      <c r="B447" s="25"/>
      <c r="C447" s="26"/>
      <c r="D447" s="27"/>
      <c r="E447" s="655" t="str">
        <f>TEXT(D446,"00000")</f>
        <v>00000</v>
      </c>
      <c r="F447" s="655"/>
      <c r="G447" s="655"/>
      <c r="H447" s="655"/>
      <c r="I447" s="656"/>
      <c r="J447" s="3"/>
    </row>
    <row r="448" spans="1:10" s="1" customFormat="1" ht="18.75" hidden="1">
      <c r="A448" s="4"/>
      <c r="B448" s="657" t="s">
        <v>21</v>
      </c>
      <c r="C448" s="658"/>
      <c r="D448" s="639"/>
      <c r="E448" s="661"/>
      <c r="F448" s="661"/>
      <c r="G448" s="661"/>
      <c r="H448" s="661"/>
      <c r="I448" s="662"/>
      <c r="J448" s="3"/>
    </row>
    <row r="449" spans="1:10" s="1" customFormat="1" ht="18.75" hidden="1">
      <c r="A449" s="4"/>
      <c r="B449" s="659"/>
      <c r="C449" s="660"/>
      <c r="D449" s="641"/>
      <c r="E449" s="663"/>
      <c r="F449" s="663"/>
      <c r="G449" s="663"/>
      <c r="H449" s="663"/>
      <c r="I449" s="664"/>
      <c r="J449" s="3"/>
    </row>
    <row r="450" spans="1:10" s="1" customFormat="1" ht="19.5" hidden="1" thickBot="1">
      <c r="A450" s="4"/>
      <c r="B450" s="665" t="s">
        <v>1177</v>
      </c>
      <c r="C450" s="666"/>
      <c r="D450" s="667"/>
      <c r="E450" s="668"/>
      <c r="F450" s="668"/>
      <c r="G450" s="668"/>
      <c r="H450" s="668"/>
      <c r="I450" s="669"/>
      <c r="J450" s="3"/>
    </row>
    <row r="451" spans="1:10" s="1" customFormat="1" ht="18.75" hidden="1">
      <c r="A451" s="4"/>
      <c r="B451" s="698" t="s">
        <v>1178</v>
      </c>
      <c r="C451" s="699"/>
      <c r="D451" s="699"/>
      <c r="E451" s="699"/>
      <c r="F451" s="699"/>
      <c r="G451" s="699"/>
      <c r="H451" s="699"/>
      <c r="I451" s="700"/>
      <c r="J451" s="3"/>
    </row>
    <row r="452" spans="1:10" s="1" customFormat="1" ht="19.5" hidden="1" thickBot="1">
      <c r="A452" s="4"/>
      <c r="B452" s="28" t="s">
        <v>1182</v>
      </c>
      <c r="C452" s="29" t="s">
        <v>14</v>
      </c>
      <c r="D452" s="29" t="s">
        <v>1122</v>
      </c>
      <c r="E452" s="701" t="s">
        <v>1179</v>
      </c>
      <c r="F452" s="702"/>
      <c r="G452" s="29" t="s">
        <v>1183</v>
      </c>
      <c r="H452" s="29" t="s">
        <v>39</v>
      </c>
      <c r="I452" s="30" t="s">
        <v>1180</v>
      </c>
      <c r="J452" s="3"/>
    </row>
    <row r="453" spans="1:10" s="1" customFormat="1" ht="19.5" hidden="1" thickTop="1">
      <c r="A453" s="4"/>
      <c r="B453" s="703">
        <v>1</v>
      </c>
      <c r="C453" s="704"/>
      <c r="D453" s="704" t="str">
        <f>IF(C453&gt;0,VLOOKUP(C453,男子登録情報!$A$2:$H$1688,2,0),"")</f>
        <v/>
      </c>
      <c r="E453" s="705" t="str">
        <f>IF(C453&gt;0,VLOOKUP(C453,男子登録情報!$A$2:$H$1688,3,0),"")</f>
        <v/>
      </c>
      <c r="F453" s="706"/>
      <c r="G453" s="704" t="str">
        <f>IF(C453&gt;0,VLOOKUP(C453,男子登録情報!$A$2:$H$1688,4,0),"")</f>
        <v/>
      </c>
      <c r="H453" s="704" t="str">
        <f>IF(C453&gt;0,VLOOKUP(C453,男子登録情報!$A$2:$H$1688,8,0),"")</f>
        <v/>
      </c>
      <c r="I453" s="707" t="str">
        <f>IF(C453&gt;0,VLOOKUP(C453,男子登録情報!$A$2:$H$1688,5,0),"")</f>
        <v/>
      </c>
      <c r="J453" s="3"/>
    </row>
    <row r="454" spans="1:10" s="1" customFormat="1" ht="18.75" hidden="1">
      <c r="A454" s="4"/>
      <c r="B454" s="648"/>
      <c r="C454" s="644"/>
      <c r="D454" s="644"/>
      <c r="E454" s="641"/>
      <c r="F454" s="642"/>
      <c r="G454" s="644"/>
      <c r="H454" s="644"/>
      <c r="I454" s="646"/>
      <c r="J454" s="3"/>
    </row>
    <row r="455" spans="1:10" s="1" customFormat="1" ht="18.75" hidden="1">
      <c r="A455" s="4"/>
      <c r="B455" s="647">
        <v>2</v>
      </c>
      <c r="C455" s="643"/>
      <c r="D455" s="643" t="str">
        <f>IF(C455,VLOOKUP(C455,男子登録情報!$A$2:$H$1688,2,0),"")</f>
        <v/>
      </c>
      <c r="E455" s="639" t="str">
        <f>IF(C455&gt;0,VLOOKUP(C455,男子登録情報!$A$2:$H$1688,3,0),"")</f>
        <v/>
      </c>
      <c r="F455" s="640"/>
      <c r="G455" s="643" t="str">
        <f>IF(C455&gt;0,VLOOKUP(C455,男子登録情報!$A$2:$H$1688,4,0),"")</f>
        <v/>
      </c>
      <c r="H455" s="643" t="str">
        <f>IF(C455&gt;0,VLOOKUP(C455,男子登録情報!$A$2:$H$1688,8,0),"")</f>
        <v/>
      </c>
      <c r="I455" s="645" t="str">
        <f>IF(C455&gt;0,VLOOKUP(C455,男子登録情報!$A$2:$H$1688,5,0),"")</f>
        <v/>
      </c>
      <c r="J455" s="3"/>
    </row>
    <row r="456" spans="1:10" s="1" customFormat="1" ht="18.75" hidden="1">
      <c r="A456" s="4"/>
      <c r="B456" s="648"/>
      <c r="C456" s="644"/>
      <c r="D456" s="644"/>
      <c r="E456" s="641"/>
      <c r="F456" s="642"/>
      <c r="G456" s="644"/>
      <c r="H456" s="644"/>
      <c r="I456" s="646"/>
      <c r="J456" s="3"/>
    </row>
    <row r="457" spans="1:10" s="1" customFormat="1" ht="18.75" hidden="1">
      <c r="A457" s="4"/>
      <c r="B457" s="647">
        <v>3</v>
      </c>
      <c r="C457" s="643"/>
      <c r="D457" s="643" t="str">
        <f>IF(C457,VLOOKUP(C457,男子登録情報!$A$2:$H$1688,2,0),"")</f>
        <v/>
      </c>
      <c r="E457" s="639" t="str">
        <f>IF(C457&gt;0,VLOOKUP(C457,男子登録情報!$A$2:$H$1688,3,0),"")</f>
        <v/>
      </c>
      <c r="F457" s="640"/>
      <c r="G457" s="643" t="str">
        <f>IF(C457&gt;0,VLOOKUP(C457,男子登録情報!$A$2:$H$1688,4,0),"")</f>
        <v/>
      </c>
      <c r="H457" s="643" t="str">
        <f>IF(C457&gt;0,VLOOKUP(C457,男子登録情報!$A$2:$H$1688,8,0),"")</f>
        <v/>
      </c>
      <c r="I457" s="645" t="str">
        <f>IF(C457&gt;0,VLOOKUP(C457,男子登録情報!$A$2:$H$1688,5,0),"")</f>
        <v/>
      </c>
      <c r="J457" s="3"/>
    </row>
    <row r="458" spans="1:10" s="1" customFormat="1" ht="18.75" hidden="1">
      <c r="A458" s="4"/>
      <c r="B458" s="648"/>
      <c r="C458" s="644"/>
      <c r="D458" s="644"/>
      <c r="E458" s="641"/>
      <c r="F458" s="642"/>
      <c r="G458" s="644"/>
      <c r="H458" s="644"/>
      <c r="I458" s="646"/>
      <c r="J458" s="3"/>
    </row>
    <row r="459" spans="1:10" s="1" customFormat="1" ht="18.75" hidden="1">
      <c r="A459" s="4"/>
      <c r="B459" s="647">
        <v>4</v>
      </c>
      <c r="C459" s="643"/>
      <c r="D459" s="643" t="str">
        <f>IF(C459,VLOOKUP(C459,男子登録情報!$A$2:$H$1688,2,0),"")</f>
        <v/>
      </c>
      <c r="E459" s="639" t="str">
        <f>IF(C459&gt;0,VLOOKUP(C459,男子登録情報!$A$2:$H$1688,3,0),"")</f>
        <v/>
      </c>
      <c r="F459" s="640"/>
      <c r="G459" s="643" t="str">
        <f>IF(C459&gt;0,VLOOKUP(C459,男子登録情報!$A$2:$H$1688,4,0),"")</f>
        <v/>
      </c>
      <c r="H459" s="643" t="str">
        <f>IF(C459&gt;0,VLOOKUP(C459,男子登録情報!$A$2:$H$1688,8,0),"")</f>
        <v/>
      </c>
      <c r="I459" s="645" t="str">
        <f>IF(C459&gt;0,VLOOKUP(C459,男子登録情報!$A$2:$H$1688,5,0),"")</f>
        <v/>
      </c>
      <c r="J459" s="3"/>
    </row>
    <row r="460" spans="1:10" s="1" customFormat="1" ht="18.75" hidden="1">
      <c r="A460" s="4"/>
      <c r="B460" s="648"/>
      <c r="C460" s="644"/>
      <c r="D460" s="644"/>
      <c r="E460" s="641"/>
      <c r="F460" s="642"/>
      <c r="G460" s="644"/>
      <c r="H460" s="644"/>
      <c r="I460" s="646"/>
      <c r="J460" s="3"/>
    </row>
    <row r="461" spans="1:10" s="1" customFormat="1" ht="18.75" hidden="1">
      <c r="A461" s="4"/>
      <c r="B461" s="647">
        <v>5</v>
      </c>
      <c r="C461" s="643"/>
      <c r="D461" s="643" t="str">
        <f>IF(C461,VLOOKUP(C461,男子登録情報!$A$2:$H$1688,2,0),"")</f>
        <v/>
      </c>
      <c r="E461" s="639" t="str">
        <f>IF(C461&gt;0,VLOOKUP(C461,男子登録情報!$A$2:$H$1688,3,0),"")</f>
        <v/>
      </c>
      <c r="F461" s="640"/>
      <c r="G461" s="643" t="str">
        <f>IF(C461&gt;0,VLOOKUP(C461,男子登録情報!$A$2:$H$1688,4,0),"")</f>
        <v/>
      </c>
      <c r="H461" s="643" t="str">
        <f>IF(C461&gt;0,VLOOKUP(C461,男子登録情報!$A$2:$H$1688,8,0),"")</f>
        <v/>
      </c>
      <c r="I461" s="645" t="str">
        <f>IF(C461&gt;0,VLOOKUP(C461,男子登録情報!$A$2:$H$1688,5,0),"")</f>
        <v/>
      </c>
      <c r="J461" s="3"/>
    </row>
    <row r="462" spans="1:10" s="1" customFormat="1" ht="18.75" hidden="1">
      <c r="A462" s="4"/>
      <c r="B462" s="648"/>
      <c r="C462" s="644"/>
      <c r="D462" s="644"/>
      <c r="E462" s="641"/>
      <c r="F462" s="642"/>
      <c r="G462" s="644"/>
      <c r="H462" s="644"/>
      <c r="I462" s="646"/>
      <c r="J462" s="3"/>
    </row>
    <row r="463" spans="1:10" s="1" customFormat="1" ht="18.75" hidden="1">
      <c r="A463" s="4"/>
      <c r="B463" s="647">
        <v>6</v>
      </c>
      <c r="C463" s="643"/>
      <c r="D463" s="643" t="str">
        <f>IF(C463,VLOOKUP(C463,男子登録情報!$A$2:$H$1688,2,0),"")</f>
        <v/>
      </c>
      <c r="E463" s="639" t="str">
        <f>IF(C463&gt;0,VLOOKUP(C463,男子登録情報!$A$2:$H$1688,3,0),"")</f>
        <v/>
      </c>
      <c r="F463" s="640"/>
      <c r="G463" s="643" t="str">
        <f>IF(C463&gt;0,VLOOKUP(C463,男子登録情報!$A$2:$H$1688,4,0),"")</f>
        <v/>
      </c>
      <c r="H463" s="643" t="str">
        <f>IF(C463&gt;0,VLOOKUP(C463,男子登録情報!$A$2:$H$1688,8,0),"")</f>
        <v/>
      </c>
      <c r="I463" s="645" t="str">
        <f>IF(C463&gt;0,VLOOKUP(C463,男子登録情報!$A$2:$H$1688,5,0),"")</f>
        <v/>
      </c>
      <c r="J463" s="3"/>
    </row>
    <row r="464" spans="1:10" s="1" customFormat="1" ht="19.5" hidden="1" thickBot="1">
      <c r="A464" s="4"/>
      <c r="B464" s="694"/>
      <c r="C464" s="695"/>
      <c r="D464" s="695"/>
      <c r="E464" s="696"/>
      <c r="F464" s="697"/>
      <c r="G464" s="695"/>
      <c r="H464" s="695"/>
      <c r="I464" s="670"/>
      <c r="J464" s="3"/>
    </row>
    <row r="465" spans="1:10" s="1" customFormat="1" ht="18.75" hidden="1">
      <c r="A465" s="4"/>
      <c r="B465" s="671" t="s">
        <v>1181</v>
      </c>
      <c r="C465" s="672"/>
      <c r="D465" s="672"/>
      <c r="E465" s="672"/>
      <c r="F465" s="672"/>
      <c r="G465" s="672"/>
      <c r="H465" s="672"/>
      <c r="I465" s="673"/>
      <c r="J465" s="3"/>
    </row>
    <row r="466" spans="1:10" s="1" customFormat="1" ht="18.75" hidden="1">
      <c r="A466" s="4"/>
      <c r="B466" s="674"/>
      <c r="C466" s="675"/>
      <c r="D466" s="675"/>
      <c r="E466" s="675"/>
      <c r="F466" s="675"/>
      <c r="G466" s="675"/>
      <c r="H466" s="675"/>
      <c r="I466" s="676"/>
      <c r="J466" s="3"/>
    </row>
    <row r="467" spans="1:10" s="1" customFormat="1" ht="19.5" hidden="1" thickBot="1">
      <c r="A467" s="4"/>
      <c r="B467" s="677"/>
      <c r="C467" s="678"/>
      <c r="D467" s="678"/>
      <c r="E467" s="678"/>
      <c r="F467" s="678"/>
      <c r="G467" s="678"/>
      <c r="H467" s="678"/>
      <c r="I467" s="679"/>
      <c r="J467" s="3"/>
    </row>
    <row r="468" spans="1:10" s="1" customFormat="1" ht="18.75" hidden="1">
      <c r="A468" s="35"/>
      <c r="B468" s="35"/>
      <c r="C468" s="35"/>
      <c r="D468" s="35"/>
      <c r="E468" s="35"/>
      <c r="F468" s="35"/>
      <c r="G468" s="35"/>
      <c r="H468" s="35"/>
      <c r="I468" s="35"/>
      <c r="J468" s="38"/>
    </row>
    <row r="469" spans="1:10" s="1" customFormat="1" ht="19.5" hidden="1" thickBot="1">
      <c r="A469" s="4"/>
      <c r="B469" s="4"/>
      <c r="C469" s="4"/>
      <c r="D469" s="4"/>
      <c r="E469" s="4"/>
      <c r="F469" s="4"/>
      <c r="G469" s="4"/>
      <c r="H469" s="4"/>
      <c r="I469" s="4"/>
      <c r="J469" s="36" t="s">
        <v>1210</v>
      </c>
    </row>
    <row r="470" spans="1:10" s="1" customFormat="1" ht="18.75" hidden="1">
      <c r="A470" s="4"/>
      <c r="B470" s="680" t="str">
        <f>CONCATENATE('加盟校情報&amp;大会設定'!$G$5,'加盟校情報&amp;大会設定'!$H$5,'加盟校情報&amp;大会設定'!$I$5,'加盟校情報&amp;大会設定'!$J$5,)&amp;"　男子4×400mR"</f>
        <v>第50回東海学生陸上競技秋季選手権大会　男子4×400mR</v>
      </c>
      <c r="C470" s="681"/>
      <c r="D470" s="681"/>
      <c r="E470" s="681"/>
      <c r="F470" s="681"/>
      <c r="G470" s="681"/>
      <c r="H470" s="681"/>
      <c r="I470" s="682"/>
      <c r="J470" s="3"/>
    </row>
    <row r="471" spans="1:10" s="1" customFormat="1" ht="19.5" hidden="1" thickBot="1">
      <c r="A471" s="4"/>
      <c r="B471" s="683"/>
      <c r="C471" s="684"/>
      <c r="D471" s="684"/>
      <c r="E471" s="684"/>
      <c r="F471" s="684"/>
      <c r="G471" s="684"/>
      <c r="H471" s="684"/>
      <c r="I471" s="685"/>
      <c r="J471" s="3"/>
    </row>
    <row r="472" spans="1:10" s="1" customFormat="1" ht="18.75" hidden="1">
      <c r="A472" s="4"/>
      <c r="B472" s="650" t="s">
        <v>1183</v>
      </c>
      <c r="C472" s="651"/>
      <c r="D472" s="688" t="str">
        <f>IF(基本情報登録!$D$6&gt;0,基本情報登録!$D$6,"")</f>
        <v/>
      </c>
      <c r="E472" s="689"/>
      <c r="F472" s="689"/>
      <c r="G472" s="689"/>
      <c r="H472" s="651"/>
      <c r="I472" s="37" t="s">
        <v>1217</v>
      </c>
      <c r="J472" s="3"/>
    </row>
    <row r="473" spans="1:10" s="1" customFormat="1" ht="18.75" hidden="1">
      <c r="A473" s="4"/>
      <c r="B473" s="657" t="s">
        <v>1</v>
      </c>
      <c r="C473" s="658"/>
      <c r="D473" s="690" t="str">
        <f>IF(基本情報登録!$D$8&gt;0,基本情報登録!$D$8,"")</f>
        <v/>
      </c>
      <c r="E473" s="691"/>
      <c r="F473" s="691"/>
      <c r="G473" s="691"/>
      <c r="H473" s="658"/>
      <c r="I473" s="645"/>
      <c r="J473" s="3"/>
    </row>
    <row r="474" spans="1:10" s="1" customFormat="1" ht="19.5" hidden="1" thickBot="1">
      <c r="A474" s="4"/>
      <c r="B474" s="686"/>
      <c r="C474" s="687"/>
      <c r="D474" s="692"/>
      <c r="E474" s="693"/>
      <c r="F474" s="693"/>
      <c r="G474" s="693"/>
      <c r="H474" s="687"/>
      <c r="I474" s="670"/>
      <c r="J474" s="3"/>
    </row>
    <row r="475" spans="1:10" s="1" customFormat="1" ht="18.75" hidden="1">
      <c r="A475" s="4"/>
      <c r="B475" s="650" t="s">
        <v>2127</v>
      </c>
      <c r="C475" s="651"/>
      <c r="D475" s="652"/>
      <c r="E475" s="653"/>
      <c r="F475" s="653"/>
      <c r="G475" s="653"/>
      <c r="H475" s="653"/>
      <c r="I475" s="654"/>
      <c r="J475" s="3"/>
    </row>
    <row r="476" spans="1:10" s="1" customFormat="1" ht="18.75" hidden="1">
      <c r="A476" s="4"/>
      <c r="B476" s="25"/>
      <c r="C476" s="26"/>
      <c r="D476" s="27"/>
      <c r="E476" s="655" t="str">
        <f>TEXT(D475,"00000")</f>
        <v>00000</v>
      </c>
      <c r="F476" s="655"/>
      <c r="G476" s="655"/>
      <c r="H476" s="655"/>
      <c r="I476" s="656"/>
      <c r="J476" s="3"/>
    </row>
    <row r="477" spans="1:10" s="1" customFormat="1" ht="18.75" hidden="1">
      <c r="A477" s="4"/>
      <c r="B477" s="657" t="s">
        <v>21</v>
      </c>
      <c r="C477" s="658"/>
      <c r="D477" s="639"/>
      <c r="E477" s="661"/>
      <c r="F477" s="661"/>
      <c r="G477" s="661"/>
      <c r="H477" s="661"/>
      <c r="I477" s="662"/>
      <c r="J477" s="3"/>
    </row>
    <row r="478" spans="1:10" s="1" customFormat="1" ht="18.75" hidden="1">
      <c r="A478" s="4"/>
      <c r="B478" s="659"/>
      <c r="C478" s="660"/>
      <c r="D478" s="641"/>
      <c r="E478" s="663"/>
      <c r="F478" s="663"/>
      <c r="G478" s="663"/>
      <c r="H478" s="663"/>
      <c r="I478" s="664"/>
      <c r="J478" s="3"/>
    </row>
    <row r="479" spans="1:10" s="1" customFormat="1" ht="19.5" hidden="1" thickBot="1">
      <c r="A479" s="4"/>
      <c r="B479" s="665" t="s">
        <v>1177</v>
      </c>
      <c r="C479" s="666"/>
      <c r="D479" s="667"/>
      <c r="E479" s="668"/>
      <c r="F479" s="668"/>
      <c r="G479" s="668"/>
      <c r="H479" s="668"/>
      <c r="I479" s="669"/>
      <c r="J479" s="3"/>
    </row>
    <row r="480" spans="1:10" s="1" customFormat="1" ht="18.75" hidden="1">
      <c r="A480" s="4"/>
      <c r="B480" s="698" t="s">
        <v>1178</v>
      </c>
      <c r="C480" s="699"/>
      <c r="D480" s="699"/>
      <c r="E480" s="699"/>
      <c r="F480" s="699"/>
      <c r="G480" s="699"/>
      <c r="H480" s="699"/>
      <c r="I480" s="700"/>
      <c r="J480" s="3"/>
    </row>
    <row r="481" spans="1:10" s="1" customFormat="1" ht="19.5" hidden="1" thickBot="1">
      <c r="A481" s="4"/>
      <c r="B481" s="28" t="s">
        <v>1182</v>
      </c>
      <c r="C481" s="29" t="s">
        <v>14</v>
      </c>
      <c r="D481" s="29" t="s">
        <v>1122</v>
      </c>
      <c r="E481" s="701" t="s">
        <v>1179</v>
      </c>
      <c r="F481" s="702"/>
      <c r="G481" s="29" t="s">
        <v>1183</v>
      </c>
      <c r="H481" s="29" t="s">
        <v>39</v>
      </c>
      <c r="I481" s="30" t="s">
        <v>1180</v>
      </c>
      <c r="J481" s="3"/>
    </row>
    <row r="482" spans="1:10" s="1" customFormat="1" ht="19.5" hidden="1" thickTop="1">
      <c r="A482" s="4"/>
      <c r="B482" s="703">
        <v>1</v>
      </c>
      <c r="C482" s="704"/>
      <c r="D482" s="704" t="str">
        <f>IF(C482&gt;0,VLOOKUP(C482,男子登録情報!$A$2:$H$1688,2,0),"")</f>
        <v/>
      </c>
      <c r="E482" s="705" t="str">
        <f>IF(C482&gt;0,VLOOKUP(C482,男子登録情報!$A$2:$H$1688,3,0),"")</f>
        <v/>
      </c>
      <c r="F482" s="706"/>
      <c r="G482" s="704" t="str">
        <f>IF(C482&gt;0,VLOOKUP(C482,男子登録情報!$A$2:$H$1688,4,0),"")</f>
        <v/>
      </c>
      <c r="H482" s="704" t="str">
        <f>IF(C482&gt;0,VLOOKUP(C482,男子登録情報!$A$2:$H$1688,8,0),"")</f>
        <v/>
      </c>
      <c r="I482" s="707" t="str">
        <f>IF(C482&gt;0,VLOOKUP(C482,男子登録情報!$A$2:$H$1688,5,0),"")</f>
        <v/>
      </c>
      <c r="J482" s="3"/>
    </row>
    <row r="483" spans="1:10" s="1" customFormat="1" ht="18.75" hidden="1">
      <c r="A483" s="4"/>
      <c r="B483" s="648"/>
      <c r="C483" s="644"/>
      <c r="D483" s="644"/>
      <c r="E483" s="641"/>
      <c r="F483" s="642"/>
      <c r="G483" s="644"/>
      <c r="H483" s="644"/>
      <c r="I483" s="646"/>
      <c r="J483" s="3"/>
    </row>
    <row r="484" spans="1:10" s="1" customFormat="1" ht="18.75" hidden="1">
      <c r="A484" s="4"/>
      <c r="B484" s="647">
        <v>2</v>
      </c>
      <c r="C484" s="643"/>
      <c r="D484" s="643" t="str">
        <f>IF(C484,VLOOKUP(C484,男子登録情報!$A$2:$H$1688,2,0),"")</f>
        <v/>
      </c>
      <c r="E484" s="639" t="str">
        <f>IF(C484&gt;0,VLOOKUP(C484,男子登録情報!$A$2:$H$1688,3,0),"")</f>
        <v/>
      </c>
      <c r="F484" s="640"/>
      <c r="G484" s="643" t="str">
        <f>IF(C484&gt;0,VLOOKUP(C484,男子登録情報!$A$2:$H$1688,4,0),"")</f>
        <v/>
      </c>
      <c r="H484" s="643" t="str">
        <f>IF(C484&gt;0,VLOOKUP(C484,男子登録情報!$A$2:$H$1688,8,0),"")</f>
        <v/>
      </c>
      <c r="I484" s="645" t="str">
        <f>IF(C484&gt;0,VLOOKUP(C484,男子登録情報!$A$2:$H$1688,5,0),"")</f>
        <v/>
      </c>
      <c r="J484" s="3"/>
    </row>
    <row r="485" spans="1:10" s="1" customFormat="1" ht="18.75" hidden="1">
      <c r="A485" s="4"/>
      <c r="B485" s="648"/>
      <c r="C485" s="644"/>
      <c r="D485" s="644"/>
      <c r="E485" s="641"/>
      <c r="F485" s="642"/>
      <c r="G485" s="644"/>
      <c r="H485" s="644"/>
      <c r="I485" s="646"/>
      <c r="J485" s="3"/>
    </row>
    <row r="486" spans="1:10" s="1" customFormat="1" ht="18.75" hidden="1">
      <c r="A486" s="4"/>
      <c r="B486" s="647">
        <v>3</v>
      </c>
      <c r="C486" s="643"/>
      <c r="D486" s="643" t="str">
        <f>IF(C486,VLOOKUP(C486,男子登録情報!$A$2:$H$1688,2,0),"")</f>
        <v/>
      </c>
      <c r="E486" s="639" t="str">
        <f>IF(C486&gt;0,VLOOKUP(C486,男子登録情報!$A$2:$H$1688,3,0),"")</f>
        <v/>
      </c>
      <c r="F486" s="640"/>
      <c r="G486" s="643" t="str">
        <f>IF(C486&gt;0,VLOOKUP(C486,男子登録情報!$A$2:$H$1688,4,0),"")</f>
        <v/>
      </c>
      <c r="H486" s="643" t="str">
        <f>IF(C486&gt;0,VLOOKUP(C486,男子登録情報!$A$2:$H$1688,8,0),"")</f>
        <v/>
      </c>
      <c r="I486" s="645" t="str">
        <f>IF(C486&gt;0,VLOOKUP(C486,男子登録情報!$A$2:$H$1688,5,0),"")</f>
        <v/>
      </c>
      <c r="J486" s="3"/>
    </row>
    <row r="487" spans="1:10" s="1" customFormat="1" ht="18.75" hidden="1">
      <c r="A487" s="4"/>
      <c r="B487" s="648"/>
      <c r="C487" s="644"/>
      <c r="D487" s="644"/>
      <c r="E487" s="641"/>
      <c r="F487" s="642"/>
      <c r="G487" s="644"/>
      <c r="H487" s="644"/>
      <c r="I487" s="646"/>
      <c r="J487" s="3"/>
    </row>
    <row r="488" spans="1:10" s="1" customFormat="1" ht="18.75" hidden="1">
      <c r="A488" s="4"/>
      <c r="B488" s="647">
        <v>4</v>
      </c>
      <c r="C488" s="643"/>
      <c r="D488" s="643" t="str">
        <f>IF(C488,VLOOKUP(C488,男子登録情報!$A$2:$H$1688,2,0),"")</f>
        <v/>
      </c>
      <c r="E488" s="639" t="str">
        <f>IF(C488&gt;0,VLOOKUP(C488,男子登録情報!$A$2:$H$1688,3,0),"")</f>
        <v/>
      </c>
      <c r="F488" s="640"/>
      <c r="G488" s="643" t="str">
        <f>IF(C488&gt;0,VLOOKUP(C488,男子登録情報!$A$2:$H$1688,4,0),"")</f>
        <v/>
      </c>
      <c r="H488" s="643" t="str">
        <f>IF(C488&gt;0,VLOOKUP(C488,男子登録情報!$A$2:$H$1688,8,0),"")</f>
        <v/>
      </c>
      <c r="I488" s="645" t="str">
        <f>IF(C488&gt;0,VLOOKUP(C488,男子登録情報!$A$2:$H$1688,5,0),"")</f>
        <v/>
      </c>
      <c r="J488" s="3"/>
    </row>
    <row r="489" spans="1:10" s="1" customFormat="1" ht="18.75" hidden="1">
      <c r="A489" s="4"/>
      <c r="B489" s="648"/>
      <c r="C489" s="644"/>
      <c r="D489" s="644"/>
      <c r="E489" s="641"/>
      <c r="F489" s="642"/>
      <c r="G489" s="644"/>
      <c r="H489" s="644"/>
      <c r="I489" s="646"/>
      <c r="J489" s="3"/>
    </row>
    <row r="490" spans="1:10" s="1" customFormat="1" ht="18.75" hidden="1">
      <c r="A490" s="4"/>
      <c r="B490" s="647">
        <v>5</v>
      </c>
      <c r="C490" s="643"/>
      <c r="D490" s="643" t="str">
        <f>IF(C490,VLOOKUP(C490,男子登録情報!$A$2:$H$1688,2,0),"")</f>
        <v/>
      </c>
      <c r="E490" s="639" t="str">
        <f>IF(C490&gt;0,VLOOKUP(C490,男子登録情報!$A$2:$H$1688,3,0),"")</f>
        <v/>
      </c>
      <c r="F490" s="640"/>
      <c r="G490" s="643" t="str">
        <f>IF(C490&gt;0,VLOOKUP(C490,男子登録情報!$A$2:$H$1688,4,0),"")</f>
        <v/>
      </c>
      <c r="H490" s="643" t="str">
        <f>IF(C490&gt;0,VLOOKUP(C490,男子登録情報!$A$2:$H$1688,8,0),"")</f>
        <v/>
      </c>
      <c r="I490" s="645" t="str">
        <f>IF(C490&gt;0,VLOOKUP(C490,男子登録情報!$A$2:$H$1688,5,0),"")</f>
        <v/>
      </c>
      <c r="J490" s="3"/>
    </row>
    <row r="491" spans="1:10" s="1" customFormat="1" ht="18.75" hidden="1">
      <c r="A491" s="4"/>
      <c r="B491" s="648"/>
      <c r="C491" s="644"/>
      <c r="D491" s="644"/>
      <c r="E491" s="641"/>
      <c r="F491" s="642"/>
      <c r="G491" s="644"/>
      <c r="H491" s="644"/>
      <c r="I491" s="646"/>
      <c r="J491" s="3"/>
    </row>
    <row r="492" spans="1:10" s="1" customFormat="1" ht="18.75" hidden="1">
      <c r="A492" s="4"/>
      <c r="B492" s="647">
        <v>6</v>
      </c>
      <c r="C492" s="643"/>
      <c r="D492" s="643" t="str">
        <f>IF(C492,VLOOKUP(C492,男子登録情報!$A$2:$H$1688,2,0),"")</f>
        <v/>
      </c>
      <c r="E492" s="639" t="str">
        <f>IF(C492&gt;0,VLOOKUP(C492,男子登録情報!$A$2:$H$1688,3,0),"")</f>
        <v/>
      </c>
      <c r="F492" s="640"/>
      <c r="G492" s="643" t="str">
        <f>IF(C492&gt;0,VLOOKUP(C492,男子登録情報!$A$2:$H$1688,4,0),"")</f>
        <v/>
      </c>
      <c r="H492" s="643" t="str">
        <f>IF(C492&gt;0,VLOOKUP(C492,男子登録情報!$A$2:$H$1688,8,0),"")</f>
        <v/>
      </c>
      <c r="I492" s="645" t="str">
        <f>IF(C492&gt;0,VLOOKUP(C492,男子登録情報!$A$2:$H$1688,5,0),"")</f>
        <v/>
      </c>
      <c r="J492" s="3"/>
    </row>
    <row r="493" spans="1:10" s="1" customFormat="1" ht="19.5" hidden="1" thickBot="1">
      <c r="A493" s="4"/>
      <c r="B493" s="694"/>
      <c r="C493" s="695"/>
      <c r="D493" s="695"/>
      <c r="E493" s="696"/>
      <c r="F493" s="697"/>
      <c r="G493" s="695"/>
      <c r="H493" s="695"/>
      <c r="I493" s="670"/>
      <c r="J493" s="3"/>
    </row>
    <row r="494" spans="1:10" s="1" customFormat="1" ht="18.75" hidden="1">
      <c r="A494" s="4"/>
      <c r="B494" s="671" t="s">
        <v>1181</v>
      </c>
      <c r="C494" s="672"/>
      <c r="D494" s="672"/>
      <c r="E494" s="672"/>
      <c r="F494" s="672"/>
      <c r="G494" s="672"/>
      <c r="H494" s="672"/>
      <c r="I494" s="673"/>
      <c r="J494" s="3"/>
    </row>
    <row r="495" spans="1:10" s="1" customFormat="1" ht="18.75" hidden="1">
      <c r="A495" s="4"/>
      <c r="B495" s="674"/>
      <c r="C495" s="675"/>
      <c r="D495" s="675"/>
      <c r="E495" s="675"/>
      <c r="F495" s="675"/>
      <c r="G495" s="675"/>
      <c r="H495" s="675"/>
      <c r="I495" s="676"/>
      <c r="J495" s="3"/>
    </row>
    <row r="496" spans="1:10" s="1" customFormat="1" ht="19.5" hidden="1" thickBot="1">
      <c r="A496" s="4"/>
      <c r="B496" s="677"/>
      <c r="C496" s="678"/>
      <c r="D496" s="678"/>
      <c r="E496" s="678"/>
      <c r="F496" s="678"/>
      <c r="G496" s="678"/>
      <c r="H496" s="678"/>
      <c r="I496" s="679"/>
      <c r="J496" s="3"/>
    </row>
    <row r="497" spans="1:10" s="1" customFormat="1" ht="18.75" hidden="1">
      <c r="A497" s="35"/>
      <c r="B497" s="35"/>
      <c r="C497" s="35"/>
      <c r="D497" s="35"/>
      <c r="E497" s="35"/>
      <c r="F497" s="35"/>
      <c r="G497" s="35"/>
      <c r="H497" s="35"/>
      <c r="I497" s="35"/>
      <c r="J497" s="38"/>
    </row>
    <row r="498" spans="1:10" s="1" customFormat="1" ht="19.5" hidden="1" thickBot="1">
      <c r="A498" s="4"/>
      <c r="B498" s="4"/>
      <c r="C498" s="4"/>
      <c r="D498" s="4"/>
      <c r="E498" s="4"/>
      <c r="F498" s="4"/>
      <c r="G498" s="4"/>
      <c r="H498" s="4"/>
      <c r="I498" s="4"/>
      <c r="J498" s="36" t="s">
        <v>1211</v>
      </c>
    </row>
    <row r="499" spans="1:10" s="1" customFormat="1" ht="18.75" hidden="1">
      <c r="A499" s="4"/>
      <c r="B499" s="680" t="str">
        <f>CONCATENATE('加盟校情報&amp;大会設定'!$G$5,'加盟校情報&amp;大会設定'!$H$5,'加盟校情報&amp;大会設定'!$I$5,'加盟校情報&amp;大会設定'!$J$5,)&amp;"　男子4×400mR"</f>
        <v>第50回東海学生陸上競技秋季選手権大会　男子4×400mR</v>
      </c>
      <c r="C499" s="681"/>
      <c r="D499" s="681"/>
      <c r="E499" s="681"/>
      <c r="F499" s="681"/>
      <c r="G499" s="681"/>
      <c r="H499" s="681"/>
      <c r="I499" s="682"/>
      <c r="J499" s="3"/>
    </row>
    <row r="500" spans="1:10" s="1" customFormat="1" ht="19.5" hidden="1" thickBot="1">
      <c r="A500" s="4"/>
      <c r="B500" s="683"/>
      <c r="C500" s="684"/>
      <c r="D500" s="684"/>
      <c r="E500" s="684"/>
      <c r="F500" s="684"/>
      <c r="G500" s="684"/>
      <c r="H500" s="684"/>
      <c r="I500" s="685"/>
      <c r="J500" s="3"/>
    </row>
    <row r="501" spans="1:10" s="1" customFormat="1" ht="18.75" hidden="1">
      <c r="A501" s="4"/>
      <c r="B501" s="650" t="s">
        <v>1183</v>
      </c>
      <c r="C501" s="651"/>
      <c r="D501" s="688" t="str">
        <f>IF(基本情報登録!$D$6&gt;0,基本情報登録!$D$6,"")</f>
        <v/>
      </c>
      <c r="E501" s="689"/>
      <c r="F501" s="689"/>
      <c r="G501" s="689"/>
      <c r="H501" s="651"/>
      <c r="I501" s="37" t="s">
        <v>1217</v>
      </c>
      <c r="J501" s="3"/>
    </row>
    <row r="502" spans="1:10" s="1" customFormat="1" ht="18.75" hidden="1">
      <c r="A502" s="4"/>
      <c r="B502" s="657" t="s">
        <v>1</v>
      </c>
      <c r="C502" s="658"/>
      <c r="D502" s="690" t="str">
        <f>IF(基本情報登録!$D$8&gt;0,基本情報登録!$D$8,"")</f>
        <v/>
      </c>
      <c r="E502" s="691"/>
      <c r="F502" s="691"/>
      <c r="G502" s="691"/>
      <c r="H502" s="658"/>
      <c r="I502" s="645"/>
      <c r="J502" s="3"/>
    </row>
    <row r="503" spans="1:10" s="1" customFormat="1" ht="19.5" hidden="1" thickBot="1">
      <c r="A503" s="4"/>
      <c r="B503" s="686"/>
      <c r="C503" s="687"/>
      <c r="D503" s="692"/>
      <c r="E503" s="693"/>
      <c r="F503" s="693"/>
      <c r="G503" s="693"/>
      <c r="H503" s="687"/>
      <c r="I503" s="670"/>
      <c r="J503" s="3"/>
    </row>
    <row r="504" spans="1:10" s="1" customFormat="1" ht="18.75" hidden="1">
      <c r="A504" s="4"/>
      <c r="B504" s="650" t="s">
        <v>2127</v>
      </c>
      <c r="C504" s="651"/>
      <c r="D504" s="652"/>
      <c r="E504" s="653"/>
      <c r="F504" s="653"/>
      <c r="G504" s="653"/>
      <c r="H504" s="653"/>
      <c r="I504" s="654"/>
      <c r="J504" s="3"/>
    </row>
    <row r="505" spans="1:10" s="1" customFormat="1" ht="18.75" hidden="1">
      <c r="A505" s="4"/>
      <c r="B505" s="25"/>
      <c r="C505" s="26"/>
      <c r="D505" s="27"/>
      <c r="E505" s="655" t="str">
        <f>TEXT(D504,"00000")</f>
        <v>00000</v>
      </c>
      <c r="F505" s="655"/>
      <c r="G505" s="655"/>
      <c r="H505" s="655"/>
      <c r="I505" s="656"/>
      <c r="J505" s="3"/>
    </row>
    <row r="506" spans="1:10" s="1" customFormat="1" ht="18.75" hidden="1">
      <c r="A506" s="4"/>
      <c r="B506" s="657" t="s">
        <v>21</v>
      </c>
      <c r="C506" s="658"/>
      <c r="D506" s="639"/>
      <c r="E506" s="661"/>
      <c r="F506" s="661"/>
      <c r="G506" s="661"/>
      <c r="H506" s="661"/>
      <c r="I506" s="662"/>
      <c r="J506" s="3"/>
    </row>
    <row r="507" spans="1:10" s="1" customFormat="1" ht="18.75" hidden="1">
      <c r="A507" s="4"/>
      <c r="B507" s="659"/>
      <c r="C507" s="660"/>
      <c r="D507" s="641"/>
      <c r="E507" s="663"/>
      <c r="F507" s="663"/>
      <c r="G507" s="663"/>
      <c r="H507" s="663"/>
      <c r="I507" s="664"/>
      <c r="J507" s="3"/>
    </row>
    <row r="508" spans="1:10" s="1" customFormat="1" ht="19.5" hidden="1" thickBot="1">
      <c r="A508" s="4"/>
      <c r="B508" s="665" t="s">
        <v>1177</v>
      </c>
      <c r="C508" s="666"/>
      <c r="D508" s="667"/>
      <c r="E508" s="668"/>
      <c r="F508" s="668"/>
      <c r="G508" s="668"/>
      <c r="H508" s="668"/>
      <c r="I508" s="669"/>
      <c r="J508" s="3"/>
    </row>
    <row r="509" spans="1:10" s="1" customFormat="1" ht="18.75" hidden="1">
      <c r="A509" s="4"/>
      <c r="B509" s="698" t="s">
        <v>1178</v>
      </c>
      <c r="C509" s="699"/>
      <c r="D509" s="699"/>
      <c r="E509" s="699"/>
      <c r="F509" s="699"/>
      <c r="G509" s="699"/>
      <c r="H509" s="699"/>
      <c r="I509" s="700"/>
      <c r="J509" s="3"/>
    </row>
    <row r="510" spans="1:10" s="1" customFormat="1" ht="19.5" hidden="1" thickBot="1">
      <c r="A510" s="4"/>
      <c r="B510" s="28" t="s">
        <v>1182</v>
      </c>
      <c r="C510" s="29" t="s">
        <v>14</v>
      </c>
      <c r="D510" s="29" t="s">
        <v>1122</v>
      </c>
      <c r="E510" s="701" t="s">
        <v>1179</v>
      </c>
      <c r="F510" s="702"/>
      <c r="G510" s="29" t="s">
        <v>1183</v>
      </c>
      <c r="H510" s="29" t="s">
        <v>39</v>
      </c>
      <c r="I510" s="30" t="s">
        <v>1180</v>
      </c>
      <c r="J510" s="3"/>
    </row>
    <row r="511" spans="1:10" s="1" customFormat="1" ht="19.5" hidden="1" thickTop="1">
      <c r="A511" s="4"/>
      <c r="B511" s="703">
        <v>1</v>
      </c>
      <c r="C511" s="704"/>
      <c r="D511" s="704" t="str">
        <f>IF(C511&gt;0,VLOOKUP(C511,男子登録情報!$A$2:$H$1688,2,0),"")</f>
        <v/>
      </c>
      <c r="E511" s="705" t="str">
        <f>IF(C511&gt;0,VLOOKUP(C511,男子登録情報!$A$2:$H$1688,3,0),"")</f>
        <v/>
      </c>
      <c r="F511" s="706"/>
      <c r="G511" s="704" t="str">
        <f>IF(C511&gt;0,VLOOKUP(C511,男子登録情報!$A$2:$H$1688,4,0),"")</f>
        <v/>
      </c>
      <c r="H511" s="704" t="str">
        <f>IF(C511&gt;0,VLOOKUP(C511,男子登録情報!$A$2:$H$1688,8,0),"")</f>
        <v/>
      </c>
      <c r="I511" s="707" t="str">
        <f>IF(C511&gt;0,VLOOKUP(C511,男子登録情報!$A$2:$H$1688,5,0),"")</f>
        <v/>
      </c>
      <c r="J511" s="3"/>
    </row>
    <row r="512" spans="1:10" s="1" customFormat="1" ht="18.75" hidden="1">
      <c r="A512" s="4"/>
      <c r="B512" s="648"/>
      <c r="C512" s="644"/>
      <c r="D512" s="644"/>
      <c r="E512" s="641"/>
      <c r="F512" s="642"/>
      <c r="G512" s="644"/>
      <c r="H512" s="644"/>
      <c r="I512" s="646"/>
      <c r="J512" s="3"/>
    </row>
    <row r="513" spans="1:10" s="1" customFormat="1" ht="18.75" hidden="1">
      <c r="A513" s="4"/>
      <c r="B513" s="647">
        <v>2</v>
      </c>
      <c r="C513" s="643"/>
      <c r="D513" s="643" t="str">
        <f>IF(C513,VLOOKUP(C513,男子登録情報!$A$2:$H$1688,2,0),"")</f>
        <v/>
      </c>
      <c r="E513" s="639" t="str">
        <f>IF(C513&gt;0,VLOOKUP(C513,男子登録情報!$A$2:$H$1688,3,0),"")</f>
        <v/>
      </c>
      <c r="F513" s="640"/>
      <c r="G513" s="643" t="str">
        <f>IF(C513&gt;0,VLOOKUP(C513,男子登録情報!$A$2:$H$1688,4,0),"")</f>
        <v/>
      </c>
      <c r="H513" s="643" t="str">
        <f>IF(C513&gt;0,VLOOKUP(C513,男子登録情報!$A$2:$H$1688,8,0),"")</f>
        <v/>
      </c>
      <c r="I513" s="645" t="str">
        <f>IF(C513&gt;0,VLOOKUP(C513,男子登録情報!$A$2:$H$1688,5,0),"")</f>
        <v/>
      </c>
      <c r="J513" s="3"/>
    </row>
    <row r="514" spans="1:10" s="1" customFormat="1" ht="18.75" hidden="1">
      <c r="A514" s="4"/>
      <c r="B514" s="648"/>
      <c r="C514" s="644"/>
      <c r="D514" s="644"/>
      <c r="E514" s="641"/>
      <c r="F514" s="642"/>
      <c r="G514" s="644"/>
      <c r="H514" s="644"/>
      <c r="I514" s="646"/>
      <c r="J514" s="3"/>
    </row>
    <row r="515" spans="1:10" s="1" customFormat="1" ht="18.75" hidden="1">
      <c r="A515" s="4"/>
      <c r="B515" s="647">
        <v>3</v>
      </c>
      <c r="C515" s="643"/>
      <c r="D515" s="643" t="str">
        <f>IF(C515,VLOOKUP(C515,男子登録情報!$A$2:$H$1688,2,0),"")</f>
        <v/>
      </c>
      <c r="E515" s="639" t="str">
        <f>IF(C515&gt;0,VLOOKUP(C515,男子登録情報!$A$2:$H$1688,3,0),"")</f>
        <v/>
      </c>
      <c r="F515" s="640"/>
      <c r="G515" s="643" t="str">
        <f>IF(C515&gt;0,VLOOKUP(C515,男子登録情報!$A$2:$H$1688,4,0),"")</f>
        <v/>
      </c>
      <c r="H515" s="643" t="str">
        <f>IF(C515&gt;0,VLOOKUP(C515,男子登録情報!$A$2:$H$1688,8,0),"")</f>
        <v/>
      </c>
      <c r="I515" s="645" t="str">
        <f>IF(C515&gt;0,VLOOKUP(C515,男子登録情報!$A$2:$H$1688,5,0),"")</f>
        <v/>
      </c>
      <c r="J515" s="3"/>
    </row>
    <row r="516" spans="1:10" s="1" customFormat="1" ht="18.75" hidden="1">
      <c r="A516" s="4"/>
      <c r="B516" s="648"/>
      <c r="C516" s="644"/>
      <c r="D516" s="644"/>
      <c r="E516" s="641"/>
      <c r="F516" s="642"/>
      <c r="G516" s="644"/>
      <c r="H516" s="644"/>
      <c r="I516" s="646"/>
      <c r="J516" s="3"/>
    </row>
    <row r="517" spans="1:10" s="1" customFormat="1" ht="18.75" hidden="1">
      <c r="A517" s="4"/>
      <c r="B517" s="647">
        <v>4</v>
      </c>
      <c r="C517" s="643"/>
      <c r="D517" s="643" t="str">
        <f>IF(C517,VLOOKUP(C517,男子登録情報!$A$2:$H$1688,2,0),"")</f>
        <v/>
      </c>
      <c r="E517" s="639" t="str">
        <f>IF(C517&gt;0,VLOOKUP(C517,男子登録情報!$A$2:$H$1688,3,0),"")</f>
        <v/>
      </c>
      <c r="F517" s="640"/>
      <c r="G517" s="643" t="str">
        <f>IF(C517&gt;0,VLOOKUP(C517,男子登録情報!$A$2:$H$1688,4,0),"")</f>
        <v/>
      </c>
      <c r="H517" s="643" t="str">
        <f>IF(C517&gt;0,VLOOKUP(C517,男子登録情報!$A$2:$H$1688,8,0),"")</f>
        <v/>
      </c>
      <c r="I517" s="645" t="str">
        <f>IF(C517&gt;0,VLOOKUP(C517,男子登録情報!$A$2:$H$1688,5,0),"")</f>
        <v/>
      </c>
      <c r="J517" s="3"/>
    </row>
    <row r="518" spans="1:10" s="1" customFormat="1" ht="18.75" hidden="1">
      <c r="A518" s="4"/>
      <c r="B518" s="648"/>
      <c r="C518" s="644"/>
      <c r="D518" s="644"/>
      <c r="E518" s="641"/>
      <c r="F518" s="642"/>
      <c r="G518" s="644"/>
      <c r="H518" s="644"/>
      <c r="I518" s="646"/>
      <c r="J518" s="3"/>
    </row>
    <row r="519" spans="1:10" s="1" customFormat="1" ht="18.75" hidden="1">
      <c r="A519" s="4"/>
      <c r="B519" s="647">
        <v>5</v>
      </c>
      <c r="C519" s="643"/>
      <c r="D519" s="643" t="str">
        <f>IF(C519,VLOOKUP(C519,男子登録情報!$A$2:$H$1688,2,0),"")</f>
        <v/>
      </c>
      <c r="E519" s="639" t="str">
        <f>IF(C519&gt;0,VLOOKUP(C519,男子登録情報!$A$2:$H$1688,3,0),"")</f>
        <v/>
      </c>
      <c r="F519" s="640"/>
      <c r="G519" s="643" t="str">
        <f>IF(C519&gt;0,VLOOKUP(C519,男子登録情報!$A$2:$H$1688,4,0),"")</f>
        <v/>
      </c>
      <c r="H519" s="643" t="str">
        <f>IF(C519&gt;0,VLOOKUP(C519,男子登録情報!$A$2:$H$1688,8,0),"")</f>
        <v/>
      </c>
      <c r="I519" s="645" t="str">
        <f>IF(C519&gt;0,VLOOKUP(C519,男子登録情報!$A$2:$H$1688,5,0),"")</f>
        <v/>
      </c>
      <c r="J519" s="3"/>
    </row>
    <row r="520" spans="1:10" s="1" customFormat="1" ht="18.75" hidden="1">
      <c r="A520" s="4"/>
      <c r="B520" s="648"/>
      <c r="C520" s="644"/>
      <c r="D520" s="644"/>
      <c r="E520" s="641"/>
      <c r="F520" s="642"/>
      <c r="G520" s="644"/>
      <c r="H520" s="644"/>
      <c r="I520" s="646"/>
      <c r="J520" s="3"/>
    </row>
    <row r="521" spans="1:10" s="1" customFormat="1" ht="18.75" hidden="1">
      <c r="A521" s="4"/>
      <c r="B521" s="647">
        <v>6</v>
      </c>
      <c r="C521" s="643"/>
      <c r="D521" s="643" t="str">
        <f>IF(C521,VLOOKUP(C521,男子登録情報!$A$2:$H$1688,2,0),"")</f>
        <v/>
      </c>
      <c r="E521" s="639" t="str">
        <f>IF(C521&gt;0,VLOOKUP(C521,男子登録情報!$A$2:$H$1688,3,0),"")</f>
        <v/>
      </c>
      <c r="F521" s="640"/>
      <c r="G521" s="643" t="str">
        <f>IF(C521&gt;0,VLOOKUP(C521,男子登録情報!$A$2:$H$1688,4,0),"")</f>
        <v/>
      </c>
      <c r="H521" s="643" t="str">
        <f>IF(C521&gt;0,VLOOKUP(C521,男子登録情報!$A$2:$H$1688,8,0),"")</f>
        <v/>
      </c>
      <c r="I521" s="645" t="str">
        <f>IF(C521&gt;0,VLOOKUP(C521,男子登録情報!$A$2:$H$1688,5,0),"")</f>
        <v/>
      </c>
      <c r="J521" s="3"/>
    </row>
    <row r="522" spans="1:10" s="1" customFormat="1" ht="19.5" hidden="1" thickBot="1">
      <c r="A522" s="4"/>
      <c r="B522" s="694"/>
      <c r="C522" s="695"/>
      <c r="D522" s="695"/>
      <c r="E522" s="696"/>
      <c r="F522" s="697"/>
      <c r="G522" s="695"/>
      <c r="H522" s="695"/>
      <c r="I522" s="670"/>
      <c r="J522" s="3"/>
    </row>
    <row r="523" spans="1:10" s="1" customFormat="1" ht="18.75" hidden="1">
      <c r="A523" s="4"/>
      <c r="B523" s="671" t="s">
        <v>1181</v>
      </c>
      <c r="C523" s="672"/>
      <c r="D523" s="672"/>
      <c r="E523" s="672"/>
      <c r="F523" s="672"/>
      <c r="G523" s="672"/>
      <c r="H523" s="672"/>
      <c r="I523" s="673"/>
      <c r="J523" s="3"/>
    </row>
    <row r="524" spans="1:10" s="1" customFormat="1" ht="18.75" hidden="1">
      <c r="A524" s="4"/>
      <c r="B524" s="674"/>
      <c r="C524" s="675"/>
      <c r="D524" s="675"/>
      <c r="E524" s="675"/>
      <c r="F524" s="675"/>
      <c r="G524" s="675"/>
      <c r="H524" s="675"/>
      <c r="I524" s="676"/>
      <c r="J524" s="3"/>
    </row>
    <row r="525" spans="1:10" s="1" customFormat="1" ht="19.5" hidden="1" thickBot="1">
      <c r="A525" s="4"/>
      <c r="B525" s="677"/>
      <c r="C525" s="678"/>
      <c r="D525" s="678"/>
      <c r="E525" s="678"/>
      <c r="F525" s="678"/>
      <c r="G525" s="678"/>
      <c r="H525" s="678"/>
      <c r="I525" s="679"/>
      <c r="J525" s="3"/>
    </row>
    <row r="526" spans="1:10" s="1" customFormat="1" ht="18.75" hidden="1">
      <c r="A526" s="35"/>
      <c r="B526" s="35"/>
      <c r="C526" s="35"/>
      <c r="D526" s="35"/>
      <c r="E526" s="35"/>
      <c r="F526" s="35"/>
      <c r="G526" s="35"/>
      <c r="H526" s="35"/>
      <c r="I526" s="35"/>
      <c r="J526" s="38"/>
    </row>
    <row r="527" spans="1:10" s="1" customFormat="1" ht="19.5" hidden="1" thickBot="1">
      <c r="A527" s="4"/>
      <c r="B527" s="4"/>
      <c r="C527" s="4"/>
      <c r="D527" s="4"/>
      <c r="E527" s="4"/>
      <c r="F527" s="4"/>
      <c r="G527" s="4"/>
      <c r="H527" s="4"/>
      <c r="I527" s="4"/>
      <c r="J527" s="36" t="s">
        <v>1212</v>
      </c>
    </row>
    <row r="528" spans="1:10" s="1" customFormat="1" ht="18.75" hidden="1">
      <c r="A528" s="4"/>
      <c r="B528" s="680" t="str">
        <f>CONCATENATE('加盟校情報&amp;大会設定'!$G$5,'加盟校情報&amp;大会設定'!$H$5,'加盟校情報&amp;大会設定'!$I$5,'加盟校情報&amp;大会設定'!$J$5,)&amp;"　男子4×400mR"</f>
        <v>第50回東海学生陸上競技秋季選手権大会　男子4×400mR</v>
      </c>
      <c r="C528" s="681"/>
      <c r="D528" s="681"/>
      <c r="E528" s="681"/>
      <c r="F528" s="681"/>
      <c r="G528" s="681"/>
      <c r="H528" s="681"/>
      <c r="I528" s="682"/>
      <c r="J528" s="3"/>
    </row>
    <row r="529" spans="1:10" s="1" customFormat="1" ht="19.5" hidden="1" thickBot="1">
      <c r="A529" s="4"/>
      <c r="B529" s="683"/>
      <c r="C529" s="684"/>
      <c r="D529" s="684"/>
      <c r="E529" s="684"/>
      <c r="F529" s="684"/>
      <c r="G529" s="684"/>
      <c r="H529" s="684"/>
      <c r="I529" s="685"/>
      <c r="J529" s="3"/>
    </row>
    <row r="530" spans="1:10" s="1" customFormat="1" ht="18.75" hidden="1">
      <c r="A530" s="4"/>
      <c r="B530" s="650" t="s">
        <v>1183</v>
      </c>
      <c r="C530" s="651"/>
      <c r="D530" s="688" t="str">
        <f>IF(基本情報登録!$D$6&gt;0,基本情報登録!$D$6,"")</f>
        <v/>
      </c>
      <c r="E530" s="689"/>
      <c r="F530" s="689"/>
      <c r="G530" s="689"/>
      <c r="H530" s="651"/>
      <c r="I530" s="37" t="s">
        <v>1217</v>
      </c>
      <c r="J530" s="3"/>
    </row>
    <row r="531" spans="1:10" s="1" customFormat="1" ht="18.75" hidden="1">
      <c r="A531" s="4"/>
      <c r="B531" s="657" t="s">
        <v>1</v>
      </c>
      <c r="C531" s="658"/>
      <c r="D531" s="690" t="str">
        <f>IF(基本情報登録!$D$8&gt;0,基本情報登録!$D$8,"")</f>
        <v/>
      </c>
      <c r="E531" s="691"/>
      <c r="F531" s="691"/>
      <c r="G531" s="691"/>
      <c r="H531" s="658"/>
      <c r="I531" s="645"/>
      <c r="J531" s="3"/>
    </row>
    <row r="532" spans="1:10" s="1" customFormat="1" ht="19.5" hidden="1" thickBot="1">
      <c r="A532" s="4"/>
      <c r="B532" s="686"/>
      <c r="C532" s="687"/>
      <c r="D532" s="692"/>
      <c r="E532" s="693"/>
      <c r="F532" s="693"/>
      <c r="G532" s="693"/>
      <c r="H532" s="687"/>
      <c r="I532" s="670"/>
      <c r="J532" s="3"/>
    </row>
    <row r="533" spans="1:10" s="1" customFormat="1" ht="18.75" hidden="1">
      <c r="A533" s="4"/>
      <c r="B533" s="650" t="s">
        <v>2127</v>
      </c>
      <c r="C533" s="651"/>
      <c r="D533" s="652"/>
      <c r="E533" s="653"/>
      <c r="F533" s="653"/>
      <c r="G533" s="653"/>
      <c r="H533" s="653"/>
      <c r="I533" s="654"/>
      <c r="J533" s="3"/>
    </row>
    <row r="534" spans="1:10" s="1" customFormat="1" ht="18.75" hidden="1">
      <c r="A534" s="4"/>
      <c r="B534" s="25"/>
      <c r="C534" s="26"/>
      <c r="D534" s="27"/>
      <c r="E534" s="655" t="str">
        <f>TEXT(D533,"00000")</f>
        <v>00000</v>
      </c>
      <c r="F534" s="655"/>
      <c r="G534" s="655"/>
      <c r="H534" s="655"/>
      <c r="I534" s="656"/>
      <c r="J534" s="3"/>
    </row>
    <row r="535" spans="1:10" s="1" customFormat="1" ht="18.75" hidden="1">
      <c r="A535" s="4"/>
      <c r="B535" s="657" t="s">
        <v>21</v>
      </c>
      <c r="C535" s="658"/>
      <c r="D535" s="639"/>
      <c r="E535" s="661"/>
      <c r="F535" s="661"/>
      <c r="G535" s="661"/>
      <c r="H535" s="661"/>
      <c r="I535" s="662"/>
      <c r="J535" s="3"/>
    </row>
    <row r="536" spans="1:10" s="1" customFormat="1" ht="18.75" hidden="1">
      <c r="A536" s="4"/>
      <c r="B536" s="659"/>
      <c r="C536" s="660"/>
      <c r="D536" s="641"/>
      <c r="E536" s="663"/>
      <c r="F536" s="663"/>
      <c r="G536" s="663"/>
      <c r="H536" s="663"/>
      <c r="I536" s="664"/>
      <c r="J536" s="3"/>
    </row>
    <row r="537" spans="1:10" s="1" customFormat="1" ht="19.5" hidden="1" thickBot="1">
      <c r="A537" s="4"/>
      <c r="B537" s="665" t="s">
        <v>1177</v>
      </c>
      <c r="C537" s="666"/>
      <c r="D537" s="667"/>
      <c r="E537" s="668"/>
      <c r="F537" s="668"/>
      <c r="G537" s="668"/>
      <c r="H537" s="668"/>
      <c r="I537" s="669"/>
      <c r="J537" s="3"/>
    </row>
    <row r="538" spans="1:10" s="1" customFormat="1" ht="18.75" hidden="1">
      <c r="A538" s="4"/>
      <c r="B538" s="698" t="s">
        <v>1178</v>
      </c>
      <c r="C538" s="699"/>
      <c r="D538" s="699"/>
      <c r="E538" s="699"/>
      <c r="F538" s="699"/>
      <c r="G538" s="699"/>
      <c r="H538" s="699"/>
      <c r="I538" s="700"/>
      <c r="J538" s="3"/>
    </row>
    <row r="539" spans="1:10" s="1" customFormat="1" ht="19.5" hidden="1" thickBot="1">
      <c r="A539" s="4"/>
      <c r="B539" s="28" t="s">
        <v>1182</v>
      </c>
      <c r="C539" s="29" t="s">
        <v>14</v>
      </c>
      <c r="D539" s="29" t="s">
        <v>1122</v>
      </c>
      <c r="E539" s="701" t="s">
        <v>1179</v>
      </c>
      <c r="F539" s="702"/>
      <c r="G539" s="29" t="s">
        <v>1183</v>
      </c>
      <c r="H539" s="29" t="s">
        <v>39</v>
      </c>
      <c r="I539" s="30" t="s">
        <v>1180</v>
      </c>
      <c r="J539" s="3"/>
    </row>
    <row r="540" spans="1:10" s="1" customFormat="1" ht="19.5" hidden="1" thickTop="1">
      <c r="A540" s="4"/>
      <c r="B540" s="703">
        <v>1</v>
      </c>
      <c r="C540" s="704"/>
      <c r="D540" s="704" t="str">
        <f>IF(C540&gt;0,VLOOKUP(C540,男子登録情報!$A$2:$H$1688,2,0),"")</f>
        <v/>
      </c>
      <c r="E540" s="705" t="str">
        <f>IF(C540&gt;0,VLOOKUP(C540,男子登録情報!$A$2:$H$1688,3,0),"")</f>
        <v/>
      </c>
      <c r="F540" s="706"/>
      <c r="G540" s="704" t="str">
        <f>IF(C540&gt;0,VLOOKUP(C540,男子登録情報!$A$2:$H$1688,4,0),"")</f>
        <v/>
      </c>
      <c r="H540" s="704" t="str">
        <f>IF(C540&gt;0,VLOOKUP(C540,男子登録情報!$A$2:$H$1688,8,0),"")</f>
        <v/>
      </c>
      <c r="I540" s="707" t="str">
        <f>IF(C540&gt;0,VLOOKUP(C540,男子登録情報!$A$2:$H$1688,5,0),"")</f>
        <v/>
      </c>
      <c r="J540" s="3"/>
    </row>
    <row r="541" spans="1:10" s="1" customFormat="1" ht="18.75" hidden="1">
      <c r="A541" s="4"/>
      <c r="B541" s="648"/>
      <c r="C541" s="644"/>
      <c r="D541" s="644"/>
      <c r="E541" s="641"/>
      <c r="F541" s="642"/>
      <c r="G541" s="644"/>
      <c r="H541" s="644"/>
      <c r="I541" s="646"/>
      <c r="J541" s="3"/>
    </row>
    <row r="542" spans="1:10" s="1" customFormat="1" ht="18.75" hidden="1">
      <c r="A542" s="4"/>
      <c r="B542" s="647">
        <v>2</v>
      </c>
      <c r="C542" s="643"/>
      <c r="D542" s="643" t="str">
        <f>IF(C542,VLOOKUP(C542,男子登録情報!$A$2:$H$1688,2,0),"")</f>
        <v/>
      </c>
      <c r="E542" s="639" t="str">
        <f>IF(C542&gt;0,VLOOKUP(C542,男子登録情報!$A$2:$H$1688,3,0),"")</f>
        <v/>
      </c>
      <c r="F542" s="640"/>
      <c r="G542" s="643" t="str">
        <f>IF(C542&gt;0,VLOOKUP(C542,男子登録情報!$A$2:$H$1688,4,0),"")</f>
        <v/>
      </c>
      <c r="H542" s="643" t="str">
        <f>IF(C542&gt;0,VLOOKUP(C542,男子登録情報!$A$2:$H$1688,8,0),"")</f>
        <v/>
      </c>
      <c r="I542" s="645" t="str">
        <f>IF(C542&gt;0,VLOOKUP(C542,男子登録情報!$A$2:$H$1688,5,0),"")</f>
        <v/>
      </c>
      <c r="J542" s="3"/>
    </row>
    <row r="543" spans="1:10" s="1" customFormat="1" ht="18.75" hidden="1">
      <c r="A543" s="4"/>
      <c r="B543" s="648"/>
      <c r="C543" s="644"/>
      <c r="D543" s="644"/>
      <c r="E543" s="641"/>
      <c r="F543" s="642"/>
      <c r="G543" s="644"/>
      <c r="H543" s="644"/>
      <c r="I543" s="646"/>
      <c r="J543" s="3"/>
    </row>
    <row r="544" spans="1:10" s="1" customFormat="1" ht="18.75" hidden="1">
      <c r="A544" s="4"/>
      <c r="B544" s="647">
        <v>3</v>
      </c>
      <c r="C544" s="643"/>
      <c r="D544" s="643" t="str">
        <f>IF(C544,VLOOKUP(C544,男子登録情報!$A$2:$H$1688,2,0),"")</f>
        <v/>
      </c>
      <c r="E544" s="639" t="str">
        <f>IF(C544&gt;0,VLOOKUP(C544,男子登録情報!$A$2:$H$1688,3,0),"")</f>
        <v/>
      </c>
      <c r="F544" s="640"/>
      <c r="G544" s="643" t="str">
        <f>IF(C544&gt;0,VLOOKUP(C544,男子登録情報!$A$2:$H$1688,4,0),"")</f>
        <v/>
      </c>
      <c r="H544" s="643" t="str">
        <f>IF(C544&gt;0,VLOOKUP(C544,男子登録情報!$A$2:$H$1688,8,0),"")</f>
        <v/>
      </c>
      <c r="I544" s="645" t="str">
        <f>IF(C544&gt;0,VLOOKUP(C544,男子登録情報!$A$2:$H$1688,5,0),"")</f>
        <v/>
      </c>
      <c r="J544" s="3"/>
    </row>
    <row r="545" spans="1:10" s="1" customFormat="1" ht="18.75" hidden="1">
      <c r="A545" s="4"/>
      <c r="B545" s="648"/>
      <c r="C545" s="644"/>
      <c r="D545" s="644"/>
      <c r="E545" s="641"/>
      <c r="F545" s="642"/>
      <c r="G545" s="644"/>
      <c r="H545" s="644"/>
      <c r="I545" s="646"/>
      <c r="J545" s="3"/>
    </row>
    <row r="546" spans="1:10" s="1" customFormat="1" ht="18.75" hidden="1">
      <c r="A546" s="4"/>
      <c r="B546" s="647">
        <v>4</v>
      </c>
      <c r="C546" s="643"/>
      <c r="D546" s="643" t="str">
        <f>IF(C546,VLOOKUP(C546,男子登録情報!$A$2:$H$1688,2,0),"")</f>
        <v/>
      </c>
      <c r="E546" s="639" t="str">
        <f>IF(C546&gt;0,VLOOKUP(C546,男子登録情報!$A$2:$H$1688,3,0),"")</f>
        <v/>
      </c>
      <c r="F546" s="640"/>
      <c r="G546" s="643" t="str">
        <f>IF(C546&gt;0,VLOOKUP(C546,男子登録情報!$A$2:$H$1688,4,0),"")</f>
        <v/>
      </c>
      <c r="H546" s="643" t="str">
        <f>IF(C546&gt;0,VLOOKUP(C546,男子登録情報!$A$2:$H$1688,8,0),"")</f>
        <v/>
      </c>
      <c r="I546" s="645" t="str">
        <f>IF(C546&gt;0,VLOOKUP(C546,男子登録情報!$A$2:$H$1688,5,0),"")</f>
        <v/>
      </c>
      <c r="J546" s="3"/>
    </row>
    <row r="547" spans="1:10" s="1" customFormat="1" ht="18.75" hidden="1">
      <c r="A547" s="4"/>
      <c r="B547" s="648"/>
      <c r="C547" s="644"/>
      <c r="D547" s="644"/>
      <c r="E547" s="641"/>
      <c r="F547" s="642"/>
      <c r="G547" s="644"/>
      <c r="H547" s="644"/>
      <c r="I547" s="646"/>
      <c r="J547" s="3"/>
    </row>
    <row r="548" spans="1:10" s="1" customFormat="1" ht="18.75" hidden="1">
      <c r="A548" s="4"/>
      <c r="B548" s="647">
        <v>5</v>
      </c>
      <c r="C548" s="643"/>
      <c r="D548" s="643" t="str">
        <f>IF(C548,VLOOKUP(C548,男子登録情報!$A$2:$H$1688,2,0),"")</f>
        <v/>
      </c>
      <c r="E548" s="639" t="str">
        <f>IF(C548&gt;0,VLOOKUP(C548,男子登録情報!$A$2:$H$1688,3,0),"")</f>
        <v/>
      </c>
      <c r="F548" s="640"/>
      <c r="G548" s="643" t="str">
        <f>IF(C548&gt;0,VLOOKUP(C548,男子登録情報!$A$2:$H$1688,4,0),"")</f>
        <v/>
      </c>
      <c r="H548" s="643" t="str">
        <f>IF(C548&gt;0,VLOOKUP(C548,男子登録情報!$A$2:$H$1688,8,0),"")</f>
        <v/>
      </c>
      <c r="I548" s="645" t="str">
        <f>IF(C548&gt;0,VLOOKUP(C548,男子登録情報!$A$2:$H$1688,5,0),"")</f>
        <v/>
      </c>
      <c r="J548" s="3"/>
    </row>
    <row r="549" spans="1:10" s="1" customFormat="1" ht="18.75" hidden="1">
      <c r="A549" s="4"/>
      <c r="B549" s="648"/>
      <c r="C549" s="644"/>
      <c r="D549" s="644"/>
      <c r="E549" s="641"/>
      <c r="F549" s="642"/>
      <c r="G549" s="644"/>
      <c r="H549" s="644"/>
      <c r="I549" s="646"/>
      <c r="J549" s="3"/>
    </row>
    <row r="550" spans="1:10" s="1" customFormat="1" ht="18.75" hidden="1">
      <c r="A550" s="4"/>
      <c r="B550" s="647">
        <v>6</v>
      </c>
      <c r="C550" s="643"/>
      <c r="D550" s="643" t="str">
        <f>IF(C550,VLOOKUP(C550,男子登録情報!$A$2:$H$1688,2,0),"")</f>
        <v/>
      </c>
      <c r="E550" s="639" t="str">
        <f>IF(C550&gt;0,VLOOKUP(C550,男子登録情報!$A$2:$H$1688,3,0),"")</f>
        <v/>
      </c>
      <c r="F550" s="640"/>
      <c r="G550" s="643" t="str">
        <f>IF(C550&gt;0,VLOOKUP(C550,男子登録情報!$A$2:$H$1688,4,0),"")</f>
        <v/>
      </c>
      <c r="H550" s="643" t="str">
        <f>IF(C550&gt;0,VLOOKUP(C550,男子登録情報!$A$2:$H$1688,8,0),"")</f>
        <v/>
      </c>
      <c r="I550" s="645" t="str">
        <f>IF(C550&gt;0,VLOOKUP(C550,男子登録情報!$A$2:$H$1688,5,0),"")</f>
        <v/>
      </c>
      <c r="J550" s="3"/>
    </row>
    <row r="551" spans="1:10" s="1" customFormat="1" ht="19.5" hidden="1" thickBot="1">
      <c r="A551" s="4"/>
      <c r="B551" s="694"/>
      <c r="C551" s="695"/>
      <c r="D551" s="695"/>
      <c r="E551" s="696"/>
      <c r="F551" s="697"/>
      <c r="G551" s="695"/>
      <c r="H551" s="695"/>
      <c r="I551" s="670"/>
      <c r="J551" s="3"/>
    </row>
    <row r="552" spans="1:10" s="1" customFormat="1" ht="18.75" hidden="1">
      <c r="A552" s="4"/>
      <c r="B552" s="671" t="s">
        <v>1181</v>
      </c>
      <c r="C552" s="672"/>
      <c r="D552" s="672"/>
      <c r="E552" s="672"/>
      <c r="F552" s="672"/>
      <c r="G552" s="672"/>
      <c r="H552" s="672"/>
      <c r="I552" s="673"/>
      <c r="J552" s="3"/>
    </row>
    <row r="553" spans="1:10" s="1" customFormat="1" ht="18.75" hidden="1">
      <c r="A553" s="4"/>
      <c r="B553" s="674"/>
      <c r="C553" s="675"/>
      <c r="D553" s="675"/>
      <c r="E553" s="675"/>
      <c r="F553" s="675"/>
      <c r="G553" s="675"/>
      <c r="H553" s="675"/>
      <c r="I553" s="676"/>
      <c r="J553" s="3"/>
    </row>
    <row r="554" spans="1:10" s="1" customFormat="1" ht="19.5" hidden="1" thickBot="1">
      <c r="A554" s="4"/>
      <c r="B554" s="677"/>
      <c r="C554" s="678"/>
      <c r="D554" s="678"/>
      <c r="E554" s="678"/>
      <c r="F554" s="678"/>
      <c r="G554" s="678"/>
      <c r="H554" s="678"/>
      <c r="I554" s="679"/>
      <c r="J554" s="3"/>
    </row>
    <row r="555" spans="1:10" s="1" customFormat="1" ht="18.75" hidden="1">
      <c r="A555" s="35"/>
      <c r="B555" s="35"/>
      <c r="C555" s="35"/>
      <c r="D555" s="35"/>
      <c r="E555" s="35"/>
      <c r="F555" s="35"/>
      <c r="G555" s="35"/>
      <c r="H555" s="35"/>
      <c r="I555" s="35"/>
      <c r="J555" s="38"/>
    </row>
    <row r="556" spans="1:10" s="1" customFormat="1" ht="19.5" hidden="1" thickBot="1">
      <c r="A556" s="4"/>
      <c r="B556" s="4"/>
      <c r="C556" s="4"/>
      <c r="D556" s="4"/>
      <c r="E556" s="4"/>
      <c r="F556" s="4"/>
      <c r="G556" s="4"/>
      <c r="H556" s="4"/>
      <c r="I556" s="4"/>
      <c r="J556" s="36" t="s">
        <v>1213</v>
      </c>
    </row>
    <row r="557" spans="1:10" s="1" customFormat="1" ht="18.75" hidden="1">
      <c r="A557" s="4"/>
      <c r="B557" s="680" t="str">
        <f>CONCATENATE('加盟校情報&amp;大会設定'!$G$5,'加盟校情報&amp;大会設定'!$H$5,'加盟校情報&amp;大会設定'!$I$5,'加盟校情報&amp;大会設定'!$J$5,)&amp;"　男子4×400mR"</f>
        <v>第50回東海学生陸上競技秋季選手権大会　男子4×400mR</v>
      </c>
      <c r="C557" s="681"/>
      <c r="D557" s="681"/>
      <c r="E557" s="681"/>
      <c r="F557" s="681"/>
      <c r="G557" s="681"/>
      <c r="H557" s="681"/>
      <c r="I557" s="682"/>
      <c r="J557" s="3"/>
    </row>
    <row r="558" spans="1:10" s="1" customFormat="1" ht="19.5" hidden="1" thickBot="1">
      <c r="A558" s="4"/>
      <c r="B558" s="683"/>
      <c r="C558" s="684"/>
      <c r="D558" s="684"/>
      <c r="E558" s="684"/>
      <c r="F558" s="684"/>
      <c r="G558" s="684"/>
      <c r="H558" s="684"/>
      <c r="I558" s="685"/>
      <c r="J558" s="3"/>
    </row>
    <row r="559" spans="1:10" s="1" customFormat="1" ht="18.75" hidden="1">
      <c r="A559" s="4"/>
      <c r="B559" s="650" t="s">
        <v>1183</v>
      </c>
      <c r="C559" s="651"/>
      <c r="D559" s="688" t="str">
        <f>IF(基本情報登録!$D$6&gt;0,基本情報登録!$D$6,"")</f>
        <v/>
      </c>
      <c r="E559" s="689"/>
      <c r="F559" s="689"/>
      <c r="G559" s="689"/>
      <c r="H559" s="651"/>
      <c r="I559" s="37" t="s">
        <v>1217</v>
      </c>
      <c r="J559" s="3"/>
    </row>
    <row r="560" spans="1:10" s="1" customFormat="1" ht="18.75" hidden="1">
      <c r="A560" s="4"/>
      <c r="B560" s="657" t="s">
        <v>1</v>
      </c>
      <c r="C560" s="658"/>
      <c r="D560" s="690" t="str">
        <f>IF(基本情報登録!$D$8&gt;0,基本情報登録!$D$8,"")</f>
        <v/>
      </c>
      <c r="E560" s="691"/>
      <c r="F560" s="691"/>
      <c r="G560" s="691"/>
      <c r="H560" s="658"/>
      <c r="I560" s="645"/>
      <c r="J560" s="3"/>
    </row>
    <row r="561" spans="1:10" s="1" customFormat="1" ht="19.5" hidden="1" thickBot="1">
      <c r="A561" s="4"/>
      <c r="B561" s="686"/>
      <c r="C561" s="687"/>
      <c r="D561" s="692"/>
      <c r="E561" s="693"/>
      <c r="F561" s="693"/>
      <c r="G561" s="693"/>
      <c r="H561" s="687"/>
      <c r="I561" s="670"/>
      <c r="J561" s="3"/>
    </row>
    <row r="562" spans="1:10" s="1" customFormat="1" ht="18.75" hidden="1">
      <c r="A562" s="4"/>
      <c r="B562" s="650" t="s">
        <v>2127</v>
      </c>
      <c r="C562" s="651"/>
      <c r="D562" s="652"/>
      <c r="E562" s="653"/>
      <c r="F562" s="653"/>
      <c r="G562" s="653"/>
      <c r="H562" s="653"/>
      <c r="I562" s="654"/>
      <c r="J562" s="3"/>
    </row>
    <row r="563" spans="1:10" s="1" customFormat="1" ht="18.75" hidden="1">
      <c r="A563" s="4"/>
      <c r="B563" s="25"/>
      <c r="C563" s="26"/>
      <c r="D563" s="27"/>
      <c r="E563" s="655" t="str">
        <f>TEXT(D562,"00000")</f>
        <v>00000</v>
      </c>
      <c r="F563" s="655"/>
      <c r="G563" s="655"/>
      <c r="H563" s="655"/>
      <c r="I563" s="656"/>
      <c r="J563" s="3"/>
    </row>
    <row r="564" spans="1:10" s="1" customFormat="1" ht="18.75" hidden="1">
      <c r="A564" s="4"/>
      <c r="B564" s="657" t="s">
        <v>21</v>
      </c>
      <c r="C564" s="658"/>
      <c r="D564" s="639"/>
      <c r="E564" s="661"/>
      <c r="F564" s="661"/>
      <c r="G564" s="661"/>
      <c r="H564" s="661"/>
      <c r="I564" s="662"/>
      <c r="J564" s="3"/>
    </row>
    <row r="565" spans="1:10" s="1" customFormat="1" ht="18.75" hidden="1">
      <c r="A565" s="4"/>
      <c r="B565" s="659"/>
      <c r="C565" s="660"/>
      <c r="D565" s="641"/>
      <c r="E565" s="663"/>
      <c r="F565" s="663"/>
      <c r="G565" s="663"/>
      <c r="H565" s="663"/>
      <c r="I565" s="664"/>
      <c r="J565" s="3"/>
    </row>
    <row r="566" spans="1:10" s="1" customFormat="1" ht="19.5" hidden="1" thickBot="1">
      <c r="A566" s="4"/>
      <c r="B566" s="665" t="s">
        <v>1177</v>
      </c>
      <c r="C566" s="666"/>
      <c r="D566" s="667"/>
      <c r="E566" s="668"/>
      <c r="F566" s="668"/>
      <c r="G566" s="668"/>
      <c r="H566" s="668"/>
      <c r="I566" s="669"/>
      <c r="J566" s="3"/>
    </row>
    <row r="567" spans="1:10" s="1" customFormat="1" ht="18.75" hidden="1">
      <c r="A567" s="4"/>
      <c r="B567" s="698" t="s">
        <v>1178</v>
      </c>
      <c r="C567" s="699"/>
      <c r="D567" s="699"/>
      <c r="E567" s="699"/>
      <c r="F567" s="699"/>
      <c r="G567" s="699"/>
      <c r="H567" s="699"/>
      <c r="I567" s="700"/>
      <c r="J567" s="3"/>
    </row>
    <row r="568" spans="1:10" s="1" customFormat="1" ht="19.5" hidden="1" thickBot="1">
      <c r="A568" s="4"/>
      <c r="B568" s="28" t="s">
        <v>1182</v>
      </c>
      <c r="C568" s="29" t="s">
        <v>14</v>
      </c>
      <c r="D568" s="29" t="s">
        <v>1122</v>
      </c>
      <c r="E568" s="701" t="s">
        <v>1179</v>
      </c>
      <c r="F568" s="702"/>
      <c r="G568" s="29" t="s">
        <v>1183</v>
      </c>
      <c r="H568" s="29" t="s">
        <v>39</v>
      </c>
      <c r="I568" s="30" t="s">
        <v>1180</v>
      </c>
      <c r="J568" s="3"/>
    </row>
    <row r="569" spans="1:10" s="1" customFormat="1" ht="19.5" hidden="1" thickTop="1">
      <c r="A569" s="4"/>
      <c r="B569" s="703">
        <v>1</v>
      </c>
      <c r="C569" s="704"/>
      <c r="D569" s="704" t="str">
        <f>IF(C569&gt;0,VLOOKUP(C569,男子登録情報!$A$2:$H$1688,2,0),"")</f>
        <v/>
      </c>
      <c r="E569" s="705" t="str">
        <f>IF(C569&gt;0,VLOOKUP(C569,男子登録情報!$A$2:$H$1688,3,0),"")</f>
        <v/>
      </c>
      <c r="F569" s="706"/>
      <c r="G569" s="704" t="str">
        <f>IF(C569&gt;0,VLOOKUP(C569,男子登録情報!$A$2:$H$1688,4,0),"")</f>
        <v/>
      </c>
      <c r="H569" s="704" t="str">
        <f>IF(C569&gt;0,VLOOKUP(C569,男子登録情報!$A$2:$H$1688,8,0),"")</f>
        <v/>
      </c>
      <c r="I569" s="707" t="str">
        <f>IF(C569&gt;0,VLOOKUP(C569,男子登録情報!$A$2:$H$1688,5,0),"")</f>
        <v/>
      </c>
      <c r="J569" s="3"/>
    </row>
    <row r="570" spans="1:10" s="1" customFormat="1" ht="18.75" hidden="1">
      <c r="A570" s="4"/>
      <c r="B570" s="648"/>
      <c r="C570" s="644"/>
      <c r="D570" s="644"/>
      <c r="E570" s="641"/>
      <c r="F570" s="642"/>
      <c r="G570" s="644"/>
      <c r="H570" s="644"/>
      <c r="I570" s="646"/>
      <c r="J570" s="3"/>
    </row>
    <row r="571" spans="1:10" s="1" customFormat="1" ht="18.75" hidden="1">
      <c r="A571" s="4"/>
      <c r="B571" s="647">
        <v>2</v>
      </c>
      <c r="C571" s="643"/>
      <c r="D571" s="643" t="str">
        <f>IF(C571,VLOOKUP(C571,男子登録情報!$A$2:$H$1688,2,0),"")</f>
        <v/>
      </c>
      <c r="E571" s="639" t="str">
        <f>IF(C571&gt;0,VLOOKUP(C571,男子登録情報!$A$2:$H$1688,3,0),"")</f>
        <v/>
      </c>
      <c r="F571" s="640"/>
      <c r="G571" s="643" t="str">
        <f>IF(C571&gt;0,VLOOKUP(C571,男子登録情報!$A$2:$H$1688,4,0),"")</f>
        <v/>
      </c>
      <c r="H571" s="643" t="str">
        <f>IF(C571&gt;0,VLOOKUP(C571,男子登録情報!$A$2:$H$1688,8,0),"")</f>
        <v/>
      </c>
      <c r="I571" s="645" t="str">
        <f>IF(C571&gt;0,VLOOKUP(C571,男子登録情報!$A$2:$H$1688,5,0),"")</f>
        <v/>
      </c>
      <c r="J571" s="3"/>
    </row>
    <row r="572" spans="1:10" s="1" customFormat="1" ht="18.75" hidden="1">
      <c r="A572" s="4"/>
      <c r="B572" s="648"/>
      <c r="C572" s="644"/>
      <c r="D572" s="644"/>
      <c r="E572" s="641"/>
      <c r="F572" s="642"/>
      <c r="G572" s="644"/>
      <c r="H572" s="644"/>
      <c r="I572" s="646"/>
      <c r="J572" s="3"/>
    </row>
    <row r="573" spans="1:10" s="1" customFormat="1" ht="18.75" hidden="1">
      <c r="A573" s="4"/>
      <c r="B573" s="647">
        <v>3</v>
      </c>
      <c r="C573" s="643"/>
      <c r="D573" s="643" t="str">
        <f>IF(C573,VLOOKUP(C573,男子登録情報!$A$2:$H$1688,2,0),"")</f>
        <v/>
      </c>
      <c r="E573" s="639" t="str">
        <f>IF(C573&gt;0,VLOOKUP(C573,男子登録情報!$A$2:$H$1688,3,0),"")</f>
        <v/>
      </c>
      <c r="F573" s="640"/>
      <c r="G573" s="643" t="str">
        <f>IF(C573&gt;0,VLOOKUP(C573,男子登録情報!$A$2:$H$1688,4,0),"")</f>
        <v/>
      </c>
      <c r="H573" s="643" t="str">
        <f>IF(C573&gt;0,VLOOKUP(C573,男子登録情報!$A$2:$H$1688,8,0),"")</f>
        <v/>
      </c>
      <c r="I573" s="645" t="str">
        <f>IF(C573&gt;0,VLOOKUP(C573,男子登録情報!$A$2:$H$1688,5,0),"")</f>
        <v/>
      </c>
      <c r="J573" s="3"/>
    </row>
    <row r="574" spans="1:10" s="1" customFormat="1" ht="18.75" hidden="1">
      <c r="A574" s="4"/>
      <c r="B574" s="648"/>
      <c r="C574" s="644"/>
      <c r="D574" s="644"/>
      <c r="E574" s="641"/>
      <c r="F574" s="642"/>
      <c r="G574" s="644"/>
      <c r="H574" s="644"/>
      <c r="I574" s="646"/>
      <c r="J574" s="3"/>
    </row>
    <row r="575" spans="1:10" s="1" customFormat="1" ht="18.75" hidden="1">
      <c r="A575" s="4"/>
      <c r="B575" s="647">
        <v>4</v>
      </c>
      <c r="C575" s="643"/>
      <c r="D575" s="643" t="str">
        <f>IF(C575,VLOOKUP(C575,男子登録情報!$A$2:$H$1688,2,0),"")</f>
        <v/>
      </c>
      <c r="E575" s="639" t="str">
        <f>IF(C575&gt;0,VLOOKUP(C575,男子登録情報!$A$2:$H$1688,3,0),"")</f>
        <v/>
      </c>
      <c r="F575" s="640"/>
      <c r="G575" s="643" t="str">
        <f>IF(C575&gt;0,VLOOKUP(C575,男子登録情報!$A$2:$H$1688,4,0),"")</f>
        <v/>
      </c>
      <c r="H575" s="643" t="str">
        <f>IF(C575&gt;0,VLOOKUP(C575,男子登録情報!$A$2:$H$1688,8,0),"")</f>
        <v/>
      </c>
      <c r="I575" s="645" t="str">
        <f>IF(C575&gt;0,VLOOKUP(C575,男子登録情報!$A$2:$H$1688,5,0),"")</f>
        <v/>
      </c>
      <c r="J575" s="3"/>
    </row>
    <row r="576" spans="1:10" s="1" customFormat="1" ht="18.75" hidden="1">
      <c r="A576" s="4"/>
      <c r="B576" s="648"/>
      <c r="C576" s="644"/>
      <c r="D576" s="644"/>
      <c r="E576" s="641"/>
      <c r="F576" s="642"/>
      <c r="G576" s="644"/>
      <c r="H576" s="644"/>
      <c r="I576" s="646"/>
      <c r="J576" s="3"/>
    </row>
    <row r="577" spans="1:10" s="1" customFormat="1" ht="18.75" hidden="1">
      <c r="A577" s="4"/>
      <c r="B577" s="647">
        <v>5</v>
      </c>
      <c r="C577" s="643"/>
      <c r="D577" s="643" t="str">
        <f>IF(C577,VLOOKUP(C577,男子登録情報!$A$2:$H$1688,2,0),"")</f>
        <v/>
      </c>
      <c r="E577" s="639" t="str">
        <f>IF(C577&gt;0,VLOOKUP(C577,男子登録情報!$A$2:$H$1688,3,0),"")</f>
        <v/>
      </c>
      <c r="F577" s="640"/>
      <c r="G577" s="643" t="str">
        <f>IF(C577&gt;0,VLOOKUP(C577,男子登録情報!$A$2:$H$1688,4,0),"")</f>
        <v/>
      </c>
      <c r="H577" s="643" t="str">
        <f>IF(C577&gt;0,VLOOKUP(C577,男子登録情報!$A$2:$H$1688,8,0),"")</f>
        <v/>
      </c>
      <c r="I577" s="645" t="str">
        <f>IF(C577&gt;0,VLOOKUP(C577,男子登録情報!$A$2:$H$1688,5,0),"")</f>
        <v/>
      </c>
      <c r="J577" s="3"/>
    </row>
    <row r="578" spans="1:10" s="1" customFormat="1" ht="18.75" hidden="1">
      <c r="A578" s="4"/>
      <c r="B578" s="648"/>
      <c r="C578" s="644"/>
      <c r="D578" s="644"/>
      <c r="E578" s="641"/>
      <c r="F578" s="642"/>
      <c r="G578" s="644"/>
      <c r="H578" s="644"/>
      <c r="I578" s="646"/>
      <c r="J578" s="3"/>
    </row>
    <row r="579" spans="1:10" s="1" customFormat="1" ht="18.75" hidden="1">
      <c r="A579" s="4"/>
      <c r="B579" s="647">
        <v>6</v>
      </c>
      <c r="C579" s="643"/>
      <c r="D579" s="643" t="str">
        <f>IF(C579,VLOOKUP(C579,男子登録情報!$A$2:$H$1688,2,0),"")</f>
        <v/>
      </c>
      <c r="E579" s="639" t="str">
        <f>IF(C579&gt;0,VLOOKUP(C579,男子登録情報!$A$2:$H$1688,3,0),"")</f>
        <v/>
      </c>
      <c r="F579" s="640"/>
      <c r="G579" s="643" t="str">
        <f>IF(C579&gt;0,VLOOKUP(C579,男子登録情報!$A$2:$H$1688,4,0),"")</f>
        <v/>
      </c>
      <c r="H579" s="643" t="str">
        <f>IF(C579&gt;0,VLOOKUP(C579,男子登録情報!$A$2:$H$1688,8,0),"")</f>
        <v/>
      </c>
      <c r="I579" s="645" t="str">
        <f>IF(C579&gt;0,VLOOKUP(C579,男子登録情報!$A$2:$H$1688,5,0),"")</f>
        <v/>
      </c>
      <c r="J579" s="3"/>
    </row>
    <row r="580" spans="1:10" s="1" customFormat="1" ht="19.5" hidden="1" thickBot="1">
      <c r="A580" s="4"/>
      <c r="B580" s="694"/>
      <c r="C580" s="695"/>
      <c r="D580" s="695"/>
      <c r="E580" s="696"/>
      <c r="F580" s="697"/>
      <c r="G580" s="695"/>
      <c r="H580" s="695"/>
      <c r="I580" s="670"/>
      <c r="J580" s="3"/>
    </row>
    <row r="581" spans="1:10" s="1" customFormat="1" ht="18.75" hidden="1">
      <c r="A581" s="4"/>
      <c r="B581" s="671" t="s">
        <v>1181</v>
      </c>
      <c r="C581" s="672"/>
      <c r="D581" s="672"/>
      <c r="E581" s="672"/>
      <c r="F581" s="672"/>
      <c r="G581" s="672"/>
      <c r="H581" s="672"/>
      <c r="I581" s="673"/>
      <c r="J581" s="3"/>
    </row>
    <row r="582" spans="1:10" s="1" customFormat="1" ht="18.75" hidden="1">
      <c r="A582" s="4"/>
      <c r="B582" s="674"/>
      <c r="C582" s="675"/>
      <c r="D582" s="675"/>
      <c r="E582" s="675"/>
      <c r="F582" s="675"/>
      <c r="G582" s="675"/>
      <c r="H582" s="675"/>
      <c r="I582" s="676"/>
      <c r="J582" s="3"/>
    </row>
    <row r="583" spans="1:10" s="1" customFormat="1" ht="19.5" hidden="1" thickBot="1">
      <c r="A583" s="4"/>
      <c r="B583" s="677"/>
      <c r="C583" s="678"/>
      <c r="D583" s="678"/>
      <c r="E583" s="678"/>
      <c r="F583" s="678"/>
      <c r="G583" s="678"/>
      <c r="H583" s="678"/>
      <c r="I583" s="679"/>
      <c r="J583" s="3"/>
    </row>
    <row r="584" spans="1:10" s="1" customFormat="1" ht="18.75" hidden="1">
      <c r="A584" s="35"/>
      <c r="B584" s="35"/>
      <c r="C584" s="35"/>
      <c r="D584" s="35"/>
      <c r="E584" s="35"/>
      <c r="F584" s="35"/>
      <c r="G584" s="35"/>
      <c r="H584" s="35"/>
      <c r="I584" s="35"/>
      <c r="J584" s="38"/>
    </row>
    <row r="585" spans="1:10" s="1" customFormat="1">
      <c r="J585" s="34"/>
    </row>
  </sheetData>
  <mergeCells count="1177">
    <mergeCell ref="V18:V19"/>
    <mergeCell ref="V20:V21"/>
    <mergeCell ref="V22:V23"/>
    <mergeCell ref="V24:V25"/>
    <mergeCell ref="V26:V27"/>
    <mergeCell ref="V28:V29"/>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 ref="I22:I23"/>
    <mergeCell ref="B20:B21"/>
    <mergeCell ref="C20:C21"/>
    <mergeCell ref="D20:D21"/>
    <mergeCell ref="E20:F21"/>
    <mergeCell ref="G20:G21"/>
    <mergeCell ref="H20:H21"/>
    <mergeCell ref="N18:N19"/>
    <mergeCell ref="N20:N21"/>
    <mergeCell ref="N22:N23"/>
    <mergeCell ref="A1:J3"/>
    <mergeCell ref="B6:I7"/>
    <mergeCell ref="B8:C8"/>
    <mergeCell ref="D8:H8"/>
    <mergeCell ref="B9:C10"/>
    <mergeCell ref="D9:H10"/>
    <mergeCell ref="I9:I10"/>
    <mergeCell ref="B4:C4"/>
    <mergeCell ref="E4:I4"/>
    <mergeCell ref="B5:C5"/>
    <mergeCell ref="E5:I5"/>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H28:H29"/>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N24:N25"/>
    <mergeCell ref="N26:N27"/>
    <mergeCell ref="N28:N29"/>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 ref="I571:I572"/>
    <mergeCell ref="B573:B574"/>
    <mergeCell ref="C573:C574"/>
    <mergeCell ref="D573:D574"/>
    <mergeCell ref="E573:F574"/>
    <mergeCell ref="G573:G574"/>
    <mergeCell ref="H573:H574"/>
  </mergeCells>
  <phoneticPr fontId="1"/>
  <dataValidations count="1">
    <dataValidation imeMode="halfKatakana" allowBlank="1" showInputMessage="1" showErrorMessage="1" sqref="G18:G29 G250:G261 G47:G58 G540:G551 G76:G87 G105:G116 G134:G145 G163:G174 G192:G203 G221:G232 G279:G290 G308:G319 G337:G348 G366:G377 G395:G406 G424:G435 G453:G464 G482:G493 G511:G522 G569:G580"/>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男子登録情報!$M$1:$M$20</xm:f>
          </x14:formula1>
          <xm:sqref>I38:I39 I560:I561 I531:I532 I502:I503 I473:I474 I444:I445 I415:I416 I386:I387 I357:I358 I328:I329 I299:I300 I270:I271 I241:I242 I212:I213 I183:I184 I154:I155 I125:I126 I96:I97 I67:I68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33CC"/>
  </sheetPr>
  <dimension ref="A1:AA585"/>
  <sheetViews>
    <sheetView workbookViewId="0">
      <selection activeCell="B28" sqref="B28:D29"/>
    </sheetView>
  </sheetViews>
  <sheetFormatPr defaultColWidth="8.875" defaultRowHeight="13.5"/>
  <cols>
    <col min="1" max="1" width="10.625" style="1" customWidth="1"/>
    <col min="2" max="2" width="5.125" style="1" bestFit="1" customWidth="1"/>
    <col min="3" max="3" width="11" style="1" customWidth="1"/>
    <col min="4" max="4" width="4.875" style="1" hidden="1" customWidth="1"/>
    <col min="5" max="6" width="15.625" style="1" customWidth="1"/>
    <col min="7" max="7" width="30.625" style="1" customWidth="1"/>
    <col min="8" max="8" width="10.875" style="1" customWidth="1"/>
    <col min="9" max="9" width="12.125" style="1" customWidth="1"/>
    <col min="10" max="10" width="10.625" style="34" customWidth="1"/>
    <col min="11" max="23" width="9" style="1" customWidth="1"/>
    <col min="24" max="27" width="9" style="1"/>
  </cols>
  <sheetData>
    <row r="1" spans="1:22" s="1" customFormat="1" ht="13.5" customHeight="1">
      <c r="A1" s="741" t="str">
        <f>CONCATENATE('加盟校情報&amp;大会設定'!G5,'加盟校情報&amp;大会設定'!H5,'加盟校情報&amp;大会設定'!I5,'加盟校情報&amp;大会設定'!J5)&amp;"　様式Ⅱ(女子4×100mR)個票"</f>
        <v>第50回東海学生陸上競技秋季選手権大会　様式Ⅱ(女子4×100mR)個票</v>
      </c>
      <c r="B1" s="741"/>
      <c r="C1" s="741"/>
      <c r="D1" s="741"/>
      <c r="E1" s="741"/>
      <c r="F1" s="741"/>
      <c r="G1" s="741"/>
      <c r="H1" s="741"/>
      <c r="I1" s="741"/>
      <c r="J1" s="741"/>
    </row>
    <row r="2" spans="1:22" s="1" customFormat="1" ht="13.5" customHeight="1">
      <c r="A2" s="741"/>
      <c r="B2" s="741"/>
      <c r="C2" s="741"/>
      <c r="D2" s="741"/>
      <c r="E2" s="741"/>
      <c r="F2" s="741"/>
      <c r="G2" s="741"/>
      <c r="H2" s="741"/>
      <c r="I2" s="741"/>
      <c r="J2" s="741"/>
    </row>
    <row r="3" spans="1:22" s="1" customFormat="1" ht="13.5" customHeight="1" thickBot="1">
      <c r="A3" s="741"/>
      <c r="B3" s="741"/>
      <c r="C3" s="741"/>
      <c r="D3" s="741"/>
      <c r="E3" s="741"/>
      <c r="F3" s="741"/>
      <c r="G3" s="741"/>
      <c r="H3" s="741"/>
      <c r="I3" s="741"/>
      <c r="J3" s="741"/>
    </row>
    <row r="4" spans="1:22" s="1" customFormat="1" ht="37.5" customHeight="1" thickBot="1">
      <c r="A4" s="4"/>
      <c r="B4" s="719" t="s">
        <v>2128</v>
      </c>
      <c r="C4" s="720"/>
      <c r="D4" s="87"/>
      <c r="E4" s="732" t="s">
        <v>2133</v>
      </c>
      <c r="F4" s="725"/>
      <c r="G4" s="725"/>
      <c r="H4" s="725"/>
      <c r="I4" s="726"/>
      <c r="J4" s="34"/>
      <c r="M4" s="83" t="s">
        <v>20</v>
      </c>
      <c r="N4" s="84" t="s">
        <v>2114</v>
      </c>
      <c r="O4" s="84" t="s">
        <v>2115</v>
      </c>
      <c r="P4" s="84" t="s">
        <v>2037</v>
      </c>
      <c r="Q4" s="84"/>
      <c r="R4" s="84"/>
      <c r="S4" s="84"/>
      <c r="T4" s="84"/>
      <c r="V4" s="1" t="s">
        <v>2129</v>
      </c>
    </row>
    <row r="5" spans="1:22" s="1" customFormat="1" ht="39" customHeight="1" thickBot="1">
      <c r="A5" s="4"/>
      <c r="B5" s="719" t="s">
        <v>2113</v>
      </c>
      <c r="C5" s="720"/>
      <c r="D5" s="48"/>
      <c r="E5" s="733" t="str">
        <f>IF(COUNTIF($M$5:$CC$5,1)&gt;0,HLOOKUP(1,$M$5:$CC$6,2,FALSE),"")</f>
        <v>リレーメンバーが重複しています。登録番号を入力し直してください。</v>
      </c>
      <c r="F5" s="733"/>
      <c r="G5" s="733"/>
      <c r="H5" s="733"/>
      <c r="I5" s="720"/>
      <c r="J5" s="36" t="s">
        <v>1195</v>
      </c>
      <c r="M5" s="83" t="str">
        <f>IF(M7&gt;0,1,"")</f>
        <v/>
      </c>
      <c r="N5" s="83">
        <f>IF(N7&gt;1,1,"")</f>
        <v>1</v>
      </c>
      <c r="O5" s="83" t="str">
        <f>IF(O7&gt;0,1,"")</f>
        <v/>
      </c>
      <c r="P5" s="83" t="str">
        <f t="shared" ref="P5:V5" si="0">IF(P7&gt;0,1,"")</f>
        <v/>
      </c>
      <c r="Q5" s="83" t="str">
        <f t="shared" si="0"/>
        <v/>
      </c>
      <c r="R5" s="83" t="str">
        <f t="shared" si="0"/>
        <v/>
      </c>
      <c r="S5" s="83" t="str">
        <f t="shared" si="0"/>
        <v/>
      </c>
      <c r="T5" s="83" t="str">
        <f t="shared" si="0"/>
        <v/>
      </c>
      <c r="U5" s="83" t="str">
        <f t="shared" si="0"/>
        <v/>
      </c>
      <c r="V5" s="83" t="str">
        <f t="shared" si="0"/>
        <v/>
      </c>
    </row>
    <row r="6" spans="1:22" s="1" customFormat="1" ht="18.75" customHeight="1">
      <c r="A6" s="4"/>
      <c r="B6" s="735" t="str">
        <f>CONCATENATE('加盟校情報&amp;大会設定'!$G$5,'加盟校情報&amp;大会設定'!$H$5,'加盟校情報&amp;大会設定'!$I$5,'加盟校情報&amp;大会設定'!$J$5,)&amp;"　女子4×100mR"</f>
        <v>第50回東海学生陸上競技秋季選手権大会　女子4×100mR</v>
      </c>
      <c r="C6" s="736"/>
      <c r="D6" s="736"/>
      <c r="E6" s="736"/>
      <c r="F6" s="736"/>
      <c r="G6" s="736"/>
      <c r="H6" s="736"/>
      <c r="I6" s="737"/>
      <c r="J6" s="3"/>
      <c r="M6" s="83" t="s">
        <v>2126</v>
      </c>
      <c r="N6" s="84" t="s">
        <v>2116</v>
      </c>
      <c r="O6" s="84" t="s">
        <v>2117</v>
      </c>
      <c r="P6" s="85" t="s">
        <v>2120</v>
      </c>
      <c r="Q6" s="85" t="s">
        <v>2120</v>
      </c>
      <c r="R6" s="85" t="s">
        <v>2120</v>
      </c>
      <c r="S6" s="85" t="s">
        <v>2120</v>
      </c>
      <c r="T6" s="85" t="s">
        <v>2120</v>
      </c>
      <c r="U6" s="85" t="s">
        <v>2120</v>
      </c>
      <c r="V6" s="1" t="s">
        <v>2131</v>
      </c>
    </row>
    <row r="7" spans="1:22" s="1" customFormat="1" ht="19.5" customHeight="1" thickBot="1">
      <c r="A7" s="4"/>
      <c r="B7" s="738"/>
      <c r="C7" s="739"/>
      <c r="D7" s="739"/>
      <c r="E7" s="739"/>
      <c r="F7" s="739"/>
      <c r="G7" s="739"/>
      <c r="H7" s="739"/>
      <c r="I7" s="740"/>
      <c r="J7" s="3"/>
      <c r="L7" s="1">
        <f>COUNTA(C18,C47,C76,C105,C134,C163,C192,C221,C250,C279,C308,C337,C366,C395,C424,C453,C482,C511,C540,C569)</f>
        <v>1</v>
      </c>
      <c r="M7" s="83">
        <f>MAX(M8:M458)</f>
        <v>0</v>
      </c>
      <c r="N7" s="83">
        <f>MAX(N9:N458)</f>
        <v>6</v>
      </c>
      <c r="O7" s="83">
        <f>MAX(O8:O458)</f>
        <v>0</v>
      </c>
      <c r="P7" s="83">
        <f t="shared" ref="P7:V7" si="1">MAX(P8:P458)</f>
        <v>0</v>
      </c>
      <c r="Q7" s="83">
        <f t="shared" si="1"/>
        <v>0</v>
      </c>
      <c r="R7" s="83">
        <f t="shared" si="1"/>
        <v>0</v>
      </c>
      <c r="S7" s="83">
        <f t="shared" si="1"/>
        <v>0</v>
      </c>
      <c r="T7" s="83">
        <f t="shared" si="1"/>
        <v>0</v>
      </c>
      <c r="U7" s="83">
        <f t="shared" si="1"/>
        <v>0</v>
      </c>
      <c r="V7" s="83">
        <f t="shared" si="1"/>
        <v>0</v>
      </c>
    </row>
    <row r="8" spans="1:22" s="1" customFormat="1" ht="18.75">
      <c r="A8" s="4"/>
      <c r="B8" s="650" t="s">
        <v>1183</v>
      </c>
      <c r="C8" s="651"/>
      <c r="D8" s="688" t="str">
        <f>IF(基本情報登録!$D$6&gt;0,基本情報登録!$D$6,"")</f>
        <v/>
      </c>
      <c r="E8" s="689"/>
      <c r="F8" s="689"/>
      <c r="G8" s="689"/>
      <c r="H8" s="651"/>
      <c r="I8" s="32" t="s">
        <v>1217</v>
      </c>
      <c r="J8" s="3"/>
      <c r="M8" s="84" t="str">
        <f>IF(E15="","",IF(AND(E15&gt;20170100,E15&lt;20180917),"",1))</f>
        <v/>
      </c>
      <c r="N8" s="84"/>
      <c r="O8" s="84" t="str">
        <f>IF(C18="","",IF(AND(COUNTA(C18:C29)&gt;3,COUNTA(C18:C29)&lt;7),0,1))</f>
        <v/>
      </c>
      <c r="P8" s="84" t="s">
        <v>2118</v>
      </c>
      <c r="Q8" s="84" t="s">
        <v>2122</v>
      </c>
      <c r="R8" s="84" t="s">
        <v>2119</v>
      </c>
      <c r="S8" s="84" t="s">
        <v>2121</v>
      </c>
      <c r="T8" s="84" t="s">
        <v>2124</v>
      </c>
      <c r="U8" s="84" t="s">
        <v>2123</v>
      </c>
    </row>
    <row r="9" spans="1:22" s="1" customFormat="1" ht="18.75" customHeight="1">
      <c r="A9" s="4"/>
      <c r="B9" s="713" t="s">
        <v>1</v>
      </c>
      <c r="C9" s="714"/>
      <c r="D9" s="690" t="str">
        <f>IF(基本情報登録!$D$8&gt;0,基本情報登録!$D$8,"")</f>
        <v/>
      </c>
      <c r="E9" s="691"/>
      <c r="F9" s="691"/>
      <c r="G9" s="691"/>
      <c r="H9" s="658"/>
      <c r="I9" s="645" t="s">
        <v>2041</v>
      </c>
      <c r="J9" s="3"/>
      <c r="M9" s="83"/>
      <c r="N9" s="84"/>
      <c r="O9" s="84"/>
      <c r="P9" s="84">
        <f>COUNTIF($D$11,P8)</f>
        <v>0</v>
      </c>
      <c r="Q9" s="84">
        <f>COUNTIF($D$11,Q8)</f>
        <v>0</v>
      </c>
      <c r="R9" s="84">
        <f>COUNTIF($D$11,R8)</f>
        <v>0</v>
      </c>
      <c r="S9" s="84">
        <f>COUNTIF($D$11,S8)</f>
        <v>0</v>
      </c>
      <c r="T9" s="84">
        <f t="shared" ref="T9:U9" si="2">COUNTIF($D$11,T8)</f>
        <v>0</v>
      </c>
      <c r="U9" s="84">
        <f t="shared" si="2"/>
        <v>0</v>
      </c>
    </row>
    <row r="10" spans="1:22" s="1" customFormat="1" ht="19.5" customHeight="1" thickBot="1">
      <c r="A10" s="4"/>
      <c r="B10" s="686"/>
      <c r="C10" s="687"/>
      <c r="D10" s="692"/>
      <c r="E10" s="693"/>
      <c r="F10" s="693"/>
      <c r="G10" s="693"/>
      <c r="H10" s="687"/>
      <c r="I10" s="670"/>
      <c r="J10" s="3"/>
      <c r="M10" s="83"/>
      <c r="N10" s="84"/>
      <c r="O10" s="84"/>
      <c r="P10" s="84"/>
      <c r="Q10" s="84"/>
      <c r="R10" s="84"/>
      <c r="S10" s="84"/>
      <c r="T10" s="84"/>
    </row>
    <row r="11" spans="1:22" s="1" customFormat="1" ht="18.75">
      <c r="A11" s="4"/>
      <c r="B11" s="650" t="s">
        <v>2125</v>
      </c>
      <c r="C11" s="651"/>
      <c r="D11" s="652" t="s">
        <v>2135</v>
      </c>
      <c r="E11" s="653"/>
      <c r="F11" s="653"/>
      <c r="G11" s="653"/>
      <c r="H11" s="653"/>
      <c r="I11" s="654"/>
      <c r="J11" s="3"/>
      <c r="M11" s="83"/>
      <c r="N11" s="84"/>
      <c r="O11" s="84"/>
      <c r="P11" s="84"/>
      <c r="Q11" s="84"/>
      <c r="R11" s="84"/>
      <c r="S11" s="84"/>
      <c r="T11" s="84"/>
    </row>
    <row r="12" spans="1:22" s="1" customFormat="1" ht="18.75" hidden="1" customHeight="1">
      <c r="A12" s="4"/>
      <c r="B12" s="25"/>
      <c r="C12" s="26"/>
      <c r="D12" s="27"/>
      <c r="E12" s="655" t="str">
        <f>TEXT(D11,"00000")</f>
        <v>04817</v>
      </c>
      <c r="F12" s="655"/>
      <c r="G12" s="655"/>
      <c r="H12" s="655"/>
      <c r="I12" s="656"/>
      <c r="J12" s="3"/>
      <c r="M12" s="83"/>
      <c r="N12" s="84"/>
      <c r="O12" s="84"/>
      <c r="P12" s="84"/>
      <c r="Q12" s="84"/>
      <c r="R12" s="84"/>
      <c r="S12" s="84"/>
      <c r="T12" s="84"/>
    </row>
    <row r="13" spans="1:22" s="1" customFormat="1" ht="18.75" customHeight="1">
      <c r="A13" s="4"/>
      <c r="B13" s="657" t="s">
        <v>21</v>
      </c>
      <c r="C13" s="658"/>
      <c r="D13" s="639" t="s">
        <v>2134</v>
      </c>
      <c r="E13" s="661"/>
      <c r="F13" s="661"/>
      <c r="G13" s="661"/>
      <c r="H13" s="661"/>
      <c r="I13" s="662"/>
      <c r="J13" s="3"/>
      <c r="M13" s="83"/>
      <c r="N13" s="84"/>
      <c r="O13" s="84"/>
      <c r="P13" s="84"/>
      <c r="Q13" s="84"/>
      <c r="R13" s="84"/>
      <c r="S13" s="84"/>
      <c r="T13" s="84"/>
    </row>
    <row r="14" spans="1:22" s="1" customFormat="1" ht="18.75" customHeight="1">
      <c r="A14" s="4"/>
      <c r="B14" s="659"/>
      <c r="C14" s="660"/>
      <c r="D14" s="641"/>
      <c r="E14" s="663"/>
      <c r="F14" s="663"/>
      <c r="G14" s="663"/>
      <c r="H14" s="663"/>
      <c r="I14" s="664"/>
      <c r="J14" s="3"/>
      <c r="M14" s="84"/>
      <c r="N14" s="84"/>
      <c r="O14" s="84"/>
      <c r="P14" s="84"/>
      <c r="Q14" s="84"/>
      <c r="R14" s="84"/>
      <c r="S14" s="84"/>
      <c r="T14" s="84"/>
    </row>
    <row r="15" spans="1:22" s="1" customFormat="1" ht="19.5" thickBot="1">
      <c r="A15" s="4"/>
      <c r="B15" s="686" t="s">
        <v>20</v>
      </c>
      <c r="C15" s="687"/>
      <c r="D15" s="90"/>
      <c r="E15" s="668">
        <v>20180511</v>
      </c>
      <c r="F15" s="668"/>
      <c r="G15" s="668"/>
      <c r="H15" s="668"/>
      <c r="I15" s="669"/>
      <c r="J15" s="3"/>
      <c r="M15" s="84"/>
      <c r="N15" s="84"/>
      <c r="O15" s="84"/>
      <c r="P15" s="84"/>
      <c r="Q15" s="84"/>
      <c r="R15" s="84"/>
      <c r="S15" s="84"/>
      <c r="T15" s="84"/>
    </row>
    <row r="16" spans="1:22" s="1" customFormat="1" ht="18.75">
      <c r="A16" s="4"/>
      <c r="B16" s="715" t="s">
        <v>1178</v>
      </c>
      <c r="C16" s="716"/>
      <c r="D16" s="716"/>
      <c r="E16" s="716"/>
      <c r="F16" s="716"/>
      <c r="G16" s="716"/>
      <c r="H16" s="716"/>
      <c r="I16" s="717"/>
      <c r="J16" s="3"/>
      <c r="M16" s="84"/>
      <c r="N16" s="84"/>
      <c r="O16" s="84"/>
      <c r="P16" s="84"/>
      <c r="Q16" s="84"/>
      <c r="R16" s="84"/>
      <c r="S16" s="84"/>
      <c r="T16" s="84"/>
    </row>
    <row r="17" spans="1:22" s="1" customFormat="1" ht="19.5" thickBot="1">
      <c r="A17" s="4"/>
      <c r="B17" s="28" t="s">
        <v>1182</v>
      </c>
      <c r="C17" s="29" t="s">
        <v>14</v>
      </c>
      <c r="D17" s="29" t="s">
        <v>1122</v>
      </c>
      <c r="E17" s="718" t="s">
        <v>1179</v>
      </c>
      <c r="F17" s="718"/>
      <c r="G17" s="29" t="s">
        <v>1183</v>
      </c>
      <c r="H17" s="29" t="s">
        <v>39</v>
      </c>
      <c r="I17" s="30" t="s">
        <v>1180</v>
      </c>
      <c r="J17" s="3"/>
      <c r="M17" s="84"/>
      <c r="N17" s="84"/>
      <c r="O17" s="84"/>
      <c r="P17" s="84"/>
      <c r="Q17" s="84"/>
      <c r="R17" s="84"/>
      <c r="S17" s="84"/>
      <c r="T17" s="84"/>
    </row>
    <row r="18" spans="1:22" s="1" customFormat="1" ht="19.5" customHeight="1" thickTop="1">
      <c r="A18" s="4"/>
      <c r="B18" s="648">
        <v>1</v>
      </c>
      <c r="C18" s="644" t="str">
        <f>IF(B18&gt;MAX('様式Ⅰ(女子)'!$BA$14:$BA$313),"",INDEX('様式Ⅰ(女子)'!$C$14:$C$313,MATCH(B18,'様式Ⅰ(女子)'!$BA$14:$BA$313,0),1))</f>
        <v/>
      </c>
      <c r="D18" s="644" t="e">
        <f>IF(C18&gt;0,VLOOKUP(C18,女子登録情報!$A$2:$H$2000,2,0),"")</f>
        <v>#N/A</v>
      </c>
      <c r="E18" s="644" t="str">
        <f>IFERROR(IF(C18&gt;0,VLOOKUP(C18,女子登録情報!$A$2:$H$2000,3,0),""),"")</f>
        <v/>
      </c>
      <c r="F18" s="644"/>
      <c r="G18" s="742" t="str">
        <f>IFERROR(IF(C18&gt;0,VLOOKUP(C18,女子登録情報!$A$2:$H$2000,4,0),""),"")</f>
        <v/>
      </c>
      <c r="H18" s="644" t="str">
        <f>IFERROR(IF(C18&gt;0,VLOOKUP(C18,女子登録情報!$A$2:$H$2000,8,0),""),"")</f>
        <v/>
      </c>
      <c r="I18" s="646" t="str">
        <f>IFERROR(IF(C18&gt;0,VLOOKUP(C18,女子登録情報!$A$2:$H$2000,5,0),""),"")</f>
        <v/>
      </c>
      <c r="J18" s="3"/>
      <c r="M18" s="84"/>
      <c r="N18" s="524">
        <f>COUNTIF($C$18:C18,C18)</f>
        <v>1</v>
      </c>
      <c r="O18" s="84"/>
      <c r="P18" s="84"/>
      <c r="Q18" s="84"/>
      <c r="R18" s="84"/>
      <c r="S18" s="84"/>
      <c r="T18" s="84"/>
      <c r="V18" s="523" t="str">
        <f>IF(C18="","",IF(COUNTIF('様式Ⅰ(女子)'!$C$14:$C$313,'様式Ⅱ(女子4×100mR)'!C18)&gt;0,"",1))</f>
        <v/>
      </c>
    </row>
    <row r="19" spans="1:22" s="1" customFormat="1" ht="18.75" customHeight="1">
      <c r="A19" s="4"/>
      <c r="B19" s="709"/>
      <c r="C19" s="391">
        <v>1087</v>
      </c>
      <c r="D19" s="391"/>
      <c r="E19" s="391"/>
      <c r="F19" s="391"/>
      <c r="G19" s="742"/>
      <c r="H19" s="391"/>
      <c r="I19" s="392"/>
      <c r="J19" s="3"/>
      <c r="M19" s="84"/>
      <c r="N19" s="731"/>
      <c r="O19" s="84"/>
      <c r="P19" s="84"/>
      <c r="Q19" s="84"/>
      <c r="R19" s="84"/>
      <c r="S19" s="84"/>
      <c r="T19" s="84"/>
      <c r="V19" s="523"/>
    </row>
    <row r="20" spans="1:22" s="1" customFormat="1" ht="18.75" customHeight="1">
      <c r="A20" s="4"/>
      <c r="B20" s="709">
        <v>2</v>
      </c>
      <c r="C20" s="644" t="str">
        <f>IF(B20&gt;MAX('様式Ⅰ(女子)'!$BA$14:$BA$313),"",INDEX('様式Ⅰ(女子)'!$C$14:$C$313,MATCH(B20,'様式Ⅰ(女子)'!$BA$14:$BA$313,0),1))</f>
        <v/>
      </c>
      <c r="D20" s="644" t="e">
        <f>IF(C20,VLOOKUP(C20,女子登録情報!$A$2:$H$2000,2,0),"")</f>
        <v>#VALUE!</v>
      </c>
      <c r="E20" s="644" t="str">
        <f>IFERROR(IF(C20&gt;0,VLOOKUP(C20,女子登録情報!$A$2:$H$2000,3,0),""),"")</f>
        <v/>
      </c>
      <c r="F20" s="644"/>
      <c r="G20" s="391" t="str">
        <f>IFERROR(IF(C20&gt;0,VLOOKUP(C20,女子登録情報!$A$2:$H$2000,4,0),""),"")</f>
        <v/>
      </c>
      <c r="H20" s="644" t="str">
        <f>IFERROR(IF(C20&gt;0,VLOOKUP(C20,女子登録情報!$A$2:$H$2000,8,0),""),"")</f>
        <v/>
      </c>
      <c r="I20" s="646" t="str">
        <f>IFERROR(IF(C20&gt;0,VLOOKUP(C20,女子登録情報!$A$2:$H$2000,5,0),""),"")</f>
        <v/>
      </c>
      <c r="J20" s="3"/>
      <c r="M20" s="84"/>
      <c r="N20" s="524">
        <f>COUNTIF($C$18:C20,C20)</f>
        <v>2</v>
      </c>
      <c r="O20" s="84"/>
      <c r="P20" s="84"/>
      <c r="Q20" s="84"/>
      <c r="R20" s="84"/>
      <c r="S20" s="84"/>
      <c r="T20" s="84"/>
      <c r="V20" s="523" t="str">
        <f>IF(C20="","",IF(COUNTIF('様式Ⅰ(女子)'!$C$14:$C$313,'様式Ⅱ(女子4×100mR)'!C20)&gt;0,"",1))</f>
        <v/>
      </c>
    </row>
    <row r="21" spans="1:22" s="1" customFormat="1" ht="18.75" customHeight="1">
      <c r="A21" s="4"/>
      <c r="B21" s="709"/>
      <c r="C21" s="391">
        <v>1087</v>
      </c>
      <c r="D21" s="391"/>
      <c r="E21" s="391"/>
      <c r="F21" s="391"/>
      <c r="G21" s="391"/>
      <c r="H21" s="391"/>
      <c r="I21" s="392"/>
      <c r="J21" s="3"/>
      <c r="M21" s="84"/>
      <c r="N21" s="731"/>
      <c r="O21" s="84"/>
      <c r="P21" s="84"/>
      <c r="Q21" s="84"/>
      <c r="R21" s="84"/>
      <c r="S21" s="84"/>
      <c r="T21" s="84"/>
      <c r="V21" s="523"/>
    </row>
    <row r="22" spans="1:22" s="1" customFormat="1" ht="18.75" customHeight="1">
      <c r="A22" s="4"/>
      <c r="B22" s="709">
        <v>3</v>
      </c>
      <c r="C22" s="644" t="str">
        <f>IF(B22&gt;MAX('様式Ⅰ(女子)'!$BA$14:$BA$313),"",INDEX('様式Ⅰ(女子)'!$C$14:$C$313,MATCH(B22,'様式Ⅰ(女子)'!$BA$14:$BA$313,0),1))</f>
        <v/>
      </c>
      <c r="D22" s="644" t="e">
        <f>IF(C22,VLOOKUP(C22,女子登録情報!$A$2:$H$2000,2,0),"")</f>
        <v>#VALUE!</v>
      </c>
      <c r="E22" s="644" t="str">
        <f>IFERROR(IF(C22&gt;0,VLOOKUP(C22,女子登録情報!$A$2:$H$2000,3,0),""),"")</f>
        <v/>
      </c>
      <c r="F22" s="644"/>
      <c r="G22" s="391" t="str">
        <f>IFERROR(IF(C22&gt;0,VLOOKUP(C22,女子登録情報!$A$2:$H$2000,4,0),""),"")</f>
        <v/>
      </c>
      <c r="H22" s="644" t="str">
        <f>IFERROR(IF(C22&gt;0,VLOOKUP(C22,女子登録情報!$A$2:$H$2000,8,0),""),"")</f>
        <v/>
      </c>
      <c r="I22" s="646" t="str">
        <f>IFERROR(IF(C22&gt;0,VLOOKUP(C22,女子登録情報!$A$2:$H$2000,5,0),""),"")</f>
        <v/>
      </c>
      <c r="J22" s="3"/>
      <c r="M22" s="84"/>
      <c r="N22" s="524">
        <f>COUNTIF($C$18:C22,C22)</f>
        <v>3</v>
      </c>
      <c r="O22" s="84"/>
      <c r="P22" s="84"/>
      <c r="Q22" s="84"/>
      <c r="R22" s="84"/>
      <c r="S22" s="84"/>
      <c r="T22" s="84"/>
      <c r="V22" s="523" t="str">
        <f>IF(C22="","",IF(COUNTIF('様式Ⅰ(女子)'!$C$14:$C$313,'様式Ⅱ(女子4×100mR)'!C22)&gt;0,"",1))</f>
        <v/>
      </c>
    </row>
    <row r="23" spans="1:22" s="1" customFormat="1" ht="18.75" customHeight="1">
      <c r="A23" s="4"/>
      <c r="B23" s="709"/>
      <c r="C23" s="391">
        <v>1087</v>
      </c>
      <c r="D23" s="391"/>
      <c r="E23" s="391"/>
      <c r="F23" s="391"/>
      <c r="G23" s="391"/>
      <c r="H23" s="391"/>
      <c r="I23" s="392"/>
      <c r="J23" s="3"/>
      <c r="M23" s="84"/>
      <c r="N23" s="731"/>
      <c r="O23" s="84"/>
      <c r="P23" s="84"/>
      <c r="Q23" s="84"/>
      <c r="R23" s="84"/>
      <c r="S23" s="84"/>
      <c r="T23" s="84"/>
      <c r="V23" s="523"/>
    </row>
    <row r="24" spans="1:22" s="1" customFormat="1" ht="18.75" customHeight="1">
      <c r="A24" s="4"/>
      <c r="B24" s="709">
        <v>4</v>
      </c>
      <c r="C24" s="644" t="str">
        <f>IF(B24&gt;MAX('様式Ⅰ(女子)'!$BA$14:$BA$313),"",INDEX('様式Ⅰ(女子)'!$C$14:$C$313,MATCH(B24,'様式Ⅰ(女子)'!$BA$14:$BA$313,0),1))</f>
        <v/>
      </c>
      <c r="D24" s="644" t="e">
        <f>IF(C24,VLOOKUP(C24,女子登録情報!$A$2:$H$2000,2,0),"")</f>
        <v>#VALUE!</v>
      </c>
      <c r="E24" s="644" t="str">
        <f>IFERROR(IF(C24&gt;0,VLOOKUP(C24,女子登録情報!$A$2:$H$2000,3,0),""),"")</f>
        <v/>
      </c>
      <c r="F24" s="644"/>
      <c r="G24" s="391" t="str">
        <f>IFERROR(IF(C24&gt;0,VLOOKUP(C24,女子登録情報!$A$2:$H$2000,4,0),""),"")</f>
        <v/>
      </c>
      <c r="H24" s="644" t="str">
        <f>IFERROR(IF(C24&gt;0,VLOOKUP(C24,女子登録情報!$A$2:$H$2000,8,0),""),"")</f>
        <v/>
      </c>
      <c r="I24" s="646" t="str">
        <f>IFERROR(IF(C24&gt;0,VLOOKUP(C24,女子登録情報!$A$2:$H$2000,5,0),""),"")</f>
        <v/>
      </c>
      <c r="J24" s="3"/>
      <c r="M24" s="84"/>
      <c r="N24" s="524">
        <f>COUNTIF($C$18:C24,C24)</f>
        <v>4</v>
      </c>
      <c r="O24" s="84"/>
      <c r="P24" s="84"/>
      <c r="Q24" s="84"/>
      <c r="R24" s="84"/>
      <c r="S24" s="84"/>
      <c r="T24" s="84"/>
      <c r="V24" s="523" t="str">
        <f>IF(C24="","",IF(COUNTIF('様式Ⅰ(女子)'!$C$14:$C$313,'様式Ⅱ(女子4×100mR)'!C24)&gt;0,"",1))</f>
        <v/>
      </c>
    </row>
    <row r="25" spans="1:22" s="1" customFormat="1" ht="18.75" customHeight="1">
      <c r="A25" s="4"/>
      <c r="B25" s="709"/>
      <c r="C25" s="391">
        <v>1087</v>
      </c>
      <c r="D25" s="391"/>
      <c r="E25" s="391"/>
      <c r="F25" s="391"/>
      <c r="G25" s="391"/>
      <c r="H25" s="391"/>
      <c r="I25" s="392"/>
      <c r="J25" s="3"/>
      <c r="M25" s="84"/>
      <c r="N25" s="731"/>
      <c r="O25" s="84"/>
      <c r="P25" s="84"/>
      <c r="Q25" s="84"/>
      <c r="R25" s="84"/>
      <c r="S25" s="84"/>
      <c r="T25" s="84"/>
      <c r="V25" s="523"/>
    </row>
    <row r="26" spans="1:22" s="1" customFormat="1" ht="18.75" customHeight="1">
      <c r="A26" s="4"/>
      <c r="B26" s="709">
        <v>5</v>
      </c>
      <c r="C26" s="644" t="str">
        <f>IF(B26&gt;MAX('様式Ⅰ(女子)'!$BA$14:$BA$313),"",INDEX('様式Ⅰ(女子)'!$C$14:$C$313,MATCH(B26,'様式Ⅰ(女子)'!$BA$14:$BA$313,0),1))</f>
        <v/>
      </c>
      <c r="D26" s="644" t="e">
        <f>IF(C26,VLOOKUP(C26,女子登録情報!$A$2:$H$2000,2,0),"")</f>
        <v>#VALUE!</v>
      </c>
      <c r="E26" s="644" t="str">
        <f>IFERROR(IF(C26&gt;0,VLOOKUP(C26,女子登録情報!$A$2:$H$2000,3,0),""),"")</f>
        <v/>
      </c>
      <c r="F26" s="644"/>
      <c r="G26" s="391" t="str">
        <f>IFERROR(IF(C26&gt;0,VLOOKUP(C26,女子登録情報!$A$2:$H$2000,4,0),""),"")</f>
        <v/>
      </c>
      <c r="H26" s="644" t="str">
        <f>IFERROR(IF(C26&gt;0,VLOOKUP(C26,女子登録情報!$A$2:$H$2000,8,0),""),"")</f>
        <v/>
      </c>
      <c r="I26" s="646" t="str">
        <f>IFERROR(IF(C26&gt;0,VLOOKUP(C26,女子登録情報!$A$2:$H$2000,5,0),""),"")</f>
        <v/>
      </c>
      <c r="J26" s="3"/>
      <c r="M26" s="84"/>
      <c r="N26" s="524">
        <f>COUNTIF($C$18:C26,C26)</f>
        <v>5</v>
      </c>
      <c r="O26" s="84"/>
      <c r="P26" s="84"/>
      <c r="Q26" s="84"/>
      <c r="R26" s="84"/>
      <c r="S26" s="84"/>
      <c r="T26" s="84"/>
      <c r="V26" s="523" t="str">
        <f>IF(C26="","",IF(COUNTIF('様式Ⅰ(女子)'!$C$14:$C$313,'様式Ⅱ(女子4×100mR)'!C26)&gt;0,"",1))</f>
        <v/>
      </c>
    </row>
    <row r="27" spans="1:22" s="1" customFormat="1" ht="18.75" customHeight="1">
      <c r="A27" s="4"/>
      <c r="B27" s="709"/>
      <c r="C27" s="391">
        <v>1087</v>
      </c>
      <c r="D27" s="391"/>
      <c r="E27" s="391"/>
      <c r="F27" s="391"/>
      <c r="G27" s="391"/>
      <c r="H27" s="391"/>
      <c r="I27" s="392"/>
      <c r="J27" s="3"/>
      <c r="M27" s="84"/>
      <c r="N27" s="731"/>
      <c r="O27" s="84"/>
      <c r="P27" s="84"/>
      <c r="Q27" s="84"/>
      <c r="R27" s="84"/>
      <c r="S27" s="84"/>
      <c r="T27" s="84"/>
      <c r="V27" s="523"/>
    </row>
    <row r="28" spans="1:22" s="1" customFormat="1" ht="18.75" customHeight="1">
      <c r="A28" s="4"/>
      <c r="B28" s="709">
        <v>6</v>
      </c>
      <c r="C28" s="644" t="str">
        <f>IF(B28&gt;MAX('様式Ⅰ(女子)'!$BA$14:$BA$313),"",INDEX('様式Ⅰ(女子)'!$C$14:$C$313,MATCH(B28,'様式Ⅰ(女子)'!$BA$14:$BA$313,0),1))</f>
        <v/>
      </c>
      <c r="D28" s="644" t="e">
        <f>IF(C28,VLOOKUP(C28,女子登録情報!$A$2:$H$2000,2,0),"")</f>
        <v>#VALUE!</v>
      </c>
      <c r="E28" s="644" t="str">
        <f>IFERROR(IF(C28&gt;0,VLOOKUP(C28,女子登録情報!$A$2:$H$2000,3,0),""),"")</f>
        <v/>
      </c>
      <c r="F28" s="644"/>
      <c r="G28" s="391" t="str">
        <f>IFERROR(IF(C28&gt;0,VLOOKUP(C28,女子登録情報!$A$2:$H$2000,4,0),""),"")</f>
        <v/>
      </c>
      <c r="H28" s="644" t="str">
        <f>IFERROR(IF(C28&gt;0,VLOOKUP(C28,女子登録情報!$A$2:$H$2000,8,0),""),"")</f>
        <v/>
      </c>
      <c r="I28" s="646" t="str">
        <f>IFERROR(IF(C28&gt;0,VLOOKUP(C28,女子登録情報!$A$2:$H$2000,5,0),""),"")</f>
        <v/>
      </c>
      <c r="J28" s="3"/>
      <c r="M28" s="84"/>
      <c r="N28" s="524">
        <f>COUNTIF($C$18:C28,C28)</f>
        <v>6</v>
      </c>
      <c r="O28" s="84"/>
      <c r="P28" s="84"/>
      <c r="Q28" s="84"/>
      <c r="R28" s="84"/>
      <c r="S28" s="84"/>
      <c r="T28" s="84"/>
      <c r="V28" s="523" t="str">
        <f>IF(C28="","",IF(COUNTIF('様式Ⅰ(女子)'!$C$14:$C$313,'様式Ⅱ(女子4×100mR)'!C28)&gt;0,"",1))</f>
        <v/>
      </c>
    </row>
    <row r="29" spans="1:22" s="1" customFormat="1" ht="19.5" customHeight="1" thickBot="1">
      <c r="A29" s="4"/>
      <c r="B29" s="710"/>
      <c r="C29" s="391">
        <v>1087</v>
      </c>
      <c r="D29" s="711"/>
      <c r="E29" s="391"/>
      <c r="F29" s="391"/>
      <c r="G29" s="711"/>
      <c r="H29" s="391"/>
      <c r="I29" s="392"/>
      <c r="J29" s="3"/>
      <c r="M29" s="84"/>
      <c r="N29" s="731"/>
      <c r="O29" s="84"/>
      <c r="P29" s="84"/>
      <c r="Q29" s="84"/>
      <c r="R29" s="84"/>
      <c r="S29" s="84"/>
      <c r="T29" s="84"/>
      <c r="V29" s="523"/>
    </row>
    <row r="30" spans="1:22" s="1" customFormat="1" ht="18.75">
      <c r="A30" s="4"/>
      <c r="B30" s="671" t="s">
        <v>1181</v>
      </c>
      <c r="C30" s="672"/>
      <c r="D30" s="672"/>
      <c r="E30" s="672"/>
      <c r="F30" s="672"/>
      <c r="G30" s="675"/>
      <c r="H30" s="672"/>
      <c r="I30" s="673"/>
      <c r="J30" s="3"/>
      <c r="M30" s="84"/>
      <c r="N30" s="84"/>
      <c r="O30" s="84"/>
      <c r="P30" s="84"/>
      <c r="Q30" s="84"/>
      <c r="R30" s="84"/>
      <c r="S30" s="84"/>
      <c r="T30" s="84"/>
    </row>
    <row r="31" spans="1:22" s="1" customFormat="1" ht="18.75">
      <c r="A31" s="4"/>
      <c r="B31" s="674"/>
      <c r="C31" s="675"/>
      <c r="D31" s="675"/>
      <c r="E31" s="675"/>
      <c r="F31" s="675"/>
      <c r="G31" s="675"/>
      <c r="H31" s="675"/>
      <c r="I31" s="676"/>
      <c r="J31" s="3"/>
      <c r="M31" s="84"/>
      <c r="N31" s="84"/>
      <c r="O31" s="84"/>
      <c r="P31" s="84"/>
      <c r="Q31" s="84"/>
      <c r="R31" s="84"/>
      <c r="S31" s="84"/>
      <c r="T31" s="84"/>
    </row>
    <row r="32" spans="1:22" s="1" customFormat="1" ht="19.5" thickBot="1">
      <c r="A32" s="4"/>
      <c r="B32" s="677"/>
      <c r="C32" s="678"/>
      <c r="D32" s="678"/>
      <c r="E32" s="678"/>
      <c r="F32" s="678"/>
      <c r="G32" s="678"/>
      <c r="H32" s="678"/>
      <c r="I32" s="679"/>
      <c r="J32" s="3"/>
      <c r="M32" s="84"/>
      <c r="N32" s="84"/>
      <c r="O32" s="84"/>
      <c r="P32" s="84"/>
      <c r="Q32" s="84"/>
      <c r="R32" s="84"/>
      <c r="S32" s="84"/>
      <c r="T32" s="84"/>
    </row>
    <row r="33" spans="1:10" s="1" customFormat="1" ht="18.75">
      <c r="A33" s="35"/>
      <c r="B33" s="35"/>
      <c r="C33" s="35"/>
      <c r="D33" s="35"/>
      <c r="E33" s="35"/>
      <c r="F33" s="35"/>
      <c r="G33" s="35"/>
      <c r="H33" s="35"/>
      <c r="I33" s="35"/>
      <c r="J33" s="38"/>
    </row>
    <row r="34" spans="1:10" s="1" customFormat="1" ht="19.5" hidden="1" thickBot="1">
      <c r="A34" s="4"/>
      <c r="B34" s="4"/>
      <c r="C34" s="4"/>
      <c r="D34" s="4"/>
      <c r="E34" s="4"/>
      <c r="F34" s="4"/>
      <c r="G34" s="4"/>
      <c r="H34" s="4"/>
      <c r="I34" s="4"/>
      <c r="J34" s="36" t="s">
        <v>1196</v>
      </c>
    </row>
    <row r="35" spans="1:10" s="1" customFormat="1" ht="18.75" hidden="1" customHeight="1">
      <c r="A35" s="4"/>
      <c r="B35" s="735" t="str">
        <f>CONCATENATE('加盟校情報&amp;大会設定'!$G$5,'加盟校情報&amp;大会設定'!$H$5,'加盟校情報&amp;大会設定'!$I$5,'加盟校情報&amp;大会設定'!$J$5,)&amp;"　女子4×100mR"</f>
        <v>第50回東海学生陸上競技秋季選手権大会　女子4×100mR</v>
      </c>
      <c r="C35" s="736"/>
      <c r="D35" s="736"/>
      <c r="E35" s="736"/>
      <c r="F35" s="736"/>
      <c r="G35" s="736"/>
      <c r="H35" s="736"/>
      <c r="I35" s="737"/>
      <c r="J35" s="3"/>
    </row>
    <row r="36" spans="1:10" s="1" customFormat="1" ht="19.5" hidden="1" customHeight="1" thickBot="1">
      <c r="A36" s="4"/>
      <c r="B36" s="738"/>
      <c r="C36" s="739"/>
      <c r="D36" s="739"/>
      <c r="E36" s="739"/>
      <c r="F36" s="739"/>
      <c r="G36" s="739"/>
      <c r="H36" s="739"/>
      <c r="I36" s="740"/>
      <c r="J36" s="3"/>
    </row>
    <row r="37" spans="1:10" s="1" customFormat="1" ht="18.75" hidden="1">
      <c r="A37" s="4"/>
      <c r="B37" s="650" t="s">
        <v>1183</v>
      </c>
      <c r="C37" s="651"/>
      <c r="D37" s="688" t="str">
        <f>IF(基本情報登録!$D$6&gt;0,基本情報登録!$D$6,"")</f>
        <v/>
      </c>
      <c r="E37" s="689"/>
      <c r="F37" s="689"/>
      <c r="G37" s="689"/>
      <c r="H37" s="651"/>
      <c r="I37" s="37" t="s">
        <v>1217</v>
      </c>
      <c r="J37" s="3"/>
    </row>
    <row r="38" spans="1:10" s="1" customFormat="1" ht="18.75" hidden="1" customHeight="1">
      <c r="A38" s="4"/>
      <c r="B38" s="657" t="s">
        <v>1</v>
      </c>
      <c r="C38" s="658"/>
      <c r="D38" s="690" t="str">
        <f>IF(基本情報登録!$D$8&gt;0,基本情報登録!$D$8,"")</f>
        <v/>
      </c>
      <c r="E38" s="691"/>
      <c r="F38" s="691"/>
      <c r="G38" s="691"/>
      <c r="H38" s="658"/>
      <c r="I38" s="645"/>
      <c r="J38" s="3"/>
    </row>
    <row r="39" spans="1:10" s="1" customFormat="1" ht="19.5" hidden="1" customHeight="1" thickBot="1">
      <c r="A39" s="4"/>
      <c r="B39" s="686"/>
      <c r="C39" s="687"/>
      <c r="D39" s="692"/>
      <c r="E39" s="693"/>
      <c r="F39" s="693"/>
      <c r="G39" s="693"/>
      <c r="H39" s="687"/>
      <c r="I39" s="670"/>
      <c r="J39" s="3"/>
    </row>
    <row r="40" spans="1:10" s="1" customFormat="1" ht="18.75" hidden="1">
      <c r="A40" s="4"/>
      <c r="B40" s="650" t="s">
        <v>2127</v>
      </c>
      <c r="C40" s="651"/>
      <c r="D40" s="652"/>
      <c r="E40" s="653"/>
      <c r="F40" s="653"/>
      <c r="G40" s="653"/>
      <c r="H40" s="653"/>
      <c r="I40" s="654"/>
      <c r="J40" s="3"/>
    </row>
    <row r="41" spans="1:10" s="1" customFormat="1" ht="18.75" hidden="1" customHeight="1">
      <c r="A41" s="4"/>
      <c r="B41" s="25"/>
      <c r="C41" s="26"/>
      <c r="D41" s="27"/>
      <c r="E41" s="655" t="str">
        <f>TEXT(D40,"00000")</f>
        <v>00000</v>
      </c>
      <c r="F41" s="655"/>
      <c r="G41" s="655"/>
      <c r="H41" s="655"/>
      <c r="I41" s="656"/>
      <c r="J41" s="3"/>
    </row>
    <row r="42" spans="1:10" s="1" customFormat="1" ht="18.75" hidden="1" customHeight="1">
      <c r="A42" s="4"/>
      <c r="B42" s="657" t="s">
        <v>21</v>
      </c>
      <c r="C42" s="658"/>
      <c r="D42" s="639"/>
      <c r="E42" s="661"/>
      <c r="F42" s="661"/>
      <c r="G42" s="661"/>
      <c r="H42" s="661"/>
      <c r="I42" s="662"/>
      <c r="J42" s="3"/>
    </row>
    <row r="43" spans="1:10" s="1" customFormat="1" ht="18.75" hidden="1" customHeight="1">
      <c r="A43" s="4"/>
      <c r="B43" s="659"/>
      <c r="C43" s="660"/>
      <c r="D43" s="641"/>
      <c r="E43" s="663"/>
      <c r="F43" s="663"/>
      <c r="G43" s="663"/>
      <c r="H43" s="663"/>
      <c r="I43" s="664"/>
      <c r="J43" s="3"/>
    </row>
    <row r="44" spans="1:10" s="1" customFormat="1" ht="19.5" hidden="1" thickBot="1">
      <c r="A44" s="4"/>
      <c r="B44" s="665" t="s">
        <v>1177</v>
      </c>
      <c r="C44" s="666"/>
      <c r="D44" s="667"/>
      <c r="E44" s="668"/>
      <c r="F44" s="668"/>
      <c r="G44" s="668"/>
      <c r="H44" s="668"/>
      <c r="I44" s="669"/>
      <c r="J44" s="3"/>
    </row>
    <row r="45" spans="1:10" s="1" customFormat="1" ht="18.75" hidden="1">
      <c r="A45" s="4"/>
      <c r="B45" s="698" t="s">
        <v>1178</v>
      </c>
      <c r="C45" s="699"/>
      <c r="D45" s="699"/>
      <c r="E45" s="699"/>
      <c r="F45" s="699"/>
      <c r="G45" s="699"/>
      <c r="H45" s="699"/>
      <c r="I45" s="700"/>
      <c r="J45" s="3"/>
    </row>
    <row r="46" spans="1:10" s="1" customFormat="1" ht="19.5" hidden="1" thickBot="1">
      <c r="A46" s="4"/>
      <c r="B46" s="28" t="s">
        <v>1182</v>
      </c>
      <c r="C46" s="29" t="s">
        <v>14</v>
      </c>
      <c r="D46" s="29" t="s">
        <v>1122</v>
      </c>
      <c r="E46" s="701" t="s">
        <v>1179</v>
      </c>
      <c r="F46" s="702"/>
      <c r="G46" s="29" t="s">
        <v>1183</v>
      </c>
      <c r="H46" s="29" t="s">
        <v>39</v>
      </c>
      <c r="I46" s="30" t="s">
        <v>1180</v>
      </c>
      <c r="J46" s="3"/>
    </row>
    <row r="47" spans="1:10" s="1" customFormat="1" ht="19.5" hidden="1" customHeight="1" thickTop="1">
      <c r="A47" s="4"/>
      <c r="B47" s="703">
        <v>1</v>
      </c>
      <c r="C47" s="704"/>
      <c r="D47" s="704" t="str">
        <f>IF(C47&gt;0,VLOOKUP(C47,女子登録情報!$A$2:$H$2000,2,0),"")</f>
        <v/>
      </c>
      <c r="E47" s="705" t="str">
        <f>IF(C47&gt;0,VLOOKUP(C47,女子登録情報!$A$2:$H$2000,3,0),"")</f>
        <v/>
      </c>
      <c r="F47" s="706"/>
      <c r="G47" s="704" t="str">
        <f>IF(C47&gt;0,VLOOKUP(C47,女子登録情報!$A$2:$H$2000,4,0),"")</f>
        <v/>
      </c>
      <c r="H47" s="704" t="str">
        <f>IF(C47&gt;0,VLOOKUP(C47,女子登録情報!$A$2:$H$2000,8,0),"")</f>
        <v/>
      </c>
      <c r="I47" s="707" t="str">
        <f>IF(C47&gt;0,VLOOKUP(C47,女子登録情報!$A$2:$H$2000,5,0),"")</f>
        <v/>
      </c>
      <c r="J47" s="3"/>
    </row>
    <row r="48" spans="1:10" s="1" customFormat="1" ht="18.75" hidden="1" customHeight="1">
      <c r="A48" s="4"/>
      <c r="B48" s="648"/>
      <c r="C48" s="644"/>
      <c r="D48" s="644"/>
      <c r="E48" s="641"/>
      <c r="F48" s="642"/>
      <c r="G48" s="644"/>
      <c r="H48" s="644"/>
      <c r="I48" s="646"/>
      <c r="J48" s="3"/>
    </row>
    <row r="49" spans="1:10" s="1" customFormat="1" ht="18.75" hidden="1" customHeight="1">
      <c r="A49" s="4"/>
      <c r="B49" s="647">
        <v>2</v>
      </c>
      <c r="C49" s="643"/>
      <c r="D49" s="643" t="str">
        <f>IF(C49,VLOOKUP(C49,女子登録情報!$A$2:$H$2000,2,0),"")</f>
        <v/>
      </c>
      <c r="E49" s="639" t="str">
        <f>IF(C49&gt;0,VLOOKUP(C49,女子登録情報!$A$2:$H$2000,3,0),"")</f>
        <v/>
      </c>
      <c r="F49" s="640"/>
      <c r="G49" s="643" t="str">
        <f>IF(C49&gt;0,VLOOKUP(C49,女子登録情報!$A$2:$H$2000,4,0),"")</f>
        <v/>
      </c>
      <c r="H49" s="643" t="str">
        <f>IF(C49&gt;0,VLOOKUP(C49,女子登録情報!$A$2:$H$2000,8,0),"")</f>
        <v/>
      </c>
      <c r="I49" s="645" t="str">
        <f>IF(C49&gt;0,VLOOKUP(C49,女子登録情報!$A$2:$H$2000,5,0),"")</f>
        <v/>
      </c>
      <c r="J49" s="3"/>
    </row>
    <row r="50" spans="1:10" s="1" customFormat="1" ht="18.75" hidden="1" customHeight="1">
      <c r="A50" s="4"/>
      <c r="B50" s="648"/>
      <c r="C50" s="644"/>
      <c r="D50" s="644"/>
      <c r="E50" s="641"/>
      <c r="F50" s="642"/>
      <c r="G50" s="644"/>
      <c r="H50" s="644"/>
      <c r="I50" s="646"/>
      <c r="J50" s="3"/>
    </row>
    <row r="51" spans="1:10" s="1" customFormat="1" ht="18.75" hidden="1" customHeight="1">
      <c r="A51" s="4"/>
      <c r="B51" s="647">
        <v>3</v>
      </c>
      <c r="C51" s="643"/>
      <c r="D51" s="643" t="str">
        <f>IF(C51,VLOOKUP(C51,女子登録情報!$A$2:$H$2000,2,0),"")</f>
        <v/>
      </c>
      <c r="E51" s="639" t="str">
        <f>IF(C51&gt;0,VLOOKUP(C51,女子登録情報!$A$2:$H$2000,3,0),"")</f>
        <v/>
      </c>
      <c r="F51" s="640"/>
      <c r="G51" s="643" t="str">
        <f>IF(C51&gt;0,VLOOKUP(C51,女子登録情報!$A$2:$H$2000,4,0),"")</f>
        <v/>
      </c>
      <c r="H51" s="643" t="str">
        <f>IF(C51&gt;0,VLOOKUP(C51,女子登録情報!$A$2:$H$2000,8,0),"")</f>
        <v/>
      </c>
      <c r="I51" s="645" t="str">
        <f>IF(C51&gt;0,VLOOKUP(C51,女子登録情報!$A$2:$H$2000,5,0),"")</f>
        <v/>
      </c>
      <c r="J51" s="3"/>
    </row>
    <row r="52" spans="1:10" s="1" customFormat="1" ht="18.75" hidden="1" customHeight="1">
      <c r="A52" s="4"/>
      <c r="B52" s="648"/>
      <c r="C52" s="644"/>
      <c r="D52" s="644"/>
      <c r="E52" s="641"/>
      <c r="F52" s="642"/>
      <c r="G52" s="644"/>
      <c r="H52" s="644"/>
      <c r="I52" s="646"/>
      <c r="J52" s="3"/>
    </row>
    <row r="53" spans="1:10" s="1" customFormat="1" ht="18.75" hidden="1" customHeight="1">
      <c r="A53" s="4"/>
      <c r="B53" s="647">
        <v>4</v>
      </c>
      <c r="C53" s="643"/>
      <c r="D53" s="643" t="str">
        <f>IF(C53,VLOOKUP(C53,女子登録情報!$A$2:$H$2000,2,0),"")</f>
        <v/>
      </c>
      <c r="E53" s="639" t="str">
        <f>IF(C53&gt;0,VLOOKUP(C53,女子登録情報!$A$2:$H$2000,3,0),"")</f>
        <v/>
      </c>
      <c r="F53" s="640"/>
      <c r="G53" s="643" t="str">
        <f>IF(C53&gt;0,VLOOKUP(C53,女子登録情報!$A$2:$H$2000,4,0),"")</f>
        <v/>
      </c>
      <c r="H53" s="643" t="str">
        <f>IF(C53&gt;0,VLOOKUP(C53,女子登録情報!$A$2:$H$2000,8,0),"")</f>
        <v/>
      </c>
      <c r="I53" s="645" t="str">
        <f>IF(C53&gt;0,VLOOKUP(C53,女子登録情報!$A$2:$H$2000,5,0),"")</f>
        <v/>
      </c>
      <c r="J53" s="3"/>
    </row>
    <row r="54" spans="1:10" s="1" customFormat="1" ht="18.75" hidden="1" customHeight="1">
      <c r="A54" s="4"/>
      <c r="B54" s="648"/>
      <c r="C54" s="644"/>
      <c r="D54" s="644"/>
      <c r="E54" s="641"/>
      <c r="F54" s="642"/>
      <c r="G54" s="644"/>
      <c r="H54" s="644"/>
      <c r="I54" s="646"/>
      <c r="J54" s="3"/>
    </row>
    <row r="55" spans="1:10" s="1" customFormat="1" ht="18.75" hidden="1" customHeight="1">
      <c r="A55" s="4"/>
      <c r="B55" s="647">
        <v>5</v>
      </c>
      <c r="C55" s="643"/>
      <c r="D55" s="643" t="str">
        <f>IF(C55,VLOOKUP(C55,女子登録情報!$A$2:$H$2000,2,0),"")</f>
        <v/>
      </c>
      <c r="E55" s="639" t="str">
        <f>IF(C55&gt;0,VLOOKUP(C55,女子登録情報!$A$2:$H$2000,3,0),"")</f>
        <v/>
      </c>
      <c r="F55" s="640"/>
      <c r="G55" s="643" t="str">
        <f>IF(C55&gt;0,VLOOKUP(C55,女子登録情報!$A$2:$H$2000,4,0),"")</f>
        <v/>
      </c>
      <c r="H55" s="643" t="str">
        <f>IF(C55&gt;0,VLOOKUP(C55,女子登録情報!$A$2:$H$2000,8,0),"")</f>
        <v/>
      </c>
      <c r="I55" s="645" t="str">
        <f>IF(C55&gt;0,VLOOKUP(C55,女子登録情報!$A$2:$H$2000,5,0),"")</f>
        <v/>
      </c>
      <c r="J55" s="3"/>
    </row>
    <row r="56" spans="1:10" s="1" customFormat="1" ht="18.75" hidden="1" customHeight="1">
      <c r="A56" s="4"/>
      <c r="B56" s="648"/>
      <c r="C56" s="644"/>
      <c r="D56" s="644"/>
      <c r="E56" s="641"/>
      <c r="F56" s="642"/>
      <c r="G56" s="644"/>
      <c r="H56" s="644"/>
      <c r="I56" s="646"/>
      <c r="J56" s="3"/>
    </row>
    <row r="57" spans="1:10" s="1" customFormat="1" ht="18.75" hidden="1" customHeight="1">
      <c r="A57" s="4"/>
      <c r="B57" s="647">
        <v>6</v>
      </c>
      <c r="C57" s="643"/>
      <c r="D57" s="643" t="str">
        <f>IF(C57,VLOOKUP(C57,女子登録情報!$A$2:$H$2000,2,0),"")</f>
        <v/>
      </c>
      <c r="E57" s="639" t="str">
        <f>IF(C57&gt;0,VLOOKUP(C57,女子登録情報!$A$2:$H$2000,3,0),"")</f>
        <v/>
      </c>
      <c r="F57" s="640"/>
      <c r="G57" s="643" t="str">
        <f>IF(C57&gt;0,VLOOKUP(C57,女子登録情報!$A$2:$H$2000,4,0),"")</f>
        <v/>
      </c>
      <c r="H57" s="643" t="str">
        <f>IF(C57&gt;0,VLOOKUP(C57,女子登録情報!$A$2:$H$2000,8,0),"")</f>
        <v/>
      </c>
      <c r="I57" s="645" t="str">
        <f>IF(C57&gt;0,VLOOKUP(C57,女子登録情報!$A$2:$H$2000,5,0),"")</f>
        <v/>
      </c>
      <c r="J57" s="3"/>
    </row>
    <row r="58" spans="1:10" s="1" customFormat="1" ht="19.5" hidden="1" customHeight="1" thickBot="1">
      <c r="A58" s="4"/>
      <c r="B58" s="694"/>
      <c r="C58" s="695"/>
      <c r="D58" s="695"/>
      <c r="E58" s="696"/>
      <c r="F58" s="697"/>
      <c r="G58" s="695"/>
      <c r="H58" s="695"/>
      <c r="I58" s="670"/>
      <c r="J58" s="3"/>
    </row>
    <row r="59" spans="1:10" s="1" customFormat="1" ht="18.75" hidden="1">
      <c r="A59" s="4"/>
      <c r="B59" s="671" t="s">
        <v>1181</v>
      </c>
      <c r="C59" s="672"/>
      <c r="D59" s="672"/>
      <c r="E59" s="672"/>
      <c r="F59" s="672"/>
      <c r="G59" s="672"/>
      <c r="H59" s="672"/>
      <c r="I59" s="673"/>
      <c r="J59" s="3"/>
    </row>
    <row r="60" spans="1:10" s="1" customFormat="1" ht="18.75" hidden="1">
      <c r="A60" s="4"/>
      <c r="B60" s="674"/>
      <c r="C60" s="675"/>
      <c r="D60" s="675"/>
      <c r="E60" s="675"/>
      <c r="F60" s="675"/>
      <c r="G60" s="675"/>
      <c r="H60" s="675"/>
      <c r="I60" s="676"/>
      <c r="J60" s="3"/>
    </row>
    <row r="61" spans="1:10" s="1" customFormat="1" ht="19.5" hidden="1" thickBot="1">
      <c r="A61" s="4"/>
      <c r="B61" s="677"/>
      <c r="C61" s="678"/>
      <c r="D61" s="678"/>
      <c r="E61" s="678"/>
      <c r="F61" s="678"/>
      <c r="G61" s="678"/>
      <c r="H61" s="678"/>
      <c r="I61" s="679"/>
      <c r="J61" s="3"/>
    </row>
    <row r="62" spans="1:10" s="1" customFormat="1" ht="18.75" hidden="1">
      <c r="A62" s="35"/>
      <c r="B62" s="35"/>
      <c r="C62" s="35"/>
      <c r="D62" s="35"/>
      <c r="E62" s="35"/>
      <c r="F62" s="35"/>
      <c r="G62" s="35"/>
      <c r="H62" s="35"/>
      <c r="I62" s="35"/>
      <c r="J62" s="38"/>
    </row>
    <row r="63" spans="1:10" s="1" customFormat="1" ht="19.5" hidden="1" thickBot="1">
      <c r="A63" s="4"/>
      <c r="B63" s="4"/>
      <c r="C63" s="4"/>
      <c r="D63" s="4"/>
      <c r="E63" s="4"/>
      <c r="F63" s="4"/>
      <c r="G63" s="4"/>
      <c r="H63" s="4"/>
      <c r="I63" s="4"/>
      <c r="J63" s="36" t="s">
        <v>1197</v>
      </c>
    </row>
    <row r="64" spans="1:10" s="1" customFormat="1" ht="18.75" hidden="1" customHeight="1">
      <c r="A64" s="4"/>
      <c r="B64" s="735" t="str">
        <f>CONCATENATE('加盟校情報&amp;大会設定'!$G$5,'加盟校情報&amp;大会設定'!$H$5,'加盟校情報&amp;大会設定'!$I$5,'加盟校情報&amp;大会設定'!$J$5,)&amp;"　女子4×100mR"</f>
        <v>第50回東海学生陸上競技秋季選手権大会　女子4×100mR</v>
      </c>
      <c r="C64" s="736"/>
      <c r="D64" s="736"/>
      <c r="E64" s="736"/>
      <c r="F64" s="736"/>
      <c r="G64" s="736"/>
      <c r="H64" s="736"/>
      <c r="I64" s="737"/>
      <c r="J64" s="3"/>
    </row>
    <row r="65" spans="1:10" s="1" customFormat="1" ht="19.5" hidden="1" customHeight="1" thickBot="1">
      <c r="A65" s="4"/>
      <c r="B65" s="738"/>
      <c r="C65" s="739"/>
      <c r="D65" s="739"/>
      <c r="E65" s="739"/>
      <c r="F65" s="739"/>
      <c r="G65" s="739"/>
      <c r="H65" s="739"/>
      <c r="I65" s="740"/>
      <c r="J65" s="3"/>
    </row>
    <row r="66" spans="1:10" s="1" customFormat="1" ht="18.75" hidden="1">
      <c r="A66" s="4"/>
      <c r="B66" s="650" t="s">
        <v>1183</v>
      </c>
      <c r="C66" s="651"/>
      <c r="D66" s="688" t="str">
        <f>IF(基本情報登録!$D$6&gt;0,基本情報登録!$D$6,"")</f>
        <v/>
      </c>
      <c r="E66" s="689"/>
      <c r="F66" s="689"/>
      <c r="G66" s="689"/>
      <c r="H66" s="651"/>
      <c r="I66" s="37" t="s">
        <v>1217</v>
      </c>
      <c r="J66" s="3"/>
    </row>
    <row r="67" spans="1:10" s="1" customFormat="1" ht="18.75" hidden="1" customHeight="1">
      <c r="A67" s="4"/>
      <c r="B67" s="657" t="s">
        <v>1</v>
      </c>
      <c r="C67" s="658"/>
      <c r="D67" s="690" t="str">
        <f>IF(基本情報登録!$D$8&gt;0,基本情報登録!$D$8,"")</f>
        <v/>
      </c>
      <c r="E67" s="691"/>
      <c r="F67" s="691"/>
      <c r="G67" s="691"/>
      <c r="H67" s="658"/>
      <c r="I67" s="645"/>
      <c r="J67" s="3"/>
    </row>
    <row r="68" spans="1:10" s="1" customFormat="1" ht="19.5" hidden="1" customHeight="1" thickBot="1">
      <c r="A68" s="4"/>
      <c r="B68" s="686"/>
      <c r="C68" s="687"/>
      <c r="D68" s="692"/>
      <c r="E68" s="693"/>
      <c r="F68" s="693"/>
      <c r="G68" s="693"/>
      <c r="H68" s="687"/>
      <c r="I68" s="670"/>
      <c r="J68" s="3"/>
    </row>
    <row r="69" spans="1:10" s="1" customFormat="1" ht="18.75" hidden="1">
      <c r="A69" s="4"/>
      <c r="B69" s="650" t="s">
        <v>2127</v>
      </c>
      <c r="C69" s="651"/>
      <c r="D69" s="652"/>
      <c r="E69" s="653"/>
      <c r="F69" s="653"/>
      <c r="G69" s="653"/>
      <c r="H69" s="653"/>
      <c r="I69" s="654"/>
      <c r="J69" s="3"/>
    </row>
    <row r="70" spans="1:10" s="1" customFormat="1" ht="18.75" hidden="1">
      <c r="A70" s="4"/>
      <c r="B70" s="25"/>
      <c r="C70" s="26"/>
      <c r="D70" s="27"/>
      <c r="E70" s="655" t="str">
        <f>TEXT(D69,"00000")</f>
        <v>00000</v>
      </c>
      <c r="F70" s="655"/>
      <c r="G70" s="655"/>
      <c r="H70" s="655"/>
      <c r="I70" s="656"/>
      <c r="J70" s="3"/>
    </row>
    <row r="71" spans="1:10" s="1" customFormat="1" ht="18.75" hidden="1" customHeight="1">
      <c r="A71" s="4"/>
      <c r="B71" s="657" t="s">
        <v>21</v>
      </c>
      <c r="C71" s="658"/>
      <c r="D71" s="639"/>
      <c r="E71" s="661"/>
      <c r="F71" s="661"/>
      <c r="G71" s="661"/>
      <c r="H71" s="661"/>
      <c r="I71" s="662"/>
      <c r="J71" s="3"/>
    </row>
    <row r="72" spans="1:10" s="1" customFormat="1" ht="18.75" hidden="1" customHeight="1">
      <c r="A72" s="4"/>
      <c r="B72" s="659"/>
      <c r="C72" s="660"/>
      <c r="D72" s="641"/>
      <c r="E72" s="663"/>
      <c r="F72" s="663"/>
      <c r="G72" s="663"/>
      <c r="H72" s="663"/>
      <c r="I72" s="664"/>
      <c r="J72" s="3"/>
    </row>
    <row r="73" spans="1:10" s="1" customFormat="1" ht="19.5" hidden="1" thickBot="1">
      <c r="A73" s="4"/>
      <c r="B73" s="665" t="s">
        <v>1177</v>
      </c>
      <c r="C73" s="666"/>
      <c r="D73" s="667"/>
      <c r="E73" s="668"/>
      <c r="F73" s="668"/>
      <c r="G73" s="668"/>
      <c r="H73" s="668"/>
      <c r="I73" s="669"/>
      <c r="J73" s="3"/>
    </row>
    <row r="74" spans="1:10" s="1" customFormat="1" ht="18.75" hidden="1">
      <c r="A74" s="4"/>
      <c r="B74" s="698" t="s">
        <v>1178</v>
      </c>
      <c r="C74" s="699"/>
      <c r="D74" s="699"/>
      <c r="E74" s="699"/>
      <c r="F74" s="699"/>
      <c r="G74" s="699"/>
      <c r="H74" s="699"/>
      <c r="I74" s="700"/>
      <c r="J74" s="3"/>
    </row>
    <row r="75" spans="1:10" s="1" customFormat="1" ht="19.5" hidden="1" thickBot="1">
      <c r="A75" s="4"/>
      <c r="B75" s="28" t="s">
        <v>1182</v>
      </c>
      <c r="C75" s="29" t="s">
        <v>14</v>
      </c>
      <c r="D75" s="29" t="s">
        <v>1122</v>
      </c>
      <c r="E75" s="701" t="s">
        <v>1179</v>
      </c>
      <c r="F75" s="702"/>
      <c r="G75" s="29" t="s">
        <v>1183</v>
      </c>
      <c r="H75" s="29" t="s">
        <v>39</v>
      </c>
      <c r="I75" s="30" t="s">
        <v>1180</v>
      </c>
      <c r="J75" s="3"/>
    </row>
    <row r="76" spans="1:10" s="1" customFormat="1" ht="19.5" hidden="1" customHeight="1" thickTop="1">
      <c r="A76" s="4"/>
      <c r="B76" s="703">
        <v>1</v>
      </c>
      <c r="C76" s="704"/>
      <c r="D76" s="704" t="str">
        <f>IF(C76&gt;0,VLOOKUP(C76,女子登録情報!$A$2:$H$2000,2,0),"")</f>
        <v/>
      </c>
      <c r="E76" s="705" t="str">
        <f>IF(C76&gt;0,VLOOKUP(C76,女子登録情報!$A$2:$H$2000,3,0),"")</f>
        <v/>
      </c>
      <c r="F76" s="706"/>
      <c r="G76" s="704" t="str">
        <f>IF(C76&gt;0,VLOOKUP(C76,女子登録情報!$A$2:$H$2000,4,0),"")</f>
        <v/>
      </c>
      <c r="H76" s="704" t="str">
        <f>IF(C76&gt;0,VLOOKUP(C76,女子登録情報!$A$2:$H$2000,8,0),"")</f>
        <v/>
      </c>
      <c r="I76" s="707" t="str">
        <f>IF(C76&gt;0,VLOOKUP(C76,女子登録情報!$A$2:$H$2000,5,0),"")</f>
        <v/>
      </c>
      <c r="J76" s="3"/>
    </row>
    <row r="77" spans="1:10" s="1" customFormat="1" ht="18.75" hidden="1" customHeight="1">
      <c r="A77" s="4"/>
      <c r="B77" s="648"/>
      <c r="C77" s="644"/>
      <c r="D77" s="644"/>
      <c r="E77" s="641"/>
      <c r="F77" s="642"/>
      <c r="G77" s="644"/>
      <c r="H77" s="644"/>
      <c r="I77" s="646"/>
      <c r="J77" s="3"/>
    </row>
    <row r="78" spans="1:10" s="1" customFormat="1" ht="18.75" hidden="1" customHeight="1">
      <c r="A78" s="4"/>
      <c r="B78" s="647">
        <v>2</v>
      </c>
      <c r="C78" s="643"/>
      <c r="D78" s="643" t="str">
        <f>IF(C78,VLOOKUP(C78,女子登録情報!$A$2:$H$2000,2,0),"")</f>
        <v/>
      </c>
      <c r="E78" s="639" t="str">
        <f>IF(C78&gt;0,VLOOKUP(C78,女子登録情報!$A$2:$H$2000,3,0),"")</f>
        <v/>
      </c>
      <c r="F78" s="640"/>
      <c r="G78" s="643" t="str">
        <f>IF(C78&gt;0,VLOOKUP(C78,女子登録情報!$A$2:$H$2000,4,0),"")</f>
        <v/>
      </c>
      <c r="H78" s="643" t="str">
        <f>IF(C78&gt;0,VLOOKUP(C78,女子登録情報!$A$2:$H$2000,8,0),"")</f>
        <v/>
      </c>
      <c r="I78" s="645" t="str">
        <f>IF(C78&gt;0,VLOOKUP(C78,女子登録情報!$A$2:$H$2000,5,0),"")</f>
        <v/>
      </c>
      <c r="J78" s="3"/>
    </row>
    <row r="79" spans="1:10" s="1" customFormat="1" ht="18.75" hidden="1" customHeight="1">
      <c r="A79" s="4"/>
      <c r="B79" s="648"/>
      <c r="C79" s="644"/>
      <c r="D79" s="644"/>
      <c r="E79" s="641"/>
      <c r="F79" s="642"/>
      <c r="G79" s="644"/>
      <c r="H79" s="644"/>
      <c r="I79" s="646"/>
      <c r="J79" s="3"/>
    </row>
    <row r="80" spans="1:10" s="1" customFormat="1" ht="18.75" hidden="1" customHeight="1">
      <c r="A80" s="4"/>
      <c r="B80" s="647">
        <v>3</v>
      </c>
      <c r="C80" s="643"/>
      <c r="D80" s="643" t="str">
        <f>IF(C80,VLOOKUP(C80,女子登録情報!$A$2:$H$2000,2,0),"")</f>
        <v/>
      </c>
      <c r="E80" s="639" t="str">
        <f>IF(C80&gt;0,VLOOKUP(C80,女子登録情報!$A$2:$H$2000,3,0),"")</f>
        <v/>
      </c>
      <c r="F80" s="640"/>
      <c r="G80" s="643" t="str">
        <f>IF(C80&gt;0,VLOOKUP(C80,女子登録情報!$A$2:$H$2000,4,0),"")</f>
        <v/>
      </c>
      <c r="H80" s="643" t="str">
        <f>IF(C80&gt;0,VLOOKUP(C80,女子登録情報!$A$2:$H$2000,8,0),"")</f>
        <v/>
      </c>
      <c r="I80" s="645" t="str">
        <f>IF(C80&gt;0,VLOOKUP(C80,女子登録情報!$A$2:$H$2000,5,0),"")</f>
        <v/>
      </c>
      <c r="J80" s="3"/>
    </row>
    <row r="81" spans="1:10" s="1" customFormat="1" ht="18.75" hidden="1" customHeight="1">
      <c r="A81" s="4"/>
      <c r="B81" s="648"/>
      <c r="C81" s="644"/>
      <c r="D81" s="644"/>
      <c r="E81" s="641"/>
      <c r="F81" s="642"/>
      <c r="G81" s="644"/>
      <c r="H81" s="644"/>
      <c r="I81" s="646"/>
      <c r="J81" s="3"/>
    </row>
    <row r="82" spans="1:10" s="1" customFormat="1" ht="18.75" hidden="1" customHeight="1">
      <c r="A82" s="4"/>
      <c r="B82" s="647">
        <v>4</v>
      </c>
      <c r="C82" s="643"/>
      <c r="D82" s="643" t="str">
        <f>IF(C82,VLOOKUP(C82,女子登録情報!$A$2:$H$2000,2,0),"")</f>
        <v/>
      </c>
      <c r="E82" s="639" t="str">
        <f>IF(C82&gt;0,VLOOKUP(C82,女子登録情報!$A$2:$H$2000,3,0),"")</f>
        <v/>
      </c>
      <c r="F82" s="640"/>
      <c r="G82" s="643" t="str">
        <f>IF(C82&gt;0,VLOOKUP(C82,女子登録情報!$A$2:$H$2000,4,0),"")</f>
        <v/>
      </c>
      <c r="H82" s="643" t="str">
        <f>IF(C82&gt;0,VLOOKUP(C82,女子登録情報!$A$2:$H$2000,8,0),"")</f>
        <v/>
      </c>
      <c r="I82" s="645" t="str">
        <f>IF(C82&gt;0,VLOOKUP(C82,女子登録情報!$A$2:$H$2000,5,0),"")</f>
        <v/>
      </c>
      <c r="J82" s="3"/>
    </row>
    <row r="83" spans="1:10" s="1" customFormat="1" ht="18.75" hidden="1" customHeight="1">
      <c r="A83" s="4"/>
      <c r="B83" s="648"/>
      <c r="C83" s="644"/>
      <c r="D83" s="644"/>
      <c r="E83" s="641"/>
      <c r="F83" s="642"/>
      <c r="G83" s="644"/>
      <c r="H83" s="644"/>
      <c r="I83" s="646"/>
      <c r="J83" s="3"/>
    </row>
    <row r="84" spans="1:10" s="1" customFormat="1" ht="18.75" hidden="1" customHeight="1">
      <c r="A84" s="4"/>
      <c r="B84" s="647">
        <v>5</v>
      </c>
      <c r="C84" s="643"/>
      <c r="D84" s="643" t="str">
        <f>IF(C84,VLOOKUP(C84,女子登録情報!$A$2:$H$2000,2,0),"")</f>
        <v/>
      </c>
      <c r="E84" s="639" t="str">
        <f>IF(C84&gt;0,VLOOKUP(C84,女子登録情報!$A$2:$H$2000,3,0),"")</f>
        <v/>
      </c>
      <c r="F84" s="640"/>
      <c r="G84" s="643" t="str">
        <f>IF(C84&gt;0,VLOOKUP(C84,女子登録情報!$A$2:$H$2000,4,0),"")</f>
        <v/>
      </c>
      <c r="H84" s="643" t="str">
        <f>IF(C84&gt;0,VLOOKUP(C84,女子登録情報!$A$2:$H$2000,8,0),"")</f>
        <v/>
      </c>
      <c r="I84" s="645" t="str">
        <f>IF(C84&gt;0,VLOOKUP(C84,女子登録情報!$A$2:$H$2000,5,0),"")</f>
        <v/>
      </c>
      <c r="J84" s="3"/>
    </row>
    <row r="85" spans="1:10" s="1" customFormat="1" ht="18.75" hidden="1" customHeight="1">
      <c r="A85" s="4"/>
      <c r="B85" s="648"/>
      <c r="C85" s="644"/>
      <c r="D85" s="644"/>
      <c r="E85" s="641"/>
      <c r="F85" s="642"/>
      <c r="G85" s="644"/>
      <c r="H85" s="644"/>
      <c r="I85" s="646"/>
      <c r="J85" s="3"/>
    </row>
    <row r="86" spans="1:10" s="1" customFormat="1" ht="18.75" hidden="1" customHeight="1">
      <c r="A86" s="4"/>
      <c r="B86" s="647">
        <v>6</v>
      </c>
      <c r="C86" s="643"/>
      <c r="D86" s="643" t="str">
        <f>IF(C86,VLOOKUP(C86,女子登録情報!$A$2:$H$2000,2,0),"")</f>
        <v/>
      </c>
      <c r="E86" s="639" t="str">
        <f>IF(C86&gt;0,VLOOKUP(C86,女子登録情報!$A$2:$H$2000,3,0),"")</f>
        <v/>
      </c>
      <c r="F86" s="640"/>
      <c r="G86" s="643" t="str">
        <f>IF(C86&gt;0,VLOOKUP(C86,女子登録情報!$A$2:$H$2000,4,0),"")</f>
        <v/>
      </c>
      <c r="H86" s="643" t="str">
        <f>IF(C86&gt;0,VLOOKUP(C86,女子登録情報!$A$2:$H$2000,8,0),"")</f>
        <v/>
      </c>
      <c r="I86" s="645" t="str">
        <f>IF(C86&gt;0,VLOOKUP(C86,女子登録情報!$A$2:$H$2000,5,0),"")</f>
        <v/>
      </c>
      <c r="J86" s="3"/>
    </row>
    <row r="87" spans="1:10" s="1" customFormat="1" ht="19.5" hidden="1" customHeight="1" thickBot="1">
      <c r="A87" s="4"/>
      <c r="B87" s="694"/>
      <c r="C87" s="695"/>
      <c r="D87" s="695"/>
      <c r="E87" s="696"/>
      <c r="F87" s="697"/>
      <c r="G87" s="695"/>
      <c r="H87" s="695"/>
      <c r="I87" s="670"/>
      <c r="J87" s="3"/>
    </row>
    <row r="88" spans="1:10" s="1" customFormat="1" ht="18.75" hidden="1">
      <c r="A88" s="4"/>
      <c r="B88" s="671" t="s">
        <v>1181</v>
      </c>
      <c r="C88" s="672"/>
      <c r="D88" s="672"/>
      <c r="E88" s="672"/>
      <c r="F88" s="672"/>
      <c r="G88" s="672"/>
      <c r="H88" s="672"/>
      <c r="I88" s="673"/>
      <c r="J88" s="3"/>
    </row>
    <row r="89" spans="1:10" s="1" customFormat="1" ht="18.75" hidden="1">
      <c r="A89" s="4"/>
      <c r="B89" s="674"/>
      <c r="C89" s="675"/>
      <c r="D89" s="675"/>
      <c r="E89" s="675"/>
      <c r="F89" s="675"/>
      <c r="G89" s="675"/>
      <c r="H89" s="675"/>
      <c r="I89" s="676"/>
      <c r="J89" s="3"/>
    </row>
    <row r="90" spans="1:10" s="1" customFormat="1" ht="19.5" hidden="1" thickBot="1">
      <c r="A90" s="4"/>
      <c r="B90" s="677"/>
      <c r="C90" s="678"/>
      <c r="D90" s="678"/>
      <c r="E90" s="678"/>
      <c r="F90" s="678"/>
      <c r="G90" s="678"/>
      <c r="H90" s="678"/>
      <c r="I90" s="679"/>
      <c r="J90" s="3"/>
    </row>
    <row r="91" spans="1:10" s="1" customFormat="1" ht="18.75" hidden="1">
      <c r="A91" s="35"/>
      <c r="B91" s="35"/>
      <c r="C91" s="35"/>
      <c r="D91" s="35"/>
      <c r="E91" s="35"/>
      <c r="F91" s="35"/>
      <c r="G91" s="35"/>
      <c r="H91" s="35"/>
      <c r="I91" s="35"/>
      <c r="J91" s="38"/>
    </row>
    <row r="92" spans="1:10" s="1" customFormat="1" ht="19.5" hidden="1" thickBot="1">
      <c r="A92" s="4"/>
      <c r="B92" s="4"/>
      <c r="C92" s="4"/>
      <c r="D92" s="4"/>
      <c r="E92" s="4"/>
      <c r="F92" s="4"/>
      <c r="G92" s="4"/>
      <c r="H92" s="4"/>
      <c r="I92" s="4"/>
      <c r="J92" s="36" t="s">
        <v>1198</v>
      </c>
    </row>
    <row r="93" spans="1:10" s="1" customFormat="1" ht="18.75" hidden="1" customHeight="1">
      <c r="A93" s="4"/>
      <c r="B93" s="735" t="str">
        <f>CONCATENATE('加盟校情報&amp;大会設定'!$G$5,'加盟校情報&amp;大会設定'!$H$5,'加盟校情報&amp;大会設定'!$I$5,'加盟校情報&amp;大会設定'!$J$5,)&amp;"　女子4×100mR"</f>
        <v>第50回東海学生陸上競技秋季選手権大会　女子4×100mR</v>
      </c>
      <c r="C93" s="736"/>
      <c r="D93" s="736"/>
      <c r="E93" s="736"/>
      <c r="F93" s="736"/>
      <c r="G93" s="736"/>
      <c r="H93" s="736"/>
      <c r="I93" s="737"/>
      <c r="J93" s="3"/>
    </row>
    <row r="94" spans="1:10" s="1" customFormat="1" ht="19.5" hidden="1" customHeight="1" thickBot="1">
      <c r="A94" s="4"/>
      <c r="B94" s="738"/>
      <c r="C94" s="739"/>
      <c r="D94" s="739"/>
      <c r="E94" s="739"/>
      <c r="F94" s="739"/>
      <c r="G94" s="739"/>
      <c r="H94" s="739"/>
      <c r="I94" s="740"/>
      <c r="J94" s="3"/>
    </row>
    <row r="95" spans="1:10" s="1" customFormat="1" ht="18.75" hidden="1">
      <c r="A95" s="4"/>
      <c r="B95" s="650" t="s">
        <v>1183</v>
      </c>
      <c r="C95" s="651"/>
      <c r="D95" s="688" t="str">
        <f>IF(基本情報登録!$D$6&gt;0,基本情報登録!$D$6,"")</f>
        <v/>
      </c>
      <c r="E95" s="689"/>
      <c r="F95" s="689"/>
      <c r="G95" s="689"/>
      <c r="H95" s="651"/>
      <c r="I95" s="37" t="s">
        <v>1217</v>
      </c>
      <c r="J95" s="3"/>
    </row>
    <row r="96" spans="1:10" s="1" customFormat="1" ht="18.75" hidden="1" customHeight="1">
      <c r="A96" s="4"/>
      <c r="B96" s="657" t="s">
        <v>1</v>
      </c>
      <c r="C96" s="658"/>
      <c r="D96" s="690" t="str">
        <f>IF(基本情報登録!$D$8&gt;0,基本情報登録!$D$8,"")</f>
        <v/>
      </c>
      <c r="E96" s="691"/>
      <c r="F96" s="691"/>
      <c r="G96" s="691"/>
      <c r="H96" s="658"/>
      <c r="I96" s="645"/>
      <c r="J96" s="3"/>
    </row>
    <row r="97" spans="1:10" s="1" customFormat="1" ht="19.5" hidden="1" customHeight="1" thickBot="1">
      <c r="A97" s="4"/>
      <c r="B97" s="686"/>
      <c r="C97" s="687"/>
      <c r="D97" s="692"/>
      <c r="E97" s="693"/>
      <c r="F97" s="693"/>
      <c r="G97" s="693"/>
      <c r="H97" s="687"/>
      <c r="I97" s="670"/>
      <c r="J97" s="3"/>
    </row>
    <row r="98" spans="1:10" s="1" customFormat="1" ht="18.75" hidden="1">
      <c r="A98" s="4"/>
      <c r="B98" s="650" t="s">
        <v>2127</v>
      </c>
      <c r="C98" s="651"/>
      <c r="D98" s="652"/>
      <c r="E98" s="653"/>
      <c r="F98" s="653"/>
      <c r="G98" s="653"/>
      <c r="H98" s="653"/>
      <c r="I98" s="654"/>
      <c r="J98" s="3"/>
    </row>
    <row r="99" spans="1:10" s="1" customFormat="1" ht="18.75" hidden="1">
      <c r="A99" s="4"/>
      <c r="B99" s="25"/>
      <c r="C99" s="26"/>
      <c r="D99" s="27"/>
      <c r="E99" s="655" t="str">
        <f>TEXT(D98,"00000")</f>
        <v>00000</v>
      </c>
      <c r="F99" s="655"/>
      <c r="G99" s="655"/>
      <c r="H99" s="655"/>
      <c r="I99" s="656"/>
      <c r="J99" s="3"/>
    </row>
    <row r="100" spans="1:10" s="1" customFormat="1" ht="18.75" hidden="1" customHeight="1">
      <c r="A100" s="4"/>
      <c r="B100" s="657" t="s">
        <v>21</v>
      </c>
      <c r="C100" s="658"/>
      <c r="D100" s="639"/>
      <c r="E100" s="661"/>
      <c r="F100" s="661"/>
      <c r="G100" s="661"/>
      <c r="H100" s="661"/>
      <c r="I100" s="662"/>
      <c r="J100" s="3"/>
    </row>
    <row r="101" spans="1:10" s="1" customFormat="1" ht="18.75" hidden="1" customHeight="1">
      <c r="A101" s="4"/>
      <c r="B101" s="659"/>
      <c r="C101" s="660"/>
      <c r="D101" s="641"/>
      <c r="E101" s="663"/>
      <c r="F101" s="663"/>
      <c r="G101" s="663"/>
      <c r="H101" s="663"/>
      <c r="I101" s="664"/>
      <c r="J101" s="3"/>
    </row>
    <row r="102" spans="1:10" s="1" customFormat="1" ht="19.5" hidden="1" thickBot="1">
      <c r="A102" s="4"/>
      <c r="B102" s="665" t="s">
        <v>1177</v>
      </c>
      <c r="C102" s="666"/>
      <c r="D102" s="667"/>
      <c r="E102" s="668"/>
      <c r="F102" s="668"/>
      <c r="G102" s="668"/>
      <c r="H102" s="668"/>
      <c r="I102" s="669"/>
      <c r="J102" s="3"/>
    </row>
    <row r="103" spans="1:10" s="1" customFormat="1" ht="18.75" hidden="1">
      <c r="A103" s="4"/>
      <c r="B103" s="698" t="s">
        <v>1178</v>
      </c>
      <c r="C103" s="699"/>
      <c r="D103" s="699"/>
      <c r="E103" s="699"/>
      <c r="F103" s="699"/>
      <c r="G103" s="699"/>
      <c r="H103" s="699"/>
      <c r="I103" s="700"/>
      <c r="J103" s="3"/>
    </row>
    <row r="104" spans="1:10" s="1" customFormat="1" ht="19.5" hidden="1" thickBot="1">
      <c r="A104" s="4"/>
      <c r="B104" s="28" t="s">
        <v>1182</v>
      </c>
      <c r="C104" s="29" t="s">
        <v>14</v>
      </c>
      <c r="D104" s="29" t="s">
        <v>1122</v>
      </c>
      <c r="E104" s="701" t="s">
        <v>1179</v>
      </c>
      <c r="F104" s="702"/>
      <c r="G104" s="29" t="s">
        <v>1183</v>
      </c>
      <c r="H104" s="29" t="s">
        <v>39</v>
      </c>
      <c r="I104" s="30" t="s">
        <v>1180</v>
      </c>
      <c r="J104" s="3"/>
    </row>
    <row r="105" spans="1:10" s="1" customFormat="1" ht="19.5" hidden="1" customHeight="1" thickTop="1">
      <c r="A105" s="4"/>
      <c r="B105" s="703">
        <v>1</v>
      </c>
      <c r="C105" s="704"/>
      <c r="D105" s="704" t="str">
        <f>IF(C105&gt;0,VLOOKUP(C105,女子登録情報!$A$2:$H$2000,2,0),"")</f>
        <v/>
      </c>
      <c r="E105" s="705" t="str">
        <f>IF(C105&gt;0,VLOOKUP(C105,女子登録情報!$A$2:$H$2000,3,0),"")</f>
        <v/>
      </c>
      <c r="F105" s="706"/>
      <c r="G105" s="704" t="str">
        <f>IF(C105&gt;0,VLOOKUP(C105,女子登録情報!$A$2:$H$2000,4,0),"")</f>
        <v/>
      </c>
      <c r="H105" s="704" t="str">
        <f>IF(C105&gt;0,VLOOKUP(C105,女子登録情報!$A$2:$H$2000,8,0),"")</f>
        <v/>
      </c>
      <c r="I105" s="707" t="str">
        <f>IF(C105&gt;0,VLOOKUP(C105,女子登録情報!$A$2:$H$2000,5,0),"")</f>
        <v/>
      </c>
      <c r="J105" s="3"/>
    </row>
    <row r="106" spans="1:10" s="1" customFormat="1" ht="18.75" hidden="1" customHeight="1">
      <c r="A106" s="4"/>
      <c r="B106" s="648"/>
      <c r="C106" s="644"/>
      <c r="D106" s="644"/>
      <c r="E106" s="641"/>
      <c r="F106" s="642"/>
      <c r="G106" s="644"/>
      <c r="H106" s="644"/>
      <c r="I106" s="646"/>
      <c r="J106" s="3"/>
    </row>
    <row r="107" spans="1:10" s="1" customFormat="1" ht="18.75" hidden="1" customHeight="1">
      <c r="A107" s="4"/>
      <c r="B107" s="647">
        <v>2</v>
      </c>
      <c r="C107" s="643"/>
      <c r="D107" s="643" t="str">
        <f>IF(C107,VLOOKUP(C107,女子登録情報!$A$2:$H$2000,2,0),"")</f>
        <v/>
      </c>
      <c r="E107" s="639" t="str">
        <f>IF(C107&gt;0,VLOOKUP(C107,女子登録情報!$A$2:$H$2000,3,0),"")</f>
        <v/>
      </c>
      <c r="F107" s="640"/>
      <c r="G107" s="643" t="str">
        <f>IF(C107&gt;0,VLOOKUP(C107,女子登録情報!$A$2:$H$2000,4,0),"")</f>
        <v/>
      </c>
      <c r="H107" s="643" t="str">
        <f>IF(C107&gt;0,VLOOKUP(C107,女子登録情報!$A$2:$H$2000,8,0),"")</f>
        <v/>
      </c>
      <c r="I107" s="645" t="str">
        <f>IF(C107&gt;0,VLOOKUP(C107,女子登録情報!$A$2:$H$2000,5,0),"")</f>
        <v/>
      </c>
      <c r="J107" s="3"/>
    </row>
    <row r="108" spans="1:10" s="1" customFormat="1" ht="18.75" hidden="1" customHeight="1">
      <c r="A108" s="4"/>
      <c r="B108" s="648"/>
      <c r="C108" s="644"/>
      <c r="D108" s="644"/>
      <c r="E108" s="641"/>
      <c r="F108" s="642"/>
      <c r="G108" s="644"/>
      <c r="H108" s="644"/>
      <c r="I108" s="646"/>
      <c r="J108" s="3"/>
    </row>
    <row r="109" spans="1:10" s="1" customFormat="1" ht="18.75" hidden="1" customHeight="1">
      <c r="A109" s="4"/>
      <c r="B109" s="647">
        <v>3</v>
      </c>
      <c r="C109" s="643"/>
      <c r="D109" s="643" t="str">
        <f>IF(C109,VLOOKUP(C109,女子登録情報!$A$2:$H$2000,2,0),"")</f>
        <v/>
      </c>
      <c r="E109" s="639" t="str">
        <f>IF(C109&gt;0,VLOOKUP(C109,女子登録情報!$A$2:$H$2000,3,0),"")</f>
        <v/>
      </c>
      <c r="F109" s="640"/>
      <c r="G109" s="643" t="str">
        <f>IF(C109&gt;0,VLOOKUP(C109,女子登録情報!$A$2:$H$2000,4,0),"")</f>
        <v/>
      </c>
      <c r="H109" s="643" t="str">
        <f>IF(C109&gt;0,VLOOKUP(C109,女子登録情報!$A$2:$H$2000,8,0),"")</f>
        <v/>
      </c>
      <c r="I109" s="645" t="str">
        <f>IF(C109&gt;0,VLOOKUP(C109,女子登録情報!$A$2:$H$2000,5,0),"")</f>
        <v/>
      </c>
      <c r="J109" s="3"/>
    </row>
    <row r="110" spans="1:10" s="1" customFormat="1" ht="18.75" hidden="1" customHeight="1">
      <c r="A110" s="4"/>
      <c r="B110" s="648"/>
      <c r="C110" s="644"/>
      <c r="D110" s="644"/>
      <c r="E110" s="641"/>
      <c r="F110" s="642"/>
      <c r="G110" s="644"/>
      <c r="H110" s="644"/>
      <c r="I110" s="646"/>
      <c r="J110" s="3"/>
    </row>
    <row r="111" spans="1:10" s="1" customFormat="1" ht="18.75" hidden="1" customHeight="1">
      <c r="A111" s="4"/>
      <c r="B111" s="647">
        <v>4</v>
      </c>
      <c r="C111" s="643"/>
      <c r="D111" s="643" t="str">
        <f>IF(C111,VLOOKUP(C111,女子登録情報!$A$2:$H$2000,2,0),"")</f>
        <v/>
      </c>
      <c r="E111" s="639" t="str">
        <f>IF(C111&gt;0,VLOOKUP(C111,女子登録情報!$A$2:$H$2000,3,0),"")</f>
        <v/>
      </c>
      <c r="F111" s="640"/>
      <c r="G111" s="643" t="str">
        <f>IF(C111&gt;0,VLOOKUP(C111,女子登録情報!$A$2:$H$2000,4,0),"")</f>
        <v/>
      </c>
      <c r="H111" s="643" t="str">
        <f>IF(C111&gt;0,VLOOKUP(C111,女子登録情報!$A$2:$H$2000,8,0),"")</f>
        <v/>
      </c>
      <c r="I111" s="645" t="str">
        <f>IF(C111&gt;0,VLOOKUP(C111,女子登録情報!$A$2:$H$2000,5,0),"")</f>
        <v/>
      </c>
      <c r="J111" s="3"/>
    </row>
    <row r="112" spans="1:10" s="1" customFormat="1" ht="18.75" hidden="1" customHeight="1">
      <c r="A112" s="4"/>
      <c r="B112" s="648"/>
      <c r="C112" s="644"/>
      <c r="D112" s="644"/>
      <c r="E112" s="641"/>
      <c r="F112" s="642"/>
      <c r="G112" s="644"/>
      <c r="H112" s="644"/>
      <c r="I112" s="646"/>
      <c r="J112" s="3"/>
    </row>
    <row r="113" spans="1:10" s="1" customFormat="1" ht="18.75" hidden="1" customHeight="1">
      <c r="A113" s="4"/>
      <c r="B113" s="647">
        <v>5</v>
      </c>
      <c r="C113" s="643"/>
      <c r="D113" s="643" t="str">
        <f>IF(C113,VLOOKUP(C113,女子登録情報!$A$2:$H$2000,2,0),"")</f>
        <v/>
      </c>
      <c r="E113" s="639" t="str">
        <f>IF(C113&gt;0,VLOOKUP(C113,女子登録情報!$A$2:$H$2000,3,0),"")</f>
        <v/>
      </c>
      <c r="F113" s="640"/>
      <c r="G113" s="643" t="str">
        <f>IF(C113&gt;0,VLOOKUP(C113,女子登録情報!$A$2:$H$2000,4,0),"")</f>
        <v/>
      </c>
      <c r="H113" s="643" t="str">
        <f>IF(C113&gt;0,VLOOKUP(C113,女子登録情報!$A$2:$H$2000,8,0),"")</f>
        <v/>
      </c>
      <c r="I113" s="645" t="str">
        <f>IF(C113&gt;0,VLOOKUP(C113,女子登録情報!$A$2:$H$2000,5,0),"")</f>
        <v/>
      </c>
      <c r="J113" s="3"/>
    </row>
    <row r="114" spans="1:10" s="1" customFormat="1" ht="18.75" hidden="1" customHeight="1">
      <c r="A114" s="4"/>
      <c r="B114" s="648"/>
      <c r="C114" s="644"/>
      <c r="D114" s="644"/>
      <c r="E114" s="641"/>
      <c r="F114" s="642"/>
      <c r="G114" s="644"/>
      <c r="H114" s="644"/>
      <c r="I114" s="646"/>
      <c r="J114" s="3"/>
    </row>
    <row r="115" spans="1:10" s="1" customFormat="1" ht="18.75" hidden="1" customHeight="1">
      <c r="A115" s="4"/>
      <c r="B115" s="647">
        <v>6</v>
      </c>
      <c r="C115" s="643"/>
      <c r="D115" s="643" t="str">
        <f>IF(C115,VLOOKUP(C115,女子登録情報!$A$2:$H$2000,2,0),"")</f>
        <v/>
      </c>
      <c r="E115" s="639" t="str">
        <f>IF(C115&gt;0,VLOOKUP(C115,女子登録情報!$A$2:$H$2000,3,0),"")</f>
        <v/>
      </c>
      <c r="F115" s="640"/>
      <c r="G115" s="643" t="str">
        <f>IF(C115&gt;0,VLOOKUP(C115,女子登録情報!$A$2:$H$2000,4,0),"")</f>
        <v/>
      </c>
      <c r="H115" s="643" t="str">
        <f>IF(C115&gt;0,VLOOKUP(C115,女子登録情報!$A$2:$H$2000,8,0),"")</f>
        <v/>
      </c>
      <c r="I115" s="645" t="str">
        <f>IF(C115&gt;0,VLOOKUP(C115,女子登録情報!$A$2:$H$2000,5,0),"")</f>
        <v/>
      </c>
      <c r="J115" s="3"/>
    </row>
    <row r="116" spans="1:10" s="1" customFormat="1" ht="19.5" hidden="1" customHeight="1" thickBot="1">
      <c r="A116" s="4"/>
      <c r="B116" s="694"/>
      <c r="C116" s="695"/>
      <c r="D116" s="695"/>
      <c r="E116" s="696"/>
      <c r="F116" s="697"/>
      <c r="G116" s="695"/>
      <c r="H116" s="695"/>
      <c r="I116" s="670"/>
      <c r="J116" s="3"/>
    </row>
    <row r="117" spans="1:10" s="1" customFormat="1" ht="18.75" hidden="1">
      <c r="A117" s="4"/>
      <c r="B117" s="671" t="s">
        <v>1181</v>
      </c>
      <c r="C117" s="672"/>
      <c r="D117" s="672"/>
      <c r="E117" s="672"/>
      <c r="F117" s="672"/>
      <c r="G117" s="672"/>
      <c r="H117" s="672"/>
      <c r="I117" s="673"/>
      <c r="J117" s="3"/>
    </row>
    <row r="118" spans="1:10" s="1" customFormat="1" ht="18.75" hidden="1">
      <c r="A118" s="4"/>
      <c r="B118" s="674"/>
      <c r="C118" s="675"/>
      <c r="D118" s="675"/>
      <c r="E118" s="675"/>
      <c r="F118" s="675"/>
      <c r="G118" s="675"/>
      <c r="H118" s="675"/>
      <c r="I118" s="676"/>
      <c r="J118" s="3"/>
    </row>
    <row r="119" spans="1:10" s="1" customFormat="1" ht="19.5" hidden="1" thickBot="1">
      <c r="A119" s="4"/>
      <c r="B119" s="677"/>
      <c r="C119" s="678"/>
      <c r="D119" s="678"/>
      <c r="E119" s="678"/>
      <c r="F119" s="678"/>
      <c r="G119" s="678"/>
      <c r="H119" s="678"/>
      <c r="I119" s="679"/>
      <c r="J119" s="3"/>
    </row>
    <row r="120" spans="1:10" s="1" customFormat="1" ht="18.75" hidden="1">
      <c r="A120" s="35"/>
      <c r="B120" s="35"/>
      <c r="C120" s="35"/>
      <c r="D120" s="35"/>
      <c r="E120" s="35"/>
      <c r="F120" s="35"/>
      <c r="G120" s="35"/>
      <c r="H120" s="35"/>
      <c r="I120" s="35"/>
      <c r="J120" s="38"/>
    </row>
    <row r="121" spans="1:10" s="1" customFormat="1" ht="19.5" hidden="1" thickBot="1">
      <c r="A121" s="4"/>
      <c r="B121" s="4"/>
      <c r="C121" s="4"/>
      <c r="D121" s="4"/>
      <c r="E121" s="4"/>
      <c r="F121" s="4"/>
      <c r="G121" s="4"/>
      <c r="H121" s="4"/>
      <c r="I121" s="4"/>
      <c r="J121" s="36" t="s">
        <v>1199</v>
      </c>
    </row>
    <row r="122" spans="1:10" s="1" customFormat="1" ht="18.75" hidden="1" customHeight="1">
      <c r="A122" s="4"/>
      <c r="B122" s="735" t="str">
        <f>CONCATENATE('加盟校情報&amp;大会設定'!$G$5,'加盟校情報&amp;大会設定'!$H$5,'加盟校情報&amp;大会設定'!$I$5,'加盟校情報&amp;大会設定'!$J$5,)&amp;"　女子4×100mR"</f>
        <v>第50回東海学生陸上競技秋季選手権大会　女子4×100mR</v>
      </c>
      <c r="C122" s="736"/>
      <c r="D122" s="736"/>
      <c r="E122" s="736"/>
      <c r="F122" s="736"/>
      <c r="G122" s="736"/>
      <c r="H122" s="736"/>
      <c r="I122" s="737"/>
      <c r="J122" s="3"/>
    </row>
    <row r="123" spans="1:10" s="1" customFormat="1" ht="19.5" hidden="1" customHeight="1" thickBot="1">
      <c r="A123" s="4"/>
      <c r="B123" s="738"/>
      <c r="C123" s="739"/>
      <c r="D123" s="739"/>
      <c r="E123" s="739"/>
      <c r="F123" s="739"/>
      <c r="G123" s="739"/>
      <c r="H123" s="739"/>
      <c r="I123" s="740"/>
      <c r="J123" s="3"/>
    </row>
    <row r="124" spans="1:10" s="1" customFormat="1" ht="18.75" hidden="1">
      <c r="A124" s="4"/>
      <c r="B124" s="650" t="s">
        <v>1183</v>
      </c>
      <c r="C124" s="651"/>
      <c r="D124" s="688" t="str">
        <f>IF(基本情報登録!$D$6&gt;0,基本情報登録!$D$6,"")</f>
        <v/>
      </c>
      <c r="E124" s="689"/>
      <c r="F124" s="689"/>
      <c r="G124" s="689"/>
      <c r="H124" s="651"/>
      <c r="I124" s="37" t="s">
        <v>1217</v>
      </c>
      <c r="J124" s="3"/>
    </row>
    <row r="125" spans="1:10" s="1" customFormat="1" ht="18.75" hidden="1" customHeight="1">
      <c r="A125" s="4"/>
      <c r="B125" s="657" t="s">
        <v>1</v>
      </c>
      <c r="C125" s="658"/>
      <c r="D125" s="690" t="str">
        <f>IF(基本情報登録!$D$8&gt;0,基本情報登録!$D$8,"")</f>
        <v/>
      </c>
      <c r="E125" s="691"/>
      <c r="F125" s="691"/>
      <c r="G125" s="691"/>
      <c r="H125" s="658"/>
      <c r="I125" s="645"/>
      <c r="J125" s="3"/>
    </row>
    <row r="126" spans="1:10" s="1" customFormat="1" ht="19.5" hidden="1" customHeight="1" thickBot="1">
      <c r="A126" s="4"/>
      <c r="B126" s="686"/>
      <c r="C126" s="687"/>
      <c r="D126" s="692"/>
      <c r="E126" s="693"/>
      <c r="F126" s="693"/>
      <c r="G126" s="693"/>
      <c r="H126" s="687"/>
      <c r="I126" s="670"/>
      <c r="J126" s="3"/>
    </row>
    <row r="127" spans="1:10" s="1" customFormat="1" ht="18.75" hidden="1">
      <c r="A127" s="4"/>
      <c r="B127" s="650" t="s">
        <v>2127</v>
      </c>
      <c r="C127" s="651"/>
      <c r="D127" s="652"/>
      <c r="E127" s="653"/>
      <c r="F127" s="653"/>
      <c r="G127" s="653"/>
      <c r="H127" s="653"/>
      <c r="I127" s="654"/>
      <c r="J127" s="3"/>
    </row>
    <row r="128" spans="1:10" s="1" customFormat="1" ht="18.75" hidden="1">
      <c r="A128" s="4"/>
      <c r="B128" s="25"/>
      <c r="C128" s="26"/>
      <c r="D128" s="27"/>
      <c r="E128" s="655" t="str">
        <f>TEXT(D127,"00000")</f>
        <v>00000</v>
      </c>
      <c r="F128" s="655"/>
      <c r="G128" s="655"/>
      <c r="H128" s="655"/>
      <c r="I128" s="656"/>
      <c r="J128" s="3"/>
    </row>
    <row r="129" spans="1:10" s="1" customFormat="1" ht="18.75" hidden="1" customHeight="1">
      <c r="A129" s="4"/>
      <c r="B129" s="657" t="s">
        <v>21</v>
      </c>
      <c r="C129" s="658"/>
      <c r="D129" s="639"/>
      <c r="E129" s="661"/>
      <c r="F129" s="661"/>
      <c r="G129" s="661"/>
      <c r="H129" s="661"/>
      <c r="I129" s="662"/>
      <c r="J129" s="3"/>
    </row>
    <row r="130" spans="1:10" s="1" customFormat="1" ht="18.75" hidden="1" customHeight="1">
      <c r="A130" s="4"/>
      <c r="B130" s="659"/>
      <c r="C130" s="660"/>
      <c r="D130" s="641"/>
      <c r="E130" s="663"/>
      <c r="F130" s="663"/>
      <c r="G130" s="663"/>
      <c r="H130" s="663"/>
      <c r="I130" s="664"/>
      <c r="J130" s="3"/>
    </row>
    <row r="131" spans="1:10" s="1" customFormat="1" ht="19.5" hidden="1" thickBot="1">
      <c r="A131" s="4"/>
      <c r="B131" s="665" t="s">
        <v>1177</v>
      </c>
      <c r="C131" s="666"/>
      <c r="D131" s="667"/>
      <c r="E131" s="668"/>
      <c r="F131" s="668"/>
      <c r="G131" s="668"/>
      <c r="H131" s="668"/>
      <c r="I131" s="669"/>
      <c r="J131" s="3"/>
    </row>
    <row r="132" spans="1:10" s="1" customFormat="1" ht="18.75" hidden="1">
      <c r="A132" s="4"/>
      <c r="B132" s="698" t="s">
        <v>1178</v>
      </c>
      <c r="C132" s="699"/>
      <c r="D132" s="699"/>
      <c r="E132" s="699"/>
      <c r="F132" s="699"/>
      <c r="G132" s="699"/>
      <c r="H132" s="699"/>
      <c r="I132" s="700"/>
      <c r="J132" s="3"/>
    </row>
    <row r="133" spans="1:10" s="1" customFormat="1" ht="19.5" hidden="1" thickBot="1">
      <c r="A133" s="4"/>
      <c r="B133" s="28" t="s">
        <v>1182</v>
      </c>
      <c r="C133" s="29" t="s">
        <v>14</v>
      </c>
      <c r="D133" s="29" t="s">
        <v>1122</v>
      </c>
      <c r="E133" s="701" t="s">
        <v>1179</v>
      </c>
      <c r="F133" s="702"/>
      <c r="G133" s="29" t="s">
        <v>1183</v>
      </c>
      <c r="H133" s="29" t="s">
        <v>39</v>
      </c>
      <c r="I133" s="30" t="s">
        <v>1180</v>
      </c>
      <c r="J133" s="3"/>
    </row>
    <row r="134" spans="1:10" s="1" customFormat="1" ht="19.5" hidden="1" customHeight="1" thickTop="1">
      <c r="A134" s="4"/>
      <c r="B134" s="703">
        <v>1</v>
      </c>
      <c r="C134" s="704"/>
      <c r="D134" s="704" t="str">
        <f>IF(C134&gt;0,VLOOKUP(C134,女子登録情報!$A$2:$H$2000,2,0),"")</f>
        <v/>
      </c>
      <c r="E134" s="705" t="str">
        <f>IF(C134&gt;0,VLOOKUP(C134,女子登録情報!$A$2:$H$2000,3,0),"")</f>
        <v/>
      </c>
      <c r="F134" s="706"/>
      <c r="G134" s="704" t="str">
        <f>IF(C134&gt;0,VLOOKUP(C134,女子登録情報!$A$2:$H$2000,4,0),"")</f>
        <v/>
      </c>
      <c r="H134" s="704" t="str">
        <f>IF(C134&gt;0,VLOOKUP(C134,女子登録情報!$A$2:$H$2000,8,0),"")</f>
        <v/>
      </c>
      <c r="I134" s="707" t="str">
        <f>IF(C134&gt;0,VLOOKUP(C134,女子登録情報!$A$2:$H$2000,5,0),"")</f>
        <v/>
      </c>
      <c r="J134" s="3"/>
    </row>
    <row r="135" spans="1:10" s="1" customFormat="1" ht="18.75" hidden="1" customHeight="1">
      <c r="A135" s="4"/>
      <c r="B135" s="648"/>
      <c r="C135" s="644"/>
      <c r="D135" s="644"/>
      <c r="E135" s="641"/>
      <c r="F135" s="642"/>
      <c r="G135" s="644"/>
      <c r="H135" s="644"/>
      <c r="I135" s="646"/>
      <c r="J135" s="3"/>
    </row>
    <row r="136" spans="1:10" s="1" customFormat="1" ht="18.75" hidden="1" customHeight="1">
      <c r="A136" s="4"/>
      <c r="B136" s="647">
        <v>2</v>
      </c>
      <c r="C136" s="643"/>
      <c r="D136" s="643" t="str">
        <f>IF(C136,VLOOKUP(C136,女子登録情報!$A$2:$H$2000,2,0),"")</f>
        <v/>
      </c>
      <c r="E136" s="639" t="str">
        <f>IF(C136&gt;0,VLOOKUP(C136,女子登録情報!$A$2:$H$2000,3,0),"")</f>
        <v/>
      </c>
      <c r="F136" s="640"/>
      <c r="G136" s="643" t="str">
        <f>IF(C136&gt;0,VLOOKUP(C136,女子登録情報!$A$2:$H$2000,4,0),"")</f>
        <v/>
      </c>
      <c r="H136" s="643" t="str">
        <f>IF(C136&gt;0,VLOOKUP(C136,女子登録情報!$A$2:$H$2000,8,0),"")</f>
        <v/>
      </c>
      <c r="I136" s="645" t="str">
        <f>IF(C136&gt;0,VLOOKUP(C136,女子登録情報!$A$2:$H$2000,5,0),"")</f>
        <v/>
      </c>
      <c r="J136" s="3"/>
    </row>
    <row r="137" spans="1:10" s="1" customFormat="1" ht="18.75" hidden="1" customHeight="1">
      <c r="A137" s="4"/>
      <c r="B137" s="648"/>
      <c r="C137" s="644"/>
      <c r="D137" s="644"/>
      <c r="E137" s="641"/>
      <c r="F137" s="642"/>
      <c r="G137" s="644"/>
      <c r="H137" s="644"/>
      <c r="I137" s="646"/>
      <c r="J137" s="3"/>
    </row>
    <row r="138" spans="1:10" s="1" customFormat="1" ht="18.75" hidden="1" customHeight="1">
      <c r="A138" s="4"/>
      <c r="B138" s="647">
        <v>3</v>
      </c>
      <c r="C138" s="643"/>
      <c r="D138" s="643" t="str">
        <f>IF(C138,VLOOKUP(C138,女子登録情報!$A$2:$H$2000,2,0),"")</f>
        <v/>
      </c>
      <c r="E138" s="639" t="str">
        <f>IF(C138&gt;0,VLOOKUP(C138,女子登録情報!$A$2:$H$2000,3,0),"")</f>
        <v/>
      </c>
      <c r="F138" s="640"/>
      <c r="G138" s="643" t="str">
        <f>IF(C138&gt;0,VLOOKUP(C138,女子登録情報!$A$2:$H$2000,4,0),"")</f>
        <v/>
      </c>
      <c r="H138" s="643" t="str">
        <f>IF(C138&gt;0,VLOOKUP(C138,女子登録情報!$A$2:$H$2000,8,0),"")</f>
        <v/>
      </c>
      <c r="I138" s="645" t="str">
        <f>IF(C138&gt;0,VLOOKUP(C138,女子登録情報!$A$2:$H$2000,5,0),"")</f>
        <v/>
      </c>
      <c r="J138" s="3"/>
    </row>
    <row r="139" spans="1:10" s="1" customFormat="1" ht="18.75" hidden="1" customHeight="1">
      <c r="A139" s="4"/>
      <c r="B139" s="648"/>
      <c r="C139" s="644"/>
      <c r="D139" s="644"/>
      <c r="E139" s="641"/>
      <c r="F139" s="642"/>
      <c r="G139" s="644"/>
      <c r="H139" s="644"/>
      <c r="I139" s="646"/>
      <c r="J139" s="3"/>
    </row>
    <row r="140" spans="1:10" s="1" customFormat="1" ht="18.75" hidden="1" customHeight="1">
      <c r="A140" s="4"/>
      <c r="B140" s="647">
        <v>4</v>
      </c>
      <c r="C140" s="643"/>
      <c r="D140" s="643" t="str">
        <f>IF(C140,VLOOKUP(C140,女子登録情報!$A$2:$H$2000,2,0),"")</f>
        <v/>
      </c>
      <c r="E140" s="639" t="str">
        <f>IF(C140&gt;0,VLOOKUP(C140,女子登録情報!$A$2:$H$2000,3,0),"")</f>
        <v/>
      </c>
      <c r="F140" s="640"/>
      <c r="G140" s="643" t="str">
        <f>IF(C140&gt;0,VLOOKUP(C140,女子登録情報!$A$2:$H$2000,4,0),"")</f>
        <v/>
      </c>
      <c r="H140" s="643" t="str">
        <f>IF(C140&gt;0,VLOOKUP(C140,女子登録情報!$A$2:$H$2000,8,0),"")</f>
        <v/>
      </c>
      <c r="I140" s="645" t="str">
        <f>IF(C140&gt;0,VLOOKUP(C140,女子登録情報!$A$2:$H$2000,5,0),"")</f>
        <v/>
      </c>
      <c r="J140" s="3"/>
    </row>
    <row r="141" spans="1:10" s="1" customFormat="1" ht="18.75" hidden="1" customHeight="1">
      <c r="A141" s="4"/>
      <c r="B141" s="648"/>
      <c r="C141" s="644"/>
      <c r="D141" s="644"/>
      <c r="E141" s="641"/>
      <c r="F141" s="642"/>
      <c r="G141" s="644"/>
      <c r="H141" s="644"/>
      <c r="I141" s="646"/>
      <c r="J141" s="3"/>
    </row>
    <row r="142" spans="1:10" s="1" customFormat="1" ht="18.75" hidden="1" customHeight="1">
      <c r="A142" s="4"/>
      <c r="B142" s="647">
        <v>5</v>
      </c>
      <c r="C142" s="643"/>
      <c r="D142" s="643" t="str">
        <f>IF(C142,VLOOKUP(C142,女子登録情報!$A$2:$H$2000,2,0),"")</f>
        <v/>
      </c>
      <c r="E142" s="639" t="str">
        <f>IF(C142&gt;0,VLOOKUP(C142,女子登録情報!$A$2:$H$2000,3,0),"")</f>
        <v/>
      </c>
      <c r="F142" s="640"/>
      <c r="G142" s="643" t="str">
        <f>IF(C142&gt;0,VLOOKUP(C142,女子登録情報!$A$2:$H$2000,4,0),"")</f>
        <v/>
      </c>
      <c r="H142" s="643" t="str">
        <f>IF(C142&gt;0,VLOOKUP(C142,女子登録情報!$A$2:$H$2000,8,0),"")</f>
        <v/>
      </c>
      <c r="I142" s="645" t="str">
        <f>IF(C142&gt;0,VLOOKUP(C142,女子登録情報!$A$2:$H$2000,5,0),"")</f>
        <v/>
      </c>
      <c r="J142" s="3"/>
    </row>
    <row r="143" spans="1:10" s="1" customFormat="1" ht="18.75" hidden="1" customHeight="1">
      <c r="A143" s="4"/>
      <c r="B143" s="648"/>
      <c r="C143" s="644"/>
      <c r="D143" s="644"/>
      <c r="E143" s="641"/>
      <c r="F143" s="642"/>
      <c r="G143" s="644"/>
      <c r="H143" s="644"/>
      <c r="I143" s="646"/>
      <c r="J143" s="3"/>
    </row>
    <row r="144" spans="1:10" s="1" customFormat="1" ht="18.75" hidden="1" customHeight="1">
      <c r="A144" s="4"/>
      <c r="B144" s="647">
        <v>6</v>
      </c>
      <c r="C144" s="643"/>
      <c r="D144" s="643" t="str">
        <f>IF(C144,VLOOKUP(C144,女子登録情報!$A$2:$H$2000,2,0),"")</f>
        <v/>
      </c>
      <c r="E144" s="639" t="str">
        <f>IF(C144&gt;0,VLOOKUP(C144,女子登録情報!$A$2:$H$2000,3,0),"")</f>
        <v/>
      </c>
      <c r="F144" s="640"/>
      <c r="G144" s="643" t="str">
        <f>IF(C144&gt;0,VLOOKUP(C144,女子登録情報!$A$2:$H$2000,4,0),"")</f>
        <v/>
      </c>
      <c r="H144" s="643" t="str">
        <f>IF(C144&gt;0,VLOOKUP(C144,女子登録情報!$A$2:$H$2000,8,0),"")</f>
        <v/>
      </c>
      <c r="I144" s="645" t="str">
        <f>IF(C144&gt;0,VLOOKUP(C144,女子登録情報!$A$2:$H$2000,5,0),"")</f>
        <v/>
      </c>
      <c r="J144" s="3"/>
    </row>
    <row r="145" spans="1:10" s="1" customFormat="1" ht="19.5" hidden="1" customHeight="1" thickBot="1">
      <c r="A145" s="4"/>
      <c r="B145" s="694"/>
      <c r="C145" s="695"/>
      <c r="D145" s="695"/>
      <c r="E145" s="696"/>
      <c r="F145" s="697"/>
      <c r="G145" s="695"/>
      <c r="H145" s="695"/>
      <c r="I145" s="670"/>
      <c r="J145" s="3"/>
    </row>
    <row r="146" spans="1:10" s="1" customFormat="1" ht="18.75" hidden="1">
      <c r="A146" s="4"/>
      <c r="B146" s="671" t="s">
        <v>1181</v>
      </c>
      <c r="C146" s="672"/>
      <c r="D146" s="672"/>
      <c r="E146" s="672"/>
      <c r="F146" s="672"/>
      <c r="G146" s="672"/>
      <c r="H146" s="672"/>
      <c r="I146" s="673"/>
      <c r="J146" s="3"/>
    </row>
    <row r="147" spans="1:10" s="1" customFormat="1" ht="18.75" hidden="1">
      <c r="A147" s="4"/>
      <c r="B147" s="674"/>
      <c r="C147" s="675"/>
      <c r="D147" s="675"/>
      <c r="E147" s="675"/>
      <c r="F147" s="675"/>
      <c r="G147" s="675"/>
      <c r="H147" s="675"/>
      <c r="I147" s="676"/>
      <c r="J147" s="3"/>
    </row>
    <row r="148" spans="1:10" s="1" customFormat="1" ht="19.5" hidden="1" thickBot="1">
      <c r="A148" s="4"/>
      <c r="B148" s="677"/>
      <c r="C148" s="678"/>
      <c r="D148" s="678"/>
      <c r="E148" s="678"/>
      <c r="F148" s="678"/>
      <c r="G148" s="678"/>
      <c r="H148" s="678"/>
      <c r="I148" s="679"/>
      <c r="J148" s="3"/>
    </row>
    <row r="149" spans="1:10" s="1" customFormat="1" ht="18.75" hidden="1">
      <c r="A149" s="35"/>
      <c r="B149" s="35"/>
      <c r="C149" s="35"/>
      <c r="D149" s="35"/>
      <c r="E149" s="35"/>
      <c r="F149" s="35"/>
      <c r="G149" s="35"/>
      <c r="H149" s="35"/>
      <c r="I149" s="35"/>
      <c r="J149" s="38"/>
    </row>
    <row r="150" spans="1:10" s="1" customFormat="1" ht="19.5" hidden="1" thickBot="1">
      <c r="A150" s="4"/>
      <c r="B150" s="4"/>
      <c r="C150" s="4"/>
      <c r="D150" s="4"/>
      <c r="E150" s="4"/>
      <c r="F150" s="4"/>
      <c r="G150" s="4"/>
      <c r="H150" s="4"/>
      <c r="I150" s="4"/>
      <c r="J150" s="36" t="s">
        <v>1200</v>
      </c>
    </row>
    <row r="151" spans="1:10" s="1" customFormat="1" ht="18.75" hidden="1" customHeight="1">
      <c r="A151" s="4"/>
      <c r="B151" s="735" t="str">
        <f>CONCATENATE('加盟校情報&amp;大会設定'!$G$5,'加盟校情報&amp;大会設定'!$H$5,'加盟校情報&amp;大会設定'!$I$5,'加盟校情報&amp;大会設定'!$J$5,)&amp;"　女子4×100mR"</f>
        <v>第50回東海学生陸上競技秋季選手権大会　女子4×100mR</v>
      </c>
      <c r="C151" s="736"/>
      <c r="D151" s="736"/>
      <c r="E151" s="736"/>
      <c r="F151" s="736"/>
      <c r="G151" s="736"/>
      <c r="H151" s="736"/>
      <c r="I151" s="737"/>
      <c r="J151" s="3"/>
    </row>
    <row r="152" spans="1:10" s="1" customFormat="1" ht="19.5" hidden="1" customHeight="1" thickBot="1">
      <c r="A152" s="4"/>
      <c r="B152" s="738"/>
      <c r="C152" s="739"/>
      <c r="D152" s="739"/>
      <c r="E152" s="739"/>
      <c r="F152" s="739"/>
      <c r="G152" s="739"/>
      <c r="H152" s="739"/>
      <c r="I152" s="740"/>
      <c r="J152" s="3"/>
    </row>
    <row r="153" spans="1:10" s="1" customFormat="1" ht="18.75" hidden="1">
      <c r="A153" s="4"/>
      <c r="B153" s="650" t="s">
        <v>1183</v>
      </c>
      <c r="C153" s="651"/>
      <c r="D153" s="688" t="str">
        <f>IF(基本情報登録!$D$6&gt;0,基本情報登録!$D$6,"")</f>
        <v/>
      </c>
      <c r="E153" s="689"/>
      <c r="F153" s="689"/>
      <c r="G153" s="689"/>
      <c r="H153" s="651"/>
      <c r="I153" s="37" t="s">
        <v>1217</v>
      </c>
      <c r="J153" s="3"/>
    </row>
    <row r="154" spans="1:10" s="1" customFormat="1" ht="18.75" hidden="1" customHeight="1">
      <c r="A154" s="4"/>
      <c r="B154" s="657" t="s">
        <v>1</v>
      </c>
      <c r="C154" s="658"/>
      <c r="D154" s="690" t="str">
        <f>IF(基本情報登録!$D$8&gt;0,基本情報登録!$D$8,"")</f>
        <v/>
      </c>
      <c r="E154" s="691"/>
      <c r="F154" s="691"/>
      <c r="G154" s="691"/>
      <c r="H154" s="658"/>
      <c r="I154" s="645"/>
      <c r="J154" s="3"/>
    </row>
    <row r="155" spans="1:10" s="1" customFormat="1" ht="19.5" hidden="1" customHeight="1" thickBot="1">
      <c r="A155" s="4"/>
      <c r="B155" s="686"/>
      <c r="C155" s="687"/>
      <c r="D155" s="692"/>
      <c r="E155" s="693"/>
      <c r="F155" s="693"/>
      <c r="G155" s="693"/>
      <c r="H155" s="687"/>
      <c r="I155" s="670"/>
      <c r="J155" s="3"/>
    </row>
    <row r="156" spans="1:10" s="1" customFormat="1" ht="18.75" hidden="1">
      <c r="A156" s="4"/>
      <c r="B156" s="650" t="s">
        <v>2127</v>
      </c>
      <c r="C156" s="651"/>
      <c r="D156" s="652"/>
      <c r="E156" s="653"/>
      <c r="F156" s="653"/>
      <c r="G156" s="653"/>
      <c r="H156" s="653"/>
      <c r="I156" s="654"/>
      <c r="J156" s="3"/>
    </row>
    <row r="157" spans="1:10" s="1" customFormat="1" ht="18.75" hidden="1">
      <c r="A157" s="4"/>
      <c r="B157" s="25"/>
      <c r="C157" s="26"/>
      <c r="D157" s="27"/>
      <c r="E157" s="655" t="str">
        <f>TEXT(D156,"00000")</f>
        <v>00000</v>
      </c>
      <c r="F157" s="655"/>
      <c r="G157" s="655"/>
      <c r="H157" s="655"/>
      <c r="I157" s="656"/>
      <c r="J157" s="3"/>
    </row>
    <row r="158" spans="1:10" s="1" customFormat="1" ht="18.75" hidden="1" customHeight="1">
      <c r="A158" s="4"/>
      <c r="B158" s="657" t="s">
        <v>21</v>
      </c>
      <c r="C158" s="658"/>
      <c r="D158" s="639"/>
      <c r="E158" s="661"/>
      <c r="F158" s="661"/>
      <c r="G158" s="661"/>
      <c r="H158" s="661"/>
      <c r="I158" s="662"/>
      <c r="J158" s="3"/>
    </row>
    <row r="159" spans="1:10" s="1" customFormat="1" ht="18.75" hidden="1" customHeight="1">
      <c r="A159" s="4"/>
      <c r="B159" s="659"/>
      <c r="C159" s="660"/>
      <c r="D159" s="641"/>
      <c r="E159" s="663"/>
      <c r="F159" s="663"/>
      <c r="G159" s="663"/>
      <c r="H159" s="663"/>
      <c r="I159" s="664"/>
      <c r="J159" s="3"/>
    </row>
    <row r="160" spans="1:10" s="1" customFormat="1" ht="19.5" hidden="1" thickBot="1">
      <c r="A160" s="4"/>
      <c r="B160" s="665" t="s">
        <v>1177</v>
      </c>
      <c r="C160" s="666"/>
      <c r="D160" s="667"/>
      <c r="E160" s="668"/>
      <c r="F160" s="668"/>
      <c r="G160" s="668"/>
      <c r="H160" s="668"/>
      <c r="I160" s="669"/>
      <c r="J160" s="3"/>
    </row>
    <row r="161" spans="1:10" s="1" customFormat="1" ht="18.75" hidden="1">
      <c r="A161" s="4"/>
      <c r="B161" s="698" t="s">
        <v>1178</v>
      </c>
      <c r="C161" s="699"/>
      <c r="D161" s="699"/>
      <c r="E161" s="699"/>
      <c r="F161" s="699"/>
      <c r="G161" s="699"/>
      <c r="H161" s="699"/>
      <c r="I161" s="700"/>
      <c r="J161" s="3"/>
    </row>
    <row r="162" spans="1:10" s="1" customFormat="1" ht="19.5" hidden="1" thickBot="1">
      <c r="A162" s="4"/>
      <c r="B162" s="28" t="s">
        <v>1182</v>
      </c>
      <c r="C162" s="29" t="s">
        <v>14</v>
      </c>
      <c r="D162" s="29" t="s">
        <v>1122</v>
      </c>
      <c r="E162" s="701" t="s">
        <v>1179</v>
      </c>
      <c r="F162" s="702"/>
      <c r="G162" s="29" t="s">
        <v>1183</v>
      </c>
      <c r="H162" s="29" t="s">
        <v>39</v>
      </c>
      <c r="I162" s="30" t="s">
        <v>1180</v>
      </c>
      <c r="J162" s="3"/>
    </row>
    <row r="163" spans="1:10" s="1" customFormat="1" ht="19.5" hidden="1" customHeight="1" thickTop="1">
      <c r="A163" s="4"/>
      <c r="B163" s="703">
        <v>1</v>
      </c>
      <c r="C163" s="704"/>
      <c r="D163" s="704" t="str">
        <f>IF(C163&gt;0,VLOOKUP(C163,女子登録情報!$A$2:$H$2000,2,0),"")</f>
        <v/>
      </c>
      <c r="E163" s="705" t="str">
        <f>IF(C163&gt;0,VLOOKUP(C163,女子登録情報!$A$2:$H$2000,3,0),"")</f>
        <v/>
      </c>
      <c r="F163" s="706"/>
      <c r="G163" s="704" t="str">
        <f>IF(C163&gt;0,VLOOKUP(C163,女子登録情報!$A$2:$H$2000,4,0),"")</f>
        <v/>
      </c>
      <c r="H163" s="704" t="str">
        <f>IF(C163&gt;0,VLOOKUP(C163,女子登録情報!$A$2:$H$2000,8,0),"")</f>
        <v/>
      </c>
      <c r="I163" s="707" t="str">
        <f>IF(C163&gt;0,VLOOKUP(C163,女子登録情報!$A$2:$H$2000,5,0),"")</f>
        <v/>
      </c>
      <c r="J163" s="3"/>
    </row>
    <row r="164" spans="1:10" s="1" customFormat="1" ht="18.75" hidden="1" customHeight="1">
      <c r="A164" s="4"/>
      <c r="B164" s="648"/>
      <c r="C164" s="644"/>
      <c r="D164" s="644"/>
      <c r="E164" s="641"/>
      <c r="F164" s="642"/>
      <c r="G164" s="644"/>
      <c r="H164" s="644"/>
      <c r="I164" s="646"/>
      <c r="J164" s="3"/>
    </row>
    <row r="165" spans="1:10" s="1" customFormat="1" ht="18.75" hidden="1" customHeight="1">
      <c r="A165" s="4"/>
      <c r="B165" s="647">
        <v>2</v>
      </c>
      <c r="C165" s="643"/>
      <c r="D165" s="643" t="str">
        <f>IF(C165,VLOOKUP(C165,女子登録情報!$A$2:$H$2000,2,0),"")</f>
        <v/>
      </c>
      <c r="E165" s="639" t="str">
        <f>IF(C165&gt;0,VLOOKUP(C165,女子登録情報!$A$2:$H$2000,3,0),"")</f>
        <v/>
      </c>
      <c r="F165" s="640"/>
      <c r="G165" s="643" t="str">
        <f>IF(C165&gt;0,VLOOKUP(C165,女子登録情報!$A$2:$H$2000,4,0),"")</f>
        <v/>
      </c>
      <c r="H165" s="643" t="str">
        <f>IF(C165&gt;0,VLOOKUP(C165,女子登録情報!$A$2:$H$2000,8,0),"")</f>
        <v/>
      </c>
      <c r="I165" s="645" t="str">
        <f>IF(C165&gt;0,VLOOKUP(C165,女子登録情報!$A$2:$H$2000,5,0),"")</f>
        <v/>
      </c>
      <c r="J165" s="3"/>
    </row>
    <row r="166" spans="1:10" s="1" customFormat="1" ht="18.75" hidden="1" customHeight="1">
      <c r="A166" s="4"/>
      <c r="B166" s="648"/>
      <c r="C166" s="644"/>
      <c r="D166" s="644"/>
      <c r="E166" s="641"/>
      <c r="F166" s="642"/>
      <c r="G166" s="644"/>
      <c r="H166" s="644"/>
      <c r="I166" s="646"/>
      <c r="J166" s="3"/>
    </row>
    <row r="167" spans="1:10" s="1" customFormat="1" ht="18.75" hidden="1" customHeight="1">
      <c r="A167" s="4"/>
      <c r="B167" s="647">
        <v>3</v>
      </c>
      <c r="C167" s="643"/>
      <c r="D167" s="643" t="str">
        <f>IF(C167,VLOOKUP(C167,女子登録情報!$A$2:$H$2000,2,0),"")</f>
        <v/>
      </c>
      <c r="E167" s="639" t="str">
        <f>IF(C167&gt;0,VLOOKUP(C167,女子登録情報!$A$2:$H$2000,3,0),"")</f>
        <v/>
      </c>
      <c r="F167" s="640"/>
      <c r="G167" s="643" t="str">
        <f>IF(C167&gt;0,VLOOKUP(C167,女子登録情報!$A$2:$H$2000,4,0),"")</f>
        <v/>
      </c>
      <c r="H167" s="643" t="str">
        <f>IF(C167&gt;0,VLOOKUP(C167,女子登録情報!$A$2:$H$2000,8,0),"")</f>
        <v/>
      </c>
      <c r="I167" s="645" t="str">
        <f>IF(C167&gt;0,VLOOKUP(C167,女子登録情報!$A$2:$H$2000,5,0),"")</f>
        <v/>
      </c>
      <c r="J167" s="3"/>
    </row>
    <row r="168" spans="1:10" s="1" customFormat="1" ht="18.75" hidden="1" customHeight="1">
      <c r="A168" s="4"/>
      <c r="B168" s="648"/>
      <c r="C168" s="644"/>
      <c r="D168" s="644"/>
      <c r="E168" s="641"/>
      <c r="F168" s="642"/>
      <c r="G168" s="644"/>
      <c r="H168" s="644"/>
      <c r="I168" s="646"/>
      <c r="J168" s="3"/>
    </row>
    <row r="169" spans="1:10" s="1" customFormat="1" ht="18.75" hidden="1" customHeight="1">
      <c r="A169" s="4"/>
      <c r="B169" s="647">
        <v>4</v>
      </c>
      <c r="C169" s="643"/>
      <c r="D169" s="643" t="str">
        <f>IF(C169,VLOOKUP(C169,女子登録情報!$A$2:$H$2000,2,0),"")</f>
        <v/>
      </c>
      <c r="E169" s="639" t="str">
        <f>IF(C169&gt;0,VLOOKUP(C169,女子登録情報!$A$2:$H$2000,3,0),"")</f>
        <v/>
      </c>
      <c r="F169" s="640"/>
      <c r="G169" s="643" t="str">
        <f>IF(C169&gt;0,VLOOKUP(C169,女子登録情報!$A$2:$H$2000,4,0),"")</f>
        <v/>
      </c>
      <c r="H169" s="643" t="str">
        <f>IF(C169&gt;0,VLOOKUP(C169,女子登録情報!$A$2:$H$2000,8,0),"")</f>
        <v/>
      </c>
      <c r="I169" s="645" t="str">
        <f>IF(C169&gt;0,VLOOKUP(C169,女子登録情報!$A$2:$H$2000,5,0),"")</f>
        <v/>
      </c>
      <c r="J169" s="3"/>
    </row>
    <row r="170" spans="1:10" s="1" customFormat="1" ht="18.75" hidden="1" customHeight="1">
      <c r="A170" s="4"/>
      <c r="B170" s="648"/>
      <c r="C170" s="644"/>
      <c r="D170" s="644"/>
      <c r="E170" s="641"/>
      <c r="F170" s="642"/>
      <c r="G170" s="644"/>
      <c r="H170" s="644"/>
      <c r="I170" s="646"/>
      <c r="J170" s="3"/>
    </row>
    <row r="171" spans="1:10" s="1" customFormat="1" ht="18.75" hidden="1" customHeight="1">
      <c r="A171" s="4"/>
      <c r="B171" s="647">
        <v>5</v>
      </c>
      <c r="C171" s="643"/>
      <c r="D171" s="643" t="str">
        <f>IF(C171,VLOOKUP(C171,女子登録情報!$A$2:$H$2000,2,0),"")</f>
        <v/>
      </c>
      <c r="E171" s="639" t="str">
        <f>IF(C171&gt;0,VLOOKUP(C171,女子登録情報!$A$2:$H$2000,3,0),"")</f>
        <v/>
      </c>
      <c r="F171" s="640"/>
      <c r="G171" s="643" t="str">
        <f>IF(C171&gt;0,VLOOKUP(C171,女子登録情報!$A$2:$H$2000,4,0),"")</f>
        <v/>
      </c>
      <c r="H171" s="643" t="str">
        <f>IF(C171&gt;0,VLOOKUP(C171,女子登録情報!$A$2:$H$2000,8,0),"")</f>
        <v/>
      </c>
      <c r="I171" s="645" t="str">
        <f>IF(C171&gt;0,VLOOKUP(C171,女子登録情報!$A$2:$H$2000,5,0),"")</f>
        <v/>
      </c>
      <c r="J171" s="3"/>
    </row>
    <row r="172" spans="1:10" s="1" customFormat="1" ht="18.75" hidden="1" customHeight="1">
      <c r="A172" s="4"/>
      <c r="B172" s="648"/>
      <c r="C172" s="644"/>
      <c r="D172" s="644"/>
      <c r="E172" s="641"/>
      <c r="F172" s="642"/>
      <c r="G172" s="644"/>
      <c r="H172" s="644"/>
      <c r="I172" s="646"/>
      <c r="J172" s="3"/>
    </row>
    <row r="173" spans="1:10" s="1" customFormat="1" ht="18.75" hidden="1" customHeight="1">
      <c r="A173" s="4"/>
      <c r="B173" s="647">
        <v>6</v>
      </c>
      <c r="C173" s="643"/>
      <c r="D173" s="643" t="str">
        <f>IF(C173,VLOOKUP(C173,女子登録情報!$A$2:$H$2000,2,0),"")</f>
        <v/>
      </c>
      <c r="E173" s="639" t="str">
        <f>IF(C173&gt;0,VLOOKUP(C173,女子登録情報!$A$2:$H$2000,3,0),"")</f>
        <v/>
      </c>
      <c r="F173" s="640"/>
      <c r="G173" s="643" t="str">
        <f>IF(C173&gt;0,VLOOKUP(C173,女子登録情報!$A$2:$H$2000,4,0),"")</f>
        <v/>
      </c>
      <c r="H173" s="643" t="str">
        <f>IF(C173&gt;0,VLOOKUP(C173,女子登録情報!$A$2:$H$2000,8,0),"")</f>
        <v/>
      </c>
      <c r="I173" s="645" t="str">
        <f>IF(C173&gt;0,VLOOKUP(C173,女子登録情報!$A$2:$H$2000,5,0),"")</f>
        <v/>
      </c>
      <c r="J173" s="3"/>
    </row>
    <row r="174" spans="1:10" s="1" customFormat="1" ht="19.5" hidden="1" customHeight="1" thickBot="1">
      <c r="A174" s="4"/>
      <c r="B174" s="694"/>
      <c r="C174" s="695"/>
      <c r="D174" s="695"/>
      <c r="E174" s="696"/>
      <c r="F174" s="697"/>
      <c r="G174" s="695"/>
      <c r="H174" s="695"/>
      <c r="I174" s="670"/>
      <c r="J174" s="3"/>
    </row>
    <row r="175" spans="1:10" s="1" customFormat="1" ht="18.75" hidden="1">
      <c r="A175" s="4"/>
      <c r="B175" s="671" t="s">
        <v>1181</v>
      </c>
      <c r="C175" s="672"/>
      <c r="D175" s="672"/>
      <c r="E175" s="672"/>
      <c r="F175" s="672"/>
      <c r="G175" s="672"/>
      <c r="H175" s="672"/>
      <c r="I175" s="673"/>
      <c r="J175" s="3"/>
    </row>
    <row r="176" spans="1:10" s="1" customFormat="1" ht="18.75" hidden="1">
      <c r="A176" s="4"/>
      <c r="B176" s="674"/>
      <c r="C176" s="675"/>
      <c r="D176" s="675"/>
      <c r="E176" s="675"/>
      <c r="F176" s="675"/>
      <c r="G176" s="675"/>
      <c r="H176" s="675"/>
      <c r="I176" s="676"/>
      <c r="J176" s="3"/>
    </row>
    <row r="177" spans="1:10" s="1" customFormat="1" ht="19.5" hidden="1" thickBot="1">
      <c r="A177" s="4"/>
      <c r="B177" s="677"/>
      <c r="C177" s="678"/>
      <c r="D177" s="678"/>
      <c r="E177" s="678"/>
      <c r="F177" s="678"/>
      <c r="G177" s="678"/>
      <c r="H177" s="678"/>
      <c r="I177" s="679"/>
      <c r="J177" s="3"/>
    </row>
    <row r="178" spans="1:10" s="1" customFormat="1" ht="18.75" hidden="1">
      <c r="A178" s="35"/>
      <c r="B178" s="35"/>
      <c r="C178" s="35"/>
      <c r="D178" s="35"/>
      <c r="E178" s="35"/>
      <c r="F178" s="35"/>
      <c r="G178" s="35"/>
      <c r="H178" s="35"/>
      <c r="I178" s="35"/>
      <c r="J178" s="38"/>
    </row>
    <row r="179" spans="1:10" s="1" customFormat="1" ht="19.5" hidden="1" thickBot="1">
      <c r="A179" s="4"/>
      <c r="B179" s="4"/>
      <c r="C179" s="4"/>
      <c r="D179" s="4"/>
      <c r="E179" s="4"/>
      <c r="F179" s="4"/>
      <c r="G179" s="4"/>
      <c r="H179" s="4"/>
      <c r="I179" s="4"/>
      <c r="J179" s="36" t="s">
        <v>1201</v>
      </c>
    </row>
    <row r="180" spans="1:10" s="1" customFormat="1" ht="18.75" hidden="1" customHeight="1">
      <c r="A180" s="4"/>
      <c r="B180" s="735" t="str">
        <f>CONCATENATE('加盟校情報&amp;大会設定'!$G$5,'加盟校情報&amp;大会設定'!$H$5,'加盟校情報&amp;大会設定'!$I$5,'加盟校情報&amp;大会設定'!$J$5,)&amp;"　女子4×100mR"</f>
        <v>第50回東海学生陸上競技秋季選手権大会　女子4×100mR</v>
      </c>
      <c r="C180" s="736"/>
      <c r="D180" s="736"/>
      <c r="E180" s="736"/>
      <c r="F180" s="736"/>
      <c r="G180" s="736"/>
      <c r="H180" s="736"/>
      <c r="I180" s="737"/>
      <c r="J180" s="3"/>
    </row>
    <row r="181" spans="1:10" s="1" customFormat="1" ht="19.5" hidden="1" customHeight="1" thickBot="1">
      <c r="A181" s="4"/>
      <c r="B181" s="738"/>
      <c r="C181" s="739"/>
      <c r="D181" s="739"/>
      <c r="E181" s="739"/>
      <c r="F181" s="739"/>
      <c r="G181" s="739"/>
      <c r="H181" s="739"/>
      <c r="I181" s="740"/>
      <c r="J181" s="3"/>
    </row>
    <row r="182" spans="1:10" s="1" customFormat="1" ht="18.75" hidden="1">
      <c r="A182" s="4"/>
      <c r="B182" s="650" t="s">
        <v>1183</v>
      </c>
      <c r="C182" s="651"/>
      <c r="D182" s="688" t="str">
        <f>IF(基本情報登録!$D$6&gt;0,基本情報登録!$D$6,"")</f>
        <v/>
      </c>
      <c r="E182" s="689"/>
      <c r="F182" s="689"/>
      <c r="G182" s="689"/>
      <c r="H182" s="651"/>
      <c r="I182" s="37" t="s">
        <v>1217</v>
      </c>
      <c r="J182" s="3"/>
    </row>
    <row r="183" spans="1:10" s="1" customFormat="1" ht="18.75" hidden="1" customHeight="1">
      <c r="A183" s="4"/>
      <c r="B183" s="657" t="s">
        <v>1</v>
      </c>
      <c r="C183" s="658"/>
      <c r="D183" s="690" t="str">
        <f>IF(基本情報登録!$D$8&gt;0,基本情報登録!$D$8,"")</f>
        <v/>
      </c>
      <c r="E183" s="691"/>
      <c r="F183" s="691"/>
      <c r="G183" s="691"/>
      <c r="H183" s="658"/>
      <c r="I183" s="645"/>
      <c r="J183" s="3"/>
    </row>
    <row r="184" spans="1:10" s="1" customFormat="1" ht="19.5" hidden="1" customHeight="1" thickBot="1">
      <c r="A184" s="4"/>
      <c r="B184" s="686"/>
      <c r="C184" s="687"/>
      <c r="D184" s="692"/>
      <c r="E184" s="693"/>
      <c r="F184" s="693"/>
      <c r="G184" s="693"/>
      <c r="H184" s="687"/>
      <c r="I184" s="670"/>
      <c r="J184" s="3"/>
    </row>
    <row r="185" spans="1:10" s="1" customFormat="1" ht="18.75" hidden="1">
      <c r="A185" s="4"/>
      <c r="B185" s="650" t="s">
        <v>2127</v>
      </c>
      <c r="C185" s="651"/>
      <c r="D185" s="652"/>
      <c r="E185" s="653"/>
      <c r="F185" s="653"/>
      <c r="G185" s="653"/>
      <c r="H185" s="653"/>
      <c r="I185" s="654"/>
      <c r="J185" s="3"/>
    </row>
    <row r="186" spans="1:10" s="1" customFormat="1" ht="18.75" hidden="1">
      <c r="A186" s="4"/>
      <c r="B186" s="25"/>
      <c r="C186" s="26"/>
      <c r="D186" s="27"/>
      <c r="E186" s="655" t="str">
        <f>TEXT(D185,"00000")</f>
        <v>00000</v>
      </c>
      <c r="F186" s="655"/>
      <c r="G186" s="655"/>
      <c r="H186" s="655"/>
      <c r="I186" s="656"/>
      <c r="J186" s="3"/>
    </row>
    <row r="187" spans="1:10" s="1" customFormat="1" ht="18.75" hidden="1" customHeight="1">
      <c r="A187" s="4"/>
      <c r="B187" s="657" t="s">
        <v>21</v>
      </c>
      <c r="C187" s="658"/>
      <c r="D187" s="639"/>
      <c r="E187" s="661"/>
      <c r="F187" s="661"/>
      <c r="G187" s="661"/>
      <c r="H187" s="661"/>
      <c r="I187" s="662"/>
      <c r="J187" s="3"/>
    </row>
    <row r="188" spans="1:10" s="1" customFormat="1" ht="18.75" hidden="1" customHeight="1">
      <c r="A188" s="4"/>
      <c r="B188" s="659"/>
      <c r="C188" s="660"/>
      <c r="D188" s="641"/>
      <c r="E188" s="663"/>
      <c r="F188" s="663"/>
      <c r="G188" s="663"/>
      <c r="H188" s="663"/>
      <c r="I188" s="664"/>
      <c r="J188" s="3"/>
    </row>
    <row r="189" spans="1:10" s="1" customFormat="1" ht="19.5" hidden="1" thickBot="1">
      <c r="A189" s="4"/>
      <c r="B189" s="665" t="s">
        <v>1177</v>
      </c>
      <c r="C189" s="666"/>
      <c r="D189" s="667"/>
      <c r="E189" s="668"/>
      <c r="F189" s="668"/>
      <c r="G189" s="668"/>
      <c r="H189" s="668"/>
      <c r="I189" s="669"/>
      <c r="J189" s="3"/>
    </row>
    <row r="190" spans="1:10" s="1" customFormat="1" ht="18.75" hidden="1">
      <c r="A190" s="4"/>
      <c r="B190" s="698" t="s">
        <v>1178</v>
      </c>
      <c r="C190" s="699"/>
      <c r="D190" s="699"/>
      <c r="E190" s="699"/>
      <c r="F190" s="699"/>
      <c r="G190" s="699"/>
      <c r="H190" s="699"/>
      <c r="I190" s="700"/>
      <c r="J190" s="3"/>
    </row>
    <row r="191" spans="1:10" s="1" customFormat="1" ht="19.5" hidden="1" thickBot="1">
      <c r="A191" s="4"/>
      <c r="B191" s="28" t="s">
        <v>1182</v>
      </c>
      <c r="C191" s="29" t="s">
        <v>14</v>
      </c>
      <c r="D191" s="29" t="s">
        <v>1122</v>
      </c>
      <c r="E191" s="701" t="s">
        <v>1179</v>
      </c>
      <c r="F191" s="702"/>
      <c r="G191" s="29" t="s">
        <v>1183</v>
      </c>
      <c r="H191" s="29" t="s">
        <v>39</v>
      </c>
      <c r="I191" s="30" t="s">
        <v>1180</v>
      </c>
      <c r="J191" s="3"/>
    </row>
    <row r="192" spans="1:10" s="1" customFormat="1" ht="19.5" hidden="1" customHeight="1" thickTop="1">
      <c r="A192" s="4"/>
      <c r="B192" s="703">
        <v>1</v>
      </c>
      <c r="C192" s="704"/>
      <c r="D192" s="704" t="str">
        <f>IF(C192&gt;0,VLOOKUP(C192,女子登録情報!$A$2:$H$2000,2,0),"")</f>
        <v/>
      </c>
      <c r="E192" s="705" t="str">
        <f>IF(C192&gt;0,VLOOKUP(C192,女子登録情報!$A$2:$H$2000,3,0),"")</f>
        <v/>
      </c>
      <c r="F192" s="706"/>
      <c r="G192" s="704" t="str">
        <f>IF(C192&gt;0,VLOOKUP(C192,女子登録情報!$A$2:$H$2000,4,0),"")</f>
        <v/>
      </c>
      <c r="H192" s="704" t="str">
        <f>IF(C192&gt;0,VLOOKUP(C192,女子登録情報!$A$2:$H$2000,8,0),"")</f>
        <v/>
      </c>
      <c r="I192" s="707" t="str">
        <f>IF(C192&gt;0,VLOOKUP(C192,女子登録情報!$A$2:$H$2000,5,0),"")</f>
        <v/>
      </c>
      <c r="J192" s="3"/>
    </row>
    <row r="193" spans="1:10" s="1" customFormat="1" ht="18.75" hidden="1" customHeight="1">
      <c r="A193" s="4"/>
      <c r="B193" s="648"/>
      <c r="C193" s="644"/>
      <c r="D193" s="644"/>
      <c r="E193" s="641"/>
      <c r="F193" s="642"/>
      <c r="G193" s="644"/>
      <c r="H193" s="644"/>
      <c r="I193" s="646"/>
      <c r="J193" s="3"/>
    </row>
    <row r="194" spans="1:10" s="1" customFormat="1" ht="18.75" hidden="1" customHeight="1">
      <c r="A194" s="4"/>
      <c r="B194" s="647">
        <v>2</v>
      </c>
      <c r="C194" s="643"/>
      <c r="D194" s="643" t="str">
        <f>IF(C194,VLOOKUP(C194,女子登録情報!$A$2:$H$2000,2,0),"")</f>
        <v/>
      </c>
      <c r="E194" s="639" t="str">
        <f>IF(C194&gt;0,VLOOKUP(C194,女子登録情報!$A$2:$H$2000,3,0),"")</f>
        <v/>
      </c>
      <c r="F194" s="640"/>
      <c r="G194" s="643" t="str">
        <f>IF(C194&gt;0,VLOOKUP(C194,女子登録情報!$A$2:$H$2000,4,0),"")</f>
        <v/>
      </c>
      <c r="H194" s="643" t="str">
        <f>IF(C194&gt;0,VLOOKUP(C194,女子登録情報!$A$2:$H$2000,8,0),"")</f>
        <v/>
      </c>
      <c r="I194" s="645" t="str">
        <f>IF(C194&gt;0,VLOOKUP(C194,女子登録情報!$A$2:$H$2000,5,0),"")</f>
        <v/>
      </c>
      <c r="J194" s="3"/>
    </row>
    <row r="195" spans="1:10" s="1" customFormat="1" ht="18.75" hidden="1" customHeight="1">
      <c r="A195" s="4"/>
      <c r="B195" s="648"/>
      <c r="C195" s="644"/>
      <c r="D195" s="644"/>
      <c r="E195" s="641"/>
      <c r="F195" s="642"/>
      <c r="G195" s="644"/>
      <c r="H195" s="644"/>
      <c r="I195" s="646"/>
      <c r="J195" s="3"/>
    </row>
    <row r="196" spans="1:10" s="1" customFormat="1" ht="18.75" hidden="1" customHeight="1">
      <c r="A196" s="4"/>
      <c r="B196" s="647">
        <v>3</v>
      </c>
      <c r="C196" s="643"/>
      <c r="D196" s="643" t="str">
        <f>IF(C196,VLOOKUP(C196,女子登録情報!$A$2:$H$2000,2,0),"")</f>
        <v/>
      </c>
      <c r="E196" s="639" t="str">
        <f>IF(C196&gt;0,VLOOKUP(C196,女子登録情報!$A$2:$H$2000,3,0),"")</f>
        <v/>
      </c>
      <c r="F196" s="640"/>
      <c r="G196" s="643" t="str">
        <f>IF(C196&gt;0,VLOOKUP(C196,女子登録情報!$A$2:$H$2000,4,0),"")</f>
        <v/>
      </c>
      <c r="H196" s="643" t="str">
        <f>IF(C196&gt;0,VLOOKUP(C196,女子登録情報!$A$2:$H$2000,8,0),"")</f>
        <v/>
      </c>
      <c r="I196" s="645" t="str">
        <f>IF(C196&gt;0,VLOOKUP(C196,女子登録情報!$A$2:$H$2000,5,0),"")</f>
        <v/>
      </c>
      <c r="J196" s="3"/>
    </row>
    <row r="197" spans="1:10" s="1" customFormat="1" ht="18.75" hidden="1" customHeight="1">
      <c r="A197" s="4"/>
      <c r="B197" s="648"/>
      <c r="C197" s="644"/>
      <c r="D197" s="644"/>
      <c r="E197" s="641"/>
      <c r="F197" s="642"/>
      <c r="G197" s="644"/>
      <c r="H197" s="644"/>
      <c r="I197" s="646"/>
      <c r="J197" s="3"/>
    </row>
    <row r="198" spans="1:10" s="1" customFormat="1" ht="18.75" hidden="1" customHeight="1">
      <c r="A198" s="4"/>
      <c r="B198" s="647">
        <v>4</v>
      </c>
      <c r="C198" s="643"/>
      <c r="D198" s="643" t="str">
        <f>IF(C198,VLOOKUP(C198,女子登録情報!$A$2:$H$2000,2,0),"")</f>
        <v/>
      </c>
      <c r="E198" s="639" t="str">
        <f>IF(C198&gt;0,VLOOKUP(C198,女子登録情報!$A$2:$H$2000,3,0),"")</f>
        <v/>
      </c>
      <c r="F198" s="640"/>
      <c r="G198" s="643" t="str">
        <f>IF(C198&gt;0,VLOOKUP(C198,女子登録情報!$A$2:$H$2000,4,0),"")</f>
        <v/>
      </c>
      <c r="H198" s="643" t="str">
        <f>IF(C198&gt;0,VLOOKUP(C198,女子登録情報!$A$2:$H$2000,8,0),"")</f>
        <v/>
      </c>
      <c r="I198" s="645" t="str">
        <f>IF(C198&gt;0,VLOOKUP(C198,女子登録情報!$A$2:$H$2000,5,0),"")</f>
        <v/>
      </c>
      <c r="J198" s="3"/>
    </row>
    <row r="199" spans="1:10" s="1" customFormat="1" ht="18.75" hidden="1" customHeight="1">
      <c r="A199" s="4"/>
      <c r="B199" s="648"/>
      <c r="C199" s="644"/>
      <c r="D199" s="644"/>
      <c r="E199" s="641"/>
      <c r="F199" s="642"/>
      <c r="G199" s="644"/>
      <c r="H199" s="644"/>
      <c r="I199" s="646"/>
      <c r="J199" s="3"/>
    </row>
    <row r="200" spans="1:10" s="1" customFormat="1" ht="18.75" hidden="1" customHeight="1">
      <c r="A200" s="4"/>
      <c r="B200" s="647">
        <v>5</v>
      </c>
      <c r="C200" s="643"/>
      <c r="D200" s="643" t="str">
        <f>IF(C200,VLOOKUP(C200,女子登録情報!$A$2:$H$2000,2,0),"")</f>
        <v/>
      </c>
      <c r="E200" s="639" t="str">
        <f>IF(C200&gt;0,VLOOKUP(C200,女子登録情報!$A$2:$H$2000,3,0),"")</f>
        <v/>
      </c>
      <c r="F200" s="640"/>
      <c r="G200" s="643" t="str">
        <f>IF(C200&gt;0,VLOOKUP(C200,女子登録情報!$A$2:$H$2000,4,0),"")</f>
        <v/>
      </c>
      <c r="H200" s="643" t="str">
        <f>IF(C200&gt;0,VLOOKUP(C200,女子登録情報!$A$2:$H$2000,8,0),"")</f>
        <v/>
      </c>
      <c r="I200" s="645" t="str">
        <f>IF(C200&gt;0,VLOOKUP(C200,女子登録情報!$A$2:$H$2000,5,0),"")</f>
        <v/>
      </c>
      <c r="J200" s="3"/>
    </row>
    <row r="201" spans="1:10" s="1" customFormat="1" ht="18.75" hidden="1" customHeight="1">
      <c r="A201" s="4"/>
      <c r="B201" s="648"/>
      <c r="C201" s="644"/>
      <c r="D201" s="644"/>
      <c r="E201" s="641"/>
      <c r="F201" s="642"/>
      <c r="G201" s="644"/>
      <c r="H201" s="644"/>
      <c r="I201" s="646"/>
      <c r="J201" s="3"/>
    </row>
    <row r="202" spans="1:10" s="1" customFormat="1" ht="18.75" hidden="1" customHeight="1">
      <c r="A202" s="4"/>
      <c r="B202" s="647">
        <v>6</v>
      </c>
      <c r="C202" s="643"/>
      <c r="D202" s="643" t="str">
        <f>IF(C202,VLOOKUP(C202,女子登録情報!$A$2:$H$2000,2,0),"")</f>
        <v/>
      </c>
      <c r="E202" s="639" t="str">
        <f>IF(C202&gt;0,VLOOKUP(C202,女子登録情報!$A$2:$H$2000,3,0),"")</f>
        <v/>
      </c>
      <c r="F202" s="640"/>
      <c r="G202" s="643" t="str">
        <f>IF(C202&gt;0,VLOOKUP(C202,女子登録情報!$A$2:$H$2000,4,0),"")</f>
        <v/>
      </c>
      <c r="H202" s="643" t="str">
        <f>IF(C202&gt;0,VLOOKUP(C202,女子登録情報!$A$2:$H$2000,8,0),"")</f>
        <v/>
      </c>
      <c r="I202" s="645" t="str">
        <f>IF(C202&gt;0,VLOOKUP(C202,女子登録情報!$A$2:$H$2000,5,0),"")</f>
        <v/>
      </c>
      <c r="J202" s="3"/>
    </row>
    <row r="203" spans="1:10" s="1" customFormat="1" ht="19.5" hidden="1" customHeight="1" thickBot="1">
      <c r="A203" s="4"/>
      <c r="B203" s="694"/>
      <c r="C203" s="695"/>
      <c r="D203" s="695"/>
      <c r="E203" s="696"/>
      <c r="F203" s="697"/>
      <c r="G203" s="695"/>
      <c r="H203" s="695"/>
      <c r="I203" s="670"/>
      <c r="J203" s="3"/>
    </row>
    <row r="204" spans="1:10" s="1" customFormat="1" ht="18.75" hidden="1">
      <c r="A204" s="4"/>
      <c r="B204" s="671" t="s">
        <v>1181</v>
      </c>
      <c r="C204" s="672"/>
      <c r="D204" s="672"/>
      <c r="E204" s="672"/>
      <c r="F204" s="672"/>
      <c r="G204" s="672"/>
      <c r="H204" s="672"/>
      <c r="I204" s="673"/>
      <c r="J204" s="3"/>
    </row>
    <row r="205" spans="1:10" s="1" customFormat="1" ht="18.75" hidden="1">
      <c r="A205" s="4"/>
      <c r="B205" s="674"/>
      <c r="C205" s="675"/>
      <c r="D205" s="675"/>
      <c r="E205" s="675"/>
      <c r="F205" s="675"/>
      <c r="G205" s="675"/>
      <c r="H205" s="675"/>
      <c r="I205" s="676"/>
      <c r="J205" s="3"/>
    </row>
    <row r="206" spans="1:10" s="1" customFormat="1" ht="19.5" hidden="1" thickBot="1">
      <c r="A206" s="4"/>
      <c r="B206" s="677"/>
      <c r="C206" s="678"/>
      <c r="D206" s="678"/>
      <c r="E206" s="678"/>
      <c r="F206" s="678"/>
      <c r="G206" s="678"/>
      <c r="H206" s="678"/>
      <c r="I206" s="679"/>
      <c r="J206" s="3"/>
    </row>
    <row r="207" spans="1:10" s="1" customFormat="1" ht="18.75" hidden="1">
      <c r="A207" s="35"/>
      <c r="B207" s="35"/>
      <c r="C207" s="35"/>
      <c r="D207" s="35"/>
      <c r="E207" s="35"/>
      <c r="F207" s="35"/>
      <c r="G207" s="35"/>
      <c r="H207" s="35"/>
      <c r="I207" s="35"/>
      <c r="J207" s="38"/>
    </row>
    <row r="208" spans="1:10" s="1" customFormat="1" ht="19.5" hidden="1" thickBot="1">
      <c r="A208" s="4"/>
      <c r="B208" s="4"/>
      <c r="C208" s="4"/>
      <c r="D208" s="4"/>
      <c r="E208" s="4"/>
      <c r="F208" s="4"/>
      <c r="G208" s="4"/>
      <c r="H208" s="4"/>
      <c r="I208" s="4"/>
      <c r="J208" s="36" t="s">
        <v>1202</v>
      </c>
    </row>
    <row r="209" spans="1:10" s="1" customFormat="1" ht="18.75" hidden="1" customHeight="1">
      <c r="A209" s="4"/>
      <c r="B209" s="735" t="str">
        <f>CONCATENATE('加盟校情報&amp;大会設定'!$G$5,'加盟校情報&amp;大会設定'!$H$5,'加盟校情報&amp;大会設定'!$I$5,'加盟校情報&amp;大会設定'!$J$5,)&amp;"　女子4×100mR"</f>
        <v>第50回東海学生陸上競技秋季選手権大会　女子4×100mR</v>
      </c>
      <c r="C209" s="736"/>
      <c r="D209" s="736"/>
      <c r="E209" s="736"/>
      <c r="F209" s="736"/>
      <c r="G209" s="736"/>
      <c r="H209" s="736"/>
      <c r="I209" s="737"/>
      <c r="J209" s="3"/>
    </row>
    <row r="210" spans="1:10" s="1" customFormat="1" ht="19.5" hidden="1" customHeight="1" thickBot="1">
      <c r="A210" s="4"/>
      <c r="B210" s="738"/>
      <c r="C210" s="739"/>
      <c r="D210" s="739"/>
      <c r="E210" s="739"/>
      <c r="F210" s="739"/>
      <c r="G210" s="739"/>
      <c r="H210" s="739"/>
      <c r="I210" s="740"/>
      <c r="J210" s="3"/>
    </row>
    <row r="211" spans="1:10" s="1" customFormat="1" ht="18.75" hidden="1">
      <c r="A211" s="4"/>
      <c r="B211" s="650" t="s">
        <v>1183</v>
      </c>
      <c r="C211" s="651"/>
      <c r="D211" s="688" t="str">
        <f>IF(基本情報登録!$D$6&gt;0,基本情報登録!$D$6,"")</f>
        <v/>
      </c>
      <c r="E211" s="689"/>
      <c r="F211" s="689"/>
      <c r="G211" s="689"/>
      <c r="H211" s="651"/>
      <c r="I211" s="37" t="s">
        <v>1217</v>
      </c>
      <c r="J211" s="3"/>
    </row>
    <row r="212" spans="1:10" s="1" customFormat="1" ht="18.75" hidden="1" customHeight="1">
      <c r="A212" s="4"/>
      <c r="B212" s="657" t="s">
        <v>1</v>
      </c>
      <c r="C212" s="658"/>
      <c r="D212" s="690" t="str">
        <f>IF(基本情報登録!$D$8&gt;0,基本情報登録!$D$8,"")</f>
        <v/>
      </c>
      <c r="E212" s="691"/>
      <c r="F212" s="691"/>
      <c r="G212" s="691"/>
      <c r="H212" s="658"/>
      <c r="I212" s="645"/>
      <c r="J212" s="3"/>
    </row>
    <row r="213" spans="1:10" s="1" customFormat="1" ht="19.5" hidden="1" customHeight="1" thickBot="1">
      <c r="A213" s="4"/>
      <c r="B213" s="686"/>
      <c r="C213" s="687"/>
      <c r="D213" s="692"/>
      <c r="E213" s="693"/>
      <c r="F213" s="693"/>
      <c r="G213" s="693"/>
      <c r="H213" s="687"/>
      <c r="I213" s="670"/>
      <c r="J213" s="3"/>
    </row>
    <row r="214" spans="1:10" s="1" customFormat="1" ht="18.75" hidden="1">
      <c r="A214" s="4"/>
      <c r="B214" s="650" t="s">
        <v>2127</v>
      </c>
      <c r="C214" s="651"/>
      <c r="D214" s="652"/>
      <c r="E214" s="653"/>
      <c r="F214" s="653"/>
      <c r="G214" s="653"/>
      <c r="H214" s="653"/>
      <c r="I214" s="654"/>
      <c r="J214" s="3"/>
    </row>
    <row r="215" spans="1:10" s="1" customFormat="1" ht="18.75" hidden="1">
      <c r="A215" s="4"/>
      <c r="B215" s="25"/>
      <c r="C215" s="26"/>
      <c r="D215" s="27"/>
      <c r="E215" s="655" t="str">
        <f>TEXT(D214,"00000")</f>
        <v>00000</v>
      </c>
      <c r="F215" s="655"/>
      <c r="G215" s="655"/>
      <c r="H215" s="655"/>
      <c r="I215" s="656"/>
      <c r="J215" s="3"/>
    </row>
    <row r="216" spans="1:10" s="1" customFormat="1" ht="18.75" hidden="1" customHeight="1">
      <c r="A216" s="4"/>
      <c r="B216" s="657" t="s">
        <v>21</v>
      </c>
      <c r="C216" s="658"/>
      <c r="D216" s="639"/>
      <c r="E216" s="661"/>
      <c r="F216" s="661"/>
      <c r="G216" s="661"/>
      <c r="H216" s="661"/>
      <c r="I216" s="662"/>
      <c r="J216" s="3"/>
    </row>
    <row r="217" spans="1:10" s="1" customFormat="1" ht="18.75" hidden="1" customHeight="1">
      <c r="A217" s="4"/>
      <c r="B217" s="659"/>
      <c r="C217" s="660"/>
      <c r="D217" s="641"/>
      <c r="E217" s="663"/>
      <c r="F217" s="663"/>
      <c r="G217" s="663"/>
      <c r="H217" s="663"/>
      <c r="I217" s="664"/>
      <c r="J217" s="3"/>
    </row>
    <row r="218" spans="1:10" s="1" customFormat="1" ht="19.5" hidden="1" thickBot="1">
      <c r="A218" s="4"/>
      <c r="B218" s="665" t="s">
        <v>1177</v>
      </c>
      <c r="C218" s="666"/>
      <c r="D218" s="667"/>
      <c r="E218" s="668"/>
      <c r="F218" s="668"/>
      <c r="G218" s="668"/>
      <c r="H218" s="668"/>
      <c r="I218" s="669"/>
      <c r="J218" s="3"/>
    </row>
    <row r="219" spans="1:10" s="1" customFormat="1" ht="18.75" hidden="1">
      <c r="A219" s="4"/>
      <c r="B219" s="698" t="s">
        <v>1178</v>
      </c>
      <c r="C219" s="699"/>
      <c r="D219" s="699"/>
      <c r="E219" s="699"/>
      <c r="F219" s="699"/>
      <c r="G219" s="699"/>
      <c r="H219" s="699"/>
      <c r="I219" s="700"/>
      <c r="J219" s="3"/>
    </row>
    <row r="220" spans="1:10" s="1" customFormat="1" ht="19.5" hidden="1" thickBot="1">
      <c r="A220" s="4"/>
      <c r="B220" s="28" t="s">
        <v>1182</v>
      </c>
      <c r="C220" s="29" t="s">
        <v>14</v>
      </c>
      <c r="D220" s="29" t="s">
        <v>1122</v>
      </c>
      <c r="E220" s="701" t="s">
        <v>1179</v>
      </c>
      <c r="F220" s="702"/>
      <c r="G220" s="29" t="s">
        <v>1183</v>
      </c>
      <c r="H220" s="29" t="s">
        <v>39</v>
      </c>
      <c r="I220" s="30" t="s">
        <v>1180</v>
      </c>
      <c r="J220" s="3"/>
    </row>
    <row r="221" spans="1:10" s="1" customFormat="1" ht="19.5" hidden="1" customHeight="1" thickTop="1">
      <c r="A221" s="4"/>
      <c r="B221" s="703">
        <v>1</v>
      </c>
      <c r="C221" s="704"/>
      <c r="D221" s="704" t="str">
        <f>IF(C221&gt;0,VLOOKUP(C221,女子登録情報!$A$2:$H$2000,2,0),"")</f>
        <v/>
      </c>
      <c r="E221" s="705" t="str">
        <f>IF(C221&gt;0,VLOOKUP(C221,女子登録情報!$A$2:$H$2000,3,0),"")</f>
        <v/>
      </c>
      <c r="F221" s="706"/>
      <c r="G221" s="704" t="str">
        <f>IF(C221&gt;0,VLOOKUP(C221,女子登録情報!$A$2:$H$2000,4,0),"")</f>
        <v/>
      </c>
      <c r="H221" s="704" t="str">
        <f>IF(C221&gt;0,VLOOKUP(C221,女子登録情報!$A$2:$H$2000,8,0),"")</f>
        <v/>
      </c>
      <c r="I221" s="707" t="str">
        <f>IF(C221&gt;0,VLOOKUP(C221,女子登録情報!$A$2:$H$2000,5,0),"")</f>
        <v/>
      </c>
      <c r="J221" s="3"/>
    </row>
    <row r="222" spans="1:10" s="1" customFormat="1" ht="18.75" hidden="1" customHeight="1">
      <c r="A222" s="4"/>
      <c r="B222" s="648"/>
      <c r="C222" s="644"/>
      <c r="D222" s="644"/>
      <c r="E222" s="641"/>
      <c r="F222" s="642"/>
      <c r="G222" s="644"/>
      <c r="H222" s="644"/>
      <c r="I222" s="646"/>
      <c r="J222" s="3"/>
    </row>
    <row r="223" spans="1:10" s="1" customFormat="1" ht="18.75" hidden="1" customHeight="1">
      <c r="A223" s="4"/>
      <c r="B223" s="647">
        <v>2</v>
      </c>
      <c r="C223" s="643"/>
      <c r="D223" s="643" t="str">
        <f>IF(C223,VLOOKUP(C223,女子登録情報!$A$2:$H$2000,2,0),"")</f>
        <v/>
      </c>
      <c r="E223" s="639" t="str">
        <f>IF(C223&gt;0,VLOOKUP(C223,女子登録情報!$A$2:$H$2000,3,0),"")</f>
        <v/>
      </c>
      <c r="F223" s="640"/>
      <c r="G223" s="643" t="str">
        <f>IF(C223&gt;0,VLOOKUP(C223,女子登録情報!$A$2:$H$2000,4,0),"")</f>
        <v/>
      </c>
      <c r="H223" s="643" t="str">
        <f>IF(C223&gt;0,VLOOKUP(C223,女子登録情報!$A$2:$H$2000,8,0),"")</f>
        <v/>
      </c>
      <c r="I223" s="645" t="str">
        <f>IF(C223&gt;0,VLOOKUP(C223,女子登録情報!$A$2:$H$2000,5,0),"")</f>
        <v/>
      </c>
      <c r="J223" s="3"/>
    </row>
    <row r="224" spans="1:10" s="1" customFormat="1" ht="18.75" hidden="1" customHeight="1">
      <c r="A224" s="4"/>
      <c r="B224" s="648"/>
      <c r="C224" s="644"/>
      <c r="D224" s="644"/>
      <c r="E224" s="641"/>
      <c r="F224" s="642"/>
      <c r="G224" s="644"/>
      <c r="H224" s="644"/>
      <c r="I224" s="646"/>
      <c r="J224" s="3"/>
    </row>
    <row r="225" spans="1:10" s="1" customFormat="1" ht="18.75" hidden="1" customHeight="1">
      <c r="A225" s="4"/>
      <c r="B225" s="647">
        <v>3</v>
      </c>
      <c r="C225" s="643"/>
      <c r="D225" s="643" t="str">
        <f>IF(C225,VLOOKUP(C225,女子登録情報!$A$2:$H$2000,2,0),"")</f>
        <v/>
      </c>
      <c r="E225" s="639" t="str">
        <f>IF(C225&gt;0,VLOOKUP(C225,女子登録情報!$A$2:$H$2000,3,0),"")</f>
        <v/>
      </c>
      <c r="F225" s="640"/>
      <c r="G225" s="643" t="str">
        <f>IF(C225&gt;0,VLOOKUP(C225,女子登録情報!$A$2:$H$2000,4,0),"")</f>
        <v/>
      </c>
      <c r="H225" s="643" t="str">
        <f>IF(C225&gt;0,VLOOKUP(C225,女子登録情報!$A$2:$H$2000,8,0),"")</f>
        <v/>
      </c>
      <c r="I225" s="645" t="str">
        <f>IF(C225&gt;0,VLOOKUP(C225,女子登録情報!$A$2:$H$2000,5,0),"")</f>
        <v/>
      </c>
      <c r="J225" s="3"/>
    </row>
    <row r="226" spans="1:10" s="1" customFormat="1" ht="18.75" hidden="1" customHeight="1">
      <c r="A226" s="4"/>
      <c r="B226" s="648"/>
      <c r="C226" s="644"/>
      <c r="D226" s="644"/>
      <c r="E226" s="641"/>
      <c r="F226" s="642"/>
      <c r="G226" s="644"/>
      <c r="H226" s="644"/>
      <c r="I226" s="646"/>
      <c r="J226" s="3"/>
    </row>
    <row r="227" spans="1:10" s="1" customFormat="1" ht="18.75" hidden="1" customHeight="1">
      <c r="A227" s="4"/>
      <c r="B227" s="647">
        <v>4</v>
      </c>
      <c r="C227" s="643"/>
      <c r="D227" s="643" t="str">
        <f>IF(C227,VLOOKUP(C227,女子登録情報!$A$2:$H$2000,2,0),"")</f>
        <v/>
      </c>
      <c r="E227" s="639" t="str">
        <f>IF(C227&gt;0,VLOOKUP(C227,女子登録情報!$A$2:$H$2000,3,0),"")</f>
        <v/>
      </c>
      <c r="F227" s="640"/>
      <c r="G227" s="643" t="str">
        <f>IF(C227&gt;0,VLOOKUP(C227,女子登録情報!$A$2:$H$2000,4,0),"")</f>
        <v/>
      </c>
      <c r="H227" s="643" t="str">
        <f>IF(C227&gt;0,VLOOKUP(C227,女子登録情報!$A$2:$H$2000,8,0),"")</f>
        <v/>
      </c>
      <c r="I227" s="645" t="str">
        <f>IF(C227&gt;0,VLOOKUP(C227,女子登録情報!$A$2:$H$2000,5,0),"")</f>
        <v/>
      </c>
      <c r="J227" s="3"/>
    </row>
    <row r="228" spans="1:10" s="1" customFormat="1" ht="18.75" hidden="1" customHeight="1">
      <c r="A228" s="4"/>
      <c r="B228" s="648"/>
      <c r="C228" s="644"/>
      <c r="D228" s="644"/>
      <c r="E228" s="641"/>
      <c r="F228" s="642"/>
      <c r="G228" s="644"/>
      <c r="H228" s="644"/>
      <c r="I228" s="646"/>
      <c r="J228" s="3"/>
    </row>
    <row r="229" spans="1:10" s="1" customFormat="1" ht="18.75" hidden="1" customHeight="1">
      <c r="A229" s="4"/>
      <c r="B229" s="647">
        <v>5</v>
      </c>
      <c r="C229" s="643"/>
      <c r="D229" s="643" t="str">
        <f>IF(C229,VLOOKUP(C229,女子登録情報!$A$2:$H$2000,2,0),"")</f>
        <v/>
      </c>
      <c r="E229" s="639" t="str">
        <f>IF(C229&gt;0,VLOOKUP(C229,女子登録情報!$A$2:$H$2000,3,0),"")</f>
        <v/>
      </c>
      <c r="F229" s="640"/>
      <c r="G229" s="643" t="str">
        <f>IF(C229&gt;0,VLOOKUP(C229,女子登録情報!$A$2:$H$2000,4,0),"")</f>
        <v/>
      </c>
      <c r="H229" s="643" t="str">
        <f>IF(C229&gt;0,VLOOKUP(C229,女子登録情報!$A$2:$H$2000,8,0),"")</f>
        <v/>
      </c>
      <c r="I229" s="645" t="str">
        <f>IF(C229&gt;0,VLOOKUP(C229,女子登録情報!$A$2:$H$2000,5,0),"")</f>
        <v/>
      </c>
      <c r="J229" s="3"/>
    </row>
    <row r="230" spans="1:10" s="1" customFormat="1" ht="18.75" hidden="1" customHeight="1">
      <c r="A230" s="4"/>
      <c r="B230" s="648"/>
      <c r="C230" s="644"/>
      <c r="D230" s="644"/>
      <c r="E230" s="641"/>
      <c r="F230" s="642"/>
      <c r="G230" s="644"/>
      <c r="H230" s="644"/>
      <c r="I230" s="646"/>
      <c r="J230" s="3"/>
    </row>
    <row r="231" spans="1:10" s="1" customFormat="1" ht="18.75" hidden="1" customHeight="1">
      <c r="A231" s="4"/>
      <c r="B231" s="647">
        <v>6</v>
      </c>
      <c r="C231" s="643"/>
      <c r="D231" s="643" t="str">
        <f>IF(C231,VLOOKUP(C231,女子登録情報!$A$2:$H$2000,2,0),"")</f>
        <v/>
      </c>
      <c r="E231" s="639" t="str">
        <f>IF(C231&gt;0,VLOOKUP(C231,女子登録情報!$A$2:$H$2000,3,0),"")</f>
        <v/>
      </c>
      <c r="F231" s="640"/>
      <c r="G231" s="643" t="str">
        <f>IF(C231&gt;0,VLOOKUP(C231,女子登録情報!$A$2:$H$2000,4,0),"")</f>
        <v/>
      </c>
      <c r="H231" s="643" t="str">
        <f>IF(C231&gt;0,VLOOKUP(C231,女子登録情報!$A$2:$H$2000,8,0),"")</f>
        <v/>
      </c>
      <c r="I231" s="645" t="str">
        <f>IF(C231&gt;0,VLOOKUP(C231,女子登録情報!$A$2:$H$2000,5,0),"")</f>
        <v/>
      </c>
      <c r="J231" s="3"/>
    </row>
    <row r="232" spans="1:10" s="1" customFormat="1" ht="19.5" hidden="1" customHeight="1" thickBot="1">
      <c r="A232" s="4"/>
      <c r="B232" s="694"/>
      <c r="C232" s="695"/>
      <c r="D232" s="695"/>
      <c r="E232" s="696"/>
      <c r="F232" s="697"/>
      <c r="G232" s="695"/>
      <c r="H232" s="695"/>
      <c r="I232" s="670"/>
      <c r="J232" s="3"/>
    </row>
    <row r="233" spans="1:10" s="1" customFormat="1" ht="18.75" hidden="1">
      <c r="A233" s="4"/>
      <c r="B233" s="671" t="s">
        <v>1181</v>
      </c>
      <c r="C233" s="672"/>
      <c r="D233" s="672"/>
      <c r="E233" s="672"/>
      <c r="F233" s="672"/>
      <c r="G233" s="672"/>
      <c r="H233" s="672"/>
      <c r="I233" s="673"/>
      <c r="J233" s="3"/>
    </row>
    <row r="234" spans="1:10" s="1" customFormat="1" ht="18.75" hidden="1">
      <c r="A234" s="4"/>
      <c r="B234" s="674"/>
      <c r="C234" s="675"/>
      <c r="D234" s="675"/>
      <c r="E234" s="675"/>
      <c r="F234" s="675"/>
      <c r="G234" s="675"/>
      <c r="H234" s="675"/>
      <c r="I234" s="676"/>
      <c r="J234" s="3"/>
    </row>
    <row r="235" spans="1:10" s="1" customFormat="1" ht="19.5" hidden="1" thickBot="1">
      <c r="A235" s="4"/>
      <c r="B235" s="677"/>
      <c r="C235" s="678"/>
      <c r="D235" s="678"/>
      <c r="E235" s="678"/>
      <c r="F235" s="678"/>
      <c r="G235" s="678"/>
      <c r="H235" s="678"/>
      <c r="I235" s="679"/>
      <c r="J235" s="3"/>
    </row>
    <row r="236" spans="1:10" s="1" customFormat="1" ht="18.75" hidden="1">
      <c r="A236" s="35"/>
      <c r="B236" s="35"/>
      <c r="C236" s="35"/>
      <c r="D236" s="35"/>
      <c r="E236" s="35"/>
      <c r="F236" s="35"/>
      <c r="G236" s="35"/>
      <c r="H236" s="35"/>
      <c r="I236" s="35"/>
      <c r="J236" s="38"/>
    </row>
    <row r="237" spans="1:10" s="1" customFormat="1" ht="19.5" hidden="1" thickBot="1">
      <c r="A237" s="4"/>
      <c r="B237" s="4"/>
      <c r="C237" s="4"/>
      <c r="D237" s="4"/>
      <c r="E237" s="4"/>
      <c r="F237" s="4"/>
      <c r="G237" s="4"/>
      <c r="H237" s="4"/>
      <c r="I237" s="4"/>
      <c r="J237" s="36" t="s">
        <v>1203</v>
      </c>
    </row>
    <row r="238" spans="1:10" s="1" customFormat="1" ht="18.75" hidden="1" customHeight="1">
      <c r="A238" s="4"/>
      <c r="B238" s="735" t="str">
        <f>CONCATENATE('加盟校情報&amp;大会設定'!$G$5,'加盟校情報&amp;大会設定'!$H$5,'加盟校情報&amp;大会設定'!$I$5,'加盟校情報&amp;大会設定'!$J$5,)&amp;"　女子4×100mR"</f>
        <v>第50回東海学生陸上競技秋季選手権大会　女子4×100mR</v>
      </c>
      <c r="C238" s="736"/>
      <c r="D238" s="736"/>
      <c r="E238" s="736"/>
      <c r="F238" s="736"/>
      <c r="G238" s="736"/>
      <c r="H238" s="736"/>
      <c r="I238" s="737"/>
      <c r="J238" s="3"/>
    </row>
    <row r="239" spans="1:10" s="1" customFormat="1" ht="19.5" hidden="1" customHeight="1" thickBot="1">
      <c r="A239" s="4"/>
      <c r="B239" s="738"/>
      <c r="C239" s="739"/>
      <c r="D239" s="739"/>
      <c r="E239" s="739"/>
      <c r="F239" s="739"/>
      <c r="G239" s="739"/>
      <c r="H239" s="739"/>
      <c r="I239" s="740"/>
      <c r="J239" s="3"/>
    </row>
    <row r="240" spans="1:10" s="1" customFormat="1" ht="18.75" hidden="1">
      <c r="A240" s="4"/>
      <c r="B240" s="650" t="s">
        <v>1183</v>
      </c>
      <c r="C240" s="651"/>
      <c r="D240" s="688" t="str">
        <f>IF(基本情報登録!$D$6&gt;0,基本情報登録!$D$6,"")</f>
        <v/>
      </c>
      <c r="E240" s="689"/>
      <c r="F240" s="689"/>
      <c r="G240" s="689"/>
      <c r="H240" s="651"/>
      <c r="I240" s="37" t="s">
        <v>1217</v>
      </c>
      <c r="J240" s="3"/>
    </row>
    <row r="241" spans="1:10" s="1" customFormat="1" ht="18.75" hidden="1" customHeight="1">
      <c r="A241" s="4"/>
      <c r="B241" s="657" t="s">
        <v>1</v>
      </c>
      <c r="C241" s="658"/>
      <c r="D241" s="690" t="str">
        <f>IF(基本情報登録!$D$8&gt;0,基本情報登録!$D$8,"")</f>
        <v/>
      </c>
      <c r="E241" s="691"/>
      <c r="F241" s="691"/>
      <c r="G241" s="691"/>
      <c r="H241" s="658"/>
      <c r="I241" s="645"/>
      <c r="J241" s="3"/>
    </row>
    <row r="242" spans="1:10" s="1" customFormat="1" ht="19.5" hidden="1" customHeight="1" thickBot="1">
      <c r="A242" s="4"/>
      <c r="B242" s="686"/>
      <c r="C242" s="687"/>
      <c r="D242" s="692"/>
      <c r="E242" s="693"/>
      <c r="F242" s="693"/>
      <c r="G242" s="693"/>
      <c r="H242" s="687"/>
      <c r="I242" s="670"/>
      <c r="J242" s="3"/>
    </row>
    <row r="243" spans="1:10" s="1" customFormat="1" ht="18.75" hidden="1">
      <c r="A243" s="4"/>
      <c r="B243" s="650" t="s">
        <v>2127</v>
      </c>
      <c r="C243" s="651"/>
      <c r="D243" s="652"/>
      <c r="E243" s="653"/>
      <c r="F243" s="653"/>
      <c r="G243" s="653"/>
      <c r="H243" s="653"/>
      <c r="I243" s="654"/>
      <c r="J243" s="3"/>
    </row>
    <row r="244" spans="1:10" s="1" customFormat="1" ht="18.75" hidden="1">
      <c r="A244" s="4"/>
      <c r="B244" s="25"/>
      <c r="C244" s="26"/>
      <c r="D244" s="27"/>
      <c r="E244" s="655" t="str">
        <f>TEXT(D243,"00000")</f>
        <v>00000</v>
      </c>
      <c r="F244" s="655"/>
      <c r="G244" s="655"/>
      <c r="H244" s="655"/>
      <c r="I244" s="656"/>
      <c r="J244" s="3"/>
    </row>
    <row r="245" spans="1:10" s="1" customFormat="1" ht="18.75" hidden="1" customHeight="1">
      <c r="A245" s="4"/>
      <c r="B245" s="657" t="s">
        <v>21</v>
      </c>
      <c r="C245" s="658"/>
      <c r="D245" s="639"/>
      <c r="E245" s="661"/>
      <c r="F245" s="661"/>
      <c r="G245" s="661"/>
      <c r="H245" s="661"/>
      <c r="I245" s="662"/>
      <c r="J245" s="3"/>
    </row>
    <row r="246" spans="1:10" s="1" customFormat="1" ht="18.75" hidden="1" customHeight="1">
      <c r="A246" s="4"/>
      <c r="B246" s="659"/>
      <c r="C246" s="660"/>
      <c r="D246" s="641"/>
      <c r="E246" s="663"/>
      <c r="F246" s="663"/>
      <c r="G246" s="663"/>
      <c r="H246" s="663"/>
      <c r="I246" s="664"/>
      <c r="J246" s="3"/>
    </row>
    <row r="247" spans="1:10" s="1" customFormat="1" ht="19.5" hidden="1" thickBot="1">
      <c r="A247" s="4"/>
      <c r="B247" s="665" t="s">
        <v>1177</v>
      </c>
      <c r="C247" s="666"/>
      <c r="D247" s="667"/>
      <c r="E247" s="668"/>
      <c r="F247" s="668"/>
      <c r="G247" s="668"/>
      <c r="H247" s="668"/>
      <c r="I247" s="669"/>
      <c r="J247" s="3"/>
    </row>
    <row r="248" spans="1:10" s="1" customFormat="1" ht="18.75" hidden="1">
      <c r="A248" s="4"/>
      <c r="B248" s="698" t="s">
        <v>1178</v>
      </c>
      <c r="C248" s="699"/>
      <c r="D248" s="699"/>
      <c r="E248" s="699"/>
      <c r="F248" s="699"/>
      <c r="G248" s="699"/>
      <c r="H248" s="699"/>
      <c r="I248" s="700"/>
      <c r="J248" s="3"/>
    </row>
    <row r="249" spans="1:10" s="1" customFormat="1" ht="19.5" hidden="1" thickBot="1">
      <c r="A249" s="4"/>
      <c r="B249" s="28" t="s">
        <v>1182</v>
      </c>
      <c r="C249" s="29" t="s">
        <v>14</v>
      </c>
      <c r="D249" s="29" t="s">
        <v>1122</v>
      </c>
      <c r="E249" s="701" t="s">
        <v>1179</v>
      </c>
      <c r="F249" s="702"/>
      <c r="G249" s="29" t="s">
        <v>1183</v>
      </c>
      <c r="H249" s="29" t="s">
        <v>39</v>
      </c>
      <c r="I249" s="30" t="s">
        <v>1180</v>
      </c>
      <c r="J249" s="3"/>
    </row>
    <row r="250" spans="1:10" s="1" customFormat="1" ht="19.5" hidden="1" customHeight="1" thickTop="1">
      <c r="A250" s="4"/>
      <c r="B250" s="703">
        <v>1</v>
      </c>
      <c r="C250" s="704"/>
      <c r="D250" s="704" t="str">
        <f>IF(C250&gt;0,VLOOKUP(C250,女子登録情報!$A$2:$H$2000,2,0),"")</f>
        <v/>
      </c>
      <c r="E250" s="705" t="str">
        <f>IF(C250&gt;0,VLOOKUP(C250,女子登録情報!$A$2:$H$2000,3,0),"")</f>
        <v/>
      </c>
      <c r="F250" s="706"/>
      <c r="G250" s="704" t="str">
        <f>IF(C250&gt;0,VLOOKUP(C250,女子登録情報!$A$2:$H$2000,4,0),"")</f>
        <v/>
      </c>
      <c r="H250" s="704" t="str">
        <f>IF(C250&gt;0,VLOOKUP(C250,女子登録情報!$A$2:$H$2000,8,0),"")</f>
        <v/>
      </c>
      <c r="I250" s="707" t="str">
        <f>IF(C250&gt;0,VLOOKUP(C250,女子登録情報!$A$2:$H$2000,5,0),"")</f>
        <v/>
      </c>
      <c r="J250" s="3"/>
    </row>
    <row r="251" spans="1:10" s="1" customFormat="1" ht="18.75" hidden="1" customHeight="1">
      <c r="A251" s="4"/>
      <c r="B251" s="648"/>
      <c r="C251" s="644"/>
      <c r="D251" s="644"/>
      <c r="E251" s="641"/>
      <c r="F251" s="642"/>
      <c r="G251" s="644"/>
      <c r="H251" s="644"/>
      <c r="I251" s="646"/>
      <c r="J251" s="3"/>
    </row>
    <row r="252" spans="1:10" s="1" customFormat="1" ht="18.75" hidden="1" customHeight="1">
      <c r="A252" s="4"/>
      <c r="B252" s="647">
        <v>2</v>
      </c>
      <c r="C252" s="643"/>
      <c r="D252" s="643" t="str">
        <f>IF(C252,VLOOKUP(C252,女子登録情報!$A$2:$H$2000,2,0),"")</f>
        <v/>
      </c>
      <c r="E252" s="639" t="str">
        <f>IF(C252&gt;0,VLOOKUP(C252,女子登録情報!$A$2:$H$2000,3,0),"")</f>
        <v/>
      </c>
      <c r="F252" s="640"/>
      <c r="G252" s="643" t="str">
        <f>IF(C252&gt;0,VLOOKUP(C252,女子登録情報!$A$2:$H$2000,4,0),"")</f>
        <v/>
      </c>
      <c r="H252" s="643" t="str">
        <f>IF(C252&gt;0,VLOOKUP(C252,女子登録情報!$A$2:$H$2000,8,0),"")</f>
        <v/>
      </c>
      <c r="I252" s="645" t="str">
        <f>IF(C252&gt;0,VLOOKUP(C252,女子登録情報!$A$2:$H$2000,5,0),"")</f>
        <v/>
      </c>
      <c r="J252" s="3"/>
    </row>
    <row r="253" spans="1:10" s="1" customFormat="1" ht="18.75" hidden="1" customHeight="1">
      <c r="A253" s="4"/>
      <c r="B253" s="648"/>
      <c r="C253" s="644"/>
      <c r="D253" s="644"/>
      <c r="E253" s="641"/>
      <c r="F253" s="642"/>
      <c r="G253" s="644"/>
      <c r="H253" s="644"/>
      <c r="I253" s="646"/>
      <c r="J253" s="3"/>
    </row>
    <row r="254" spans="1:10" s="1" customFormat="1" ht="18.75" hidden="1" customHeight="1">
      <c r="A254" s="4"/>
      <c r="B254" s="647">
        <v>3</v>
      </c>
      <c r="C254" s="643"/>
      <c r="D254" s="643" t="str">
        <f>IF(C254,VLOOKUP(C254,女子登録情報!$A$2:$H$2000,2,0),"")</f>
        <v/>
      </c>
      <c r="E254" s="639" t="str">
        <f>IF(C254&gt;0,VLOOKUP(C254,女子登録情報!$A$2:$H$2000,3,0),"")</f>
        <v/>
      </c>
      <c r="F254" s="640"/>
      <c r="G254" s="643" t="str">
        <f>IF(C254&gt;0,VLOOKUP(C254,女子登録情報!$A$2:$H$2000,4,0),"")</f>
        <v/>
      </c>
      <c r="H254" s="643" t="str">
        <f>IF(C254&gt;0,VLOOKUP(C254,女子登録情報!$A$2:$H$2000,8,0),"")</f>
        <v/>
      </c>
      <c r="I254" s="645" t="str">
        <f>IF(C254&gt;0,VLOOKUP(C254,女子登録情報!$A$2:$H$2000,5,0),"")</f>
        <v/>
      </c>
      <c r="J254" s="3"/>
    </row>
    <row r="255" spans="1:10" s="1" customFormat="1" ht="18.75" hidden="1" customHeight="1">
      <c r="A255" s="4"/>
      <c r="B255" s="648"/>
      <c r="C255" s="644"/>
      <c r="D255" s="644"/>
      <c r="E255" s="641"/>
      <c r="F255" s="642"/>
      <c r="G255" s="644"/>
      <c r="H255" s="644"/>
      <c r="I255" s="646"/>
      <c r="J255" s="3"/>
    </row>
    <row r="256" spans="1:10" s="1" customFormat="1" ht="18.75" hidden="1" customHeight="1">
      <c r="A256" s="4"/>
      <c r="B256" s="647">
        <v>4</v>
      </c>
      <c r="C256" s="643"/>
      <c r="D256" s="643" t="str">
        <f>IF(C256,VLOOKUP(C256,女子登録情報!$A$2:$H$2000,2,0),"")</f>
        <v/>
      </c>
      <c r="E256" s="639" t="str">
        <f>IF(C256&gt;0,VLOOKUP(C256,女子登録情報!$A$2:$H$2000,3,0),"")</f>
        <v/>
      </c>
      <c r="F256" s="640"/>
      <c r="G256" s="643" t="str">
        <f>IF(C256&gt;0,VLOOKUP(C256,女子登録情報!$A$2:$H$2000,4,0),"")</f>
        <v/>
      </c>
      <c r="H256" s="643" t="str">
        <f>IF(C256&gt;0,VLOOKUP(C256,女子登録情報!$A$2:$H$2000,8,0),"")</f>
        <v/>
      </c>
      <c r="I256" s="645" t="str">
        <f>IF(C256&gt;0,VLOOKUP(C256,女子登録情報!$A$2:$H$2000,5,0),"")</f>
        <v/>
      </c>
      <c r="J256" s="3"/>
    </row>
    <row r="257" spans="1:10" s="1" customFormat="1" ht="18.75" hidden="1" customHeight="1">
      <c r="A257" s="4"/>
      <c r="B257" s="648"/>
      <c r="C257" s="644"/>
      <c r="D257" s="644"/>
      <c r="E257" s="641"/>
      <c r="F257" s="642"/>
      <c r="G257" s="644"/>
      <c r="H257" s="644"/>
      <c r="I257" s="646"/>
      <c r="J257" s="3"/>
    </row>
    <row r="258" spans="1:10" s="1" customFormat="1" ht="18.75" hidden="1" customHeight="1">
      <c r="A258" s="4"/>
      <c r="B258" s="647">
        <v>5</v>
      </c>
      <c r="C258" s="643"/>
      <c r="D258" s="643" t="str">
        <f>IF(C258,VLOOKUP(C258,女子登録情報!$A$2:$H$2000,2,0),"")</f>
        <v/>
      </c>
      <c r="E258" s="639" t="str">
        <f>IF(C258&gt;0,VLOOKUP(C258,女子登録情報!$A$2:$H$2000,3,0),"")</f>
        <v/>
      </c>
      <c r="F258" s="640"/>
      <c r="G258" s="643" t="str">
        <f>IF(C258&gt;0,VLOOKUP(C258,女子登録情報!$A$2:$H$2000,4,0),"")</f>
        <v/>
      </c>
      <c r="H258" s="643" t="str">
        <f>IF(C258&gt;0,VLOOKUP(C258,女子登録情報!$A$2:$H$2000,8,0),"")</f>
        <v/>
      </c>
      <c r="I258" s="645" t="str">
        <f>IF(C258&gt;0,VLOOKUP(C258,女子登録情報!$A$2:$H$2000,5,0),"")</f>
        <v/>
      </c>
      <c r="J258" s="3"/>
    </row>
    <row r="259" spans="1:10" s="1" customFormat="1" ht="18.75" hidden="1" customHeight="1">
      <c r="A259" s="4"/>
      <c r="B259" s="648"/>
      <c r="C259" s="644"/>
      <c r="D259" s="644"/>
      <c r="E259" s="641"/>
      <c r="F259" s="642"/>
      <c r="G259" s="644"/>
      <c r="H259" s="644"/>
      <c r="I259" s="646"/>
      <c r="J259" s="3"/>
    </row>
    <row r="260" spans="1:10" s="1" customFormat="1" ht="18.75" hidden="1" customHeight="1">
      <c r="A260" s="4"/>
      <c r="B260" s="647">
        <v>6</v>
      </c>
      <c r="C260" s="643"/>
      <c r="D260" s="643" t="str">
        <f>IF(C260,VLOOKUP(C260,女子登録情報!$A$2:$H$2000,2,0),"")</f>
        <v/>
      </c>
      <c r="E260" s="639" t="str">
        <f>IF(C260&gt;0,VLOOKUP(C260,女子登録情報!$A$2:$H$2000,3,0),"")</f>
        <v/>
      </c>
      <c r="F260" s="640"/>
      <c r="G260" s="643" t="str">
        <f>IF(C260&gt;0,VLOOKUP(C260,女子登録情報!$A$2:$H$2000,4,0),"")</f>
        <v/>
      </c>
      <c r="H260" s="643" t="str">
        <f>IF(C260&gt;0,VLOOKUP(C260,女子登録情報!$A$2:$H$2000,8,0),"")</f>
        <v/>
      </c>
      <c r="I260" s="645" t="str">
        <f>IF(C260&gt;0,VLOOKUP(C260,女子登録情報!$A$2:$H$2000,5,0),"")</f>
        <v/>
      </c>
      <c r="J260" s="3"/>
    </row>
    <row r="261" spans="1:10" s="1" customFormat="1" ht="19.5" hidden="1" customHeight="1" thickBot="1">
      <c r="A261" s="4"/>
      <c r="B261" s="694"/>
      <c r="C261" s="695"/>
      <c r="D261" s="695"/>
      <c r="E261" s="696"/>
      <c r="F261" s="697"/>
      <c r="G261" s="695"/>
      <c r="H261" s="695"/>
      <c r="I261" s="670"/>
      <c r="J261" s="3"/>
    </row>
    <row r="262" spans="1:10" s="1" customFormat="1" ht="18.75" hidden="1">
      <c r="A262" s="4"/>
      <c r="B262" s="671" t="s">
        <v>1181</v>
      </c>
      <c r="C262" s="672"/>
      <c r="D262" s="672"/>
      <c r="E262" s="672"/>
      <c r="F262" s="672"/>
      <c r="G262" s="672"/>
      <c r="H262" s="672"/>
      <c r="I262" s="673"/>
      <c r="J262" s="3"/>
    </row>
    <row r="263" spans="1:10" s="1" customFormat="1" ht="18.75" hidden="1">
      <c r="A263" s="4"/>
      <c r="B263" s="674"/>
      <c r="C263" s="675"/>
      <c r="D263" s="675"/>
      <c r="E263" s="675"/>
      <c r="F263" s="675"/>
      <c r="G263" s="675"/>
      <c r="H263" s="675"/>
      <c r="I263" s="676"/>
      <c r="J263" s="3"/>
    </row>
    <row r="264" spans="1:10" s="1" customFormat="1" ht="19.5" hidden="1" thickBot="1">
      <c r="A264" s="4"/>
      <c r="B264" s="677"/>
      <c r="C264" s="678"/>
      <c r="D264" s="678"/>
      <c r="E264" s="678"/>
      <c r="F264" s="678"/>
      <c r="G264" s="678"/>
      <c r="H264" s="678"/>
      <c r="I264" s="679"/>
      <c r="J264" s="3"/>
    </row>
    <row r="265" spans="1:10" s="1" customFormat="1" ht="18.75" hidden="1">
      <c r="A265" s="35"/>
      <c r="B265" s="35"/>
      <c r="C265" s="35"/>
      <c r="D265" s="35"/>
      <c r="E265" s="35"/>
      <c r="F265" s="35"/>
      <c r="G265" s="35"/>
      <c r="H265" s="35"/>
      <c r="I265" s="35"/>
      <c r="J265" s="38"/>
    </row>
    <row r="266" spans="1:10" s="1" customFormat="1" ht="19.5" hidden="1" thickBot="1">
      <c r="A266" s="4"/>
      <c r="B266" s="4"/>
      <c r="C266" s="4"/>
      <c r="D266" s="4"/>
      <c r="E266" s="4"/>
      <c r="F266" s="4"/>
      <c r="G266" s="4"/>
      <c r="H266" s="4"/>
      <c r="I266" s="4"/>
      <c r="J266" s="36" t="s">
        <v>1204</v>
      </c>
    </row>
    <row r="267" spans="1:10" s="1" customFormat="1" ht="18.75" hidden="1" customHeight="1">
      <c r="A267" s="4"/>
      <c r="B267" s="735" t="str">
        <f>CONCATENATE('加盟校情報&amp;大会設定'!$G$5,'加盟校情報&amp;大会設定'!$H$5,'加盟校情報&amp;大会設定'!$I$5,'加盟校情報&amp;大会設定'!$J$5,)&amp;"　女子4×100mR"</f>
        <v>第50回東海学生陸上競技秋季選手権大会　女子4×100mR</v>
      </c>
      <c r="C267" s="736"/>
      <c r="D267" s="736"/>
      <c r="E267" s="736"/>
      <c r="F267" s="736"/>
      <c r="G267" s="736"/>
      <c r="H267" s="736"/>
      <c r="I267" s="737"/>
      <c r="J267" s="3"/>
    </row>
    <row r="268" spans="1:10" s="1" customFormat="1" ht="19.5" hidden="1" customHeight="1" thickBot="1">
      <c r="A268" s="4"/>
      <c r="B268" s="738"/>
      <c r="C268" s="739"/>
      <c r="D268" s="739"/>
      <c r="E268" s="739"/>
      <c r="F268" s="739"/>
      <c r="G268" s="739"/>
      <c r="H268" s="739"/>
      <c r="I268" s="740"/>
      <c r="J268" s="3"/>
    </row>
    <row r="269" spans="1:10" s="1" customFormat="1" ht="18.75" hidden="1">
      <c r="A269" s="4"/>
      <c r="B269" s="650" t="s">
        <v>1183</v>
      </c>
      <c r="C269" s="651"/>
      <c r="D269" s="688" t="str">
        <f>IF(基本情報登録!$D$6&gt;0,基本情報登録!$D$6,"")</f>
        <v/>
      </c>
      <c r="E269" s="689"/>
      <c r="F269" s="689"/>
      <c r="G269" s="689"/>
      <c r="H269" s="651"/>
      <c r="I269" s="37" t="s">
        <v>1217</v>
      </c>
      <c r="J269" s="3"/>
    </row>
    <row r="270" spans="1:10" s="1" customFormat="1" ht="18.75" hidden="1" customHeight="1">
      <c r="A270" s="4"/>
      <c r="B270" s="657" t="s">
        <v>1</v>
      </c>
      <c r="C270" s="658"/>
      <c r="D270" s="690" t="str">
        <f>IF(基本情報登録!$D$8&gt;0,基本情報登録!$D$8,"")</f>
        <v/>
      </c>
      <c r="E270" s="691"/>
      <c r="F270" s="691"/>
      <c r="G270" s="691"/>
      <c r="H270" s="658"/>
      <c r="I270" s="645"/>
      <c r="J270" s="3"/>
    </row>
    <row r="271" spans="1:10" s="1" customFormat="1" ht="19.5" hidden="1" customHeight="1" thickBot="1">
      <c r="A271" s="4"/>
      <c r="B271" s="686"/>
      <c r="C271" s="687"/>
      <c r="D271" s="692"/>
      <c r="E271" s="693"/>
      <c r="F271" s="693"/>
      <c r="G271" s="693"/>
      <c r="H271" s="687"/>
      <c r="I271" s="670"/>
      <c r="J271" s="3"/>
    </row>
    <row r="272" spans="1:10" s="1" customFormat="1" ht="18.75" hidden="1">
      <c r="A272" s="4"/>
      <c r="B272" s="650" t="s">
        <v>2127</v>
      </c>
      <c r="C272" s="651"/>
      <c r="D272" s="652"/>
      <c r="E272" s="653"/>
      <c r="F272" s="653"/>
      <c r="G272" s="653"/>
      <c r="H272" s="653"/>
      <c r="I272" s="654"/>
      <c r="J272" s="3"/>
    </row>
    <row r="273" spans="1:10" s="1" customFormat="1" ht="18.75" hidden="1">
      <c r="A273" s="4"/>
      <c r="B273" s="25"/>
      <c r="C273" s="26"/>
      <c r="D273" s="27"/>
      <c r="E273" s="655" t="str">
        <f>TEXT(D272,"00000")</f>
        <v>00000</v>
      </c>
      <c r="F273" s="655"/>
      <c r="G273" s="655"/>
      <c r="H273" s="655"/>
      <c r="I273" s="656"/>
      <c r="J273" s="3"/>
    </row>
    <row r="274" spans="1:10" s="1" customFormat="1" ht="18.75" hidden="1" customHeight="1">
      <c r="A274" s="4"/>
      <c r="B274" s="657" t="s">
        <v>21</v>
      </c>
      <c r="C274" s="658"/>
      <c r="D274" s="639"/>
      <c r="E274" s="661"/>
      <c r="F274" s="661"/>
      <c r="G274" s="661"/>
      <c r="H274" s="661"/>
      <c r="I274" s="662"/>
      <c r="J274" s="3"/>
    </row>
    <row r="275" spans="1:10" s="1" customFormat="1" ht="18.75" hidden="1" customHeight="1">
      <c r="A275" s="4"/>
      <c r="B275" s="659"/>
      <c r="C275" s="660"/>
      <c r="D275" s="641"/>
      <c r="E275" s="663"/>
      <c r="F275" s="663"/>
      <c r="G275" s="663"/>
      <c r="H275" s="663"/>
      <c r="I275" s="664"/>
      <c r="J275" s="3"/>
    </row>
    <row r="276" spans="1:10" s="1" customFormat="1" ht="19.5" hidden="1" thickBot="1">
      <c r="A276" s="4"/>
      <c r="B276" s="665" t="s">
        <v>1177</v>
      </c>
      <c r="C276" s="666"/>
      <c r="D276" s="667"/>
      <c r="E276" s="668"/>
      <c r="F276" s="668"/>
      <c r="G276" s="668"/>
      <c r="H276" s="668"/>
      <c r="I276" s="669"/>
      <c r="J276" s="3"/>
    </row>
    <row r="277" spans="1:10" s="1" customFormat="1" ht="18.75" hidden="1">
      <c r="A277" s="4"/>
      <c r="B277" s="698" t="s">
        <v>1178</v>
      </c>
      <c r="C277" s="699"/>
      <c r="D277" s="699"/>
      <c r="E277" s="699"/>
      <c r="F277" s="699"/>
      <c r="G277" s="699"/>
      <c r="H277" s="699"/>
      <c r="I277" s="700"/>
      <c r="J277" s="3"/>
    </row>
    <row r="278" spans="1:10" s="1" customFormat="1" ht="19.5" hidden="1" thickBot="1">
      <c r="A278" s="4"/>
      <c r="B278" s="28" t="s">
        <v>1182</v>
      </c>
      <c r="C278" s="29" t="s">
        <v>14</v>
      </c>
      <c r="D278" s="29" t="s">
        <v>1122</v>
      </c>
      <c r="E278" s="701" t="s">
        <v>1179</v>
      </c>
      <c r="F278" s="702"/>
      <c r="G278" s="29" t="s">
        <v>1183</v>
      </c>
      <c r="H278" s="29" t="s">
        <v>39</v>
      </c>
      <c r="I278" s="30" t="s">
        <v>1180</v>
      </c>
      <c r="J278" s="3"/>
    </row>
    <row r="279" spans="1:10" s="1" customFormat="1" ht="19.5" hidden="1" customHeight="1" thickTop="1">
      <c r="A279" s="4"/>
      <c r="B279" s="703">
        <v>1</v>
      </c>
      <c r="C279" s="704"/>
      <c r="D279" s="704" t="str">
        <f>IF(C279&gt;0,VLOOKUP(C279,女子登録情報!$A$2:$H$2000,2,0),"")</f>
        <v/>
      </c>
      <c r="E279" s="705" t="str">
        <f>IF(C279&gt;0,VLOOKUP(C279,女子登録情報!$A$2:$H$2000,3,0),"")</f>
        <v/>
      </c>
      <c r="F279" s="706"/>
      <c r="G279" s="704" t="str">
        <f>IF(C279&gt;0,VLOOKUP(C279,女子登録情報!$A$2:$H$2000,4,0),"")</f>
        <v/>
      </c>
      <c r="H279" s="704" t="str">
        <f>IF(C279&gt;0,VLOOKUP(C279,女子登録情報!$A$2:$H$2000,8,0),"")</f>
        <v/>
      </c>
      <c r="I279" s="707" t="str">
        <f>IF(C279&gt;0,VLOOKUP(C279,女子登録情報!$A$2:$H$2000,5,0),"")</f>
        <v/>
      </c>
      <c r="J279" s="3"/>
    </row>
    <row r="280" spans="1:10" s="1" customFormat="1" ht="18.75" hidden="1" customHeight="1">
      <c r="A280" s="4"/>
      <c r="B280" s="648"/>
      <c r="C280" s="644"/>
      <c r="D280" s="644"/>
      <c r="E280" s="641"/>
      <c r="F280" s="642"/>
      <c r="G280" s="644"/>
      <c r="H280" s="644"/>
      <c r="I280" s="646"/>
      <c r="J280" s="3"/>
    </row>
    <row r="281" spans="1:10" s="1" customFormat="1" ht="18.75" hidden="1" customHeight="1">
      <c r="A281" s="4"/>
      <c r="B281" s="647">
        <v>2</v>
      </c>
      <c r="C281" s="643"/>
      <c r="D281" s="643" t="str">
        <f>IF(C281,VLOOKUP(C281,女子登録情報!$A$2:$H$2000,2,0),"")</f>
        <v/>
      </c>
      <c r="E281" s="639" t="str">
        <f>IF(C281&gt;0,VLOOKUP(C281,女子登録情報!$A$2:$H$2000,3,0),"")</f>
        <v/>
      </c>
      <c r="F281" s="640"/>
      <c r="G281" s="643" t="str">
        <f>IF(C281&gt;0,VLOOKUP(C281,女子登録情報!$A$2:$H$2000,4,0),"")</f>
        <v/>
      </c>
      <c r="H281" s="643" t="str">
        <f>IF(C281&gt;0,VLOOKUP(C281,女子登録情報!$A$2:$H$2000,8,0),"")</f>
        <v/>
      </c>
      <c r="I281" s="645" t="str">
        <f>IF(C281&gt;0,VLOOKUP(C281,女子登録情報!$A$2:$H$2000,5,0),"")</f>
        <v/>
      </c>
      <c r="J281" s="3"/>
    </row>
    <row r="282" spans="1:10" s="1" customFormat="1" ht="18.75" hidden="1" customHeight="1">
      <c r="A282" s="4"/>
      <c r="B282" s="648"/>
      <c r="C282" s="644"/>
      <c r="D282" s="644"/>
      <c r="E282" s="641"/>
      <c r="F282" s="642"/>
      <c r="G282" s="644"/>
      <c r="H282" s="644"/>
      <c r="I282" s="646"/>
      <c r="J282" s="3"/>
    </row>
    <row r="283" spans="1:10" s="1" customFormat="1" ht="18.75" hidden="1" customHeight="1">
      <c r="A283" s="4"/>
      <c r="B283" s="647">
        <v>3</v>
      </c>
      <c r="C283" s="643"/>
      <c r="D283" s="643" t="str">
        <f>IF(C283,VLOOKUP(C283,女子登録情報!$A$2:$H$2000,2,0),"")</f>
        <v/>
      </c>
      <c r="E283" s="639" t="str">
        <f>IF(C283&gt;0,VLOOKUP(C283,女子登録情報!$A$2:$H$2000,3,0),"")</f>
        <v/>
      </c>
      <c r="F283" s="640"/>
      <c r="G283" s="643" t="str">
        <f>IF(C283&gt;0,VLOOKUP(C283,女子登録情報!$A$2:$H$2000,4,0),"")</f>
        <v/>
      </c>
      <c r="H283" s="643" t="str">
        <f>IF(C283&gt;0,VLOOKUP(C283,女子登録情報!$A$2:$H$2000,8,0),"")</f>
        <v/>
      </c>
      <c r="I283" s="645" t="str">
        <f>IF(C283&gt;0,VLOOKUP(C283,女子登録情報!$A$2:$H$2000,5,0),"")</f>
        <v/>
      </c>
      <c r="J283" s="3"/>
    </row>
    <row r="284" spans="1:10" s="1" customFormat="1" ht="18.75" hidden="1" customHeight="1">
      <c r="A284" s="4"/>
      <c r="B284" s="648"/>
      <c r="C284" s="644"/>
      <c r="D284" s="644"/>
      <c r="E284" s="641"/>
      <c r="F284" s="642"/>
      <c r="G284" s="644"/>
      <c r="H284" s="644"/>
      <c r="I284" s="646"/>
      <c r="J284" s="3"/>
    </row>
    <row r="285" spans="1:10" s="1" customFormat="1" ht="18.75" hidden="1" customHeight="1">
      <c r="A285" s="4"/>
      <c r="B285" s="647">
        <v>4</v>
      </c>
      <c r="C285" s="643"/>
      <c r="D285" s="643" t="str">
        <f>IF(C285,VLOOKUP(C285,女子登録情報!$A$2:$H$2000,2,0),"")</f>
        <v/>
      </c>
      <c r="E285" s="639" t="str">
        <f>IF(C285&gt;0,VLOOKUP(C285,女子登録情報!$A$2:$H$2000,3,0),"")</f>
        <v/>
      </c>
      <c r="F285" s="640"/>
      <c r="G285" s="643" t="str">
        <f>IF(C285&gt;0,VLOOKUP(C285,女子登録情報!$A$2:$H$2000,4,0),"")</f>
        <v/>
      </c>
      <c r="H285" s="643" t="str">
        <f>IF(C285&gt;0,VLOOKUP(C285,女子登録情報!$A$2:$H$2000,8,0),"")</f>
        <v/>
      </c>
      <c r="I285" s="645" t="str">
        <f>IF(C285&gt;0,VLOOKUP(C285,女子登録情報!$A$2:$H$2000,5,0),"")</f>
        <v/>
      </c>
      <c r="J285" s="3"/>
    </row>
    <row r="286" spans="1:10" s="1" customFormat="1" ht="18.75" hidden="1" customHeight="1">
      <c r="A286" s="4"/>
      <c r="B286" s="648"/>
      <c r="C286" s="644"/>
      <c r="D286" s="644"/>
      <c r="E286" s="641"/>
      <c r="F286" s="642"/>
      <c r="G286" s="644"/>
      <c r="H286" s="644"/>
      <c r="I286" s="646"/>
      <c r="J286" s="3"/>
    </row>
    <row r="287" spans="1:10" s="1" customFormat="1" ht="18.75" hidden="1" customHeight="1">
      <c r="A287" s="4"/>
      <c r="B287" s="647">
        <v>5</v>
      </c>
      <c r="C287" s="643"/>
      <c r="D287" s="643" t="str">
        <f>IF(C287,VLOOKUP(C287,女子登録情報!$A$2:$H$2000,2,0),"")</f>
        <v/>
      </c>
      <c r="E287" s="639" t="str">
        <f>IF(C287&gt;0,VLOOKUP(C287,女子登録情報!$A$2:$H$2000,3,0),"")</f>
        <v/>
      </c>
      <c r="F287" s="640"/>
      <c r="G287" s="643" t="str">
        <f>IF(C287&gt;0,VLOOKUP(C287,女子登録情報!$A$2:$H$2000,4,0),"")</f>
        <v/>
      </c>
      <c r="H287" s="643" t="str">
        <f>IF(C287&gt;0,VLOOKUP(C287,女子登録情報!$A$2:$H$2000,8,0),"")</f>
        <v/>
      </c>
      <c r="I287" s="645" t="str">
        <f>IF(C287&gt;0,VLOOKUP(C287,女子登録情報!$A$2:$H$2000,5,0),"")</f>
        <v/>
      </c>
      <c r="J287" s="3"/>
    </row>
    <row r="288" spans="1:10" s="1" customFormat="1" ht="18.75" hidden="1" customHeight="1">
      <c r="A288" s="4"/>
      <c r="B288" s="648"/>
      <c r="C288" s="644"/>
      <c r="D288" s="644"/>
      <c r="E288" s="641"/>
      <c r="F288" s="642"/>
      <c r="G288" s="644"/>
      <c r="H288" s="644"/>
      <c r="I288" s="646"/>
      <c r="J288" s="3"/>
    </row>
    <row r="289" spans="1:10" s="1" customFormat="1" ht="18.75" hidden="1" customHeight="1">
      <c r="A289" s="4"/>
      <c r="B289" s="647">
        <v>6</v>
      </c>
      <c r="C289" s="643"/>
      <c r="D289" s="643" t="str">
        <f>IF(C289,VLOOKUP(C289,女子登録情報!$A$2:$H$2000,2,0),"")</f>
        <v/>
      </c>
      <c r="E289" s="639" t="str">
        <f>IF(C289&gt;0,VLOOKUP(C289,女子登録情報!$A$2:$H$2000,3,0),"")</f>
        <v/>
      </c>
      <c r="F289" s="640"/>
      <c r="G289" s="643" t="str">
        <f>IF(C289&gt;0,VLOOKUP(C289,女子登録情報!$A$2:$H$2000,4,0),"")</f>
        <v/>
      </c>
      <c r="H289" s="643" t="str">
        <f>IF(C289&gt;0,VLOOKUP(C289,女子登録情報!$A$2:$H$2000,8,0),"")</f>
        <v/>
      </c>
      <c r="I289" s="645" t="str">
        <f>IF(C289&gt;0,VLOOKUP(C289,女子登録情報!$A$2:$H$2000,5,0),"")</f>
        <v/>
      </c>
      <c r="J289" s="3"/>
    </row>
    <row r="290" spans="1:10" s="1" customFormat="1" ht="19.5" hidden="1" customHeight="1" thickBot="1">
      <c r="A290" s="4"/>
      <c r="B290" s="694"/>
      <c r="C290" s="695"/>
      <c r="D290" s="695"/>
      <c r="E290" s="696"/>
      <c r="F290" s="697"/>
      <c r="G290" s="695"/>
      <c r="H290" s="695"/>
      <c r="I290" s="670"/>
      <c r="J290" s="3"/>
    </row>
    <row r="291" spans="1:10" s="1" customFormat="1" ht="18.75" hidden="1">
      <c r="A291" s="4"/>
      <c r="B291" s="671" t="s">
        <v>1181</v>
      </c>
      <c r="C291" s="672"/>
      <c r="D291" s="672"/>
      <c r="E291" s="672"/>
      <c r="F291" s="672"/>
      <c r="G291" s="672"/>
      <c r="H291" s="672"/>
      <c r="I291" s="673"/>
      <c r="J291" s="3"/>
    </row>
    <row r="292" spans="1:10" s="1" customFormat="1" ht="18.75" hidden="1">
      <c r="A292" s="4"/>
      <c r="B292" s="674"/>
      <c r="C292" s="675"/>
      <c r="D292" s="675"/>
      <c r="E292" s="675"/>
      <c r="F292" s="675"/>
      <c r="G292" s="675"/>
      <c r="H292" s="675"/>
      <c r="I292" s="676"/>
      <c r="J292" s="3"/>
    </row>
    <row r="293" spans="1:10" s="1" customFormat="1" ht="19.5" hidden="1" thickBot="1">
      <c r="A293" s="4"/>
      <c r="B293" s="677"/>
      <c r="C293" s="678"/>
      <c r="D293" s="678"/>
      <c r="E293" s="678"/>
      <c r="F293" s="678"/>
      <c r="G293" s="678"/>
      <c r="H293" s="678"/>
      <c r="I293" s="679"/>
      <c r="J293" s="3"/>
    </row>
    <row r="294" spans="1:10" s="1" customFormat="1" ht="18.75" hidden="1">
      <c r="A294" s="35"/>
      <c r="B294" s="35"/>
      <c r="C294" s="35"/>
      <c r="D294" s="35"/>
      <c r="E294" s="35"/>
      <c r="F294" s="35"/>
      <c r="G294" s="35"/>
      <c r="H294" s="35"/>
      <c r="I294" s="35"/>
      <c r="J294" s="38"/>
    </row>
    <row r="295" spans="1:10" s="1" customFormat="1" ht="19.5" hidden="1" thickBot="1">
      <c r="A295" s="4"/>
      <c r="B295" s="4"/>
      <c r="C295" s="4"/>
      <c r="D295" s="4"/>
      <c r="E295" s="4"/>
      <c r="F295" s="4"/>
      <c r="G295" s="4"/>
      <c r="H295" s="4"/>
      <c r="I295" s="4"/>
      <c r="J295" s="36" t="s">
        <v>1205</v>
      </c>
    </row>
    <row r="296" spans="1:10" s="1" customFormat="1" ht="18.75" hidden="1" customHeight="1">
      <c r="A296" s="4"/>
      <c r="B296" s="735" t="str">
        <f>CONCATENATE('加盟校情報&amp;大会設定'!$G$5,'加盟校情報&amp;大会設定'!$H$5,'加盟校情報&amp;大会設定'!$I$5,'加盟校情報&amp;大会設定'!$J$5,)&amp;"　女子4×100mR"</f>
        <v>第50回東海学生陸上競技秋季選手権大会　女子4×100mR</v>
      </c>
      <c r="C296" s="736"/>
      <c r="D296" s="736"/>
      <c r="E296" s="736"/>
      <c r="F296" s="736"/>
      <c r="G296" s="736"/>
      <c r="H296" s="736"/>
      <c r="I296" s="737"/>
      <c r="J296" s="3"/>
    </row>
    <row r="297" spans="1:10" s="1" customFormat="1" ht="19.5" hidden="1" customHeight="1" thickBot="1">
      <c r="A297" s="4"/>
      <c r="B297" s="738"/>
      <c r="C297" s="739"/>
      <c r="D297" s="739"/>
      <c r="E297" s="739"/>
      <c r="F297" s="739"/>
      <c r="G297" s="739"/>
      <c r="H297" s="739"/>
      <c r="I297" s="740"/>
      <c r="J297" s="3"/>
    </row>
    <row r="298" spans="1:10" s="1" customFormat="1" ht="18.75" hidden="1">
      <c r="A298" s="4"/>
      <c r="B298" s="650" t="s">
        <v>1183</v>
      </c>
      <c r="C298" s="651"/>
      <c r="D298" s="688" t="str">
        <f>IF(基本情報登録!$D$6&gt;0,基本情報登録!$D$6,"")</f>
        <v/>
      </c>
      <c r="E298" s="689"/>
      <c r="F298" s="689"/>
      <c r="G298" s="689"/>
      <c r="H298" s="651"/>
      <c r="I298" s="37" t="s">
        <v>1217</v>
      </c>
      <c r="J298" s="3"/>
    </row>
    <row r="299" spans="1:10" s="1" customFormat="1" ht="18.75" hidden="1" customHeight="1">
      <c r="A299" s="4"/>
      <c r="B299" s="657" t="s">
        <v>1</v>
      </c>
      <c r="C299" s="658"/>
      <c r="D299" s="690" t="str">
        <f>IF(基本情報登録!$D$8&gt;0,基本情報登録!$D$8,"")</f>
        <v/>
      </c>
      <c r="E299" s="691"/>
      <c r="F299" s="691"/>
      <c r="G299" s="691"/>
      <c r="H299" s="658"/>
      <c r="I299" s="645"/>
      <c r="J299" s="3"/>
    </row>
    <row r="300" spans="1:10" s="1" customFormat="1" ht="19.5" hidden="1" customHeight="1" thickBot="1">
      <c r="A300" s="4"/>
      <c r="B300" s="686"/>
      <c r="C300" s="687"/>
      <c r="D300" s="692"/>
      <c r="E300" s="693"/>
      <c r="F300" s="693"/>
      <c r="G300" s="693"/>
      <c r="H300" s="687"/>
      <c r="I300" s="670"/>
      <c r="J300" s="3"/>
    </row>
    <row r="301" spans="1:10" s="1" customFormat="1" ht="18.75" hidden="1">
      <c r="A301" s="4"/>
      <c r="B301" s="650" t="s">
        <v>2127</v>
      </c>
      <c r="C301" s="651"/>
      <c r="D301" s="652"/>
      <c r="E301" s="653"/>
      <c r="F301" s="653"/>
      <c r="G301" s="653"/>
      <c r="H301" s="653"/>
      <c r="I301" s="654"/>
      <c r="J301" s="3"/>
    </row>
    <row r="302" spans="1:10" s="1" customFormat="1" ht="18.75" hidden="1">
      <c r="A302" s="4"/>
      <c r="B302" s="25"/>
      <c r="C302" s="26"/>
      <c r="D302" s="27"/>
      <c r="E302" s="655" t="str">
        <f>TEXT(D301,"00000")</f>
        <v>00000</v>
      </c>
      <c r="F302" s="655"/>
      <c r="G302" s="655"/>
      <c r="H302" s="655"/>
      <c r="I302" s="656"/>
      <c r="J302" s="3"/>
    </row>
    <row r="303" spans="1:10" s="1" customFormat="1" ht="18.75" hidden="1" customHeight="1">
      <c r="A303" s="4"/>
      <c r="B303" s="657" t="s">
        <v>21</v>
      </c>
      <c r="C303" s="658"/>
      <c r="D303" s="639"/>
      <c r="E303" s="661"/>
      <c r="F303" s="661"/>
      <c r="G303" s="661"/>
      <c r="H303" s="661"/>
      <c r="I303" s="662"/>
      <c r="J303" s="3"/>
    </row>
    <row r="304" spans="1:10" s="1" customFormat="1" ht="18.75" hidden="1" customHeight="1">
      <c r="A304" s="4"/>
      <c r="B304" s="659"/>
      <c r="C304" s="660"/>
      <c r="D304" s="641"/>
      <c r="E304" s="663"/>
      <c r="F304" s="663"/>
      <c r="G304" s="663"/>
      <c r="H304" s="663"/>
      <c r="I304" s="664"/>
      <c r="J304" s="3"/>
    </row>
    <row r="305" spans="1:10" s="1" customFormat="1" ht="19.5" hidden="1" thickBot="1">
      <c r="A305" s="4"/>
      <c r="B305" s="665" t="s">
        <v>1177</v>
      </c>
      <c r="C305" s="666"/>
      <c r="D305" s="667"/>
      <c r="E305" s="668"/>
      <c r="F305" s="668"/>
      <c r="G305" s="668"/>
      <c r="H305" s="668"/>
      <c r="I305" s="669"/>
      <c r="J305" s="3"/>
    </row>
    <row r="306" spans="1:10" s="1" customFormat="1" ht="18.75" hidden="1">
      <c r="A306" s="4"/>
      <c r="B306" s="698" t="s">
        <v>1178</v>
      </c>
      <c r="C306" s="699"/>
      <c r="D306" s="699"/>
      <c r="E306" s="699"/>
      <c r="F306" s="699"/>
      <c r="G306" s="699"/>
      <c r="H306" s="699"/>
      <c r="I306" s="700"/>
      <c r="J306" s="3"/>
    </row>
    <row r="307" spans="1:10" s="1" customFormat="1" ht="19.5" hidden="1" thickBot="1">
      <c r="A307" s="4"/>
      <c r="B307" s="28" t="s">
        <v>1182</v>
      </c>
      <c r="C307" s="29" t="s">
        <v>14</v>
      </c>
      <c r="D307" s="29" t="s">
        <v>1122</v>
      </c>
      <c r="E307" s="701" t="s">
        <v>1179</v>
      </c>
      <c r="F307" s="702"/>
      <c r="G307" s="29" t="s">
        <v>1183</v>
      </c>
      <c r="H307" s="29" t="s">
        <v>39</v>
      </c>
      <c r="I307" s="30" t="s">
        <v>1180</v>
      </c>
      <c r="J307" s="3"/>
    </row>
    <row r="308" spans="1:10" s="1" customFormat="1" ht="19.5" hidden="1" customHeight="1" thickTop="1">
      <c r="A308" s="4"/>
      <c r="B308" s="703">
        <v>1</v>
      </c>
      <c r="C308" s="704"/>
      <c r="D308" s="704" t="str">
        <f>IF(C308&gt;0,VLOOKUP(C308,女子登録情報!$A$2:$H$2000,2,0),"")</f>
        <v/>
      </c>
      <c r="E308" s="705" t="str">
        <f>IF(C308&gt;0,VLOOKUP(C308,女子登録情報!$A$2:$H$2000,3,0),"")</f>
        <v/>
      </c>
      <c r="F308" s="706"/>
      <c r="G308" s="704" t="str">
        <f>IF(C308&gt;0,VLOOKUP(C308,女子登録情報!$A$2:$H$2000,4,0),"")</f>
        <v/>
      </c>
      <c r="H308" s="704" t="str">
        <f>IF(C308&gt;0,VLOOKUP(C308,女子登録情報!$A$2:$H$2000,8,0),"")</f>
        <v/>
      </c>
      <c r="I308" s="707" t="str">
        <f>IF(C308&gt;0,VLOOKUP(C308,女子登録情報!$A$2:$H$2000,5,0),"")</f>
        <v/>
      </c>
      <c r="J308" s="3"/>
    </row>
    <row r="309" spans="1:10" s="1" customFormat="1" ht="18.75" hidden="1" customHeight="1">
      <c r="A309" s="4"/>
      <c r="B309" s="648"/>
      <c r="C309" s="644"/>
      <c r="D309" s="644"/>
      <c r="E309" s="641"/>
      <c r="F309" s="642"/>
      <c r="G309" s="644"/>
      <c r="H309" s="644"/>
      <c r="I309" s="646"/>
      <c r="J309" s="3"/>
    </row>
    <row r="310" spans="1:10" s="1" customFormat="1" ht="18.75" hidden="1" customHeight="1">
      <c r="A310" s="4"/>
      <c r="B310" s="647">
        <v>2</v>
      </c>
      <c r="C310" s="643"/>
      <c r="D310" s="643" t="str">
        <f>IF(C310,VLOOKUP(C310,女子登録情報!$A$2:$H$2000,2,0),"")</f>
        <v/>
      </c>
      <c r="E310" s="639" t="str">
        <f>IF(C310&gt;0,VLOOKUP(C310,女子登録情報!$A$2:$H$2000,3,0),"")</f>
        <v/>
      </c>
      <c r="F310" s="640"/>
      <c r="G310" s="643" t="str">
        <f>IF(C310&gt;0,VLOOKUP(C310,女子登録情報!$A$2:$H$2000,4,0),"")</f>
        <v/>
      </c>
      <c r="H310" s="643" t="str">
        <f>IF(C310&gt;0,VLOOKUP(C310,女子登録情報!$A$2:$H$2000,8,0),"")</f>
        <v/>
      </c>
      <c r="I310" s="645" t="str">
        <f>IF(C310&gt;0,VLOOKUP(C310,女子登録情報!$A$2:$H$2000,5,0),"")</f>
        <v/>
      </c>
      <c r="J310" s="3"/>
    </row>
    <row r="311" spans="1:10" s="1" customFormat="1" ht="18.75" hidden="1" customHeight="1">
      <c r="A311" s="4"/>
      <c r="B311" s="648"/>
      <c r="C311" s="644"/>
      <c r="D311" s="644"/>
      <c r="E311" s="641"/>
      <c r="F311" s="642"/>
      <c r="G311" s="644"/>
      <c r="H311" s="644"/>
      <c r="I311" s="646"/>
      <c r="J311" s="3"/>
    </row>
    <row r="312" spans="1:10" s="1" customFormat="1" ht="18.75" hidden="1" customHeight="1">
      <c r="A312" s="4"/>
      <c r="B312" s="647">
        <v>3</v>
      </c>
      <c r="C312" s="643"/>
      <c r="D312" s="643" t="str">
        <f>IF(C312,VLOOKUP(C312,女子登録情報!$A$2:$H$2000,2,0),"")</f>
        <v/>
      </c>
      <c r="E312" s="639" t="str">
        <f>IF(C312&gt;0,VLOOKUP(C312,女子登録情報!$A$2:$H$2000,3,0),"")</f>
        <v/>
      </c>
      <c r="F312" s="640"/>
      <c r="G312" s="643" t="str">
        <f>IF(C312&gt;0,VLOOKUP(C312,女子登録情報!$A$2:$H$2000,4,0),"")</f>
        <v/>
      </c>
      <c r="H312" s="643" t="str">
        <f>IF(C312&gt;0,VLOOKUP(C312,女子登録情報!$A$2:$H$2000,8,0),"")</f>
        <v/>
      </c>
      <c r="I312" s="645" t="str">
        <f>IF(C312&gt;0,VLOOKUP(C312,女子登録情報!$A$2:$H$2000,5,0),"")</f>
        <v/>
      </c>
      <c r="J312" s="3"/>
    </row>
    <row r="313" spans="1:10" s="1" customFormat="1" ht="18.75" hidden="1" customHeight="1">
      <c r="A313" s="4"/>
      <c r="B313" s="648"/>
      <c r="C313" s="644"/>
      <c r="D313" s="644"/>
      <c r="E313" s="641"/>
      <c r="F313" s="642"/>
      <c r="G313" s="644"/>
      <c r="H313" s="644"/>
      <c r="I313" s="646"/>
      <c r="J313" s="3"/>
    </row>
    <row r="314" spans="1:10" s="1" customFormat="1" ht="18.75" hidden="1" customHeight="1">
      <c r="A314" s="4"/>
      <c r="B314" s="647">
        <v>4</v>
      </c>
      <c r="C314" s="643"/>
      <c r="D314" s="643" t="str">
        <f>IF(C314,VLOOKUP(C314,女子登録情報!$A$2:$H$2000,2,0),"")</f>
        <v/>
      </c>
      <c r="E314" s="639" t="str">
        <f>IF(C314&gt;0,VLOOKUP(C314,女子登録情報!$A$2:$H$2000,3,0),"")</f>
        <v/>
      </c>
      <c r="F314" s="640"/>
      <c r="G314" s="643" t="str">
        <f>IF(C314&gt;0,VLOOKUP(C314,女子登録情報!$A$2:$H$2000,4,0),"")</f>
        <v/>
      </c>
      <c r="H314" s="643" t="str">
        <f>IF(C314&gt;0,VLOOKUP(C314,女子登録情報!$A$2:$H$2000,8,0),"")</f>
        <v/>
      </c>
      <c r="I314" s="645" t="str">
        <f>IF(C314&gt;0,VLOOKUP(C314,女子登録情報!$A$2:$H$2000,5,0),"")</f>
        <v/>
      </c>
      <c r="J314" s="3"/>
    </row>
    <row r="315" spans="1:10" s="1" customFormat="1" ht="18.75" hidden="1" customHeight="1">
      <c r="A315" s="4"/>
      <c r="B315" s="648"/>
      <c r="C315" s="644"/>
      <c r="D315" s="644"/>
      <c r="E315" s="641"/>
      <c r="F315" s="642"/>
      <c r="G315" s="644"/>
      <c r="H315" s="644"/>
      <c r="I315" s="646"/>
      <c r="J315" s="3"/>
    </row>
    <row r="316" spans="1:10" s="1" customFormat="1" ht="18.75" hidden="1" customHeight="1">
      <c r="A316" s="4"/>
      <c r="B316" s="647">
        <v>5</v>
      </c>
      <c r="C316" s="643"/>
      <c r="D316" s="643" t="str">
        <f>IF(C316,VLOOKUP(C316,女子登録情報!$A$2:$H$2000,2,0),"")</f>
        <v/>
      </c>
      <c r="E316" s="639" t="str">
        <f>IF(C316&gt;0,VLOOKUP(C316,女子登録情報!$A$2:$H$2000,3,0),"")</f>
        <v/>
      </c>
      <c r="F316" s="640"/>
      <c r="G316" s="643" t="str">
        <f>IF(C316&gt;0,VLOOKUP(C316,女子登録情報!$A$2:$H$2000,4,0),"")</f>
        <v/>
      </c>
      <c r="H316" s="643" t="str">
        <f>IF(C316&gt;0,VLOOKUP(C316,女子登録情報!$A$2:$H$2000,8,0),"")</f>
        <v/>
      </c>
      <c r="I316" s="645" t="str">
        <f>IF(C316&gt;0,VLOOKUP(C316,女子登録情報!$A$2:$H$2000,5,0),"")</f>
        <v/>
      </c>
      <c r="J316" s="3"/>
    </row>
    <row r="317" spans="1:10" s="1" customFormat="1" ht="18.75" hidden="1" customHeight="1">
      <c r="A317" s="4"/>
      <c r="B317" s="648"/>
      <c r="C317" s="644"/>
      <c r="D317" s="644"/>
      <c r="E317" s="641"/>
      <c r="F317" s="642"/>
      <c r="G317" s="644"/>
      <c r="H317" s="644"/>
      <c r="I317" s="646"/>
      <c r="J317" s="3"/>
    </row>
    <row r="318" spans="1:10" s="1" customFormat="1" ht="18.75" hidden="1" customHeight="1">
      <c r="A318" s="4"/>
      <c r="B318" s="647">
        <v>6</v>
      </c>
      <c r="C318" s="643"/>
      <c r="D318" s="643" t="str">
        <f>IF(C318,VLOOKUP(C318,女子登録情報!$A$2:$H$2000,2,0),"")</f>
        <v/>
      </c>
      <c r="E318" s="639" t="str">
        <f>IF(C318&gt;0,VLOOKUP(C318,女子登録情報!$A$2:$H$2000,3,0),"")</f>
        <v/>
      </c>
      <c r="F318" s="640"/>
      <c r="G318" s="643" t="str">
        <f>IF(C318&gt;0,VLOOKUP(C318,女子登録情報!$A$2:$H$2000,4,0),"")</f>
        <v/>
      </c>
      <c r="H318" s="643" t="str">
        <f>IF(C318&gt;0,VLOOKUP(C318,女子登録情報!$A$2:$H$2000,8,0),"")</f>
        <v/>
      </c>
      <c r="I318" s="645" t="str">
        <f>IF(C318&gt;0,VLOOKUP(C318,女子登録情報!$A$2:$H$2000,5,0),"")</f>
        <v/>
      </c>
      <c r="J318" s="3"/>
    </row>
    <row r="319" spans="1:10" s="1" customFormat="1" ht="19.5" hidden="1" customHeight="1" thickBot="1">
      <c r="A319" s="4"/>
      <c r="B319" s="694"/>
      <c r="C319" s="695"/>
      <c r="D319" s="695"/>
      <c r="E319" s="696"/>
      <c r="F319" s="697"/>
      <c r="G319" s="695"/>
      <c r="H319" s="695"/>
      <c r="I319" s="670"/>
      <c r="J319" s="3"/>
    </row>
    <row r="320" spans="1:10" s="1" customFormat="1" ht="18.75" hidden="1">
      <c r="A320" s="4"/>
      <c r="B320" s="671" t="s">
        <v>1181</v>
      </c>
      <c r="C320" s="672"/>
      <c r="D320" s="672"/>
      <c r="E320" s="672"/>
      <c r="F320" s="672"/>
      <c r="G320" s="672"/>
      <c r="H320" s="672"/>
      <c r="I320" s="673"/>
      <c r="J320" s="3"/>
    </row>
    <row r="321" spans="1:10" s="1" customFormat="1" ht="18.75" hidden="1">
      <c r="A321" s="4"/>
      <c r="B321" s="674"/>
      <c r="C321" s="675"/>
      <c r="D321" s="675"/>
      <c r="E321" s="675"/>
      <c r="F321" s="675"/>
      <c r="G321" s="675"/>
      <c r="H321" s="675"/>
      <c r="I321" s="676"/>
      <c r="J321" s="3"/>
    </row>
    <row r="322" spans="1:10" s="1" customFormat="1" ht="19.5" hidden="1" thickBot="1">
      <c r="A322" s="4"/>
      <c r="B322" s="677"/>
      <c r="C322" s="678"/>
      <c r="D322" s="678"/>
      <c r="E322" s="678"/>
      <c r="F322" s="678"/>
      <c r="G322" s="678"/>
      <c r="H322" s="678"/>
      <c r="I322" s="679"/>
      <c r="J322" s="3"/>
    </row>
    <row r="323" spans="1:10" s="1" customFormat="1" ht="18.75" hidden="1">
      <c r="A323" s="35"/>
      <c r="B323" s="35"/>
      <c r="C323" s="35"/>
      <c r="D323" s="35"/>
      <c r="E323" s="35"/>
      <c r="F323" s="35"/>
      <c r="G323" s="35"/>
      <c r="H323" s="35"/>
      <c r="I323" s="35"/>
      <c r="J323" s="38"/>
    </row>
    <row r="324" spans="1:10" s="1" customFormat="1" ht="19.5" hidden="1" thickBot="1">
      <c r="A324" s="4"/>
      <c r="B324" s="4"/>
      <c r="C324" s="4"/>
      <c r="D324" s="4"/>
      <c r="E324" s="4"/>
      <c r="F324" s="4"/>
      <c r="G324" s="4"/>
      <c r="H324" s="4"/>
      <c r="I324" s="4"/>
      <c r="J324" s="36" t="s">
        <v>1206</v>
      </c>
    </row>
    <row r="325" spans="1:10" s="1" customFormat="1" ht="18.75" hidden="1">
      <c r="A325" s="4"/>
      <c r="B325" s="735" t="str">
        <f>CONCATENATE('加盟校情報&amp;大会設定'!$G$5,'加盟校情報&amp;大会設定'!$H$5,'加盟校情報&amp;大会設定'!$I$5,'加盟校情報&amp;大会設定'!$J$5,)&amp;"　女子4×100mR"</f>
        <v>第50回東海学生陸上競技秋季選手権大会　女子4×100mR</v>
      </c>
      <c r="C325" s="736"/>
      <c r="D325" s="736"/>
      <c r="E325" s="736"/>
      <c r="F325" s="736"/>
      <c r="G325" s="736"/>
      <c r="H325" s="736"/>
      <c r="I325" s="737"/>
      <c r="J325" s="3"/>
    </row>
    <row r="326" spans="1:10" s="1" customFormat="1" ht="19.5" hidden="1" thickBot="1">
      <c r="A326" s="4"/>
      <c r="B326" s="738"/>
      <c r="C326" s="739"/>
      <c r="D326" s="739"/>
      <c r="E326" s="739"/>
      <c r="F326" s="739"/>
      <c r="G326" s="739"/>
      <c r="H326" s="739"/>
      <c r="I326" s="740"/>
      <c r="J326" s="3"/>
    </row>
    <row r="327" spans="1:10" s="1" customFormat="1" ht="18.75" hidden="1">
      <c r="A327" s="4"/>
      <c r="B327" s="650" t="s">
        <v>1183</v>
      </c>
      <c r="C327" s="651"/>
      <c r="D327" s="688" t="str">
        <f>IF(基本情報登録!$D$6&gt;0,基本情報登録!$D$6,"")</f>
        <v/>
      </c>
      <c r="E327" s="689"/>
      <c r="F327" s="689"/>
      <c r="G327" s="689"/>
      <c r="H327" s="651"/>
      <c r="I327" s="37" t="s">
        <v>1217</v>
      </c>
      <c r="J327" s="3"/>
    </row>
    <row r="328" spans="1:10" s="1" customFormat="1" ht="18.75" hidden="1">
      <c r="A328" s="4"/>
      <c r="B328" s="657" t="s">
        <v>1</v>
      </c>
      <c r="C328" s="658"/>
      <c r="D328" s="690" t="str">
        <f>IF(基本情報登録!$D$8&gt;0,基本情報登録!$D$8,"")</f>
        <v/>
      </c>
      <c r="E328" s="691"/>
      <c r="F328" s="691"/>
      <c r="G328" s="691"/>
      <c r="H328" s="658"/>
      <c r="I328" s="645"/>
      <c r="J328" s="3"/>
    </row>
    <row r="329" spans="1:10" s="1" customFormat="1" ht="19.5" hidden="1" thickBot="1">
      <c r="A329" s="4"/>
      <c r="B329" s="686"/>
      <c r="C329" s="687"/>
      <c r="D329" s="692"/>
      <c r="E329" s="693"/>
      <c r="F329" s="693"/>
      <c r="G329" s="693"/>
      <c r="H329" s="687"/>
      <c r="I329" s="670"/>
      <c r="J329" s="3"/>
    </row>
    <row r="330" spans="1:10" s="1" customFormat="1" ht="18.75" hidden="1">
      <c r="A330" s="4"/>
      <c r="B330" s="650" t="s">
        <v>2127</v>
      </c>
      <c r="C330" s="651"/>
      <c r="D330" s="652"/>
      <c r="E330" s="653"/>
      <c r="F330" s="653"/>
      <c r="G330" s="653"/>
      <c r="H330" s="653"/>
      <c r="I330" s="654"/>
      <c r="J330" s="3"/>
    </row>
    <row r="331" spans="1:10" s="1" customFormat="1" ht="18.75" hidden="1">
      <c r="A331" s="4"/>
      <c r="B331" s="25"/>
      <c r="C331" s="26"/>
      <c r="D331" s="27"/>
      <c r="E331" s="655" t="str">
        <f>TEXT(D330,"00000")</f>
        <v>00000</v>
      </c>
      <c r="F331" s="655"/>
      <c r="G331" s="655"/>
      <c r="H331" s="655"/>
      <c r="I331" s="656"/>
      <c r="J331" s="3"/>
    </row>
    <row r="332" spans="1:10" s="1" customFormat="1" ht="18.75" hidden="1">
      <c r="A332" s="4"/>
      <c r="B332" s="657" t="s">
        <v>21</v>
      </c>
      <c r="C332" s="658"/>
      <c r="D332" s="639"/>
      <c r="E332" s="661"/>
      <c r="F332" s="661"/>
      <c r="G332" s="661"/>
      <c r="H332" s="661"/>
      <c r="I332" s="662"/>
      <c r="J332" s="3"/>
    </row>
    <row r="333" spans="1:10" s="1" customFormat="1" ht="18.75" hidden="1">
      <c r="A333" s="4"/>
      <c r="B333" s="659"/>
      <c r="C333" s="660"/>
      <c r="D333" s="641"/>
      <c r="E333" s="663"/>
      <c r="F333" s="663"/>
      <c r="G333" s="663"/>
      <c r="H333" s="663"/>
      <c r="I333" s="664"/>
      <c r="J333" s="3"/>
    </row>
    <row r="334" spans="1:10" s="1" customFormat="1" ht="19.5" hidden="1" thickBot="1">
      <c r="A334" s="4"/>
      <c r="B334" s="665" t="s">
        <v>1177</v>
      </c>
      <c r="C334" s="666"/>
      <c r="D334" s="667"/>
      <c r="E334" s="668"/>
      <c r="F334" s="668"/>
      <c r="G334" s="668"/>
      <c r="H334" s="668"/>
      <c r="I334" s="669"/>
      <c r="J334" s="3"/>
    </row>
    <row r="335" spans="1:10" s="1" customFormat="1" ht="18.75" hidden="1">
      <c r="A335" s="4"/>
      <c r="B335" s="698" t="s">
        <v>1178</v>
      </c>
      <c r="C335" s="699"/>
      <c r="D335" s="699"/>
      <c r="E335" s="699"/>
      <c r="F335" s="699"/>
      <c r="G335" s="699"/>
      <c r="H335" s="699"/>
      <c r="I335" s="700"/>
      <c r="J335" s="3"/>
    </row>
    <row r="336" spans="1:10" s="1" customFormat="1" ht="19.5" hidden="1" thickBot="1">
      <c r="A336" s="4"/>
      <c r="B336" s="28" t="s">
        <v>1182</v>
      </c>
      <c r="C336" s="29" t="s">
        <v>14</v>
      </c>
      <c r="D336" s="29" t="s">
        <v>1122</v>
      </c>
      <c r="E336" s="701" t="s">
        <v>1179</v>
      </c>
      <c r="F336" s="702"/>
      <c r="G336" s="29" t="s">
        <v>1183</v>
      </c>
      <c r="H336" s="29" t="s">
        <v>39</v>
      </c>
      <c r="I336" s="30" t="s">
        <v>1180</v>
      </c>
      <c r="J336" s="3"/>
    </row>
    <row r="337" spans="1:10" s="1" customFormat="1" ht="19.5" hidden="1" thickTop="1">
      <c r="A337" s="4"/>
      <c r="B337" s="703">
        <v>1</v>
      </c>
      <c r="C337" s="704"/>
      <c r="D337" s="704" t="str">
        <f>IF(C337&gt;0,VLOOKUP(C337,女子登録情報!$A$2:$H$2000,2,0),"")</f>
        <v/>
      </c>
      <c r="E337" s="705" t="str">
        <f>IF(C337&gt;0,VLOOKUP(C337,女子登録情報!$A$2:$H$2000,3,0),"")</f>
        <v/>
      </c>
      <c r="F337" s="706"/>
      <c r="G337" s="704" t="str">
        <f>IF(C337&gt;0,VLOOKUP(C337,女子登録情報!$A$2:$H$2000,4,0),"")</f>
        <v/>
      </c>
      <c r="H337" s="704" t="str">
        <f>IF(C337&gt;0,VLOOKUP(C337,女子登録情報!$A$2:$H$2000,8,0),"")</f>
        <v/>
      </c>
      <c r="I337" s="707" t="str">
        <f>IF(C337&gt;0,VLOOKUP(C337,女子登録情報!$A$2:$H$2000,5,0),"")</f>
        <v/>
      </c>
      <c r="J337" s="3"/>
    </row>
    <row r="338" spans="1:10" s="1" customFormat="1" ht="18.75" hidden="1">
      <c r="A338" s="4"/>
      <c r="B338" s="648"/>
      <c r="C338" s="644"/>
      <c r="D338" s="644"/>
      <c r="E338" s="641"/>
      <c r="F338" s="642"/>
      <c r="G338" s="644"/>
      <c r="H338" s="644"/>
      <c r="I338" s="646"/>
      <c r="J338" s="3"/>
    </row>
    <row r="339" spans="1:10" s="1" customFormat="1" ht="18.75" hidden="1">
      <c r="A339" s="4"/>
      <c r="B339" s="647">
        <v>2</v>
      </c>
      <c r="C339" s="643"/>
      <c r="D339" s="643" t="str">
        <f>IF(C339,VLOOKUP(C339,女子登録情報!$A$2:$H$2000,2,0),"")</f>
        <v/>
      </c>
      <c r="E339" s="639" t="str">
        <f>IF(C339&gt;0,VLOOKUP(C339,女子登録情報!$A$2:$H$2000,3,0),"")</f>
        <v/>
      </c>
      <c r="F339" s="640"/>
      <c r="G339" s="643" t="str">
        <f>IF(C339&gt;0,VLOOKUP(C339,女子登録情報!$A$2:$H$2000,4,0),"")</f>
        <v/>
      </c>
      <c r="H339" s="643" t="str">
        <f>IF(C339&gt;0,VLOOKUP(C339,女子登録情報!$A$2:$H$2000,8,0),"")</f>
        <v/>
      </c>
      <c r="I339" s="645" t="str">
        <f>IF(C339&gt;0,VLOOKUP(C339,女子登録情報!$A$2:$H$2000,5,0),"")</f>
        <v/>
      </c>
      <c r="J339" s="3"/>
    </row>
    <row r="340" spans="1:10" s="1" customFormat="1" ht="18.75" hidden="1">
      <c r="A340" s="4"/>
      <c r="B340" s="648"/>
      <c r="C340" s="644"/>
      <c r="D340" s="644"/>
      <c r="E340" s="641"/>
      <c r="F340" s="642"/>
      <c r="G340" s="644"/>
      <c r="H340" s="644"/>
      <c r="I340" s="646"/>
      <c r="J340" s="3"/>
    </row>
    <row r="341" spans="1:10" s="1" customFormat="1" ht="18.75" hidden="1">
      <c r="A341" s="4"/>
      <c r="B341" s="647">
        <v>3</v>
      </c>
      <c r="C341" s="643"/>
      <c r="D341" s="643" t="str">
        <f>IF(C341,VLOOKUP(C341,女子登録情報!$A$2:$H$2000,2,0),"")</f>
        <v/>
      </c>
      <c r="E341" s="639" t="str">
        <f>IF(C341&gt;0,VLOOKUP(C341,女子登録情報!$A$2:$H$2000,3,0),"")</f>
        <v/>
      </c>
      <c r="F341" s="640"/>
      <c r="G341" s="643" t="str">
        <f>IF(C341&gt;0,VLOOKUP(C341,女子登録情報!$A$2:$H$2000,4,0),"")</f>
        <v/>
      </c>
      <c r="H341" s="643" t="str">
        <f>IF(C341&gt;0,VLOOKUP(C341,女子登録情報!$A$2:$H$2000,8,0),"")</f>
        <v/>
      </c>
      <c r="I341" s="645" t="str">
        <f>IF(C341&gt;0,VLOOKUP(C341,女子登録情報!$A$2:$H$2000,5,0),"")</f>
        <v/>
      </c>
      <c r="J341" s="3"/>
    </row>
    <row r="342" spans="1:10" s="1" customFormat="1" ht="18.75" hidden="1">
      <c r="A342" s="4"/>
      <c r="B342" s="648"/>
      <c r="C342" s="644"/>
      <c r="D342" s="644"/>
      <c r="E342" s="641"/>
      <c r="F342" s="642"/>
      <c r="G342" s="644"/>
      <c r="H342" s="644"/>
      <c r="I342" s="646"/>
      <c r="J342" s="3"/>
    </row>
    <row r="343" spans="1:10" s="1" customFormat="1" ht="18.75" hidden="1">
      <c r="A343" s="4"/>
      <c r="B343" s="647">
        <v>4</v>
      </c>
      <c r="C343" s="643"/>
      <c r="D343" s="643" t="str">
        <f>IF(C343,VLOOKUP(C343,女子登録情報!$A$2:$H$2000,2,0),"")</f>
        <v/>
      </c>
      <c r="E343" s="639" t="str">
        <f>IF(C343&gt;0,VLOOKUP(C343,女子登録情報!$A$2:$H$2000,3,0),"")</f>
        <v/>
      </c>
      <c r="F343" s="640"/>
      <c r="G343" s="643" t="str">
        <f>IF(C343&gt;0,VLOOKUP(C343,女子登録情報!$A$2:$H$2000,4,0),"")</f>
        <v/>
      </c>
      <c r="H343" s="643" t="str">
        <f>IF(C343&gt;0,VLOOKUP(C343,女子登録情報!$A$2:$H$2000,8,0),"")</f>
        <v/>
      </c>
      <c r="I343" s="645" t="str">
        <f>IF(C343&gt;0,VLOOKUP(C343,女子登録情報!$A$2:$H$2000,5,0),"")</f>
        <v/>
      </c>
      <c r="J343" s="3"/>
    </row>
    <row r="344" spans="1:10" s="1" customFormat="1" ht="18.75" hidden="1">
      <c r="A344" s="4"/>
      <c r="B344" s="648"/>
      <c r="C344" s="644"/>
      <c r="D344" s="644"/>
      <c r="E344" s="641"/>
      <c r="F344" s="642"/>
      <c r="G344" s="644"/>
      <c r="H344" s="644"/>
      <c r="I344" s="646"/>
      <c r="J344" s="3"/>
    </row>
    <row r="345" spans="1:10" s="1" customFormat="1" ht="18.75" hidden="1">
      <c r="A345" s="4"/>
      <c r="B345" s="647">
        <v>5</v>
      </c>
      <c r="C345" s="643"/>
      <c r="D345" s="643" t="str">
        <f>IF(C345,VLOOKUP(C345,女子登録情報!$A$2:$H$2000,2,0),"")</f>
        <v/>
      </c>
      <c r="E345" s="639" t="str">
        <f>IF(C345&gt;0,VLOOKUP(C345,女子登録情報!$A$2:$H$2000,3,0),"")</f>
        <v/>
      </c>
      <c r="F345" s="640"/>
      <c r="G345" s="643" t="str">
        <f>IF(C345&gt;0,VLOOKUP(C345,女子登録情報!$A$2:$H$2000,4,0),"")</f>
        <v/>
      </c>
      <c r="H345" s="643" t="str">
        <f>IF(C345&gt;0,VLOOKUP(C345,女子登録情報!$A$2:$H$2000,8,0),"")</f>
        <v/>
      </c>
      <c r="I345" s="645" t="str">
        <f>IF(C345&gt;0,VLOOKUP(C345,女子登録情報!$A$2:$H$2000,5,0),"")</f>
        <v/>
      </c>
      <c r="J345" s="3"/>
    </row>
    <row r="346" spans="1:10" s="1" customFormat="1" ht="18.75" hidden="1">
      <c r="A346" s="4"/>
      <c r="B346" s="648"/>
      <c r="C346" s="644"/>
      <c r="D346" s="644"/>
      <c r="E346" s="641"/>
      <c r="F346" s="642"/>
      <c r="G346" s="644"/>
      <c r="H346" s="644"/>
      <c r="I346" s="646"/>
      <c r="J346" s="3"/>
    </row>
    <row r="347" spans="1:10" s="1" customFormat="1" ht="18.75" hidden="1">
      <c r="A347" s="4"/>
      <c r="B347" s="647">
        <v>6</v>
      </c>
      <c r="C347" s="643"/>
      <c r="D347" s="643" t="str">
        <f>IF(C347,VLOOKUP(C347,女子登録情報!$A$2:$H$2000,2,0),"")</f>
        <v/>
      </c>
      <c r="E347" s="639" t="str">
        <f>IF(C347&gt;0,VLOOKUP(C347,女子登録情報!$A$2:$H$2000,3,0),"")</f>
        <v/>
      </c>
      <c r="F347" s="640"/>
      <c r="G347" s="643" t="str">
        <f>IF(C347&gt;0,VLOOKUP(C347,女子登録情報!$A$2:$H$2000,4,0),"")</f>
        <v/>
      </c>
      <c r="H347" s="643" t="str">
        <f>IF(C347&gt;0,VLOOKUP(C347,女子登録情報!$A$2:$H$2000,8,0),"")</f>
        <v/>
      </c>
      <c r="I347" s="645" t="str">
        <f>IF(C347&gt;0,VLOOKUP(C347,女子登録情報!$A$2:$H$2000,5,0),"")</f>
        <v/>
      </c>
      <c r="J347" s="3"/>
    </row>
    <row r="348" spans="1:10" s="1" customFormat="1" ht="19.5" hidden="1" thickBot="1">
      <c r="A348" s="4"/>
      <c r="B348" s="694"/>
      <c r="C348" s="695"/>
      <c r="D348" s="695"/>
      <c r="E348" s="696"/>
      <c r="F348" s="697"/>
      <c r="G348" s="695"/>
      <c r="H348" s="695"/>
      <c r="I348" s="670"/>
      <c r="J348" s="3"/>
    </row>
    <row r="349" spans="1:10" s="1" customFormat="1" ht="18.75" hidden="1">
      <c r="A349" s="4"/>
      <c r="B349" s="671" t="s">
        <v>1181</v>
      </c>
      <c r="C349" s="672"/>
      <c r="D349" s="672"/>
      <c r="E349" s="672"/>
      <c r="F349" s="672"/>
      <c r="G349" s="672"/>
      <c r="H349" s="672"/>
      <c r="I349" s="673"/>
      <c r="J349" s="3"/>
    </row>
    <row r="350" spans="1:10" s="1" customFormat="1" ht="18.75" hidden="1">
      <c r="A350" s="4"/>
      <c r="B350" s="674"/>
      <c r="C350" s="675"/>
      <c r="D350" s="675"/>
      <c r="E350" s="675"/>
      <c r="F350" s="675"/>
      <c r="G350" s="675"/>
      <c r="H350" s="675"/>
      <c r="I350" s="676"/>
      <c r="J350" s="3"/>
    </row>
    <row r="351" spans="1:10" s="1" customFormat="1" ht="19.5" hidden="1" thickBot="1">
      <c r="A351" s="4"/>
      <c r="B351" s="677"/>
      <c r="C351" s="678"/>
      <c r="D351" s="678"/>
      <c r="E351" s="678"/>
      <c r="F351" s="678"/>
      <c r="G351" s="678"/>
      <c r="H351" s="678"/>
      <c r="I351" s="679"/>
      <c r="J351" s="3"/>
    </row>
    <row r="352" spans="1:10" s="1" customFormat="1" ht="18.75" hidden="1">
      <c r="A352" s="35"/>
      <c r="B352" s="35"/>
      <c r="C352" s="35"/>
      <c r="D352" s="35"/>
      <c r="E352" s="35"/>
      <c r="F352" s="35"/>
      <c r="G352" s="35"/>
      <c r="H352" s="35"/>
      <c r="I352" s="35"/>
      <c r="J352" s="38"/>
    </row>
    <row r="353" spans="1:10" s="1" customFormat="1" ht="19.5" hidden="1" thickBot="1">
      <c r="A353" s="4"/>
      <c r="B353" s="4"/>
      <c r="C353" s="4"/>
      <c r="D353" s="4"/>
      <c r="E353" s="4"/>
      <c r="F353" s="4"/>
      <c r="G353" s="4"/>
      <c r="H353" s="4"/>
      <c r="I353" s="4"/>
      <c r="J353" s="36" t="s">
        <v>1207</v>
      </c>
    </row>
    <row r="354" spans="1:10" s="1" customFormat="1" ht="18.75" hidden="1">
      <c r="A354" s="4"/>
      <c r="B354" s="735" t="str">
        <f>CONCATENATE('加盟校情報&amp;大会設定'!$G$5,'加盟校情報&amp;大会設定'!$H$5,'加盟校情報&amp;大会設定'!$I$5,'加盟校情報&amp;大会設定'!$J$5,)&amp;"　女子4×100mR"</f>
        <v>第50回東海学生陸上競技秋季選手権大会　女子4×100mR</v>
      </c>
      <c r="C354" s="736"/>
      <c r="D354" s="736"/>
      <c r="E354" s="736"/>
      <c r="F354" s="736"/>
      <c r="G354" s="736"/>
      <c r="H354" s="736"/>
      <c r="I354" s="737"/>
      <c r="J354" s="3"/>
    </row>
    <row r="355" spans="1:10" s="1" customFormat="1" ht="19.5" hidden="1" thickBot="1">
      <c r="A355" s="4"/>
      <c r="B355" s="738"/>
      <c r="C355" s="739"/>
      <c r="D355" s="739"/>
      <c r="E355" s="739"/>
      <c r="F355" s="739"/>
      <c r="G355" s="739"/>
      <c r="H355" s="739"/>
      <c r="I355" s="740"/>
      <c r="J355" s="3"/>
    </row>
    <row r="356" spans="1:10" s="1" customFormat="1" ht="18.75" hidden="1">
      <c r="A356" s="4"/>
      <c r="B356" s="650" t="s">
        <v>1183</v>
      </c>
      <c r="C356" s="651"/>
      <c r="D356" s="688" t="str">
        <f>IF(基本情報登録!$D$6&gt;0,基本情報登録!$D$6,"")</f>
        <v/>
      </c>
      <c r="E356" s="689"/>
      <c r="F356" s="689"/>
      <c r="G356" s="689"/>
      <c r="H356" s="651"/>
      <c r="I356" s="37" t="s">
        <v>1217</v>
      </c>
      <c r="J356" s="3"/>
    </row>
    <row r="357" spans="1:10" s="1" customFormat="1" ht="18.75" hidden="1">
      <c r="A357" s="4"/>
      <c r="B357" s="657" t="s">
        <v>1</v>
      </c>
      <c r="C357" s="658"/>
      <c r="D357" s="690" t="str">
        <f>IF(基本情報登録!$D$8&gt;0,基本情報登録!$D$8,"")</f>
        <v/>
      </c>
      <c r="E357" s="691"/>
      <c r="F357" s="691"/>
      <c r="G357" s="691"/>
      <c r="H357" s="658"/>
      <c r="I357" s="645"/>
      <c r="J357" s="3"/>
    </row>
    <row r="358" spans="1:10" s="1" customFormat="1" ht="19.5" hidden="1" thickBot="1">
      <c r="A358" s="4"/>
      <c r="B358" s="686"/>
      <c r="C358" s="687"/>
      <c r="D358" s="692"/>
      <c r="E358" s="693"/>
      <c r="F358" s="693"/>
      <c r="G358" s="693"/>
      <c r="H358" s="687"/>
      <c r="I358" s="670"/>
      <c r="J358" s="3"/>
    </row>
    <row r="359" spans="1:10" s="1" customFormat="1" ht="18.75" hidden="1">
      <c r="A359" s="4"/>
      <c r="B359" s="650" t="s">
        <v>2127</v>
      </c>
      <c r="C359" s="651"/>
      <c r="D359" s="652"/>
      <c r="E359" s="653"/>
      <c r="F359" s="653"/>
      <c r="G359" s="653"/>
      <c r="H359" s="653"/>
      <c r="I359" s="654"/>
      <c r="J359" s="3"/>
    </row>
    <row r="360" spans="1:10" s="1" customFormat="1" ht="18.75" hidden="1">
      <c r="A360" s="4"/>
      <c r="B360" s="25"/>
      <c r="C360" s="26"/>
      <c r="D360" s="27"/>
      <c r="E360" s="655" t="str">
        <f>TEXT(D359,"00000")</f>
        <v>00000</v>
      </c>
      <c r="F360" s="655"/>
      <c r="G360" s="655"/>
      <c r="H360" s="655"/>
      <c r="I360" s="656"/>
      <c r="J360" s="3"/>
    </row>
    <row r="361" spans="1:10" s="1" customFormat="1" ht="18.75" hidden="1">
      <c r="A361" s="4"/>
      <c r="B361" s="657" t="s">
        <v>21</v>
      </c>
      <c r="C361" s="658"/>
      <c r="D361" s="639"/>
      <c r="E361" s="661"/>
      <c r="F361" s="661"/>
      <c r="G361" s="661"/>
      <c r="H361" s="661"/>
      <c r="I361" s="662"/>
      <c r="J361" s="3"/>
    </row>
    <row r="362" spans="1:10" s="1" customFormat="1" ht="18.75" hidden="1">
      <c r="A362" s="4"/>
      <c r="B362" s="659"/>
      <c r="C362" s="660"/>
      <c r="D362" s="641"/>
      <c r="E362" s="663"/>
      <c r="F362" s="663"/>
      <c r="G362" s="663"/>
      <c r="H362" s="663"/>
      <c r="I362" s="664"/>
      <c r="J362" s="3"/>
    </row>
    <row r="363" spans="1:10" s="1" customFormat="1" ht="19.5" hidden="1" thickBot="1">
      <c r="A363" s="4"/>
      <c r="B363" s="665" t="s">
        <v>1177</v>
      </c>
      <c r="C363" s="666"/>
      <c r="D363" s="667"/>
      <c r="E363" s="668"/>
      <c r="F363" s="668"/>
      <c r="G363" s="668"/>
      <c r="H363" s="668"/>
      <c r="I363" s="669"/>
      <c r="J363" s="3"/>
    </row>
    <row r="364" spans="1:10" s="1" customFormat="1" ht="18.75" hidden="1">
      <c r="A364" s="4"/>
      <c r="B364" s="698" t="s">
        <v>1178</v>
      </c>
      <c r="C364" s="699"/>
      <c r="D364" s="699"/>
      <c r="E364" s="699"/>
      <c r="F364" s="699"/>
      <c r="G364" s="699"/>
      <c r="H364" s="699"/>
      <c r="I364" s="700"/>
      <c r="J364" s="3"/>
    </row>
    <row r="365" spans="1:10" s="1" customFormat="1" ht="19.5" hidden="1" thickBot="1">
      <c r="A365" s="4"/>
      <c r="B365" s="28" t="s">
        <v>1182</v>
      </c>
      <c r="C365" s="29" t="s">
        <v>14</v>
      </c>
      <c r="D365" s="29" t="s">
        <v>1122</v>
      </c>
      <c r="E365" s="701" t="s">
        <v>1179</v>
      </c>
      <c r="F365" s="702"/>
      <c r="G365" s="29" t="s">
        <v>1183</v>
      </c>
      <c r="H365" s="29" t="s">
        <v>39</v>
      </c>
      <c r="I365" s="30" t="s">
        <v>1180</v>
      </c>
      <c r="J365" s="3"/>
    </row>
    <row r="366" spans="1:10" s="1" customFormat="1" ht="19.5" hidden="1" thickTop="1">
      <c r="A366" s="4"/>
      <c r="B366" s="703">
        <v>1</v>
      </c>
      <c r="C366" s="704"/>
      <c r="D366" s="704" t="str">
        <f>IF(C366&gt;0,VLOOKUP(C366,女子登録情報!$A$2:$H$2000,2,0),"")</f>
        <v/>
      </c>
      <c r="E366" s="705" t="str">
        <f>IF(C366&gt;0,VLOOKUP(C366,女子登録情報!$A$2:$H$2000,3,0),"")</f>
        <v/>
      </c>
      <c r="F366" s="706"/>
      <c r="G366" s="704" t="str">
        <f>IF(C366&gt;0,VLOOKUP(C366,女子登録情報!$A$2:$H$2000,4,0),"")</f>
        <v/>
      </c>
      <c r="H366" s="704" t="str">
        <f>IF(C366&gt;0,VLOOKUP(C366,女子登録情報!$A$2:$H$2000,8,0),"")</f>
        <v/>
      </c>
      <c r="I366" s="707" t="str">
        <f>IF(C366&gt;0,VLOOKUP(C366,女子登録情報!$A$2:$H$2000,5,0),"")</f>
        <v/>
      </c>
      <c r="J366" s="3"/>
    </row>
    <row r="367" spans="1:10" s="1" customFormat="1" ht="18.75" hidden="1">
      <c r="A367" s="4"/>
      <c r="B367" s="648"/>
      <c r="C367" s="644"/>
      <c r="D367" s="644"/>
      <c r="E367" s="641"/>
      <c r="F367" s="642"/>
      <c r="G367" s="644"/>
      <c r="H367" s="644"/>
      <c r="I367" s="646"/>
      <c r="J367" s="3"/>
    </row>
    <row r="368" spans="1:10" s="1" customFormat="1" ht="18.75" hidden="1">
      <c r="A368" s="4"/>
      <c r="B368" s="647">
        <v>2</v>
      </c>
      <c r="C368" s="643"/>
      <c r="D368" s="643" t="str">
        <f>IF(C368,VLOOKUP(C368,女子登録情報!$A$2:$H$2000,2,0),"")</f>
        <v/>
      </c>
      <c r="E368" s="639" t="str">
        <f>IF(C368&gt;0,VLOOKUP(C368,女子登録情報!$A$2:$H$2000,3,0),"")</f>
        <v/>
      </c>
      <c r="F368" s="640"/>
      <c r="G368" s="643" t="str">
        <f>IF(C368&gt;0,VLOOKUP(C368,女子登録情報!$A$2:$H$2000,4,0),"")</f>
        <v/>
      </c>
      <c r="H368" s="643" t="str">
        <f>IF(C368&gt;0,VLOOKUP(C368,女子登録情報!$A$2:$H$2000,8,0),"")</f>
        <v/>
      </c>
      <c r="I368" s="645" t="str">
        <f>IF(C368&gt;0,VLOOKUP(C368,女子登録情報!$A$2:$H$2000,5,0),"")</f>
        <v/>
      </c>
      <c r="J368" s="3"/>
    </row>
    <row r="369" spans="1:10" s="1" customFormat="1" ht="18.75" hidden="1">
      <c r="A369" s="4"/>
      <c r="B369" s="648"/>
      <c r="C369" s="644"/>
      <c r="D369" s="644"/>
      <c r="E369" s="641"/>
      <c r="F369" s="642"/>
      <c r="G369" s="644"/>
      <c r="H369" s="644"/>
      <c r="I369" s="646"/>
      <c r="J369" s="3"/>
    </row>
    <row r="370" spans="1:10" s="1" customFormat="1" ht="18.75" hidden="1">
      <c r="A370" s="4"/>
      <c r="B370" s="647">
        <v>3</v>
      </c>
      <c r="C370" s="643"/>
      <c r="D370" s="643" t="str">
        <f>IF(C370,VLOOKUP(C370,女子登録情報!$A$2:$H$2000,2,0),"")</f>
        <v/>
      </c>
      <c r="E370" s="639" t="str">
        <f>IF(C370&gt;0,VLOOKUP(C370,女子登録情報!$A$2:$H$2000,3,0),"")</f>
        <v/>
      </c>
      <c r="F370" s="640"/>
      <c r="G370" s="643" t="str">
        <f>IF(C370&gt;0,VLOOKUP(C370,女子登録情報!$A$2:$H$2000,4,0),"")</f>
        <v/>
      </c>
      <c r="H370" s="643" t="str">
        <f>IF(C370&gt;0,VLOOKUP(C370,女子登録情報!$A$2:$H$2000,8,0),"")</f>
        <v/>
      </c>
      <c r="I370" s="645" t="str">
        <f>IF(C370&gt;0,VLOOKUP(C370,女子登録情報!$A$2:$H$2000,5,0),"")</f>
        <v/>
      </c>
      <c r="J370" s="3"/>
    </row>
    <row r="371" spans="1:10" s="1" customFormat="1" ht="18.75" hidden="1">
      <c r="A371" s="4"/>
      <c r="B371" s="648"/>
      <c r="C371" s="644"/>
      <c r="D371" s="644"/>
      <c r="E371" s="641"/>
      <c r="F371" s="642"/>
      <c r="G371" s="644"/>
      <c r="H371" s="644"/>
      <c r="I371" s="646"/>
      <c r="J371" s="3"/>
    </row>
    <row r="372" spans="1:10" s="1" customFormat="1" ht="18.75" hidden="1">
      <c r="A372" s="4"/>
      <c r="B372" s="647">
        <v>4</v>
      </c>
      <c r="C372" s="643"/>
      <c r="D372" s="643" t="str">
        <f>IF(C372,VLOOKUP(C372,女子登録情報!$A$2:$H$2000,2,0),"")</f>
        <v/>
      </c>
      <c r="E372" s="639" t="str">
        <f>IF(C372&gt;0,VLOOKUP(C372,女子登録情報!$A$2:$H$2000,3,0),"")</f>
        <v/>
      </c>
      <c r="F372" s="640"/>
      <c r="G372" s="643" t="str">
        <f>IF(C372&gt;0,VLOOKUP(C372,女子登録情報!$A$2:$H$2000,4,0),"")</f>
        <v/>
      </c>
      <c r="H372" s="643" t="str">
        <f>IF(C372&gt;0,VLOOKUP(C372,女子登録情報!$A$2:$H$2000,8,0),"")</f>
        <v/>
      </c>
      <c r="I372" s="645" t="str">
        <f>IF(C372&gt;0,VLOOKUP(C372,女子登録情報!$A$2:$H$2000,5,0),"")</f>
        <v/>
      </c>
      <c r="J372" s="3"/>
    </row>
    <row r="373" spans="1:10" s="1" customFormat="1" ht="18.75" hidden="1">
      <c r="A373" s="4"/>
      <c r="B373" s="648"/>
      <c r="C373" s="644"/>
      <c r="D373" s="644"/>
      <c r="E373" s="641"/>
      <c r="F373" s="642"/>
      <c r="G373" s="644"/>
      <c r="H373" s="644"/>
      <c r="I373" s="646"/>
      <c r="J373" s="3"/>
    </row>
    <row r="374" spans="1:10" s="1" customFormat="1" ht="18.75" hidden="1">
      <c r="A374" s="4"/>
      <c r="B374" s="647">
        <v>5</v>
      </c>
      <c r="C374" s="643"/>
      <c r="D374" s="643" t="str">
        <f>IF(C374,VLOOKUP(C374,女子登録情報!$A$2:$H$2000,2,0),"")</f>
        <v/>
      </c>
      <c r="E374" s="639" t="str">
        <f>IF(C374&gt;0,VLOOKUP(C374,女子登録情報!$A$2:$H$2000,3,0),"")</f>
        <v/>
      </c>
      <c r="F374" s="640"/>
      <c r="G374" s="643" t="str">
        <f>IF(C374&gt;0,VLOOKUP(C374,女子登録情報!$A$2:$H$2000,4,0),"")</f>
        <v/>
      </c>
      <c r="H374" s="643" t="str">
        <f>IF(C374&gt;0,VLOOKUP(C374,女子登録情報!$A$2:$H$2000,8,0),"")</f>
        <v/>
      </c>
      <c r="I374" s="645" t="str">
        <f>IF(C374&gt;0,VLOOKUP(C374,女子登録情報!$A$2:$H$2000,5,0),"")</f>
        <v/>
      </c>
      <c r="J374" s="3"/>
    </row>
    <row r="375" spans="1:10" s="1" customFormat="1" ht="18.75" hidden="1">
      <c r="A375" s="4"/>
      <c r="B375" s="648"/>
      <c r="C375" s="644"/>
      <c r="D375" s="644"/>
      <c r="E375" s="641"/>
      <c r="F375" s="642"/>
      <c r="G375" s="644"/>
      <c r="H375" s="644"/>
      <c r="I375" s="646"/>
      <c r="J375" s="3"/>
    </row>
    <row r="376" spans="1:10" s="1" customFormat="1" ht="18.75" hidden="1">
      <c r="A376" s="4"/>
      <c r="B376" s="647">
        <v>6</v>
      </c>
      <c r="C376" s="643"/>
      <c r="D376" s="643" t="str">
        <f>IF(C376,VLOOKUP(C376,女子登録情報!$A$2:$H$2000,2,0),"")</f>
        <v/>
      </c>
      <c r="E376" s="639" t="str">
        <f>IF(C376&gt;0,VLOOKUP(C376,女子登録情報!$A$2:$H$2000,3,0),"")</f>
        <v/>
      </c>
      <c r="F376" s="640"/>
      <c r="G376" s="643" t="str">
        <f>IF(C376&gt;0,VLOOKUP(C376,女子登録情報!$A$2:$H$2000,4,0),"")</f>
        <v/>
      </c>
      <c r="H376" s="643" t="str">
        <f>IF(C376&gt;0,VLOOKUP(C376,女子登録情報!$A$2:$H$2000,8,0),"")</f>
        <v/>
      </c>
      <c r="I376" s="645" t="str">
        <f>IF(C376&gt;0,VLOOKUP(C376,女子登録情報!$A$2:$H$2000,5,0),"")</f>
        <v/>
      </c>
      <c r="J376" s="3"/>
    </row>
    <row r="377" spans="1:10" s="1" customFormat="1" ht="19.5" hidden="1" thickBot="1">
      <c r="A377" s="4"/>
      <c r="B377" s="694"/>
      <c r="C377" s="695"/>
      <c r="D377" s="695"/>
      <c r="E377" s="696"/>
      <c r="F377" s="697"/>
      <c r="G377" s="695"/>
      <c r="H377" s="695"/>
      <c r="I377" s="670"/>
      <c r="J377" s="3"/>
    </row>
    <row r="378" spans="1:10" s="1" customFormat="1" ht="18.75" hidden="1">
      <c r="A378" s="4"/>
      <c r="B378" s="671" t="s">
        <v>1181</v>
      </c>
      <c r="C378" s="672"/>
      <c r="D378" s="672"/>
      <c r="E378" s="672"/>
      <c r="F378" s="672"/>
      <c r="G378" s="672"/>
      <c r="H378" s="672"/>
      <c r="I378" s="673"/>
      <c r="J378" s="3"/>
    </row>
    <row r="379" spans="1:10" s="1" customFormat="1" ht="18.75" hidden="1">
      <c r="A379" s="4"/>
      <c r="B379" s="674"/>
      <c r="C379" s="675"/>
      <c r="D379" s="675"/>
      <c r="E379" s="675"/>
      <c r="F379" s="675"/>
      <c r="G379" s="675"/>
      <c r="H379" s="675"/>
      <c r="I379" s="676"/>
      <c r="J379" s="3"/>
    </row>
    <row r="380" spans="1:10" s="1" customFormat="1" ht="19.5" hidden="1" thickBot="1">
      <c r="A380" s="4"/>
      <c r="B380" s="677"/>
      <c r="C380" s="678"/>
      <c r="D380" s="678"/>
      <c r="E380" s="678"/>
      <c r="F380" s="678"/>
      <c r="G380" s="678"/>
      <c r="H380" s="678"/>
      <c r="I380" s="679"/>
      <c r="J380" s="3"/>
    </row>
    <row r="381" spans="1:10" s="1" customFormat="1" ht="18.75" hidden="1">
      <c r="A381" s="35"/>
      <c r="B381" s="35"/>
      <c r="C381" s="35"/>
      <c r="D381" s="35"/>
      <c r="E381" s="35"/>
      <c r="F381" s="35"/>
      <c r="G381" s="35"/>
      <c r="H381" s="35"/>
      <c r="I381" s="35"/>
      <c r="J381" s="38"/>
    </row>
    <row r="382" spans="1:10" s="1" customFormat="1" ht="19.5" hidden="1" thickBot="1">
      <c r="A382" s="4"/>
      <c r="B382" s="4"/>
      <c r="C382" s="4"/>
      <c r="D382" s="4"/>
      <c r="E382" s="4"/>
      <c r="F382" s="4"/>
      <c r="G382" s="4"/>
      <c r="H382" s="4"/>
      <c r="I382" s="4"/>
      <c r="J382" s="36" t="s">
        <v>1237</v>
      </c>
    </row>
    <row r="383" spans="1:10" s="1" customFormat="1" ht="18.75" hidden="1">
      <c r="A383" s="4"/>
      <c r="B383" s="735" t="str">
        <f>CONCATENATE('加盟校情報&amp;大会設定'!$G$5,'加盟校情報&amp;大会設定'!$H$5,'加盟校情報&amp;大会設定'!$I$5,'加盟校情報&amp;大会設定'!$J$5,)&amp;"　女子4×100mR"</f>
        <v>第50回東海学生陸上競技秋季選手権大会　女子4×100mR</v>
      </c>
      <c r="C383" s="736"/>
      <c r="D383" s="736"/>
      <c r="E383" s="736"/>
      <c r="F383" s="736"/>
      <c r="G383" s="736"/>
      <c r="H383" s="736"/>
      <c r="I383" s="737"/>
      <c r="J383" s="3"/>
    </row>
    <row r="384" spans="1:10" s="1" customFormat="1" ht="19.5" hidden="1" thickBot="1">
      <c r="A384" s="4"/>
      <c r="B384" s="738"/>
      <c r="C384" s="739"/>
      <c r="D384" s="739"/>
      <c r="E384" s="739"/>
      <c r="F384" s="739"/>
      <c r="G384" s="739"/>
      <c r="H384" s="739"/>
      <c r="I384" s="740"/>
      <c r="J384" s="3"/>
    </row>
    <row r="385" spans="1:10" s="1" customFormat="1" ht="18.75" hidden="1">
      <c r="A385" s="4"/>
      <c r="B385" s="650" t="s">
        <v>1183</v>
      </c>
      <c r="C385" s="651"/>
      <c r="D385" s="688" t="str">
        <f>IF(基本情報登録!$D$6&gt;0,基本情報登録!$D$6,"")</f>
        <v/>
      </c>
      <c r="E385" s="689"/>
      <c r="F385" s="689"/>
      <c r="G385" s="689"/>
      <c r="H385" s="651"/>
      <c r="I385" s="37" t="s">
        <v>1217</v>
      </c>
      <c r="J385" s="3"/>
    </row>
    <row r="386" spans="1:10" s="1" customFormat="1" ht="18.75" hidden="1">
      <c r="A386" s="4"/>
      <c r="B386" s="657" t="s">
        <v>1</v>
      </c>
      <c r="C386" s="658"/>
      <c r="D386" s="690" t="str">
        <f>IF(基本情報登録!$D$8&gt;0,基本情報登録!$D$8,"")</f>
        <v/>
      </c>
      <c r="E386" s="691"/>
      <c r="F386" s="691"/>
      <c r="G386" s="691"/>
      <c r="H386" s="658"/>
      <c r="I386" s="645"/>
      <c r="J386" s="3"/>
    </row>
    <row r="387" spans="1:10" s="1" customFormat="1" ht="19.5" hidden="1" thickBot="1">
      <c r="A387" s="4"/>
      <c r="B387" s="686"/>
      <c r="C387" s="687"/>
      <c r="D387" s="692"/>
      <c r="E387" s="693"/>
      <c r="F387" s="693"/>
      <c r="G387" s="693"/>
      <c r="H387" s="687"/>
      <c r="I387" s="670"/>
      <c r="J387" s="3"/>
    </row>
    <row r="388" spans="1:10" s="1" customFormat="1" ht="18.75" hidden="1">
      <c r="A388" s="4"/>
      <c r="B388" s="650" t="s">
        <v>2127</v>
      </c>
      <c r="C388" s="651"/>
      <c r="D388" s="652"/>
      <c r="E388" s="653"/>
      <c r="F388" s="653"/>
      <c r="G388" s="653"/>
      <c r="H388" s="653"/>
      <c r="I388" s="654"/>
      <c r="J388" s="3"/>
    </row>
    <row r="389" spans="1:10" s="1" customFormat="1" ht="18.75" hidden="1">
      <c r="A389" s="4"/>
      <c r="B389" s="25"/>
      <c r="C389" s="26"/>
      <c r="D389" s="27"/>
      <c r="E389" s="655" t="str">
        <f>TEXT(D388,"00000")</f>
        <v>00000</v>
      </c>
      <c r="F389" s="655"/>
      <c r="G389" s="655"/>
      <c r="H389" s="655"/>
      <c r="I389" s="656"/>
      <c r="J389" s="3"/>
    </row>
    <row r="390" spans="1:10" s="1" customFormat="1" ht="18.75" hidden="1">
      <c r="A390" s="4"/>
      <c r="B390" s="657" t="s">
        <v>21</v>
      </c>
      <c r="C390" s="658"/>
      <c r="D390" s="639"/>
      <c r="E390" s="661"/>
      <c r="F390" s="661"/>
      <c r="G390" s="661"/>
      <c r="H390" s="661"/>
      <c r="I390" s="662"/>
      <c r="J390" s="3"/>
    </row>
    <row r="391" spans="1:10" s="1" customFormat="1" ht="18.75" hidden="1">
      <c r="A391" s="4"/>
      <c r="B391" s="659"/>
      <c r="C391" s="660"/>
      <c r="D391" s="641"/>
      <c r="E391" s="663"/>
      <c r="F391" s="663"/>
      <c r="G391" s="663"/>
      <c r="H391" s="663"/>
      <c r="I391" s="664"/>
      <c r="J391" s="3"/>
    </row>
    <row r="392" spans="1:10" s="1" customFormat="1" ht="19.5" hidden="1" thickBot="1">
      <c r="A392" s="4"/>
      <c r="B392" s="665" t="s">
        <v>1177</v>
      </c>
      <c r="C392" s="666"/>
      <c r="D392" s="667"/>
      <c r="E392" s="668"/>
      <c r="F392" s="668"/>
      <c r="G392" s="668"/>
      <c r="H392" s="668"/>
      <c r="I392" s="669"/>
      <c r="J392" s="3"/>
    </row>
    <row r="393" spans="1:10" s="1" customFormat="1" ht="18.75" hidden="1">
      <c r="A393" s="4"/>
      <c r="B393" s="698" t="s">
        <v>1178</v>
      </c>
      <c r="C393" s="699"/>
      <c r="D393" s="699"/>
      <c r="E393" s="699"/>
      <c r="F393" s="699"/>
      <c r="G393" s="699"/>
      <c r="H393" s="699"/>
      <c r="I393" s="700"/>
      <c r="J393" s="3"/>
    </row>
    <row r="394" spans="1:10" s="1" customFormat="1" ht="19.5" hidden="1" thickBot="1">
      <c r="A394" s="4"/>
      <c r="B394" s="28" t="s">
        <v>1182</v>
      </c>
      <c r="C394" s="29" t="s">
        <v>14</v>
      </c>
      <c r="D394" s="29" t="s">
        <v>1122</v>
      </c>
      <c r="E394" s="701" t="s">
        <v>1179</v>
      </c>
      <c r="F394" s="702"/>
      <c r="G394" s="29" t="s">
        <v>1183</v>
      </c>
      <c r="H394" s="29" t="s">
        <v>39</v>
      </c>
      <c r="I394" s="30" t="s">
        <v>1180</v>
      </c>
      <c r="J394" s="3"/>
    </row>
    <row r="395" spans="1:10" s="1" customFormat="1" ht="19.5" hidden="1" thickTop="1">
      <c r="A395" s="4"/>
      <c r="B395" s="703">
        <v>1</v>
      </c>
      <c r="C395" s="704"/>
      <c r="D395" s="704" t="str">
        <f>IF(C395&gt;0,VLOOKUP(C395,女子登録情報!$A$2:$H$2000,2,0),"")</f>
        <v/>
      </c>
      <c r="E395" s="705" t="str">
        <f>IF(C395&gt;0,VLOOKUP(C395,女子登録情報!$A$2:$H$2000,3,0),"")</f>
        <v/>
      </c>
      <c r="F395" s="706"/>
      <c r="G395" s="704" t="str">
        <f>IF(C395&gt;0,VLOOKUP(C395,女子登録情報!$A$2:$H$2000,4,0),"")</f>
        <v/>
      </c>
      <c r="H395" s="704" t="str">
        <f>IF(C395&gt;0,VLOOKUP(C395,女子登録情報!$A$2:$H$2000,8,0),"")</f>
        <v/>
      </c>
      <c r="I395" s="707" t="str">
        <f>IF(C395&gt;0,VLOOKUP(C395,女子登録情報!$A$2:$H$2000,5,0),"")</f>
        <v/>
      </c>
      <c r="J395" s="3"/>
    </row>
    <row r="396" spans="1:10" s="1" customFormat="1" ht="18.75" hidden="1">
      <c r="A396" s="4"/>
      <c r="B396" s="648"/>
      <c r="C396" s="644"/>
      <c r="D396" s="644"/>
      <c r="E396" s="641"/>
      <c r="F396" s="642"/>
      <c r="G396" s="644"/>
      <c r="H396" s="644"/>
      <c r="I396" s="646"/>
      <c r="J396" s="3"/>
    </row>
    <row r="397" spans="1:10" s="1" customFormat="1" ht="18.75" hidden="1">
      <c r="A397" s="4"/>
      <c r="B397" s="647">
        <v>2</v>
      </c>
      <c r="C397" s="643"/>
      <c r="D397" s="643" t="str">
        <f>IF(C397,VLOOKUP(C397,女子登録情報!$A$2:$H$2000,2,0),"")</f>
        <v/>
      </c>
      <c r="E397" s="639" t="str">
        <f>IF(C397&gt;0,VLOOKUP(C397,女子登録情報!$A$2:$H$2000,3,0),"")</f>
        <v/>
      </c>
      <c r="F397" s="640"/>
      <c r="G397" s="643" t="str">
        <f>IF(C397&gt;0,VLOOKUP(C397,女子登録情報!$A$2:$H$2000,4,0),"")</f>
        <v/>
      </c>
      <c r="H397" s="643" t="str">
        <f>IF(C397&gt;0,VLOOKUP(C397,女子登録情報!$A$2:$H$2000,8,0),"")</f>
        <v/>
      </c>
      <c r="I397" s="645" t="str">
        <f>IF(C397&gt;0,VLOOKUP(C397,女子登録情報!$A$2:$H$2000,5,0),"")</f>
        <v/>
      </c>
      <c r="J397" s="3"/>
    </row>
    <row r="398" spans="1:10" s="1" customFormat="1" ht="18.75" hidden="1">
      <c r="A398" s="4"/>
      <c r="B398" s="648"/>
      <c r="C398" s="644"/>
      <c r="D398" s="644"/>
      <c r="E398" s="641"/>
      <c r="F398" s="642"/>
      <c r="G398" s="644"/>
      <c r="H398" s="644"/>
      <c r="I398" s="646"/>
      <c r="J398" s="3"/>
    </row>
    <row r="399" spans="1:10" s="1" customFormat="1" ht="18.75" hidden="1">
      <c r="A399" s="4"/>
      <c r="B399" s="647">
        <v>3</v>
      </c>
      <c r="C399" s="643"/>
      <c r="D399" s="643" t="str">
        <f>IF(C399,VLOOKUP(C399,女子登録情報!$A$2:$H$2000,2,0),"")</f>
        <v/>
      </c>
      <c r="E399" s="639" t="str">
        <f>IF(C399&gt;0,VLOOKUP(C399,女子登録情報!$A$2:$H$2000,3,0),"")</f>
        <v/>
      </c>
      <c r="F399" s="640"/>
      <c r="G399" s="643" t="str">
        <f>IF(C399&gt;0,VLOOKUP(C399,女子登録情報!$A$2:$H$2000,4,0),"")</f>
        <v/>
      </c>
      <c r="H399" s="643" t="str">
        <f>IF(C399&gt;0,VLOOKUP(C399,女子登録情報!$A$2:$H$2000,8,0),"")</f>
        <v/>
      </c>
      <c r="I399" s="645" t="str">
        <f>IF(C399&gt;0,VLOOKUP(C399,女子登録情報!$A$2:$H$2000,5,0),"")</f>
        <v/>
      </c>
      <c r="J399" s="3"/>
    </row>
    <row r="400" spans="1:10" s="1" customFormat="1" ht="18.75" hidden="1">
      <c r="A400" s="4"/>
      <c r="B400" s="648"/>
      <c r="C400" s="644"/>
      <c r="D400" s="644"/>
      <c r="E400" s="641"/>
      <c r="F400" s="642"/>
      <c r="G400" s="644"/>
      <c r="H400" s="644"/>
      <c r="I400" s="646"/>
      <c r="J400" s="3"/>
    </row>
    <row r="401" spans="1:10" s="1" customFormat="1" ht="18.75" hidden="1">
      <c r="A401" s="4"/>
      <c r="B401" s="647">
        <v>4</v>
      </c>
      <c r="C401" s="643"/>
      <c r="D401" s="643" t="str">
        <f>IF(C401,VLOOKUP(C401,女子登録情報!$A$2:$H$2000,2,0),"")</f>
        <v/>
      </c>
      <c r="E401" s="639" t="str">
        <f>IF(C401&gt;0,VLOOKUP(C401,女子登録情報!$A$2:$H$2000,3,0),"")</f>
        <v/>
      </c>
      <c r="F401" s="640"/>
      <c r="G401" s="643" t="str">
        <f>IF(C401&gt;0,VLOOKUP(C401,女子登録情報!$A$2:$H$2000,4,0),"")</f>
        <v/>
      </c>
      <c r="H401" s="643" t="str">
        <f>IF(C401&gt;0,VLOOKUP(C401,女子登録情報!$A$2:$H$2000,8,0),"")</f>
        <v/>
      </c>
      <c r="I401" s="645" t="str">
        <f>IF(C401&gt;0,VLOOKUP(C401,女子登録情報!$A$2:$H$2000,5,0),"")</f>
        <v/>
      </c>
      <c r="J401" s="3"/>
    </row>
    <row r="402" spans="1:10" s="1" customFormat="1" ht="18.75" hidden="1">
      <c r="A402" s="4"/>
      <c r="B402" s="648"/>
      <c r="C402" s="644"/>
      <c r="D402" s="644"/>
      <c r="E402" s="641"/>
      <c r="F402" s="642"/>
      <c r="G402" s="644"/>
      <c r="H402" s="644"/>
      <c r="I402" s="646"/>
      <c r="J402" s="3"/>
    </row>
    <row r="403" spans="1:10" s="1" customFormat="1" ht="18.75" hidden="1">
      <c r="A403" s="4"/>
      <c r="B403" s="647">
        <v>5</v>
      </c>
      <c r="C403" s="643"/>
      <c r="D403" s="643" t="str">
        <f>IF(C403,VLOOKUP(C403,女子登録情報!$A$2:$H$2000,2,0),"")</f>
        <v/>
      </c>
      <c r="E403" s="639" t="str">
        <f>IF(C403&gt;0,VLOOKUP(C403,女子登録情報!$A$2:$H$2000,3,0),"")</f>
        <v/>
      </c>
      <c r="F403" s="640"/>
      <c r="G403" s="643" t="str">
        <f>IF(C403&gt;0,VLOOKUP(C403,女子登録情報!$A$2:$H$2000,4,0),"")</f>
        <v/>
      </c>
      <c r="H403" s="643" t="str">
        <f>IF(C403&gt;0,VLOOKUP(C403,女子登録情報!$A$2:$H$2000,8,0),"")</f>
        <v/>
      </c>
      <c r="I403" s="645" t="str">
        <f>IF(C403&gt;0,VLOOKUP(C403,女子登録情報!$A$2:$H$2000,5,0),"")</f>
        <v/>
      </c>
      <c r="J403" s="3"/>
    </row>
    <row r="404" spans="1:10" s="1" customFormat="1" ht="18.75" hidden="1">
      <c r="A404" s="4"/>
      <c r="B404" s="648"/>
      <c r="C404" s="644"/>
      <c r="D404" s="644"/>
      <c r="E404" s="641"/>
      <c r="F404" s="642"/>
      <c r="G404" s="644"/>
      <c r="H404" s="644"/>
      <c r="I404" s="646"/>
      <c r="J404" s="3"/>
    </row>
    <row r="405" spans="1:10" s="1" customFormat="1" ht="18.75" hidden="1">
      <c r="A405" s="4"/>
      <c r="B405" s="647">
        <v>6</v>
      </c>
      <c r="C405" s="643"/>
      <c r="D405" s="643" t="str">
        <f>IF(C405,VLOOKUP(C405,女子登録情報!$A$2:$H$2000,2,0),"")</f>
        <v/>
      </c>
      <c r="E405" s="639" t="str">
        <f>IF(C405&gt;0,VLOOKUP(C405,女子登録情報!$A$2:$H$2000,3,0),"")</f>
        <v/>
      </c>
      <c r="F405" s="640"/>
      <c r="G405" s="643" t="str">
        <f>IF(C405&gt;0,VLOOKUP(C405,女子登録情報!$A$2:$H$2000,4,0),"")</f>
        <v/>
      </c>
      <c r="H405" s="643" t="str">
        <f>IF(C405&gt;0,VLOOKUP(C405,女子登録情報!$A$2:$H$2000,8,0),"")</f>
        <v/>
      </c>
      <c r="I405" s="645" t="str">
        <f>IF(C405&gt;0,VLOOKUP(C405,女子登録情報!$A$2:$H$2000,5,0),"")</f>
        <v/>
      </c>
      <c r="J405" s="3"/>
    </row>
    <row r="406" spans="1:10" s="1" customFormat="1" ht="19.5" hidden="1" thickBot="1">
      <c r="A406" s="4"/>
      <c r="B406" s="694"/>
      <c r="C406" s="695"/>
      <c r="D406" s="695"/>
      <c r="E406" s="696"/>
      <c r="F406" s="697"/>
      <c r="G406" s="695"/>
      <c r="H406" s="695"/>
      <c r="I406" s="670"/>
      <c r="J406" s="3"/>
    </row>
    <row r="407" spans="1:10" s="1" customFormat="1" ht="18.75" hidden="1">
      <c r="A407" s="4"/>
      <c r="B407" s="671" t="s">
        <v>1181</v>
      </c>
      <c r="C407" s="672"/>
      <c r="D407" s="672"/>
      <c r="E407" s="672"/>
      <c r="F407" s="672"/>
      <c r="G407" s="672"/>
      <c r="H407" s="672"/>
      <c r="I407" s="673"/>
      <c r="J407" s="3"/>
    </row>
    <row r="408" spans="1:10" s="1" customFormat="1" ht="18.75" hidden="1">
      <c r="A408" s="4"/>
      <c r="B408" s="674"/>
      <c r="C408" s="675"/>
      <c r="D408" s="675"/>
      <c r="E408" s="675"/>
      <c r="F408" s="675"/>
      <c r="G408" s="675"/>
      <c r="H408" s="675"/>
      <c r="I408" s="676"/>
      <c r="J408" s="3"/>
    </row>
    <row r="409" spans="1:10" s="1" customFormat="1" ht="19.5" hidden="1" thickBot="1">
      <c r="A409" s="4"/>
      <c r="B409" s="677"/>
      <c r="C409" s="678"/>
      <c r="D409" s="678"/>
      <c r="E409" s="678"/>
      <c r="F409" s="678"/>
      <c r="G409" s="678"/>
      <c r="H409" s="678"/>
      <c r="I409" s="679"/>
      <c r="J409" s="3"/>
    </row>
    <row r="410" spans="1:10" s="1" customFormat="1" ht="18.75" hidden="1">
      <c r="A410" s="35"/>
      <c r="B410" s="35"/>
      <c r="C410" s="35"/>
      <c r="D410" s="35"/>
      <c r="E410" s="35"/>
      <c r="F410" s="35"/>
      <c r="G410" s="35"/>
      <c r="H410" s="35"/>
      <c r="I410" s="35"/>
      <c r="J410" s="38"/>
    </row>
    <row r="411" spans="1:10" s="1" customFormat="1" ht="19.5" hidden="1" thickBot="1">
      <c r="A411" s="4"/>
      <c r="B411" s="4"/>
      <c r="C411" s="4"/>
      <c r="D411" s="4"/>
      <c r="E411" s="4"/>
      <c r="F411" s="4"/>
      <c r="G411" s="4"/>
      <c r="H411" s="4"/>
      <c r="I411" s="4"/>
      <c r="J411" s="36" t="s">
        <v>1208</v>
      </c>
    </row>
    <row r="412" spans="1:10" s="1" customFormat="1" ht="18.75" hidden="1">
      <c r="A412" s="4"/>
      <c r="B412" s="735" t="str">
        <f>CONCATENATE('加盟校情報&amp;大会設定'!$G$5,'加盟校情報&amp;大会設定'!$H$5,'加盟校情報&amp;大会設定'!$I$5,'加盟校情報&amp;大会設定'!$J$5,)&amp;"　女子4×100mR"</f>
        <v>第50回東海学生陸上競技秋季選手権大会　女子4×100mR</v>
      </c>
      <c r="C412" s="736"/>
      <c r="D412" s="736"/>
      <c r="E412" s="736"/>
      <c r="F412" s="736"/>
      <c r="G412" s="736"/>
      <c r="H412" s="736"/>
      <c r="I412" s="737"/>
      <c r="J412" s="3"/>
    </row>
    <row r="413" spans="1:10" s="1" customFormat="1" ht="19.5" hidden="1" thickBot="1">
      <c r="A413" s="4"/>
      <c r="B413" s="738"/>
      <c r="C413" s="739"/>
      <c r="D413" s="739"/>
      <c r="E413" s="739"/>
      <c r="F413" s="739"/>
      <c r="G413" s="739"/>
      <c r="H413" s="739"/>
      <c r="I413" s="740"/>
      <c r="J413" s="3"/>
    </row>
    <row r="414" spans="1:10" s="1" customFormat="1" ht="18.75" hidden="1">
      <c r="A414" s="4"/>
      <c r="B414" s="650" t="s">
        <v>1183</v>
      </c>
      <c r="C414" s="651"/>
      <c r="D414" s="688" t="str">
        <f>IF(基本情報登録!$D$6&gt;0,基本情報登録!$D$6,"")</f>
        <v/>
      </c>
      <c r="E414" s="689"/>
      <c r="F414" s="689"/>
      <c r="G414" s="689"/>
      <c r="H414" s="651"/>
      <c r="I414" s="37" t="s">
        <v>1217</v>
      </c>
      <c r="J414" s="3"/>
    </row>
    <row r="415" spans="1:10" s="1" customFormat="1" ht="18.75" hidden="1">
      <c r="A415" s="4"/>
      <c r="B415" s="657" t="s">
        <v>1</v>
      </c>
      <c r="C415" s="658"/>
      <c r="D415" s="690" t="str">
        <f>IF(基本情報登録!$D$8&gt;0,基本情報登録!$D$8,"")</f>
        <v/>
      </c>
      <c r="E415" s="691"/>
      <c r="F415" s="691"/>
      <c r="G415" s="691"/>
      <c r="H415" s="658"/>
      <c r="I415" s="645"/>
      <c r="J415" s="3"/>
    </row>
    <row r="416" spans="1:10" s="1" customFormat="1" ht="19.5" hidden="1" thickBot="1">
      <c r="A416" s="4"/>
      <c r="B416" s="686"/>
      <c r="C416" s="687"/>
      <c r="D416" s="692"/>
      <c r="E416" s="693"/>
      <c r="F416" s="693"/>
      <c r="G416" s="693"/>
      <c r="H416" s="687"/>
      <c r="I416" s="670"/>
      <c r="J416" s="3"/>
    </row>
    <row r="417" spans="1:10" s="1" customFormat="1" ht="18.75" hidden="1">
      <c r="A417" s="4"/>
      <c r="B417" s="650" t="s">
        <v>2127</v>
      </c>
      <c r="C417" s="651"/>
      <c r="D417" s="652"/>
      <c r="E417" s="653"/>
      <c r="F417" s="653"/>
      <c r="G417" s="653"/>
      <c r="H417" s="653"/>
      <c r="I417" s="654"/>
      <c r="J417" s="3"/>
    </row>
    <row r="418" spans="1:10" s="1" customFormat="1" ht="18.75" hidden="1">
      <c r="A418" s="4"/>
      <c r="B418" s="25"/>
      <c r="C418" s="26"/>
      <c r="D418" s="27"/>
      <c r="E418" s="655" t="str">
        <f>TEXT(D417,"00000")</f>
        <v>00000</v>
      </c>
      <c r="F418" s="655"/>
      <c r="G418" s="655"/>
      <c r="H418" s="655"/>
      <c r="I418" s="656"/>
      <c r="J418" s="3"/>
    </row>
    <row r="419" spans="1:10" s="1" customFormat="1" ht="18.75" hidden="1">
      <c r="A419" s="4"/>
      <c r="B419" s="657" t="s">
        <v>21</v>
      </c>
      <c r="C419" s="658"/>
      <c r="D419" s="639"/>
      <c r="E419" s="661"/>
      <c r="F419" s="661"/>
      <c r="G419" s="661"/>
      <c r="H419" s="661"/>
      <c r="I419" s="662"/>
      <c r="J419" s="3"/>
    </row>
    <row r="420" spans="1:10" s="1" customFormat="1" ht="18.75" hidden="1">
      <c r="A420" s="4"/>
      <c r="B420" s="659"/>
      <c r="C420" s="660"/>
      <c r="D420" s="641"/>
      <c r="E420" s="663"/>
      <c r="F420" s="663"/>
      <c r="G420" s="663"/>
      <c r="H420" s="663"/>
      <c r="I420" s="664"/>
      <c r="J420" s="3"/>
    </row>
    <row r="421" spans="1:10" s="1" customFormat="1" ht="19.5" hidden="1" thickBot="1">
      <c r="A421" s="4"/>
      <c r="B421" s="665" t="s">
        <v>1177</v>
      </c>
      <c r="C421" s="666"/>
      <c r="D421" s="667"/>
      <c r="E421" s="668"/>
      <c r="F421" s="668"/>
      <c r="G421" s="668"/>
      <c r="H421" s="668"/>
      <c r="I421" s="669"/>
      <c r="J421" s="3"/>
    </row>
    <row r="422" spans="1:10" s="1" customFormat="1" ht="18.75" hidden="1">
      <c r="A422" s="4"/>
      <c r="B422" s="698" t="s">
        <v>1178</v>
      </c>
      <c r="C422" s="699"/>
      <c r="D422" s="699"/>
      <c r="E422" s="699"/>
      <c r="F422" s="699"/>
      <c r="G422" s="699"/>
      <c r="H422" s="699"/>
      <c r="I422" s="700"/>
      <c r="J422" s="3"/>
    </row>
    <row r="423" spans="1:10" s="1" customFormat="1" ht="19.5" hidden="1" thickBot="1">
      <c r="A423" s="4"/>
      <c r="B423" s="28" t="s">
        <v>1182</v>
      </c>
      <c r="C423" s="29" t="s">
        <v>14</v>
      </c>
      <c r="D423" s="29" t="s">
        <v>1122</v>
      </c>
      <c r="E423" s="701" t="s">
        <v>1179</v>
      </c>
      <c r="F423" s="702"/>
      <c r="G423" s="29" t="s">
        <v>1183</v>
      </c>
      <c r="H423" s="29" t="s">
        <v>39</v>
      </c>
      <c r="I423" s="30" t="s">
        <v>1180</v>
      </c>
      <c r="J423" s="3"/>
    </row>
    <row r="424" spans="1:10" s="1" customFormat="1" ht="19.5" hidden="1" thickTop="1">
      <c r="A424" s="4"/>
      <c r="B424" s="703">
        <v>1</v>
      </c>
      <c r="C424" s="704"/>
      <c r="D424" s="704" t="str">
        <f>IF(C424&gt;0,VLOOKUP(C424,女子登録情報!$A$2:$H$2000,2,0),"")</f>
        <v/>
      </c>
      <c r="E424" s="705" t="str">
        <f>IF(C424&gt;0,VLOOKUP(C424,女子登録情報!$A$2:$H$2000,3,0),"")</f>
        <v/>
      </c>
      <c r="F424" s="706"/>
      <c r="G424" s="704" t="str">
        <f>IF(C424&gt;0,VLOOKUP(C424,女子登録情報!$A$2:$H$2000,4,0),"")</f>
        <v/>
      </c>
      <c r="H424" s="704" t="str">
        <f>IF(C424&gt;0,VLOOKUP(C424,女子登録情報!$A$2:$H$2000,8,0),"")</f>
        <v/>
      </c>
      <c r="I424" s="707" t="str">
        <f>IF(C424&gt;0,VLOOKUP(C424,女子登録情報!$A$2:$H$2000,5,0),"")</f>
        <v/>
      </c>
      <c r="J424" s="3"/>
    </row>
    <row r="425" spans="1:10" s="1" customFormat="1" ht="18.75" hidden="1">
      <c r="A425" s="4"/>
      <c r="B425" s="648"/>
      <c r="C425" s="644"/>
      <c r="D425" s="644"/>
      <c r="E425" s="641"/>
      <c r="F425" s="642"/>
      <c r="G425" s="644"/>
      <c r="H425" s="644"/>
      <c r="I425" s="646"/>
      <c r="J425" s="3"/>
    </row>
    <row r="426" spans="1:10" s="1" customFormat="1" ht="18.75" hidden="1">
      <c r="A426" s="4"/>
      <c r="B426" s="647">
        <v>2</v>
      </c>
      <c r="C426" s="643"/>
      <c r="D426" s="643" t="str">
        <f>IF(C426,VLOOKUP(C426,女子登録情報!$A$2:$H$2000,2,0),"")</f>
        <v/>
      </c>
      <c r="E426" s="639" t="str">
        <f>IF(C426&gt;0,VLOOKUP(C426,女子登録情報!$A$2:$H$2000,3,0),"")</f>
        <v/>
      </c>
      <c r="F426" s="640"/>
      <c r="G426" s="643" t="str">
        <f>IF(C426&gt;0,VLOOKUP(C426,女子登録情報!$A$2:$H$2000,4,0),"")</f>
        <v/>
      </c>
      <c r="H426" s="643" t="str">
        <f>IF(C426&gt;0,VLOOKUP(C426,女子登録情報!$A$2:$H$2000,8,0),"")</f>
        <v/>
      </c>
      <c r="I426" s="645" t="str">
        <f>IF(C426&gt;0,VLOOKUP(C426,女子登録情報!$A$2:$H$2000,5,0),"")</f>
        <v/>
      </c>
      <c r="J426" s="3"/>
    </row>
    <row r="427" spans="1:10" s="1" customFormat="1" ht="18.75" hidden="1">
      <c r="A427" s="4"/>
      <c r="B427" s="648"/>
      <c r="C427" s="644"/>
      <c r="D427" s="644"/>
      <c r="E427" s="641"/>
      <c r="F427" s="642"/>
      <c r="G427" s="644"/>
      <c r="H427" s="644"/>
      <c r="I427" s="646"/>
      <c r="J427" s="3"/>
    </row>
    <row r="428" spans="1:10" s="1" customFormat="1" ht="18.75" hidden="1">
      <c r="A428" s="4"/>
      <c r="B428" s="647">
        <v>3</v>
      </c>
      <c r="C428" s="643"/>
      <c r="D428" s="643" t="str">
        <f>IF(C428,VLOOKUP(C428,女子登録情報!$A$2:$H$2000,2,0),"")</f>
        <v/>
      </c>
      <c r="E428" s="639" t="str">
        <f>IF(C428&gt;0,VLOOKUP(C428,女子登録情報!$A$2:$H$2000,3,0),"")</f>
        <v/>
      </c>
      <c r="F428" s="640"/>
      <c r="G428" s="643" t="str">
        <f>IF(C428&gt;0,VLOOKUP(C428,女子登録情報!$A$2:$H$2000,4,0),"")</f>
        <v/>
      </c>
      <c r="H428" s="643" t="str">
        <f>IF(C428&gt;0,VLOOKUP(C428,女子登録情報!$A$2:$H$2000,8,0),"")</f>
        <v/>
      </c>
      <c r="I428" s="645" t="str">
        <f>IF(C428&gt;0,VLOOKUP(C428,女子登録情報!$A$2:$H$2000,5,0),"")</f>
        <v/>
      </c>
      <c r="J428" s="3"/>
    </row>
    <row r="429" spans="1:10" s="1" customFormat="1" ht="18.75" hidden="1">
      <c r="A429" s="4"/>
      <c r="B429" s="648"/>
      <c r="C429" s="644"/>
      <c r="D429" s="644"/>
      <c r="E429" s="641"/>
      <c r="F429" s="642"/>
      <c r="G429" s="644"/>
      <c r="H429" s="644"/>
      <c r="I429" s="646"/>
      <c r="J429" s="3"/>
    </row>
    <row r="430" spans="1:10" s="1" customFormat="1" ht="18.75" hidden="1">
      <c r="A430" s="4"/>
      <c r="B430" s="647">
        <v>4</v>
      </c>
      <c r="C430" s="643"/>
      <c r="D430" s="643" t="str">
        <f>IF(C430,VLOOKUP(C430,女子登録情報!$A$2:$H$2000,2,0),"")</f>
        <v/>
      </c>
      <c r="E430" s="639" t="str">
        <f>IF(C430&gt;0,VLOOKUP(C430,女子登録情報!$A$2:$H$2000,3,0),"")</f>
        <v/>
      </c>
      <c r="F430" s="640"/>
      <c r="G430" s="643" t="str">
        <f>IF(C430&gt;0,VLOOKUP(C430,女子登録情報!$A$2:$H$2000,4,0),"")</f>
        <v/>
      </c>
      <c r="H430" s="643" t="str">
        <f>IF(C430&gt;0,VLOOKUP(C430,女子登録情報!$A$2:$H$2000,8,0),"")</f>
        <v/>
      </c>
      <c r="I430" s="645" t="str">
        <f>IF(C430&gt;0,VLOOKUP(C430,女子登録情報!$A$2:$H$2000,5,0),"")</f>
        <v/>
      </c>
      <c r="J430" s="3"/>
    </row>
    <row r="431" spans="1:10" s="1" customFormat="1" ht="18.75" hidden="1">
      <c r="A431" s="4"/>
      <c r="B431" s="648"/>
      <c r="C431" s="644"/>
      <c r="D431" s="644"/>
      <c r="E431" s="641"/>
      <c r="F431" s="642"/>
      <c r="G431" s="644"/>
      <c r="H431" s="644"/>
      <c r="I431" s="646"/>
      <c r="J431" s="3"/>
    </row>
    <row r="432" spans="1:10" s="1" customFormat="1" ht="18.75" hidden="1">
      <c r="A432" s="4"/>
      <c r="B432" s="647">
        <v>5</v>
      </c>
      <c r="C432" s="643"/>
      <c r="D432" s="643" t="str">
        <f>IF(C432,VLOOKUP(C432,女子登録情報!$A$2:$H$2000,2,0),"")</f>
        <v/>
      </c>
      <c r="E432" s="639" t="str">
        <f>IF(C432&gt;0,VLOOKUP(C432,女子登録情報!$A$2:$H$2000,3,0),"")</f>
        <v/>
      </c>
      <c r="F432" s="640"/>
      <c r="G432" s="643" t="str">
        <f>IF(C432&gt;0,VLOOKUP(C432,女子登録情報!$A$2:$H$2000,4,0),"")</f>
        <v/>
      </c>
      <c r="H432" s="643" t="str">
        <f>IF(C432&gt;0,VLOOKUP(C432,女子登録情報!$A$2:$H$2000,8,0),"")</f>
        <v/>
      </c>
      <c r="I432" s="645" t="str">
        <f>IF(C432&gt;0,VLOOKUP(C432,女子登録情報!$A$2:$H$2000,5,0),"")</f>
        <v/>
      </c>
      <c r="J432" s="3"/>
    </row>
    <row r="433" spans="1:10" s="1" customFormat="1" ht="18.75" hidden="1">
      <c r="A433" s="4"/>
      <c r="B433" s="648"/>
      <c r="C433" s="644"/>
      <c r="D433" s="644"/>
      <c r="E433" s="641"/>
      <c r="F433" s="642"/>
      <c r="G433" s="644"/>
      <c r="H433" s="644"/>
      <c r="I433" s="646"/>
      <c r="J433" s="3"/>
    </row>
    <row r="434" spans="1:10" s="1" customFormat="1" ht="18.75" hidden="1">
      <c r="A434" s="4"/>
      <c r="B434" s="647">
        <v>6</v>
      </c>
      <c r="C434" s="643"/>
      <c r="D434" s="643" t="str">
        <f>IF(C434,VLOOKUP(C434,女子登録情報!$A$2:$H$2000,2,0),"")</f>
        <v/>
      </c>
      <c r="E434" s="639" t="str">
        <f>IF(C434&gt;0,VLOOKUP(C434,女子登録情報!$A$2:$H$2000,3,0),"")</f>
        <v/>
      </c>
      <c r="F434" s="640"/>
      <c r="G434" s="643" t="str">
        <f>IF(C434&gt;0,VLOOKUP(C434,女子登録情報!$A$2:$H$2000,4,0),"")</f>
        <v/>
      </c>
      <c r="H434" s="643" t="str">
        <f>IF(C434&gt;0,VLOOKUP(C434,女子登録情報!$A$2:$H$2000,8,0),"")</f>
        <v/>
      </c>
      <c r="I434" s="645" t="str">
        <f>IF(C434&gt;0,VLOOKUP(C434,女子登録情報!$A$2:$H$2000,5,0),"")</f>
        <v/>
      </c>
      <c r="J434" s="3"/>
    </row>
    <row r="435" spans="1:10" s="1" customFormat="1" ht="19.5" hidden="1" thickBot="1">
      <c r="A435" s="4"/>
      <c r="B435" s="694"/>
      <c r="C435" s="695"/>
      <c r="D435" s="695"/>
      <c r="E435" s="696"/>
      <c r="F435" s="697"/>
      <c r="G435" s="695"/>
      <c r="H435" s="695"/>
      <c r="I435" s="670"/>
      <c r="J435" s="3"/>
    </row>
    <row r="436" spans="1:10" s="1" customFormat="1" ht="18.75" hidden="1">
      <c r="A436" s="4"/>
      <c r="B436" s="671" t="s">
        <v>1181</v>
      </c>
      <c r="C436" s="672"/>
      <c r="D436" s="672"/>
      <c r="E436" s="672"/>
      <c r="F436" s="672"/>
      <c r="G436" s="672"/>
      <c r="H436" s="672"/>
      <c r="I436" s="673"/>
      <c r="J436" s="3"/>
    </row>
    <row r="437" spans="1:10" s="1" customFormat="1" ht="18.75" hidden="1">
      <c r="A437" s="4"/>
      <c r="B437" s="674"/>
      <c r="C437" s="675"/>
      <c r="D437" s="675"/>
      <c r="E437" s="675"/>
      <c r="F437" s="675"/>
      <c r="G437" s="675"/>
      <c r="H437" s="675"/>
      <c r="I437" s="676"/>
      <c r="J437" s="3"/>
    </row>
    <row r="438" spans="1:10" s="1" customFormat="1" ht="19.5" hidden="1" thickBot="1">
      <c r="A438" s="4"/>
      <c r="B438" s="677"/>
      <c r="C438" s="678"/>
      <c r="D438" s="678"/>
      <c r="E438" s="678"/>
      <c r="F438" s="678"/>
      <c r="G438" s="678"/>
      <c r="H438" s="678"/>
      <c r="I438" s="679"/>
      <c r="J438" s="3"/>
    </row>
    <row r="439" spans="1:10" s="1" customFormat="1" ht="18.75" hidden="1">
      <c r="A439" s="35"/>
      <c r="B439" s="35"/>
      <c r="C439" s="35"/>
      <c r="D439" s="35"/>
      <c r="E439" s="35"/>
      <c r="F439" s="35"/>
      <c r="G439" s="35"/>
      <c r="H439" s="35"/>
      <c r="I439" s="35"/>
      <c r="J439" s="38"/>
    </row>
    <row r="440" spans="1:10" s="1" customFormat="1" ht="19.5" hidden="1" thickBot="1">
      <c r="A440" s="4"/>
      <c r="B440" s="4"/>
      <c r="C440" s="4"/>
      <c r="D440" s="4"/>
      <c r="E440" s="4"/>
      <c r="F440" s="4"/>
      <c r="G440" s="4"/>
      <c r="H440" s="4"/>
      <c r="I440" s="4"/>
      <c r="J440" s="36" t="s">
        <v>1209</v>
      </c>
    </row>
    <row r="441" spans="1:10" s="1" customFormat="1" ht="18.75" hidden="1">
      <c r="A441" s="4"/>
      <c r="B441" s="735" t="str">
        <f>CONCATENATE('加盟校情報&amp;大会設定'!$G$5,'加盟校情報&amp;大会設定'!$H$5,'加盟校情報&amp;大会設定'!$I$5,'加盟校情報&amp;大会設定'!$J$5,)&amp;"　女子4×100mR"</f>
        <v>第50回東海学生陸上競技秋季選手権大会　女子4×100mR</v>
      </c>
      <c r="C441" s="736"/>
      <c r="D441" s="736"/>
      <c r="E441" s="736"/>
      <c r="F441" s="736"/>
      <c r="G441" s="736"/>
      <c r="H441" s="736"/>
      <c r="I441" s="737"/>
      <c r="J441" s="3"/>
    </row>
    <row r="442" spans="1:10" s="1" customFormat="1" ht="19.5" hidden="1" thickBot="1">
      <c r="A442" s="4"/>
      <c r="B442" s="738"/>
      <c r="C442" s="739"/>
      <c r="D442" s="739"/>
      <c r="E442" s="739"/>
      <c r="F442" s="739"/>
      <c r="G442" s="739"/>
      <c r="H442" s="739"/>
      <c r="I442" s="740"/>
      <c r="J442" s="3"/>
    </row>
    <row r="443" spans="1:10" s="1" customFormat="1" ht="18.75" hidden="1">
      <c r="A443" s="4"/>
      <c r="B443" s="650" t="s">
        <v>1183</v>
      </c>
      <c r="C443" s="651"/>
      <c r="D443" s="688" t="str">
        <f>IF(基本情報登録!$D$6&gt;0,基本情報登録!$D$6,"")</f>
        <v/>
      </c>
      <c r="E443" s="689"/>
      <c r="F443" s="689"/>
      <c r="G443" s="689"/>
      <c r="H443" s="651"/>
      <c r="I443" s="37" t="s">
        <v>1217</v>
      </c>
      <c r="J443" s="3"/>
    </row>
    <row r="444" spans="1:10" s="1" customFormat="1" ht="18.75" hidden="1">
      <c r="A444" s="4"/>
      <c r="B444" s="657" t="s">
        <v>1</v>
      </c>
      <c r="C444" s="658"/>
      <c r="D444" s="690" t="str">
        <f>IF(基本情報登録!$D$8&gt;0,基本情報登録!$D$8,"")</f>
        <v/>
      </c>
      <c r="E444" s="691"/>
      <c r="F444" s="691"/>
      <c r="G444" s="691"/>
      <c r="H444" s="658"/>
      <c r="I444" s="645"/>
      <c r="J444" s="3"/>
    </row>
    <row r="445" spans="1:10" s="1" customFormat="1" ht="19.5" hidden="1" thickBot="1">
      <c r="A445" s="4"/>
      <c r="B445" s="686"/>
      <c r="C445" s="687"/>
      <c r="D445" s="692"/>
      <c r="E445" s="693"/>
      <c r="F445" s="693"/>
      <c r="G445" s="693"/>
      <c r="H445" s="687"/>
      <c r="I445" s="670"/>
      <c r="J445" s="3"/>
    </row>
    <row r="446" spans="1:10" s="1" customFormat="1" ht="18.75" hidden="1">
      <c r="A446" s="4"/>
      <c r="B446" s="650" t="s">
        <v>2127</v>
      </c>
      <c r="C446" s="651"/>
      <c r="D446" s="652"/>
      <c r="E446" s="653"/>
      <c r="F446" s="653"/>
      <c r="G446" s="653"/>
      <c r="H446" s="653"/>
      <c r="I446" s="654"/>
      <c r="J446" s="3"/>
    </row>
    <row r="447" spans="1:10" s="1" customFormat="1" ht="18.75" hidden="1">
      <c r="A447" s="4"/>
      <c r="B447" s="25"/>
      <c r="C447" s="26"/>
      <c r="D447" s="27"/>
      <c r="E447" s="655" t="str">
        <f>TEXT(D446,"00000")</f>
        <v>00000</v>
      </c>
      <c r="F447" s="655"/>
      <c r="G447" s="655"/>
      <c r="H447" s="655"/>
      <c r="I447" s="656"/>
      <c r="J447" s="3"/>
    </row>
    <row r="448" spans="1:10" s="1" customFormat="1" ht="18.75" hidden="1">
      <c r="A448" s="4"/>
      <c r="B448" s="657" t="s">
        <v>21</v>
      </c>
      <c r="C448" s="658"/>
      <c r="D448" s="639"/>
      <c r="E448" s="661"/>
      <c r="F448" s="661"/>
      <c r="G448" s="661"/>
      <c r="H448" s="661"/>
      <c r="I448" s="662"/>
      <c r="J448" s="3"/>
    </row>
    <row r="449" spans="1:10" s="1" customFormat="1" ht="18.75" hidden="1">
      <c r="A449" s="4"/>
      <c r="B449" s="659"/>
      <c r="C449" s="660"/>
      <c r="D449" s="641"/>
      <c r="E449" s="663"/>
      <c r="F449" s="663"/>
      <c r="G449" s="663"/>
      <c r="H449" s="663"/>
      <c r="I449" s="664"/>
      <c r="J449" s="3"/>
    </row>
    <row r="450" spans="1:10" s="1" customFormat="1" ht="19.5" hidden="1" thickBot="1">
      <c r="A450" s="4"/>
      <c r="B450" s="665" t="s">
        <v>1177</v>
      </c>
      <c r="C450" s="666"/>
      <c r="D450" s="667"/>
      <c r="E450" s="668"/>
      <c r="F450" s="668"/>
      <c r="G450" s="668"/>
      <c r="H450" s="668"/>
      <c r="I450" s="669"/>
      <c r="J450" s="3"/>
    </row>
    <row r="451" spans="1:10" s="1" customFormat="1" ht="18.75" hidden="1">
      <c r="A451" s="4"/>
      <c r="B451" s="698" t="s">
        <v>1178</v>
      </c>
      <c r="C451" s="699"/>
      <c r="D451" s="699"/>
      <c r="E451" s="699"/>
      <c r="F451" s="699"/>
      <c r="G451" s="699"/>
      <c r="H451" s="699"/>
      <c r="I451" s="700"/>
      <c r="J451" s="3"/>
    </row>
    <row r="452" spans="1:10" s="1" customFormat="1" ht="19.5" hidden="1" thickBot="1">
      <c r="A452" s="4"/>
      <c r="B452" s="28" t="s">
        <v>1182</v>
      </c>
      <c r="C452" s="29" t="s">
        <v>14</v>
      </c>
      <c r="D452" s="29" t="s">
        <v>1122</v>
      </c>
      <c r="E452" s="701" t="s">
        <v>1179</v>
      </c>
      <c r="F452" s="702"/>
      <c r="G452" s="29" t="s">
        <v>1183</v>
      </c>
      <c r="H452" s="29" t="s">
        <v>39</v>
      </c>
      <c r="I452" s="30" t="s">
        <v>1180</v>
      </c>
      <c r="J452" s="3"/>
    </row>
    <row r="453" spans="1:10" s="1" customFormat="1" ht="19.5" hidden="1" thickTop="1">
      <c r="A453" s="4"/>
      <c r="B453" s="703">
        <v>1</v>
      </c>
      <c r="C453" s="704"/>
      <c r="D453" s="704" t="str">
        <f>IF(C453&gt;0,VLOOKUP(C453,女子登録情報!$A$2:$H$2000,2,0),"")</f>
        <v/>
      </c>
      <c r="E453" s="705" t="str">
        <f>IF(C453&gt;0,VLOOKUP(C453,女子登録情報!$A$2:$H$2000,3,0),"")</f>
        <v/>
      </c>
      <c r="F453" s="706"/>
      <c r="G453" s="704" t="str">
        <f>IF(C453&gt;0,VLOOKUP(C453,女子登録情報!$A$2:$H$2000,4,0),"")</f>
        <v/>
      </c>
      <c r="H453" s="704" t="str">
        <f>IF(C453&gt;0,VLOOKUP(C453,女子登録情報!$A$2:$H$2000,8,0),"")</f>
        <v/>
      </c>
      <c r="I453" s="707" t="str">
        <f>IF(C453&gt;0,VLOOKUP(C453,女子登録情報!$A$2:$H$2000,5,0),"")</f>
        <v/>
      </c>
      <c r="J453" s="3"/>
    </row>
    <row r="454" spans="1:10" s="1" customFormat="1" ht="18.75" hidden="1">
      <c r="A454" s="4"/>
      <c r="B454" s="648"/>
      <c r="C454" s="644"/>
      <c r="D454" s="644"/>
      <c r="E454" s="641"/>
      <c r="F454" s="642"/>
      <c r="G454" s="644"/>
      <c r="H454" s="644"/>
      <c r="I454" s="646"/>
      <c r="J454" s="3"/>
    </row>
    <row r="455" spans="1:10" s="1" customFormat="1" ht="18.75" hidden="1">
      <c r="A455" s="4"/>
      <c r="B455" s="647">
        <v>2</v>
      </c>
      <c r="C455" s="643"/>
      <c r="D455" s="643" t="str">
        <f>IF(C455,VLOOKUP(C455,女子登録情報!$A$2:$H$2000,2,0),"")</f>
        <v/>
      </c>
      <c r="E455" s="639" t="str">
        <f>IF(C455&gt;0,VLOOKUP(C455,女子登録情報!$A$2:$H$2000,3,0),"")</f>
        <v/>
      </c>
      <c r="F455" s="640"/>
      <c r="G455" s="643" t="str">
        <f>IF(C455&gt;0,VLOOKUP(C455,女子登録情報!$A$2:$H$2000,4,0),"")</f>
        <v/>
      </c>
      <c r="H455" s="643" t="str">
        <f>IF(C455&gt;0,VLOOKUP(C455,女子登録情報!$A$2:$H$2000,8,0),"")</f>
        <v/>
      </c>
      <c r="I455" s="645" t="str">
        <f>IF(C455&gt;0,VLOOKUP(C455,女子登録情報!$A$2:$H$2000,5,0),"")</f>
        <v/>
      </c>
      <c r="J455" s="3"/>
    </row>
    <row r="456" spans="1:10" s="1" customFormat="1" ht="18.75" hidden="1">
      <c r="A456" s="4"/>
      <c r="B456" s="648"/>
      <c r="C456" s="644"/>
      <c r="D456" s="644"/>
      <c r="E456" s="641"/>
      <c r="F456" s="642"/>
      <c r="G456" s="644"/>
      <c r="H456" s="644"/>
      <c r="I456" s="646"/>
      <c r="J456" s="3"/>
    </row>
    <row r="457" spans="1:10" s="1" customFormat="1" ht="18.75" hidden="1">
      <c r="A457" s="4"/>
      <c r="B457" s="647">
        <v>3</v>
      </c>
      <c r="C457" s="643"/>
      <c r="D457" s="643" t="str">
        <f>IF(C457,VLOOKUP(C457,女子登録情報!$A$2:$H$2000,2,0),"")</f>
        <v/>
      </c>
      <c r="E457" s="639" t="str">
        <f>IF(C457&gt;0,VLOOKUP(C457,女子登録情報!$A$2:$H$2000,3,0),"")</f>
        <v/>
      </c>
      <c r="F457" s="640"/>
      <c r="G457" s="643" t="str">
        <f>IF(C457&gt;0,VLOOKUP(C457,女子登録情報!$A$2:$H$2000,4,0),"")</f>
        <v/>
      </c>
      <c r="H457" s="643" t="str">
        <f>IF(C457&gt;0,VLOOKUP(C457,女子登録情報!$A$2:$H$2000,8,0),"")</f>
        <v/>
      </c>
      <c r="I457" s="645" t="str">
        <f>IF(C457&gt;0,VLOOKUP(C457,女子登録情報!$A$2:$H$2000,5,0),"")</f>
        <v/>
      </c>
      <c r="J457" s="3"/>
    </row>
    <row r="458" spans="1:10" s="1" customFormat="1" ht="18.75" hidden="1">
      <c r="A458" s="4"/>
      <c r="B458" s="648"/>
      <c r="C458" s="644"/>
      <c r="D458" s="644"/>
      <c r="E458" s="641"/>
      <c r="F458" s="642"/>
      <c r="G458" s="644"/>
      <c r="H458" s="644"/>
      <c r="I458" s="646"/>
      <c r="J458" s="3"/>
    </row>
    <row r="459" spans="1:10" s="1" customFormat="1" ht="18.75" hidden="1">
      <c r="A459" s="4"/>
      <c r="B459" s="647">
        <v>4</v>
      </c>
      <c r="C459" s="643"/>
      <c r="D459" s="643" t="str">
        <f>IF(C459,VLOOKUP(C459,女子登録情報!$A$2:$H$2000,2,0),"")</f>
        <v/>
      </c>
      <c r="E459" s="639" t="str">
        <f>IF(C459&gt;0,VLOOKUP(C459,女子登録情報!$A$2:$H$2000,3,0),"")</f>
        <v/>
      </c>
      <c r="F459" s="640"/>
      <c r="G459" s="643" t="str">
        <f>IF(C459&gt;0,VLOOKUP(C459,女子登録情報!$A$2:$H$2000,4,0),"")</f>
        <v/>
      </c>
      <c r="H459" s="643" t="str">
        <f>IF(C459&gt;0,VLOOKUP(C459,女子登録情報!$A$2:$H$2000,8,0),"")</f>
        <v/>
      </c>
      <c r="I459" s="645" t="str">
        <f>IF(C459&gt;0,VLOOKUP(C459,女子登録情報!$A$2:$H$2000,5,0),"")</f>
        <v/>
      </c>
      <c r="J459" s="3"/>
    </row>
    <row r="460" spans="1:10" s="1" customFormat="1" ht="18.75" hidden="1">
      <c r="A460" s="4"/>
      <c r="B460" s="648"/>
      <c r="C460" s="644"/>
      <c r="D460" s="644"/>
      <c r="E460" s="641"/>
      <c r="F460" s="642"/>
      <c r="G460" s="644"/>
      <c r="H460" s="644"/>
      <c r="I460" s="646"/>
      <c r="J460" s="3"/>
    </row>
    <row r="461" spans="1:10" s="1" customFormat="1" ht="18.75" hidden="1">
      <c r="A461" s="4"/>
      <c r="B461" s="647">
        <v>5</v>
      </c>
      <c r="C461" s="643"/>
      <c r="D461" s="643" t="str">
        <f>IF(C461,VLOOKUP(C461,女子登録情報!$A$2:$H$2000,2,0),"")</f>
        <v/>
      </c>
      <c r="E461" s="639" t="str">
        <f>IF(C461&gt;0,VLOOKUP(C461,女子登録情報!$A$2:$H$2000,3,0),"")</f>
        <v/>
      </c>
      <c r="F461" s="640"/>
      <c r="G461" s="643" t="str">
        <f>IF(C461&gt;0,VLOOKUP(C461,女子登録情報!$A$2:$H$2000,4,0),"")</f>
        <v/>
      </c>
      <c r="H461" s="643" t="str">
        <f>IF(C461&gt;0,VLOOKUP(C461,女子登録情報!$A$2:$H$2000,8,0),"")</f>
        <v/>
      </c>
      <c r="I461" s="645" t="str">
        <f>IF(C461&gt;0,VLOOKUP(C461,女子登録情報!$A$2:$H$2000,5,0),"")</f>
        <v/>
      </c>
      <c r="J461" s="3"/>
    </row>
    <row r="462" spans="1:10" s="1" customFormat="1" ht="18.75" hidden="1">
      <c r="A462" s="4"/>
      <c r="B462" s="648"/>
      <c r="C462" s="644"/>
      <c r="D462" s="644"/>
      <c r="E462" s="641"/>
      <c r="F462" s="642"/>
      <c r="G462" s="644"/>
      <c r="H462" s="644"/>
      <c r="I462" s="646"/>
      <c r="J462" s="3"/>
    </row>
    <row r="463" spans="1:10" s="1" customFormat="1" ht="18.75" hidden="1">
      <c r="A463" s="4"/>
      <c r="B463" s="647">
        <v>6</v>
      </c>
      <c r="C463" s="643"/>
      <c r="D463" s="643" t="str">
        <f>IF(C463,VLOOKUP(C463,女子登録情報!$A$2:$H$2000,2,0),"")</f>
        <v/>
      </c>
      <c r="E463" s="639" t="str">
        <f>IF(C463&gt;0,VLOOKUP(C463,女子登録情報!$A$2:$H$2000,3,0),"")</f>
        <v/>
      </c>
      <c r="F463" s="640"/>
      <c r="G463" s="643" t="str">
        <f>IF(C463&gt;0,VLOOKUP(C463,女子登録情報!$A$2:$H$2000,4,0),"")</f>
        <v/>
      </c>
      <c r="H463" s="643" t="str">
        <f>IF(C463&gt;0,VLOOKUP(C463,女子登録情報!$A$2:$H$2000,8,0),"")</f>
        <v/>
      </c>
      <c r="I463" s="645" t="str">
        <f>IF(C463&gt;0,VLOOKUP(C463,女子登録情報!$A$2:$H$2000,5,0),"")</f>
        <v/>
      </c>
      <c r="J463" s="3"/>
    </row>
    <row r="464" spans="1:10" s="1" customFormat="1" ht="19.5" hidden="1" thickBot="1">
      <c r="A464" s="4"/>
      <c r="B464" s="694"/>
      <c r="C464" s="695"/>
      <c r="D464" s="695"/>
      <c r="E464" s="696"/>
      <c r="F464" s="697"/>
      <c r="G464" s="695"/>
      <c r="H464" s="695"/>
      <c r="I464" s="670"/>
      <c r="J464" s="3"/>
    </row>
    <row r="465" spans="1:10" s="1" customFormat="1" ht="18.75" hidden="1">
      <c r="A465" s="4"/>
      <c r="B465" s="671" t="s">
        <v>1181</v>
      </c>
      <c r="C465" s="672"/>
      <c r="D465" s="672"/>
      <c r="E465" s="672"/>
      <c r="F465" s="672"/>
      <c r="G465" s="672"/>
      <c r="H465" s="672"/>
      <c r="I465" s="673"/>
      <c r="J465" s="3"/>
    </row>
    <row r="466" spans="1:10" s="1" customFormat="1" ht="18.75" hidden="1">
      <c r="A466" s="4"/>
      <c r="B466" s="674"/>
      <c r="C466" s="675"/>
      <c r="D466" s="675"/>
      <c r="E466" s="675"/>
      <c r="F466" s="675"/>
      <c r="G466" s="675"/>
      <c r="H466" s="675"/>
      <c r="I466" s="676"/>
      <c r="J466" s="3"/>
    </row>
    <row r="467" spans="1:10" s="1" customFormat="1" ht="19.5" hidden="1" thickBot="1">
      <c r="A467" s="4"/>
      <c r="B467" s="677"/>
      <c r="C467" s="678"/>
      <c r="D467" s="678"/>
      <c r="E467" s="678"/>
      <c r="F467" s="678"/>
      <c r="G467" s="678"/>
      <c r="H467" s="678"/>
      <c r="I467" s="679"/>
      <c r="J467" s="3"/>
    </row>
    <row r="468" spans="1:10" s="1" customFormat="1" ht="18.75" hidden="1">
      <c r="A468" s="35"/>
      <c r="B468" s="35"/>
      <c r="C468" s="35"/>
      <c r="D468" s="35"/>
      <c r="E468" s="35"/>
      <c r="F468" s="35"/>
      <c r="G468" s="35"/>
      <c r="H468" s="35"/>
      <c r="I468" s="35"/>
      <c r="J468" s="38"/>
    </row>
    <row r="469" spans="1:10" s="1" customFormat="1" ht="19.5" hidden="1" thickBot="1">
      <c r="A469" s="4"/>
      <c r="B469" s="4"/>
      <c r="C469" s="4"/>
      <c r="D469" s="4"/>
      <c r="E469" s="4"/>
      <c r="F469" s="4"/>
      <c r="G469" s="4"/>
      <c r="H469" s="4"/>
      <c r="I469" s="4"/>
      <c r="J469" s="36" t="s">
        <v>1210</v>
      </c>
    </row>
    <row r="470" spans="1:10" s="1" customFormat="1" ht="18.75" hidden="1">
      <c r="A470" s="4"/>
      <c r="B470" s="735" t="str">
        <f>CONCATENATE('加盟校情報&amp;大会設定'!$G$5,'加盟校情報&amp;大会設定'!$H$5,'加盟校情報&amp;大会設定'!$I$5,'加盟校情報&amp;大会設定'!$J$5,)&amp;"　女子4×100mR"</f>
        <v>第50回東海学生陸上競技秋季選手権大会　女子4×100mR</v>
      </c>
      <c r="C470" s="736"/>
      <c r="D470" s="736"/>
      <c r="E470" s="736"/>
      <c r="F470" s="736"/>
      <c r="G470" s="736"/>
      <c r="H470" s="736"/>
      <c r="I470" s="737"/>
      <c r="J470" s="3"/>
    </row>
    <row r="471" spans="1:10" s="1" customFormat="1" ht="19.5" hidden="1" thickBot="1">
      <c r="A471" s="4"/>
      <c r="B471" s="738"/>
      <c r="C471" s="739"/>
      <c r="D471" s="739"/>
      <c r="E471" s="739"/>
      <c r="F471" s="739"/>
      <c r="G471" s="739"/>
      <c r="H471" s="739"/>
      <c r="I471" s="740"/>
      <c r="J471" s="3"/>
    </row>
    <row r="472" spans="1:10" s="1" customFormat="1" ht="18.75" hidden="1">
      <c r="A472" s="4"/>
      <c r="B472" s="650" t="s">
        <v>1183</v>
      </c>
      <c r="C472" s="651"/>
      <c r="D472" s="688" t="str">
        <f>IF(基本情報登録!$D$6&gt;0,基本情報登録!$D$6,"")</f>
        <v/>
      </c>
      <c r="E472" s="689"/>
      <c r="F472" s="689"/>
      <c r="G472" s="689"/>
      <c r="H472" s="651"/>
      <c r="I472" s="37" t="s">
        <v>1217</v>
      </c>
      <c r="J472" s="3"/>
    </row>
    <row r="473" spans="1:10" s="1" customFormat="1" ht="18.75" hidden="1">
      <c r="A473" s="4"/>
      <c r="B473" s="657" t="s">
        <v>1</v>
      </c>
      <c r="C473" s="658"/>
      <c r="D473" s="690" t="str">
        <f>IF(基本情報登録!$D$8&gt;0,基本情報登録!$D$8,"")</f>
        <v/>
      </c>
      <c r="E473" s="691"/>
      <c r="F473" s="691"/>
      <c r="G473" s="691"/>
      <c r="H473" s="658"/>
      <c r="I473" s="645"/>
      <c r="J473" s="3"/>
    </row>
    <row r="474" spans="1:10" s="1" customFormat="1" ht="19.5" hidden="1" thickBot="1">
      <c r="A474" s="4"/>
      <c r="B474" s="686"/>
      <c r="C474" s="687"/>
      <c r="D474" s="692"/>
      <c r="E474" s="693"/>
      <c r="F474" s="693"/>
      <c r="G474" s="693"/>
      <c r="H474" s="687"/>
      <c r="I474" s="670"/>
      <c r="J474" s="3"/>
    </row>
    <row r="475" spans="1:10" s="1" customFormat="1" ht="18.75" hidden="1">
      <c r="A475" s="4"/>
      <c r="B475" s="650" t="s">
        <v>2127</v>
      </c>
      <c r="C475" s="651"/>
      <c r="D475" s="652"/>
      <c r="E475" s="653"/>
      <c r="F475" s="653"/>
      <c r="G475" s="653"/>
      <c r="H475" s="653"/>
      <c r="I475" s="654"/>
      <c r="J475" s="3"/>
    </row>
    <row r="476" spans="1:10" s="1" customFormat="1" ht="18.75" hidden="1">
      <c r="A476" s="4"/>
      <c r="B476" s="25"/>
      <c r="C476" s="26"/>
      <c r="D476" s="27"/>
      <c r="E476" s="655" t="str">
        <f>TEXT(D475,"00000")</f>
        <v>00000</v>
      </c>
      <c r="F476" s="655"/>
      <c r="G476" s="655"/>
      <c r="H476" s="655"/>
      <c r="I476" s="656"/>
      <c r="J476" s="3"/>
    </row>
    <row r="477" spans="1:10" s="1" customFormat="1" ht="18.75" hidden="1">
      <c r="A477" s="4"/>
      <c r="B477" s="657" t="s">
        <v>21</v>
      </c>
      <c r="C477" s="658"/>
      <c r="D477" s="639"/>
      <c r="E477" s="661"/>
      <c r="F477" s="661"/>
      <c r="G477" s="661"/>
      <c r="H477" s="661"/>
      <c r="I477" s="662"/>
      <c r="J477" s="3"/>
    </row>
    <row r="478" spans="1:10" s="1" customFormat="1" ht="18.75" hidden="1">
      <c r="A478" s="4"/>
      <c r="B478" s="659"/>
      <c r="C478" s="660"/>
      <c r="D478" s="641"/>
      <c r="E478" s="663"/>
      <c r="F478" s="663"/>
      <c r="G478" s="663"/>
      <c r="H478" s="663"/>
      <c r="I478" s="664"/>
      <c r="J478" s="3"/>
    </row>
    <row r="479" spans="1:10" s="1" customFormat="1" ht="19.5" hidden="1" thickBot="1">
      <c r="A479" s="4"/>
      <c r="B479" s="665" t="s">
        <v>1177</v>
      </c>
      <c r="C479" s="666"/>
      <c r="D479" s="667"/>
      <c r="E479" s="668"/>
      <c r="F479" s="668"/>
      <c r="G479" s="668"/>
      <c r="H479" s="668"/>
      <c r="I479" s="669"/>
      <c r="J479" s="3"/>
    </row>
    <row r="480" spans="1:10" s="1" customFormat="1" ht="18.75" hidden="1">
      <c r="A480" s="4"/>
      <c r="B480" s="698" t="s">
        <v>1178</v>
      </c>
      <c r="C480" s="699"/>
      <c r="D480" s="699"/>
      <c r="E480" s="699"/>
      <c r="F480" s="699"/>
      <c r="G480" s="699"/>
      <c r="H480" s="699"/>
      <c r="I480" s="700"/>
      <c r="J480" s="3"/>
    </row>
    <row r="481" spans="1:10" s="1" customFormat="1" ht="19.5" hidden="1" thickBot="1">
      <c r="A481" s="4"/>
      <c r="B481" s="28" t="s">
        <v>1182</v>
      </c>
      <c r="C481" s="29" t="s">
        <v>14</v>
      </c>
      <c r="D481" s="29" t="s">
        <v>1122</v>
      </c>
      <c r="E481" s="701" t="s">
        <v>1179</v>
      </c>
      <c r="F481" s="702"/>
      <c r="G481" s="29" t="s">
        <v>1183</v>
      </c>
      <c r="H481" s="29" t="s">
        <v>39</v>
      </c>
      <c r="I481" s="30" t="s">
        <v>1180</v>
      </c>
      <c r="J481" s="3"/>
    </row>
    <row r="482" spans="1:10" s="1" customFormat="1" ht="19.5" hidden="1" thickTop="1">
      <c r="A482" s="4"/>
      <c r="B482" s="703">
        <v>1</v>
      </c>
      <c r="C482" s="704"/>
      <c r="D482" s="704" t="str">
        <f>IF(C482&gt;0,VLOOKUP(C482,女子登録情報!$A$2:$H$2000,2,0),"")</f>
        <v/>
      </c>
      <c r="E482" s="705" t="str">
        <f>IF(C482&gt;0,VLOOKUP(C482,女子登録情報!$A$2:$H$2000,3,0),"")</f>
        <v/>
      </c>
      <c r="F482" s="706"/>
      <c r="G482" s="704" t="str">
        <f>IF(C482&gt;0,VLOOKUP(C482,女子登録情報!$A$2:$H$2000,4,0),"")</f>
        <v/>
      </c>
      <c r="H482" s="704" t="str">
        <f>IF(C482&gt;0,VLOOKUP(C482,女子登録情報!$A$2:$H$2000,8,0),"")</f>
        <v/>
      </c>
      <c r="I482" s="707" t="str">
        <f>IF(C482&gt;0,VLOOKUP(C482,女子登録情報!$A$2:$H$2000,5,0),"")</f>
        <v/>
      </c>
      <c r="J482" s="3"/>
    </row>
    <row r="483" spans="1:10" s="1" customFormat="1" ht="18.75" hidden="1">
      <c r="A483" s="4"/>
      <c r="B483" s="648"/>
      <c r="C483" s="644"/>
      <c r="D483" s="644"/>
      <c r="E483" s="641"/>
      <c r="F483" s="642"/>
      <c r="G483" s="644"/>
      <c r="H483" s="644"/>
      <c r="I483" s="646"/>
      <c r="J483" s="3"/>
    </row>
    <row r="484" spans="1:10" s="1" customFormat="1" ht="18.75" hidden="1">
      <c r="A484" s="4"/>
      <c r="B484" s="647">
        <v>2</v>
      </c>
      <c r="C484" s="643"/>
      <c r="D484" s="643" t="str">
        <f>IF(C484,VLOOKUP(C484,女子登録情報!$A$2:$H$2000,2,0),"")</f>
        <v/>
      </c>
      <c r="E484" s="639" t="str">
        <f>IF(C484&gt;0,VLOOKUP(C484,女子登録情報!$A$2:$H$2000,3,0),"")</f>
        <v/>
      </c>
      <c r="F484" s="640"/>
      <c r="G484" s="643" t="str">
        <f>IF(C484&gt;0,VLOOKUP(C484,女子登録情報!$A$2:$H$2000,4,0),"")</f>
        <v/>
      </c>
      <c r="H484" s="643" t="str">
        <f>IF(C484&gt;0,VLOOKUP(C484,女子登録情報!$A$2:$H$2000,8,0),"")</f>
        <v/>
      </c>
      <c r="I484" s="645" t="str">
        <f>IF(C484&gt;0,VLOOKUP(C484,女子登録情報!$A$2:$H$2000,5,0),"")</f>
        <v/>
      </c>
      <c r="J484" s="3"/>
    </row>
    <row r="485" spans="1:10" s="1" customFormat="1" ht="18.75" hidden="1">
      <c r="A485" s="4"/>
      <c r="B485" s="648"/>
      <c r="C485" s="644"/>
      <c r="D485" s="644"/>
      <c r="E485" s="641"/>
      <c r="F485" s="642"/>
      <c r="G485" s="644"/>
      <c r="H485" s="644"/>
      <c r="I485" s="646"/>
      <c r="J485" s="3"/>
    </row>
    <row r="486" spans="1:10" s="1" customFormat="1" ht="18.75" hidden="1">
      <c r="A486" s="4"/>
      <c r="B486" s="647">
        <v>3</v>
      </c>
      <c r="C486" s="643"/>
      <c r="D486" s="643" t="str">
        <f>IF(C486,VLOOKUP(C486,女子登録情報!$A$2:$H$2000,2,0),"")</f>
        <v/>
      </c>
      <c r="E486" s="639" t="str">
        <f>IF(C486&gt;0,VLOOKUP(C486,女子登録情報!$A$2:$H$2000,3,0),"")</f>
        <v/>
      </c>
      <c r="F486" s="640"/>
      <c r="G486" s="643" t="str">
        <f>IF(C486&gt;0,VLOOKUP(C486,女子登録情報!$A$2:$H$2000,4,0),"")</f>
        <v/>
      </c>
      <c r="H486" s="643" t="str">
        <f>IF(C486&gt;0,VLOOKUP(C486,女子登録情報!$A$2:$H$2000,8,0),"")</f>
        <v/>
      </c>
      <c r="I486" s="645" t="str">
        <f>IF(C486&gt;0,VLOOKUP(C486,女子登録情報!$A$2:$H$2000,5,0),"")</f>
        <v/>
      </c>
      <c r="J486" s="3"/>
    </row>
    <row r="487" spans="1:10" s="1" customFormat="1" ht="18.75" hidden="1">
      <c r="A487" s="4"/>
      <c r="B487" s="648"/>
      <c r="C487" s="644"/>
      <c r="D487" s="644"/>
      <c r="E487" s="641"/>
      <c r="F487" s="642"/>
      <c r="G487" s="644"/>
      <c r="H487" s="644"/>
      <c r="I487" s="646"/>
      <c r="J487" s="3"/>
    </row>
    <row r="488" spans="1:10" s="1" customFormat="1" ht="18.75" hidden="1">
      <c r="A488" s="4"/>
      <c r="B488" s="647">
        <v>4</v>
      </c>
      <c r="C488" s="643"/>
      <c r="D488" s="643" t="str">
        <f>IF(C488,VLOOKUP(C488,女子登録情報!$A$2:$H$2000,2,0),"")</f>
        <v/>
      </c>
      <c r="E488" s="639" t="str">
        <f>IF(C488&gt;0,VLOOKUP(C488,女子登録情報!$A$2:$H$2000,3,0),"")</f>
        <v/>
      </c>
      <c r="F488" s="640"/>
      <c r="G488" s="643" t="str">
        <f>IF(C488&gt;0,VLOOKUP(C488,女子登録情報!$A$2:$H$2000,4,0),"")</f>
        <v/>
      </c>
      <c r="H488" s="643" t="str">
        <f>IF(C488&gt;0,VLOOKUP(C488,女子登録情報!$A$2:$H$2000,8,0),"")</f>
        <v/>
      </c>
      <c r="I488" s="645" t="str">
        <f>IF(C488&gt;0,VLOOKUP(C488,女子登録情報!$A$2:$H$2000,5,0),"")</f>
        <v/>
      </c>
      <c r="J488" s="3"/>
    </row>
    <row r="489" spans="1:10" s="1" customFormat="1" ht="18.75" hidden="1">
      <c r="A489" s="4"/>
      <c r="B489" s="648"/>
      <c r="C489" s="644"/>
      <c r="D489" s="644"/>
      <c r="E489" s="641"/>
      <c r="F489" s="642"/>
      <c r="G489" s="644"/>
      <c r="H489" s="644"/>
      <c r="I489" s="646"/>
      <c r="J489" s="3"/>
    </row>
    <row r="490" spans="1:10" s="1" customFormat="1" ht="18.75" hidden="1">
      <c r="A490" s="4"/>
      <c r="B490" s="647">
        <v>5</v>
      </c>
      <c r="C490" s="643"/>
      <c r="D490" s="643" t="str">
        <f>IF(C490,VLOOKUP(C490,女子登録情報!$A$2:$H$2000,2,0),"")</f>
        <v/>
      </c>
      <c r="E490" s="639" t="str">
        <f>IF(C490&gt;0,VLOOKUP(C490,女子登録情報!$A$2:$H$2000,3,0),"")</f>
        <v/>
      </c>
      <c r="F490" s="640"/>
      <c r="G490" s="643" t="str">
        <f>IF(C490&gt;0,VLOOKUP(C490,女子登録情報!$A$2:$H$2000,4,0),"")</f>
        <v/>
      </c>
      <c r="H490" s="643" t="str">
        <f>IF(C490&gt;0,VLOOKUP(C490,女子登録情報!$A$2:$H$2000,8,0),"")</f>
        <v/>
      </c>
      <c r="I490" s="645" t="str">
        <f>IF(C490&gt;0,VLOOKUP(C490,女子登録情報!$A$2:$H$2000,5,0),"")</f>
        <v/>
      </c>
      <c r="J490" s="3"/>
    </row>
    <row r="491" spans="1:10" s="1" customFormat="1" ht="18.75" hidden="1">
      <c r="A491" s="4"/>
      <c r="B491" s="648"/>
      <c r="C491" s="644"/>
      <c r="D491" s="644"/>
      <c r="E491" s="641"/>
      <c r="F491" s="642"/>
      <c r="G491" s="644"/>
      <c r="H491" s="644"/>
      <c r="I491" s="646"/>
      <c r="J491" s="3"/>
    </row>
    <row r="492" spans="1:10" s="1" customFormat="1" ht="18.75" hidden="1">
      <c r="A492" s="4"/>
      <c r="B492" s="647">
        <v>6</v>
      </c>
      <c r="C492" s="643"/>
      <c r="D492" s="643" t="str">
        <f>IF(C492,VLOOKUP(C492,女子登録情報!$A$2:$H$2000,2,0),"")</f>
        <v/>
      </c>
      <c r="E492" s="639" t="str">
        <f>IF(C492&gt;0,VLOOKUP(C492,女子登録情報!$A$2:$H$2000,3,0),"")</f>
        <v/>
      </c>
      <c r="F492" s="640"/>
      <c r="G492" s="643" t="str">
        <f>IF(C492&gt;0,VLOOKUP(C492,女子登録情報!$A$2:$H$2000,4,0),"")</f>
        <v/>
      </c>
      <c r="H492" s="643" t="str">
        <f>IF(C492&gt;0,VLOOKUP(C492,女子登録情報!$A$2:$H$2000,8,0),"")</f>
        <v/>
      </c>
      <c r="I492" s="645" t="str">
        <f>IF(C492&gt;0,VLOOKUP(C492,女子登録情報!$A$2:$H$2000,5,0),"")</f>
        <v/>
      </c>
      <c r="J492" s="3"/>
    </row>
    <row r="493" spans="1:10" s="1" customFormat="1" ht="19.5" hidden="1" thickBot="1">
      <c r="A493" s="4"/>
      <c r="B493" s="694"/>
      <c r="C493" s="695"/>
      <c r="D493" s="695"/>
      <c r="E493" s="696"/>
      <c r="F493" s="697"/>
      <c r="G493" s="695"/>
      <c r="H493" s="695"/>
      <c r="I493" s="670"/>
      <c r="J493" s="3"/>
    </row>
    <row r="494" spans="1:10" s="1" customFormat="1" ht="18.75" hidden="1">
      <c r="A494" s="4"/>
      <c r="B494" s="671" t="s">
        <v>1181</v>
      </c>
      <c r="C494" s="672"/>
      <c r="D494" s="672"/>
      <c r="E494" s="672"/>
      <c r="F494" s="672"/>
      <c r="G494" s="672"/>
      <c r="H494" s="672"/>
      <c r="I494" s="673"/>
      <c r="J494" s="3"/>
    </row>
    <row r="495" spans="1:10" s="1" customFormat="1" ht="18.75" hidden="1">
      <c r="A495" s="4"/>
      <c r="B495" s="674"/>
      <c r="C495" s="675"/>
      <c r="D495" s="675"/>
      <c r="E495" s="675"/>
      <c r="F495" s="675"/>
      <c r="G495" s="675"/>
      <c r="H495" s="675"/>
      <c r="I495" s="676"/>
      <c r="J495" s="3"/>
    </row>
    <row r="496" spans="1:10" s="1" customFormat="1" ht="19.5" hidden="1" thickBot="1">
      <c r="A496" s="4"/>
      <c r="B496" s="677"/>
      <c r="C496" s="678"/>
      <c r="D496" s="678"/>
      <c r="E496" s="678"/>
      <c r="F496" s="678"/>
      <c r="G496" s="678"/>
      <c r="H496" s="678"/>
      <c r="I496" s="679"/>
      <c r="J496" s="3"/>
    </row>
    <row r="497" spans="1:10" s="1" customFormat="1" ht="18.75" hidden="1">
      <c r="A497" s="35"/>
      <c r="B497" s="35"/>
      <c r="C497" s="35"/>
      <c r="D497" s="35"/>
      <c r="E497" s="35"/>
      <c r="F497" s="35"/>
      <c r="G497" s="35"/>
      <c r="H497" s="35"/>
      <c r="I497" s="35"/>
      <c r="J497" s="38"/>
    </row>
    <row r="498" spans="1:10" s="1" customFormat="1" ht="19.5" hidden="1" thickBot="1">
      <c r="A498" s="4"/>
      <c r="B498" s="4"/>
      <c r="C498" s="4"/>
      <c r="D498" s="4"/>
      <c r="E498" s="4"/>
      <c r="F498" s="4"/>
      <c r="G498" s="4"/>
      <c r="H498" s="4"/>
      <c r="I498" s="4"/>
      <c r="J498" s="36" t="s">
        <v>1211</v>
      </c>
    </row>
    <row r="499" spans="1:10" s="1" customFormat="1" ht="18.75" hidden="1">
      <c r="A499" s="4"/>
      <c r="B499" s="735" t="str">
        <f>CONCATENATE('加盟校情報&amp;大会設定'!$G$5,'加盟校情報&amp;大会設定'!$H$5,'加盟校情報&amp;大会設定'!$I$5,'加盟校情報&amp;大会設定'!$J$5,)&amp;"　女子4×100mR"</f>
        <v>第50回東海学生陸上競技秋季選手権大会　女子4×100mR</v>
      </c>
      <c r="C499" s="736"/>
      <c r="D499" s="736"/>
      <c r="E499" s="736"/>
      <c r="F499" s="736"/>
      <c r="G499" s="736"/>
      <c r="H499" s="736"/>
      <c r="I499" s="737"/>
      <c r="J499" s="3"/>
    </row>
    <row r="500" spans="1:10" s="1" customFormat="1" ht="19.5" hidden="1" thickBot="1">
      <c r="A500" s="4"/>
      <c r="B500" s="738"/>
      <c r="C500" s="739"/>
      <c r="D500" s="739"/>
      <c r="E500" s="739"/>
      <c r="F500" s="739"/>
      <c r="G500" s="739"/>
      <c r="H500" s="739"/>
      <c r="I500" s="740"/>
      <c r="J500" s="3"/>
    </row>
    <row r="501" spans="1:10" s="1" customFormat="1" ht="18.75" hidden="1">
      <c r="A501" s="4"/>
      <c r="B501" s="650" t="s">
        <v>1183</v>
      </c>
      <c r="C501" s="651"/>
      <c r="D501" s="688" t="str">
        <f>IF(基本情報登録!$D$6&gt;0,基本情報登録!$D$6,"")</f>
        <v/>
      </c>
      <c r="E501" s="689"/>
      <c r="F501" s="689"/>
      <c r="G501" s="689"/>
      <c r="H501" s="651"/>
      <c r="I501" s="37" t="s">
        <v>1217</v>
      </c>
      <c r="J501" s="3"/>
    </row>
    <row r="502" spans="1:10" s="1" customFormat="1" ht="18.75" hidden="1">
      <c r="A502" s="4"/>
      <c r="B502" s="657" t="s">
        <v>1</v>
      </c>
      <c r="C502" s="658"/>
      <c r="D502" s="690" t="str">
        <f>IF(基本情報登録!$D$8&gt;0,基本情報登録!$D$8,"")</f>
        <v/>
      </c>
      <c r="E502" s="691"/>
      <c r="F502" s="691"/>
      <c r="G502" s="691"/>
      <c r="H502" s="658"/>
      <c r="I502" s="645"/>
      <c r="J502" s="3"/>
    </row>
    <row r="503" spans="1:10" s="1" customFormat="1" ht="19.5" hidden="1" thickBot="1">
      <c r="A503" s="4"/>
      <c r="B503" s="686"/>
      <c r="C503" s="687"/>
      <c r="D503" s="692"/>
      <c r="E503" s="693"/>
      <c r="F503" s="693"/>
      <c r="G503" s="693"/>
      <c r="H503" s="687"/>
      <c r="I503" s="670"/>
      <c r="J503" s="3"/>
    </row>
    <row r="504" spans="1:10" s="1" customFormat="1" ht="18.75" hidden="1">
      <c r="A504" s="4"/>
      <c r="B504" s="650" t="s">
        <v>2127</v>
      </c>
      <c r="C504" s="651"/>
      <c r="D504" s="652"/>
      <c r="E504" s="653"/>
      <c r="F504" s="653"/>
      <c r="G504" s="653"/>
      <c r="H504" s="653"/>
      <c r="I504" s="654"/>
      <c r="J504" s="3"/>
    </row>
    <row r="505" spans="1:10" s="1" customFormat="1" ht="18.75" hidden="1">
      <c r="A505" s="4"/>
      <c r="B505" s="25"/>
      <c r="C505" s="26"/>
      <c r="D505" s="27"/>
      <c r="E505" s="655" t="str">
        <f>TEXT(D504,"00000")</f>
        <v>00000</v>
      </c>
      <c r="F505" s="655"/>
      <c r="G505" s="655"/>
      <c r="H505" s="655"/>
      <c r="I505" s="656"/>
      <c r="J505" s="3"/>
    </row>
    <row r="506" spans="1:10" s="1" customFormat="1" ht="18.75" hidden="1">
      <c r="A506" s="4"/>
      <c r="B506" s="657" t="s">
        <v>21</v>
      </c>
      <c r="C506" s="658"/>
      <c r="D506" s="639"/>
      <c r="E506" s="661"/>
      <c r="F506" s="661"/>
      <c r="G506" s="661"/>
      <c r="H506" s="661"/>
      <c r="I506" s="662"/>
      <c r="J506" s="3"/>
    </row>
    <row r="507" spans="1:10" s="1" customFormat="1" ht="18.75" hidden="1">
      <c r="A507" s="4"/>
      <c r="B507" s="659"/>
      <c r="C507" s="660"/>
      <c r="D507" s="641"/>
      <c r="E507" s="663"/>
      <c r="F507" s="663"/>
      <c r="G507" s="663"/>
      <c r="H507" s="663"/>
      <c r="I507" s="664"/>
      <c r="J507" s="3"/>
    </row>
    <row r="508" spans="1:10" s="1" customFormat="1" ht="19.5" hidden="1" thickBot="1">
      <c r="A508" s="4"/>
      <c r="B508" s="665" t="s">
        <v>1177</v>
      </c>
      <c r="C508" s="666"/>
      <c r="D508" s="667"/>
      <c r="E508" s="668"/>
      <c r="F508" s="668"/>
      <c r="G508" s="668"/>
      <c r="H508" s="668"/>
      <c r="I508" s="669"/>
      <c r="J508" s="3"/>
    </row>
    <row r="509" spans="1:10" s="1" customFormat="1" ht="18.75" hidden="1">
      <c r="A509" s="4"/>
      <c r="B509" s="698" t="s">
        <v>1178</v>
      </c>
      <c r="C509" s="699"/>
      <c r="D509" s="699"/>
      <c r="E509" s="699"/>
      <c r="F509" s="699"/>
      <c r="G509" s="699"/>
      <c r="H509" s="699"/>
      <c r="I509" s="700"/>
      <c r="J509" s="3"/>
    </row>
    <row r="510" spans="1:10" s="1" customFormat="1" ht="19.5" hidden="1" thickBot="1">
      <c r="A510" s="4"/>
      <c r="B510" s="28" t="s">
        <v>1182</v>
      </c>
      <c r="C510" s="29" t="s">
        <v>14</v>
      </c>
      <c r="D510" s="29" t="s">
        <v>1122</v>
      </c>
      <c r="E510" s="701" t="s">
        <v>1179</v>
      </c>
      <c r="F510" s="702"/>
      <c r="G510" s="29" t="s">
        <v>1183</v>
      </c>
      <c r="H510" s="29" t="s">
        <v>39</v>
      </c>
      <c r="I510" s="30" t="s">
        <v>1180</v>
      </c>
      <c r="J510" s="3"/>
    </row>
    <row r="511" spans="1:10" s="1" customFormat="1" ht="19.5" hidden="1" thickTop="1">
      <c r="A511" s="4"/>
      <c r="B511" s="703">
        <v>1</v>
      </c>
      <c r="C511" s="704"/>
      <c r="D511" s="704" t="str">
        <f>IF(C511&gt;0,VLOOKUP(C511,女子登録情報!$A$2:$H$2000,2,0),"")</f>
        <v/>
      </c>
      <c r="E511" s="705" t="str">
        <f>IF(C511&gt;0,VLOOKUP(C511,女子登録情報!$A$2:$H$2000,3,0),"")</f>
        <v/>
      </c>
      <c r="F511" s="706"/>
      <c r="G511" s="704" t="str">
        <f>IF(C511&gt;0,VLOOKUP(C511,女子登録情報!$A$2:$H$2000,4,0),"")</f>
        <v/>
      </c>
      <c r="H511" s="704" t="str">
        <f>IF(C511&gt;0,VLOOKUP(C511,女子登録情報!$A$2:$H$2000,8,0),"")</f>
        <v/>
      </c>
      <c r="I511" s="707" t="str">
        <f>IF(C511&gt;0,VLOOKUP(C511,女子登録情報!$A$2:$H$2000,5,0),"")</f>
        <v/>
      </c>
      <c r="J511" s="3"/>
    </row>
    <row r="512" spans="1:10" s="1" customFormat="1" ht="18.75" hidden="1">
      <c r="A512" s="4"/>
      <c r="B512" s="648"/>
      <c r="C512" s="644"/>
      <c r="D512" s="644"/>
      <c r="E512" s="641"/>
      <c r="F512" s="642"/>
      <c r="G512" s="644"/>
      <c r="H512" s="644"/>
      <c r="I512" s="646"/>
      <c r="J512" s="3"/>
    </row>
    <row r="513" spans="1:10" s="1" customFormat="1" ht="18.75" hidden="1">
      <c r="A513" s="4"/>
      <c r="B513" s="647">
        <v>2</v>
      </c>
      <c r="C513" s="643"/>
      <c r="D513" s="643" t="str">
        <f>IF(C513,VLOOKUP(C513,女子登録情報!$A$2:$H$2000,2,0),"")</f>
        <v/>
      </c>
      <c r="E513" s="639" t="str">
        <f>IF(C513&gt;0,VLOOKUP(C513,女子登録情報!$A$2:$H$2000,3,0),"")</f>
        <v/>
      </c>
      <c r="F513" s="640"/>
      <c r="G513" s="643" t="str">
        <f>IF(C513&gt;0,VLOOKUP(C513,女子登録情報!$A$2:$H$2000,4,0),"")</f>
        <v/>
      </c>
      <c r="H513" s="643" t="str">
        <f>IF(C513&gt;0,VLOOKUP(C513,女子登録情報!$A$2:$H$2000,8,0),"")</f>
        <v/>
      </c>
      <c r="I513" s="645" t="str">
        <f>IF(C513&gt;0,VLOOKUP(C513,女子登録情報!$A$2:$H$2000,5,0),"")</f>
        <v/>
      </c>
      <c r="J513" s="3"/>
    </row>
    <row r="514" spans="1:10" s="1" customFormat="1" ht="18.75" hidden="1">
      <c r="A514" s="4"/>
      <c r="B514" s="648"/>
      <c r="C514" s="644"/>
      <c r="D514" s="644"/>
      <c r="E514" s="641"/>
      <c r="F514" s="642"/>
      <c r="G514" s="644"/>
      <c r="H514" s="644"/>
      <c r="I514" s="646"/>
      <c r="J514" s="3"/>
    </row>
    <row r="515" spans="1:10" s="1" customFormat="1" ht="18.75" hidden="1">
      <c r="A515" s="4"/>
      <c r="B515" s="647">
        <v>3</v>
      </c>
      <c r="C515" s="643"/>
      <c r="D515" s="643" t="str">
        <f>IF(C515,VLOOKUP(C515,女子登録情報!$A$2:$H$2000,2,0),"")</f>
        <v/>
      </c>
      <c r="E515" s="639" t="str">
        <f>IF(C515&gt;0,VLOOKUP(C515,女子登録情報!$A$2:$H$2000,3,0),"")</f>
        <v/>
      </c>
      <c r="F515" s="640"/>
      <c r="G515" s="643" t="str">
        <f>IF(C515&gt;0,VLOOKUP(C515,女子登録情報!$A$2:$H$2000,4,0),"")</f>
        <v/>
      </c>
      <c r="H515" s="643" t="str">
        <f>IF(C515&gt;0,VLOOKUP(C515,女子登録情報!$A$2:$H$2000,8,0),"")</f>
        <v/>
      </c>
      <c r="I515" s="645" t="str">
        <f>IF(C515&gt;0,VLOOKUP(C515,女子登録情報!$A$2:$H$2000,5,0),"")</f>
        <v/>
      </c>
      <c r="J515" s="3"/>
    </row>
    <row r="516" spans="1:10" s="1" customFormat="1" ht="18.75" hidden="1">
      <c r="A516" s="4"/>
      <c r="B516" s="648"/>
      <c r="C516" s="644"/>
      <c r="D516" s="644"/>
      <c r="E516" s="641"/>
      <c r="F516" s="642"/>
      <c r="G516" s="644"/>
      <c r="H516" s="644"/>
      <c r="I516" s="646"/>
      <c r="J516" s="3"/>
    </row>
    <row r="517" spans="1:10" s="1" customFormat="1" ht="18.75" hidden="1">
      <c r="A517" s="4"/>
      <c r="B517" s="647">
        <v>4</v>
      </c>
      <c r="C517" s="643"/>
      <c r="D517" s="643" t="str">
        <f>IF(C517,VLOOKUP(C517,女子登録情報!$A$2:$H$2000,2,0),"")</f>
        <v/>
      </c>
      <c r="E517" s="639" t="str">
        <f>IF(C517&gt;0,VLOOKUP(C517,女子登録情報!$A$2:$H$2000,3,0),"")</f>
        <v/>
      </c>
      <c r="F517" s="640"/>
      <c r="G517" s="643" t="str">
        <f>IF(C517&gt;0,VLOOKUP(C517,女子登録情報!$A$2:$H$2000,4,0),"")</f>
        <v/>
      </c>
      <c r="H517" s="643" t="str">
        <f>IF(C517&gt;0,VLOOKUP(C517,女子登録情報!$A$2:$H$2000,8,0),"")</f>
        <v/>
      </c>
      <c r="I517" s="645" t="str">
        <f>IF(C517&gt;0,VLOOKUP(C517,女子登録情報!$A$2:$H$2000,5,0),"")</f>
        <v/>
      </c>
      <c r="J517" s="3"/>
    </row>
    <row r="518" spans="1:10" s="1" customFormat="1" ht="18.75" hidden="1">
      <c r="A518" s="4"/>
      <c r="B518" s="648"/>
      <c r="C518" s="644"/>
      <c r="D518" s="644"/>
      <c r="E518" s="641"/>
      <c r="F518" s="642"/>
      <c r="G518" s="644"/>
      <c r="H518" s="644"/>
      <c r="I518" s="646"/>
      <c r="J518" s="3"/>
    </row>
    <row r="519" spans="1:10" s="1" customFormat="1" ht="18.75" hidden="1">
      <c r="A519" s="4"/>
      <c r="B519" s="647">
        <v>5</v>
      </c>
      <c r="C519" s="643"/>
      <c r="D519" s="643" t="str">
        <f>IF(C519,VLOOKUP(C519,女子登録情報!$A$2:$H$2000,2,0),"")</f>
        <v/>
      </c>
      <c r="E519" s="639" t="str">
        <f>IF(C519&gt;0,VLOOKUP(C519,女子登録情報!$A$2:$H$2000,3,0),"")</f>
        <v/>
      </c>
      <c r="F519" s="640"/>
      <c r="G519" s="643" t="str">
        <f>IF(C519&gt;0,VLOOKUP(C519,女子登録情報!$A$2:$H$2000,4,0),"")</f>
        <v/>
      </c>
      <c r="H519" s="643" t="str">
        <f>IF(C519&gt;0,VLOOKUP(C519,女子登録情報!$A$2:$H$2000,8,0),"")</f>
        <v/>
      </c>
      <c r="I519" s="645" t="str">
        <f>IF(C519&gt;0,VLOOKUP(C519,女子登録情報!$A$2:$H$2000,5,0),"")</f>
        <v/>
      </c>
      <c r="J519" s="3"/>
    </row>
    <row r="520" spans="1:10" s="1" customFormat="1" ht="18.75" hidden="1">
      <c r="A520" s="4"/>
      <c r="B520" s="648"/>
      <c r="C520" s="644"/>
      <c r="D520" s="644"/>
      <c r="E520" s="641"/>
      <c r="F520" s="642"/>
      <c r="G520" s="644"/>
      <c r="H520" s="644"/>
      <c r="I520" s="646"/>
      <c r="J520" s="3"/>
    </row>
    <row r="521" spans="1:10" s="1" customFormat="1" ht="18.75" hidden="1">
      <c r="A521" s="4"/>
      <c r="B521" s="647">
        <v>6</v>
      </c>
      <c r="C521" s="643"/>
      <c r="D521" s="643" t="str">
        <f>IF(C521,VLOOKUP(C521,女子登録情報!$A$2:$H$2000,2,0),"")</f>
        <v/>
      </c>
      <c r="E521" s="639" t="str">
        <f>IF(C521&gt;0,VLOOKUP(C521,女子登録情報!$A$2:$H$2000,3,0),"")</f>
        <v/>
      </c>
      <c r="F521" s="640"/>
      <c r="G521" s="643" t="str">
        <f>IF(C521&gt;0,VLOOKUP(C521,女子登録情報!$A$2:$H$2000,4,0),"")</f>
        <v/>
      </c>
      <c r="H521" s="643" t="str">
        <f>IF(C521&gt;0,VLOOKUP(C521,女子登録情報!$A$2:$H$2000,8,0),"")</f>
        <v/>
      </c>
      <c r="I521" s="645" t="str">
        <f>IF(C521&gt;0,VLOOKUP(C521,女子登録情報!$A$2:$H$2000,5,0),"")</f>
        <v/>
      </c>
      <c r="J521" s="3"/>
    </row>
    <row r="522" spans="1:10" s="1" customFormat="1" ht="19.5" hidden="1" thickBot="1">
      <c r="A522" s="4"/>
      <c r="B522" s="694"/>
      <c r="C522" s="695"/>
      <c r="D522" s="695"/>
      <c r="E522" s="696"/>
      <c r="F522" s="697"/>
      <c r="G522" s="695"/>
      <c r="H522" s="695"/>
      <c r="I522" s="670"/>
      <c r="J522" s="3"/>
    </row>
    <row r="523" spans="1:10" s="1" customFormat="1" ht="18.75" hidden="1">
      <c r="A523" s="4"/>
      <c r="B523" s="671" t="s">
        <v>1181</v>
      </c>
      <c r="C523" s="672"/>
      <c r="D523" s="672"/>
      <c r="E523" s="672"/>
      <c r="F523" s="672"/>
      <c r="G523" s="672"/>
      <c r="H523" s="672"/>
      <c r="I523" s="673"/>
      <c r="J523" s="3"/>
    </row>
    <row r="524" spans="1:10" s="1" customFormat="1" ht="18.75" hidden="1">
      <c r="A524" s="4"/>
      <c r="B524" s="674"/>
      <c r="C524" s="675"/>
      <c r="D524" s="675"/>
      <c r="E524" s="675"/>
      <c r="F524" s="675"/>
      <c r="G524" s="675"/>
      <c r="H524" s="675"/>
      <c r="I524" s="676"/>
      <c r="J524" s="3"/>
    </row>
    <row r="525" spans="1:10" s="1" customFormat="1" ht="19.5" hidden="1" thickBot="1">
      <c r="A525" s="4"/>
      <c r="B525" s="677"/>
      <c r="C525" s="678"/>
      <c r="D525" s="678"/>
      <c r="E525" s="678"/>
      <c r="F525" s="678"/>
      <c r="G525" s="678"/>
      <c r="H525" s="678"/>
      <c r="I525" s="679"/>
      <c r="J525" s="3"/>
    </row>
    <row r="526" spans="1:10" s="1" customFormat="1" ht="18.75" hidden="1">
      <c r="A526" s="35"/>
      <c r="B526" s="35"/>
      <c r="C526" s="35"/>
      <c r="D526" s="35"/>
      <c r="E526" s="35"/>
      <c r="F526" s="35"/>
      <c r="G526" s="35"/>
      <c r="H526" s="35"/>
      <c r="I526" s="35"/>
      <c r="J526" s="38"/>
    </row>
    <row r="527" spans="1:10" s="1" customFormat="1" ht="19.5" hidden="1" thickBot="1">
      <c r="A527" s="4"/>
      <c r="B527" s="4"/>
      <c r="C527" s="4"/>
      <c r="D527" s="4"/>
      <c r="E527" s="4"/>
      <c r="F527" s="4"/>
      <c r="G527" s="4"/>
      <c r="H527" s="4"/>
      <c r="I527" s="4"/>
      <c r="J527" s="36" t="s">
        <v>1212</v>
      </c>
    </row>
    <row r="528" spans="1:10" s="1" customFormat="1" ht="18.75" hidden="1">
      <c r="A528" s="4"/>
      <c r="B528" s="735" t="str">
        <f>CONCATENATE('加盟校情報&amp;大会設定'!$G$5,'加盟校情報&amp;大会設定'!$H$5,'加盟校情報&amp;大会設定'!$I$5,'加盟校情報&amp;大会設定'!$J$5,)&amp;"　女子4×100mR"</f>
        <v>第50回東海学生陸上競技秋季選手権大会　女子4×100mR</v>
      </c>
      <c r="C528" s="736"/>
      <c r="D528" s="736"/>
      <c r="E528" s="736"/>
      <c r="F528" s="736"/>
      <c r="G528" s="736"/>
      <c r="H528" s="736"/>
      <c r="I528" s="737"/>
      <c r="J528" s="3"/>
    </row>
    <row r="529" spans="1:10" s="1" customFormat="1" ht="19.5" hidden="1" thickBot="1">
      <c r="A529" s="4"/>
      <c r="B529" s="738"/>
      <c r="C529" s="739"/>
      <c r="D529" s="739"/>
      <c r="E529" s="739"/>
      <c r="F529" s="739"/>
      <c r="G529" s="739"/>
      <c r="H529" s="739"/>
      <c r="I529" s="740"/>
      <c r="J529" s="3"/>
    </row>
    <row r="530" spans="1:10" s="1" customFormat="1" ht="18.75" hidden="1">
      <c r="A530" s="4"/>
      <c r="B530" s="650" t="s">
        <v>1183</v>
      </c>
      <c r="C530" s="651"/>
      <c r="D530" s="688" t="str">
        <f>IF(基本情報登録!$D$6&gt;0,基本情報登録!$D$6,"")</f>
        <v/>
      </c>
      <c r="E530" s="689"/>
      <c r="F530" s="689"/>
      <c r="G530" s="689"/>
      <c r="H530" s="651"/>
      <c r="I530" s="37" t="s">
        <v>1217</v>
      </c>
      <c r="J530" s="3"/>
    </row>
    <row r="531" spans="1:10" s="1" customFormat="1" ht="18.75" hidden="1">
      <c r="A531" s="4"/>
      <c r="B531" s="657" t="s">
        <v>1</v>
      </c>
      <c r="C531" s="658"/>
      <c r="D531" s="690" t="str">
        <f>IF(基本情報登録!$D$8&gt;0,基本情報登録!$D$8,"")</f>
        <v/>
      </c>
      <c r="E531" s="691"/>
      <c r="F531" s="691"/>
      <c r="G531" s="691"/>
      <c r="H531" s="658"/>
      <c r="I531" s="645"/>
      <c r="J531" s="3"/>
    </row>
    <row r="532" spans="1:10" s="1" customFormat="1" ht="19.5" hidden="1" thickBot="1">
      <c r="A532" s="4"/>
      <c r="B532" s="686"/>
      <c r="C532" s="687"/>
      <c r="D532" s="692"/>
      <c r="E532" s="693"/>
      <c r="F532" s="693"/>
      <c r="G532" s="693"/>
      <c r="H532" s="687"/>
      <c r="I532" s="670"/>
      <c r="J532" s="3"/>
    </row>
    <row r="533" spans="1:10" s="1" customFormat="1" ht="18.75" hidden="1">
      <c r="A533" s="4"/>
      <c r="B533" s="650" t="s">
        <v>2127</v>
      </c>
      <c r="C533" s="651"/>
      <c r="D533" s="652"/>
      <c r="E533" s="653"/>
      <c r="F533" s="653"/>
      <c r="G533" s="653"/>
      <c r="H533" s="653"/>
      <c r="I533" s="654"/>
      <c r="J533" s="3"/>
    </row>
    <row r="534" spans="1:10" s="1" customFormat="1" ht="18.75" hidden="1">
      <c r="A534" s="4"/>
      <c r="B534" s="25"/>
      <c r="C534" s="26"/>
      <c r="D534" s="27"/>
      <c r="E534" s="655" t="str">
        <f>TEXT(D533,"00000")</f>
        <v>00000</v>
      </c>
      <c r="F534" s="655"/>
      <c r="G534" s="655"/>
      <c r="H534" s="655"/>
      <c r="I534" s="656"/>
      <c r="J534" s="3"/>
    </row>
    <row r="535" spans="1:10" s="1" customFormat="1" ht="18.75" hidden="1">
      <c r="A535" s="4"/>
      <c r="B535" s="657" t="s">
        <v>21</v>
      </c>
      <c r="C535" s="658"/>
      <c r="D535" s="639"/>
      <c r="E535" s="661"/>
      <c r="F535" s="661"/>
      <c r="G535" s="661"/>
      <c r="H535" s="661"/>
      <c r="I535" s="662"/>
      <c r="J535" s="3"/>
    </row>
    <row r="536" spans="1:10" s="1" customFormat="1" ht="18.75" hidden="1">
      <c r="A536" s="4"/>
      <c r="B536" s="659"/>
      <c r="C536" s="660"/>
      <c r="D536" s="641"/>
      <c r="E536" s="663"/>
      <c r="F536" s="663"/>
      <c r="G536" s="663"/>
      <c r="H536" s="663"/>
      <c r="I536" s="664"/>
      <c r="J536" s="3"/>
    </row>
    <row r="537" spans="1:10" s="1" customFormat="1" ht="19.5" hidden="1" thickBot="1">
      <c r="A537" s="4"/>
      <c r="B537" s="665" t="s">
        <v>1177</v>
      </c>
      <c r="C537" s="666"/>
      <c r="D537" s="667"/>
      <c r="E537" s="668"/>
      <c r="F537" s="668"/>
      <c r="G537" s="668"/>
      <c r="H537" s="668"/>
      <c r="I537" s="669"/>
      <c r="J537" s="3"/>
    </row>
    <row r="538" spans="1:10" s="1" customFormat="1" ht="18.75" hidden="1">
      <c r="A538" s="4"/>
      <c r="B538" s="698" t="s">
        <v>1178</v>
      </c>
      <c r="C538" s="699"/>
      <c r="D538" s="699"/>
      <c r="E538" s="699"/>
      <c r="F538" s="699"/>
      <c r="G538" s="699"/>
      <c r="H538" s="699"/>
      <c r="I538" s="700"/>
      <c r="J538" s="3"/>
    </row>
    <row r="539" spans="1:10" s="1" customFormat="1" ht="19.5" hidden="1" thickBot="1">
      <c r="A539" s="4"/>
      <c r="B539" s="28" t="s">
        <v>1182</v>
      </c>
      <c r="C539" s="29" t="s">
        <v>14</v>
      </c>
      <c r="D539" s="29" t="s">
        <v>1122</v>
      </c>
      <c r="E539" s="701" t="s">
        <v>1179</v>
      </c>
      <c r="F539" s="702"/>
      <c r="G539" s="29" t="s">
        <v>1183</v>
      </c>
      <c r="H539" s="29" t="s">
        <v>39</v>
      </c>
      <c r="I539" s="30" t="s">
        <v>1180</v>
      </c>
      <c r="J539" s="3"/>
    </row>
    <row r="540" spans="1:10" s="1" customFormat="1" ht="19.5" hidden="1" thickTop="1">
      <c r="A540" s="4"/>
      <c r="B540" s="703">
        <v>1</v>
      </c>
      <c r="C540" s="704"/>
      <c r="D540" s="704" t="str">
        <f>IF(C540&gt;0,VLOOKUP(C540,女子登録情報!$A$2:$H$2000,2,0),"")</f>
        <v/>
      </c>
      <c r="E540" s="705" t="str">
        <f>IF(C540&gt;0,VLOOKUP(C540,女子登録情報!$A$2:$H$2000,3,0),"")</f>
        <v/>
      </c>
      <c r="F540" s="706"/>
      <c r="G540" s="704" t="str">
        <f>IF(C540&gt;0,VLOOKUP(C540,女子登録情報!$A$2:$H$2000,4,0),"")</f>
        <v/>
      </c>
      <c r="H540" s="704" t="str">
        <f>IF(C540&gt;0,VLOOKUP(C540,女子登録情報!$A$2:$H$2000,8,0),"")</f>
        <v/>
      </c>
      <c r="I540" s="707" t="str">
        <f>IF(C540&gt;0,VLOOKUP(C540,女子登録情報!$A$2:$H$2000,5,0),"")</f>
        <v/>
      </c>
      <c r="J540" s="3"/>
    </row>
    <row r="541" spans="1:10" s="1" customFormat="1" ht="18.75" hidden="1">
      <c r="A541" s="4"/>
      <c r="B541" s="648"/>
      <c r="C541" s="644"/>
      <c r="D541" s="644"/>
      <c r="E541" s="641"/>
      <c r="F541" s="642"/>
      <c r="G541" s="644"/>
      <c r="H541" s="644"/>
      <c r="I541" s="646"/>
      <c r="J541" s="3"/>
    </row>
    <row r="542" spans="1:10" s="1" customFormat="1" ht="18.75" hidden="1">
      <c r="A542" s="4"/>
      <c r="B542" s="647">
        <v>2</v>
      </c>
      <c r="C542" s="643"/>
      <c r="D542" s="643" t="str">
        <f>IF(C542,VLOOKUP(C542,女子登録情報!$A$2:$H$2000,2,0),"")</f>
        <v/>
      </c>
      <c r="E542" s="639" t="str">
        <f>IF(C542&gt;0,VLOOKUP(C542,女子登録情報!$A$2:$H$2000,3,0),"")</f>
        <v/>
      </c>
      <c r="F542" s="640"/>
      <c r="G542" s="643" t="str">
        <f>IF(C542&gt;0,VLOOKUP(C542,女子登録情報!$A$2:$H$2000,4,0),"")</f>
        <v/>
      </c>
      <c r="H542" s="643" t="str">
        <f>IF(C542&gt;0,VLOOKUP(C542,女子登録情報!$A$2:$H$2000,8,0),"")</f>
        <v/>
      </c>
      <c r="I542" s="645" t="str">
        <f>IF(C542&gt;0,VLOOKUP(C542,女子登録情報!$A$2:$H$2000,5,0),"")</f>
        <v/>
      </c>
      <c r="J542" s="3"/>
    </row>
    <row r="543" spans="1:10" s="1" customFormat="1" ht="18.75" hidden="1">
      <c r="A543" s="4"/>
      <c r="B543" s="648"/>
      <c r="C543" s="644"/>
      <c r="D543" s="644"/>
      <c r="E543" s="641"/>
      <c r="F543" s="642"/>
      <c r="G543" s="644"/>
      <c r="H543" s="644"/>
      <c r="I543" s="646"/>
      <c r="J543" s="3"/>
    </row>
    <row r="544" spans="1:10" s="1" customFormat="1" ht="18.75" hidden="1">
      <c r="A544" s="4"/>
      <c r="B544" s="647">
        <v>3</v>
      </c>
      <c r="C544" s="643"/>
      <c r="D544" s="643" t="str">
        <f>IF(C544,VLOOKUP(C544,女子登録情報!$A$2:$H$2000,2,0),"")</f>
        <v/>
      </c>
      <c r="E544" s="639" t="str">
        <f>IF(C544&gt;0,VLOOKUP(C544,女子登録情報!$A$2:$H$2000,3,0),"")</f>
        <v/>
      </c>
      <c r="F544" s="640"/>
      <c r="G544" s="643" t="str">
        <f>IF(C544&gt;0,VLOOKUP(C544,女子登録情報!$A$2:$H$2000,4,0),"")</f>
        <v/>
      </c>
      <c r="H544" s="643" t="str">
        <f>IF(C544&gt;0,VLOOKUP(C544,女子登録情報!$A$2:$H$2000,8,0),"")</f>
        <v/>
      </c>
      <c r="I544" s="645" t="str">
        <f>IF(C544&gt;0,VLOOKUP(C544,女子登録情報!$A$2:$H$2000,5,0),"")</f>
        <v/>
      </c>
      <c r="J544" s="3"/>
    </row>
    <row r="545" spans="1:10" s="1" customFormat="1" ht="18.75" hidden="1">
      <c r="A545" s="4"/>
      <c r="B545" s="648"/>
      <c r="C545" s="644"/>
      <c r="D545" s="644"/>
      <c r="E545" s="641"/>
      <c r="F545" s="642"/>
      <c r="G545" s="644"/>
      <c r="H545" s="644"/>
      <c r="I545" s="646"/>
      <c r="J545" s="3"/>
    </row>
    <row r="546" spans="1:10" s="1" customFormat="1" ht="18.75" hidden="1">
      <c r="A546" s="4"/>
      <c r="B546" s="647">
        <v>4</v>
      </c>
      <c r="C546" s="643"/>
      <c r="D546" s="643" t="str">
        <f>IF(C546,VLOOKUP(C546,女子登録情報!$A$2:$H$2000,2,0),"")</f>
        <v/>
      </c>
      <c r="E546" s="639" t="str">
        <f>IF(C546&gt;0,VLOOKUP(C546,女子登録情報!$A$2:$H$2000,3,0),"")</f>
        <v/>
      </c>
      <c r="F546" s="640"/>
      <c r="G546" s="643" t="str">
        <f>IF(C546&gt;0,VLOOKUP(C546,女子登録情報!$A$2:$H$2000,4,0),"")</f>
        <v/>
      </c>
      <c r="H546" s="643" t="str">
        <f>IF(C546&gt;0,VLOOKUP(C546,女子登録情報!$A$2:$H$2000,8,0),"")</f>
        <v/>
      </c>
      <c r="I546" s="645" t="str">
        <f>IF(C546&gt;0,VLOOKUP(C546,女子登録情報!$A$2:$H$2000,5,0),"")</f>
        <v/>
      </c>
      <c r="J546" s="3"/>
    </row>
    <row r="547" spans="1:10" s="1" customFormat="1" ht="18.75" hidden="1">
      <c r="A547" s="4"/>
      <c r="B547" s="648"/>
      <c r="C547" s="644"/>
      <c r="D547" s="644"/>
      <c r="E547" s="641"/>
      <c r="F547" s="642"/>
      <c r="G547" s="644"/>
      <c r="H547" s="644"/>
      <c r="I547" s="646"/>
      <c r="J547" s="3"/>
    </row>
    <row r="548" spans="1:10" s="1" customFormat="1" ht="18.75" hidden="1">
      <c r="A548" s="4"/>
      <c r="B548" s="647">
        <v>5</v>
      </c>
      <c r="C548" s="643"/>
      <c r="D548" s="643" t="str">
        <f>IF(C548,VLOOKUP(C548,女子登録情報!$A$2:$H$2000,2,0),"")</f>
        <v/>
      </c>
      <c r="E548" s="639" t="str">
        <f>IF(C548&gt;0,VLOOKUP(C548,女子登録情報!$A$2:$H$2000,3,0),"")</f>
        <v/>
      </c>
      <c r="F548" s="640"/>
      <c r="G548" s="643" t="str">
        <f>IF(C548&gt;0,VLOOKUP(C548,女子登録情報!$A$2:$H$2000,4,0),"")</f>
        <v/>
      </c>
      <c r="H548" s="643" t="str">
        <f>IF(C548&gt;0,VLOOKUP(C548,女子登録情報!$A$2:$H$2000,8,0),"")</f>
        <v/>
      </c>
      <c r="I548" s="645" t="str">
        <f>IF(C548&gt;0,VLOOKUP(C548,女子登録情報!$A$2:$H$2000,5,0),"")</f>
        <v/>
      </c>
      <c r="J548" s="3"/>
    </row>
    <row r="549" spans="1:10" s="1" customFormat="1" ht="18.75" hidden="1">
      <c r="A549" s="4"/>
      <c r="B549" s="648"/>
      <c r="C549" s="644"/>
      <c r="D549" s="644"/>
      <c r="E549" s="641"/>
      <c r="F549" s="642"/>
      <c r="G549" s="644"/>
      <c r="H549" s="644"/>
      <c r="I549" s="646"/>
      <c r="J549" s="3"/>
    </row>
    <row r="550" spans="1:10" s="1" customFormat="1" ht="18.75" hidden="1">
      <c r="A550" s="4"/>
      <c r="B550" s="647">
        <v>6</v>
      </c>
      <c r="C550" s="643"/>
      <c r="D550" s="643" t="str">
        <f>IF(C550,VLOOKUP(C550,女子登録情報!$A$2:$H$2000,2,0),"")</f>
        <v/>
      </c>
      <c r="E550" s="639" t="str">
        <f>IF(C550&gt;0,VLOOKUP(C550,女子登録情報!$A$2:$H$2000,3,0),"")</f>
        <v/>
      </c>
      <c r="F550" s="640"/>
      <c r="G550" s="643" t="str">
        <f>IF(C550&gt;0,VLOOKUP(C550,女子登録情報!$A$2:$H$2000,4,0),"")</f>
        <v/>
      </c>
      <c r="H550" s="643" t="str">
        <f>IF(C550&gt;0,VLOOKUP(C550,女子登録情報!$A$2:$H$2000,8,0),"")</f>
        <v/>
      </c>
      <c r="I550" s="645" t="str">
        <f>IF(C550&gt;0,VLOOKUP(C550,女子登録情報!$A$2:$H$2000,5,0),"")</f>
        <v/>
      </c>
      <c r="J550" s="3"/>
    </row>
    <row r="551" spans="1:10" s="1" customFormat="1" ht="19.5" hidden="1" thickBot="1">
      <c r="A551" s="4"/>
      <c r="B551" s="694"/>
      <c r="C551" s="695"/>
      <c r="D551" s="695"/>
      <c r="E551" s="696"/>
      <c r="F551" s="697"/>
      <c r="G551" s="695"/>
      <c r="H551" s="695"/>
      <c r="I551" s="670"/>
      <c r="J551" s="3"/>
    </row>
    <row r="552" spans="1:10" s="1" customFormat="1" ht="18.75" hidden="1">
      <c r="A552" s="4"/>
      <c r="B552" s="671" t="s">
        <v>1181</v>
      </c>
      <c r="C552" s="672"/>
      <c r="D552" s="672"/>
      <c r="E552" s="672"/>
      <c r="F552" s="672"/>
      <c r="G552" s="672"/>
      <c r="H552" s="672"/>
      <c r="I552" s="673"/>
      <c r="J552" s="3"/>
    </row>
    <row r="553" spans="1:10" s="1" customFormat="1" ht="18.75" hidden="1">
      <c r="A553" s="4"/>
      <c r="B553" s="674"/>
      <c r="C553" s="675"/>
      <c r="D553" s="675"/>
      <c r="E553" s="675"/>
      <c r="F553" s="675"/>
      <c r="G553" s="675"/>
      <c r="H553" s="675"/>
      <c r="I553" s="676"/>
      <c r="J553" s="3"/>
    </row>
    <row r="554" spans="1:10" s="1" customFormat="1" ht="19.5" hidden="1" thickBot="1">
      <c r="A554" s="4"/>
      <c r="B554" s="677"/>
      <c r="C554" s="678"/>
      <c r="D554" s="678"/>
      <c r="E554" s="678"/>
      <c r="F554" s="678"/>
      <c r="G554" s="678"/>
      <c r="H554" s="678"/>
      <c r="I554" s="679"/>
      <c r="J554" s="3"/>
    </row>
    <row r="555" spans="1:10" s="1" customFormat="1" ht="18.75" hidden="1">
      <c r="A555" s="35"/>
      <c r="B555" s="35"/>
      <c r="C555" s="35"/>
      <c r="D555" s="35"/>
      <c r="E555" s="35"/>
      <c r="F555" s="35"/>
      <c r="G555" s="35"/>
      <c r="H555" s="35"/>
      <c r="I555" s="35"/>
      <c r="J555" s="38"/>
    </row>
    <row r="556" spans="1:10" s="1" customFormat="1" ht="19.5" hidden="1" thickBot="1">
      <c r="A556" s="4"/>
      <c r="B556" s="4"/>
      <c r="C556" s="4"/>
      <c r="D556" s="4"/>
      <c r="E556" s="4"/>
      <c r="F556" s="4"/>
      <c r="G556" s="4"/>
      <c r="H556" s="4"/>
      <c r="I556" s="4"/>
      <c r="J556" s="36" t="s">
        <v>1213</v>
      </c>
    </row>
    <row r="557" spans="1:10" s="1" customFormat="1" ht="18.75" hidden="1">
      <c r="A557" s="4"/>
      <c r="B557" s="735" t="str">
        <f>CONCATENATE('加盟校情報&amp;大会設定'!$G$5,'加盟校情報&amp;大会設定'!$H$5,'加盟校情報&amp;大会設定'!$I$5,'加盟校情報&amp;大会設定'!$J$5,)&amp;"　女子4×100mR"</f>
        <v>第50回東海学生陸上競技秋季選手権大会　女子4×100mR</v>
      </c>
      <c r="C557" s="736"/>
      <c r="D557" s="736"/>
      <c r="E557" s="736"/>
      <c r="F557" s="736"/>
      <c r="G557" s="736"/>
      <c r="H557" s="736"/>
      <c r="I557" s="737"/>
      <c r="J557" s="3"/>
    </row>
    <row r="558" spans="1:10" s="1" customFormat="1" ht="19.5" hidden="1" thickBot="1">
      <c r="A558" s="4"/>
      <c r="B558" s="738"/>
      <c r="C558" s="739"/>
      <c r="D558" s="739"/>
      <c r="E558" s="739"/>
      <c r="F558" s="739"/>
      <c r="G558" s="739"/>
      <c r="H558" s="739"/>
      <c r="I558" s="740"/>
      <c r="J558" s="3"/>
    </row>
    <row r="559" spans="1:10" s="1" customFormat="1" ht="18.75" hidden="1">
      <c r="A559" s="4"/>
      <c r="B559" s="650" t="s">
        <v>1183</v>
      </c>
      <c r="C559" s="651"/>
      <c r="D559" s="688" t="str">
        <f>IF(基本情報登録!$D$6&gt;0,基本情報登録!$D$6,"")</f>
        <v/>
      </c>
      <c r="E559" s="689"/>
      <c r="F559" s="689"/>
      <c r="G559" s="689"/>
      <c r="H559" s="651"/>
      <c r="I559" s="37" t="s">
        <v>1217</v>
      </c>
      <c r="J559" s="3"/>
    </row>
    <row r="560" spans="1:10" s="1" customFormat="1" ht="18.75" hidden="1">
      <c r="A560" s="4"/>
      <c r="B560" s="657" t="s">
        <v>1</v>
      </c>
      <c r="C560" s="658"/>
      <c r="D560" s="690" t="str">
        <f>IF(基本情報登録!$D$8&gt;0,基本情報登録!$D$8,"")</f>
        <v/>
      </c>
      <c r="E560" s="691"/>
      <c r="F560" s="691"/>
      <c r="G560" s="691"/>
      <c r="H560" s="658"/>
      <c r="I560" s="645"/>
      <c r="J560" s="3"/>
    </row>
    <row r="561" spans="1:10" s="1" customFormat="1" ht="19.5" hidden="1" thickBot="1">
      <c r="A561" s="4"/>
      <c r="B561" s="686"/>
      <c r="C561" s="687"/>
      <c r="D561" s="692"/>
      <c r="E561" s="693"/>
      <c r="F561" s="693"/>
      <c r="G561" s="693"/>
      <c r="H561" s="687"/>
      <c r="I561" s="670"/>
      <c r="J561" s="3"/>
    </row>
    <row r="562" spans="1:10" s="1" customFormat="1" ht="18.75" hidden="1">
      <c r="A562" s="4"/>
      <c r="B562" s="650" t="s">
        <v>2127</v>
      </c>
      <c r="C562" s="651"/>
      <c r="D562" s="652"/>
      <c r="E562" s="653"/>
      <c r="F562" s="653"/>
      <c r="G562" s="653"/>
      <c r="H562" s="653"/>
      <c r="I562" s="654"/>
      <c r="J562" s="3"/>
    </row>
    <row r="563" spans="1:10" s="1" customFormat="1" ht="18.75" hidden="1">
      <c r="A563" s="4"/>
      <c r="B563" s="25"/>
      <c r="C563" s="26"/>
      <c r="D563" s="27"/>
      <c r="E563" s="655" t="str">
        <f>TEXT(D562,"00000")</f>
        <v>00000</v>
      </c>
      <c r="F563" s="655"/>
      <c r="G563" s="655"/>
      <c r="H563" s="655"/>
      <c r="I563" s="656"/>
      <c r="J563" s="3"/>
    </row>
    <row r="564" spans="1:10" s="1" customFormat="1" ht="18.75" hidden="1">
      <c r="A564" s="4"/>
      <c r="B564" s="657" t="s">
        <v>21</v>
      </c>
      <c r="C564" s="658"/>
      <c r="D564" s="639"/>
      <c r="E564" s="661"/>
      <c r="F564" s="661"/>
      <c r="G564" s="661"/>
      <c r="H564" s="661"/>
      <c r="I564" s="662"/>
      <c r="J564" s="3"/>
    </row>
    <row r="565" spans="1:10" s="1" customFormat="1" ht="18.75" hidden="1">
      <c r="A565" s="4"/>
      <c r="B565" s="659"/>
      <c r="C565" s="660"/>
      <c r="D565" s="641"/>
      <c r="E565" s="663"/>
      <c r="F565" s="663"/>
      <c r="G565" s="663"/>
      <c r="H565" s="663"/>
      <c r="I565" s="664"/>
      <c r="J565" s="3"/>
    </row>
    <row r="566" spans="1:10" s="1" customFormat="1" ht="19.5" hidden="1" thickBot="1">
      <c r="A566" s="4"/>
      <c r="B566" s="665" t="s">
        <v>1177</v>
      </c>
      <c r="C566" s="666"/>
      <c r="D566" s="667"/>
      <c r="E566" s="668"/>
      <c r="F566" s="668"/>
      <c r="G566" s="668"/>
      <c r="H566" s="668"/>
      <c r="I566" s="669"/>
      <c r="J566" s="3"/>
    </row>
    <row r="567" spans="1:10" s="1" customFormat="1" ht="18.75" hidden="1">
      <c r="A567" s="4"/>
      <c r="B567" s="698" t="s">
        <v>1178</v>
      </c>
      <c r="C567" s="699"/>
      <c r="D567" s="699"/>
      <c r="E567" s="699"/>
      <c r="F567" s="699"/>
      <c r="G567" s="699"/>
      <c r="H567" s="699"/>
      <c r="I567" s="700"/>
      <c r="J567" s="3"/>
    </row>
    <row r="568" spans="1:10" s="1" customFormat="1" ht="19.5" hidden="1" thickBot="1">
      <c r="A568" s="4"/>
      <c r="B568" s="28" t="s">
        <v>1182</v>
      </c>
      <c r="C568" s="29" t="s">
        <v>14</v>
      </c>
      <c r="D568" s="29" t="s">
        <v>1122</v>
      </c>
      <c r="E568" s="701" t="s">
        <v>1179</v>
      </c>
      <c r="F568" s="702"/>
      <c r="G568" s="29" t="s">
        <v>1183</v>
      </c>
      <c r="H568" s="29" t="s">
        <v>39</v>
      </c>
      <c r="I568" s="30" t="s">
        <v>1180</v>
      </c>
      <c r="J568" s="3"/>
    </row>
    <row r="569" spans="1:10" s="1" customFormat="1" ht="19.5" hidden="1" thickTop="1">
      <c r="A569" s="4"/>
      <c r="B569" s="703">
        <v>1</v>
      </c>
      <c r="C569" s="704"/>
      <c r="D569" s="704" t="str">
        <f>IF(C569&gt;0,VLOOKUP(C569,女子登録情報!$A$2:$H$2000,2,0),"")</f>
        <v/>
      </c>
      <c r="E569" s="705" t="str">
        <f>IF(C569&gt;0,VLOOKUP(C569,女子登録情報!$A$2:$H$2000,3,0),"")</f>
        <v/>
      </c>
      <c r="F569" s="706"/>
      <c r="G569" s="704" t="str">
        <f>IF(C569&gt;0,VLOOKUP(C569,女子登録情報!$A$2:$H$2000,4,0),"")</f>
        <v/>
      </c>
      <c r="H569" s="704" t="str">
        <f>IF(C569&gt;0,VLOOKUP(C569,女子登録情報!$A$2:$H$2000,8,0),"")</f>
        <v/>
      </c>
      <c r="I569" s="707" t="str">
        <f>IF(C569&gt;0,VLOOKUP(C569,女子登録情報!$A$2:$H$2000,5,0),"")</f>
        <v/>
      </c>
      <c r="J569" s="3"/>
    </row>
    <row r="570" spans="1:10" s="1" customFormat="1" ht="18.75" hidden="1">
      <c r="A570" s="4"/>
      <c r="B570" s="648"/>
      <c r="C570" s="644"/>
      <c r="D570" s="644"/>
      <c r="E570" s="641"/>
      <c r="F570" s="642"/>
      <c r="G570" s="644"/>
      <c r="H570" s="644"/>
      <c r="I570" s="646"/>
      <c r="J570" s="3"/>
    </row>
    <row r="571" spans="1:10" s="1" customFormat="1" ht="18.75" hidden="1">
      <c r="A571" s="4"/>
      <c r="B571" s="647">
        <v>2</v>
      </c>
      <c r="C571" s="643"/>
      <c r="D571" s="643" t="str">
        <f>IF(C571,VLOOKUP(C571,女子登録情報!$A$2:$H$2000,2,0),"")</f>
        <v/>
      </c>
      <c r="E571" s="639" t="str">
        <f>IF(C571&gt;0,VLOOKUP(C571,女子登録情報!$A$2:$H$2000,3,0),"")</f>
        <v/>
      </c>
      <c r="F571" s="640"/>
      <c r="G571" s="643" t="str">
        <f>IF(C571&gt;0,VLOOKUP(C571,女子登録情報!$A$2:$H$2000,4,0),"")</f>
        <v/>
      </c>
      <c r="H571" s="643" t="str">
        <f>IF(C571&gt;0,VLOOKUP(C571,女子登録情報!$A$2:$H$2000,8,0),"")</f>
        <v/>
      </c>
      <c r="I571" s="645" t="str">
        <f>IF(C571&gt;0,VLOOKUP(C571,女子登録情報!$A$2:$H$2000,5,0),"")</f>
        <v/>
      </c>
      <c r="J571" s="3"/>
    </row>
    <row r="572" spans="1:10" s="1" customFormat="1" ht="18.75" hidden="1">
      <c r="A572" s="4"/>
      <c r="B572" s="648"/>
      <c r="C572" s="644"/>
      <c r="D572" s="644"/>
      <c r="E572" s="641"/>
      <c r="F572" s="642"/>
      <c r="G572" s="644"/>
      <c r="H572" s="644"/>
      <c r="I572" s="646"/>
      <c r="J572" s="3"/>
    </row>
    <row r="573" spans="1:10" s="1" customFormat="1" ht="18.75" hidden="1">
      <c r="A573" s="4"/>
      <c r="B573" s="647">
        <v>3</v>
      </c>
      <c r="C573" s="643"/>
      <c r="D573" s="643" t="str">
        <f>IF(C573,VLOOKUP(C573,女子登録情報!$A$2:$H$2000,2,0),"")</f>
        <v/>
      </c>
      <c r="E573" s="639" t="str">
        <f>IF(C573&gt;0,VLOOKUP(C573,女子登録情報!$A$2:$H$2000,3,0),"")</f>
        <v/>
      </c>
      <c r="F573" s="640"/>
      <c r="G573" s="643" t="str">
        <f>IF(C573&gt;0,VLOOKUP(C573,女子登録情報!$A$2:$H$2000,4,0),"")</f>
        <v/>
      </c>
      <c r="H573" s="643" t="str">
        <f>IF(C573&gt;0,VLOOKUP(C573,女子登録情報!$A$2:$H$2000,8,0),"")</f>
        <v/>
      </c>
      <c r="I573" s="645" t="str">
        <f>IF(C573&gt;0,VLOOKUP(C573,女子登録情報!$A$2:$H$2000,5,0),"")</f>
        <v/>
      </c>
      <c r="J573" s="3"/>
    </row>
    <row r="574" spans="1:10" s="1" customFormat="1" ht="18.75" hidden="1">
      <c r="A574" s="4"/>
      <c r="B574" s="648"/>
      <c r="C574" s="644"/>
      <c r="D574" s="644"/>
      <c r="E574" s="641"/>
      <c r="F574" s="642"/>
      <c r="G574" s="644"/>
      <c r="H574" s="644"/>
      <c r="I574" s="646"/>
      <c r="J574" s="3"/>
    </row>
    <row r="575" spans="1:10" s="1" customFormat="1" ht="18.75" hidden="1">
      <c r="A575" s="4"/>
      <c r="B575" s="647">
        <v>4</v>
      </c>
      <c r="C575" s="643"/>
      <c r="D575" s="643" t="str">
        <f>IF(C575,VLOOKUP(C575,女子登録情報!$A$2:$H$2000,2,0),"")</f>
        <v/>
      </c>
      <c r="E575" s="639" t="str">
        <f>IF(C575&gt;0,VLOOKUP(C575,女子登録情報!$A$2:$H$2000,3,0),"")</f>
        <v/>
      </c>
      <c r="F575" s="640"/>
      <c r="G575" s="643" t="str">
        <f>IF(C575&gt;0,VLOOKUP(C575,女子登録情報!$A$2:$H$2000,4,0),"")</f>
        <v/>
      </c>
      <c r="H575" s="643" t="str">
        <f>IF(C575&gt;0,VLOOKUP(C575,女子登録情報!$A$2:$H$2000,8,0),"")</f>
        <v/>
      </c>
      <c r="I575" s="645" t="str">
        <f>IF(C575&gt;0,VLOOKUP(C575,女子登録情報!$A$2:$H$2000,5,0),"")</f>
        <v/>
      </c>
      <c r="J575" s="3"/>
    </row>
    <row r="576" spans="1:10" s="1" customFormat="1" ht="18.75" hidden="1">
      <c r="A576" s="4"/>
      <c r="B576" s="648"/>
      <c r="C576" s="644"/>
      <c r="D576" s="644"/>
      <c r="E576" s="641"/>
      <c r="F576" s="642"/>
      <c r="G576" s="644"/>
      <c r="H576" s="644"/>
      <c r="I576" s="646"/>
      <c r="J576" s="3"/>
    </row>
    <row r="577" spans="1:10" s="1" customFormat="1" ht="18.75" hidden="1">
      <c r="A577" s="4"/>
      <c r="B577" s="647">
        <v>5</v>
      </c>
      <c r="C577" s="643"/>
      <c r="D577" s="643" t="str">
        <f>IF(C577,VLOOKUP(C577,女子登録情報!$A$2:$H$2000,2,0),"")</f>
        <v/>
      </c>
      <c r="E577" s="639" t="str">
        <f>IF(C577&gt;0,VLOOKUP(C577,女子登録情報!$A$2:$H$2000,3,0),"")</f>
        <v/>
      </c>
      <c r="F577" s="640"/>
      <c r="G577" s="643" t="str">
        <f>IF(C577&gt;0,VLOOKUP(C577,女子登録情報!$A$2:$H$2000,4,0),"")</f>
        <v/>
      </c>
      <c r="H577" s="643" t="str">
        <f>IF(C577&gt;0,VLOOKUP(C577,女子登録情報!$A$2:$H$2000,8,0),"")</f>
        <v/>
      </c>
      <c r="I577" s="645" t="str">
        <f>IF(C577&gt;0,VLOOKUP(C577,女子登録情報!$A$2:$H$2000,5,0),"")</f>
        <v/>
      </c>
      <c r="J577" s="3"/>
    </row>
    <row r="578" spans="1:10" s="1" customFormat="1" ht="18.75" hidden="1">
      <c r="A578" s="4"/>
      <c r="B578" s="648"/>
      <c r="C578" s="644"/>
      <c r="D578" s="644"/>
      <c r="E578" s="641"/>
      <c r="F578" s="642"/>
      <c r="G578" s="644"/>
      <c r="H578" s="644"/>
      <c r="I578" s="646"/>
      <c r="J578" s="3"/>
    </row>
    <row r="579" spans="1:10" s="1" customFormat="1" ht="18.75" hidden="1">
      <c r="A579" s="4"/>
      <c r="B579" s="647">
        <v>6</v>
      </c>
      <c r="C579" s="643"/>
      <c r="D579" s="643" t="str">
        <f>IF(C579,VLOOKUP(C579,女子登録情報!$A$2:$H$2000,2,0),"")</f>
        <v/>
      </c>
      <c r="E579" s="639" t="str">
        <f>IF(C579&gt;0,VLOOKUP(C579,女子登録情報!$A$2:$H$2000,3,0),"")</f>
        <v/>
      </c>
      <c r="F579" s="640"/>
      <c r="G579" s="643" t="str">
        <f>IF(C579&gt;0,VLOOKUP(C579,女子登録情報!$A$2:$H$2000,4,0),"")</f>
        <v/>
      </c>
      <c r="H579" s="643" t="str">
        <f>IF(C579&gt;0,VLOOKUP(C579,女子登録情報!$A$2:$H$2000,8,0),"")</f>
        <v/>
      </c>
      <c r="I579" s="645" t="str">
        <f>IF(C579&gt;0,VLOOKUP(C579,女子登録情報!$A$2:$H$2000,5,0),"")</f>
        <v/>
      </c>
      <c r="J579" s="3"/>
    </row>
    <row r="580" spans="1:10" s="1" customFormat="1" ht="19.5" hidden="1" thickBot="1">
      <c r="A580" s="4"/>
      <c r="B580" s="694"/>
      <c r="C580" s="695"/>
      <c r="D580" s="695"/>
      <c r="E580" s="696"/>
      <c r="F580" s="697"/>
      <c r="G580" s="695"/>
      <c r="H580" s="695"/>
      <c r="I580" s="670"/>
      <c r="J580" s="3"/>
    </row>
    <row r="581" spans="1:10" s="1" customFormat="1" ht="18.75" hidden="1">
      <c r="A581" s="4"/>
      <c r="B581" s="671" t="s">
        <v>1181</v>
      </c>
      <c r="C581" s="672"/>
      <c r="D581" s="672"/>
      <c r="E581" s="672"/>
      <c r="F581" s="672"/>
      <c r="G581" s="672"/>
      <c r="H581" s="672"/>
      <c r="I581" s="673"/>
      <c r="J581" s="3"/>
    </row>
    <row r="582" spans="1:10" s="1" customFormat="1" ht="18.75" hidden="1">
      <c r="A582" s="4"/>
      <c r="B582" s="674"/>
      <c r="C582" s="675"/>
      <c r="D582" s="675"/>
      <c r="E582" s="675"/>
      <c r="F582" s="675"/>
      <c r="G582" s="675"/>
      <c r="H582" s="675"/>
      <c r="I582" s="676"/>
      <c r="J582" s="3"/>
    </row>
    <row r="583" spans="1:10" s="1" customFormat="1" ht="19.5" hidden="1" thickBot="1">
      <c r="A583" s="4"/>
      <c r="B583" s="677"/>
      <c r="C583" s="678"/>
      <c r="D583" s="678"/>
      <c r="E583" s="678"/>
      <c r="F583" s="678"/>
      <c r="G583" s="678"/>
      <c r="H583" s="678"/>
      <c r="I583" s="679"/>
      <c r="J583" s="3"/>
    </row>
    <row r="584" spans="1:10" s="1" customFormat="1" ht="18.75" hidden="1">
      <c r="A584" s="35"/>
      <c r="B584" s="35"/>
      <c r="C584" s="35"/>
      <c r="D584" s="35"/>
      <c r="E584" s="35"/>
      <c r="F584" s="35"/>
      <c r="G584" s="35"/>
      <c r="H584" s="35"/>
      <c r="I584" s="35"/>
      <c r="J584" s="38"/>
    </row>
    <row r="585" spans="1:10" s="1" customFormat="1">
      <c r="J585" s="34"/>
    </row>
  </sheetData>
  <mergeCells count="1177">
    <mergeCell ref="V18:V19"/>
    <mergeCell ref="V20:V21"/>
    <mergeCell ref="V22:V23"/>
    <mergeCell ref="V24:V25"/>
    <mergeCell ref="V26:V27"/>
    <mergeCell ref="V28:V29"/>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 ref="I22:I23"/>
    <mergeCell ref="B20:B21"/>
    <mergeCell ref="C20:C21"/>
    <mergeCell ref="D20:D21"/>
    <mergeCell ref="E20:F21"/>
    <mergeCell ref="G20:G21"/>
    <mergeCell ref="H20:H21"/>
    <mergeCell ref="N18:N19"/>
    <mergeCell ref="N20:N21"/>
    <mergeCell ref="N22:N23"/>
    <mergeCell ref="A1:J3"/>
    <mergeCell ref="B6:I7"/>
    <mergeCell ref="B8:C8"/>
    <mergeCell ref="D8:H8"/>
    <mergeCell ref="B9:C10"/>
    <mergeCell ref="D9:H10"/>
    <mergeCell ref="I9:I10"/>
    <mergeCell ref="B4:C4"/>
    <mergeCell ref="E4:I4"/>
    <mergeCell ref="B5:C5"/>
    <mergeCell ref="E5:I5"/>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H28:H29"/>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N24:N25"/>
    <mergeCell ref="N26:N27"/>
    <mergeCell ref="N28:N29"/>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 ref="I571:I572"/>
    <mergeCell ref="B573:B574"/>
    <mergeCell ref="C573:C574"/>
    <mergeCell ref="D573:D574"/>
    <mergeCell ref="E573:F574"/>
    <mergeCell ref="G573:G574"/>
    <mergeCell ref="H573:H574"/>
  </mergeCells>
  <phoneticPr fontId="1"/>
  <dataValidations count="1">
    <dataValidation imeMode="halfKatakana" allowBlank="1" showInputMessage="1" showErrorMessage="1" sqref="G569:G580 G250:G261 G47:G58 G540:G551 G76:G87 G105:G116 G134:G145 G163:G174 G192:G203 G221:G232 G279:G290 G308:G319 G337:G348 G366:G377 G395:G406 G424:G435 G453:G464 G482:G493 G511:G522 G18:G29"/>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男子登録情報!$M$1:$M$20</xm:f>
          </x14:formula1>
          <xm:sqref>I38:I39 I560:I561 I531:I532 I502:I503 I473:I474 I444:I445 I415:I416 I386:I387 I357:I358 I328:I329 I299:I300 I270:I271 I241:I242 I212:I213 I183:I184 I154:I155 I125:I126 I96:I97 I67:I68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33CC"/>
  </sheetPr>
  <dimension ref="A1:L585"/>
  <sheetViews>
    <sheetView workbookViewId="0">
      <selection activeCell="B28" sqref="B28:D29"/>
    </sheetView>
  </sheetViews>
  <sheetFormatPr defaultColWidth="8.875" defaultRowHeight="13.5"/>
  <cols>
    <col min="1" max="1" width="10.625" style="1" customWidth="1"/>
    <col min="2" max="2" width="5.125" style="1" bestFit="1" customWidth="1"/>
    <col min="3" max="3" width="11" style="1" customWidth="1"/>
    <col min="4" max="4" width="0.125" style="1" customWidth="1"/>
    <col min="5" max="6" width="15.625" style="1" customWidth="1"/>
    <col min="7" max="7" width="30.625" style="1" customWidth="1"/>
    <col min="8" max="8" width="11.25" style="1" customWidth="1"/>
    <col min="9" max="9" width="12.125" style="1" customWidth="1"/>
    <col min="10" max="10" width="10.625" style="34" customWidth="1"/>
    <col min="11" max="12" width="9" style="1" customWidth="1"/>
  </cols>
  <sheetData>
    <row r="1" spans="1:12" s="1" customFormat="1" ht="13.5" customHeight="1">
      <c r="A1" s="741" t="str">
        <f>CONCATENATE('加盟校情報&amp;大会設定'!G5,'加盟校情報&amp;大会設定'!H5,'加盟校情報&amp;大会設定'!I5,'加盟校情報&amp;大会設定'!J5)&amp;"　様式Ⅱ(女子4×400mR)個票"</f>
        <v>第50回東海学生陸上競技秋季選手権大会　様式Ⅱ(女子4×400mR)個票</v>
      </c>
      <c r="B1" s="741"/>
      <c r="C1" s="741"/>
      <c r="D1" s="741"/>
      <c r="E1" s="741"/>
      <c r="F1" s="741"/>
      <c r="G1" s="741"/>
      <c r="H1" s="741"/>
      <c r="I1" s="741"/>
      <c r="J1" s="741"/>
    </row>
    <row r="2" spans="1:12" s="1" customFormat="1" ht="13.5" customHeight="1">
      <c r="A2" s="741"/>
      <c r="B2" s="741"/>
      <c r="C2" s="741"/>
      <c r="D2" s="741"/>
      <c r="E2" s="741"/>
      <c r="F2" s="741"/>
      <c r="G2" s="741"/>
      <c r="H2" s="741"/>
      <c r="I2" s="741"/>
      <c r="J2" s="741"/>
    </row>
    <row r="3" spans="1:12" s="1" customFormat="1" ht="13.5" customHeight="1" thickBot="1">
      <c r="A3" s="741"/>
      <c r="B3" s="741"/>
      <c r="C3" s="741"/>
      <c r="D3" s="741"/>
      <c r="E3" s="741"/>
      <c r="F3" s="741"/>
      <c r="G3" s="741"/>
      <c r="H3" s="741"/>
      <c r="I3" s="741"/>
      <c r="J3" s="741"/>
    </row>
    <row r="4" spans="1:12" s="1" customFormat="1" ht="35.25" customHeight="1" thickBot="1">
      <c r="A4" s="4"/>
      <c r="B4" s="719" t="s">
        <v>2128</v>
      </c>
      <c r="C4" s="720"/>
      <c r="D4" s="87"/>
      <c r="E4" s="732" t="s">
        <v>2133</v>
      </c>
      <c r="F4" s="725"/>
      <c r="G4" s="725"/>
      <c r="H4" s="725"/>
      <c r="I4" s="726"/>
      <c r="J4" s="34"/>
    </row>
    <row r="5" spans="1:12" s="1" customFormat="1" ht="39.75" customHeight="1" thickBot="1">
      <c r="A5" s="4"/>
      <c r="B5" s="719" t="s">
        <v>2113</v>
      </c>
      <c r="C5" s="720"/>
      <c r="D5" s="48"/>
      <c r="E5" s="733" t="str">
        <f>IF(COUNTIF($M$5:$BK$5,1)&gt;0,HLOOKUP(1,$M$5:$BK$6,2,FALSE),"")</f>
        <v/>
      </c>
      <c r="F5" s="733"/>
      <c r="G5" s="733"/>
      <c r="H5" s="733"/>
      <c r="I5" s="720"/>
      <c r="J5" s="36" t="s">
        <v>1195</v>
      </c>
    </row>
    <row r="6" spans="1:12" s="1" customFormat="1" ht="18.75" customHeight="1">
      <c r="A6" s="4"/>
      <c r="B6" s="735" t="str">
        <f>CONCATENATE('加盟校情報&amp;大会設定'!$G$5,'加盟校情報&amp;大会設定'!$H$5,'加盟校情報&amp;大会設定'!$I$5,'加盟校情報&amp;大会設定'!$J$5,)&amp;"　女子4×400mR"</f>
        <v>第50回東海学生陸上競技秋季選手権大会　女子4×400mR</v>
      </c>
      <c r="C6" s="736"/>
      <c r="D6" s="736"/>
      <c r="E6" s="736"/>
      <c r="F6" s="736"/>
      <c r="G6" s="736"/>
      <c r="H6" s="736"/>
      <c r="I6" s="737"/>
      <c r="J6" s="3"/>
    </row>
    <row r="7" spans="1:12" s="1" customFormat="1" ht="19.5" customHeight="1" thickBot="1">
      <c r="A7" s="4"/>
      <c r="B7" s="738"/>
      <c r="C7" s="739"/>
      <c r="D7" s="739"/>
      <c r="E7" s="739"/>
      <c r="F7" s="739"/>
      <c r="G7" s="739"/>
      <c r="H7" s="739"/>
      <c r="I7" s="740"/>
      <c r="J7" s="3"/>
      <c r="L7" s="1">
        <f>COUNTA(C18,C47,C76,C105,C134,C163,C192,C221,C250,C279,C308,C337,C366,C395,C424,C453,C482,C511,C540,C569)</f>
        <v>1</v>
      </c>
    </row>
    <row r="8" spans="1:12" s="1" customFormat="1" ht="18.75">
      <c r="A8" s="4"/>
      <c r="B8" s="650" t="s">
        <v>1183</v>
      </c>
      <c r="C8" s="651"/>
      <c r="D8" s="688" t="str">
        <f>IF(基本情報登録!$D$6&gt;0,基本情報登録!$D$6,"")</f>
        <v/>
      </c>
      <c r="E8" s="689"/>
      <c r="F8" s="689"/>
      <c r="G8" s="689"/>
      <c r="H8" s="651"/>
      <c r="I8" s="32" t="s">
        <v>1217</v>
      </c>
      <c r="J8" s="3"/>
    </row>
    <row r="9" spans="1:12" s="1" customFormat="1" ht="18.75" customHeight="1">
      <c r="A9" s="4"/>
      <c r="B9" s="713" t="s">
        <v>1</v>
      </c>
      <c r="C9" s="714"/>
      <c r="D9" s="690" t="str">
        <f>IF(基本情報登録!$D$8&gt;0,基本情報登録!$D$8,"")</f>
        <v/>
      </c>
      <c r="E9" s="691"/>
      <c r="F9" s="691"/>
      <c r="G9" s="691"/>
      <c r="H9" s="658"/>
      <c r="I9" s="645" t="s">
        <v>2041</v>
      </c>
      <c r="J9" s="3"/>
    </row>
    <row r="10" spans="1:12" s="1" customFormat="1" ht="19.5" customHeight="1" thickBot="1">
      <c r="A10" s="4"/>
      <c r="B10" s="686"/>
      <c r="C10" s="687"/>
      <c r="D10" s="692"/>
      <c r="E10" s="693"/>
      <c r="F10" s="693"/>
      <c r="G10" s="693"/>
      <c r="H10" s="687"/>
      <c r="I10" s="670"/>
      <c r="J10" s="3"/>
    </row>
    <row r="11" spans="1:12" s="1" customFormat="1" ht="18.75">
      <c r="A11" s="4"/>
      <c r="B11" s="650" t="s">
        <v>2125</v>
      </c>
      <c r="C11" s="651"/>
      <c r="D11" s="652" t="s">
        <v>2136</v>
      </c>
      <c r="E11" s="653"/>
      <c r="F11" s="653"/>
      <c r="G11" s="653"/>
      <c r="H11" s="653"/>
      <c r="I11" s="654"/>
      <c r="J11" s="3"/>
    </row>
    <row r="12" spans="1:12" s="1" customFormat="1" ht="18.75" hidden="1" customHeight="1">
      <c r="A12" s="4"/>
      <c r="B12" s="25"/>
      <c r="C12" s="26"/>
      <c r="D12" s="27"/>
      <c r="E12" s="655" t="str">
        <f>TEXT(D11,"00000")</f>
        <v>35943</v>
      </c>
      <c r="F12" s="655"/>
      <c r="G12" s="655"/>
      <c r="H12" s="655"/>
      <c r="I12" s="656"/>
      <c r="J12" s="3"/>
    </row>
    <row r="13" spans="1:12" s="1" customFormat="1" ht="18.75" customHeight="1">
      <c r="A13" s="4"/>
      <c r="B13" s="657" t="s">
        <v>21</v>
      </c>
      <c r="C13" s="658"/>
      <c r="D13" s="639" t="s">
        <v>2134</v>
      </c>
      <c r="E13" s="661"/>
      <c r="F13" s="661"/>
      <c r="G13" s="661"/>
      <c r="H13" s="661"/>
      <c r="I13" s="662"/>
      <c r="J13" s="3"/>
    </row>
    <row r="14" spans="1:12" s="1" customFormat="1" ht="18.75" customHeight="1">
      <c r="A14" s="4"/>
      <c r="B14" s="659"/>
      <c r="C14" s="660"/>
      <c r="D14" s="641"/>
      <c r="E14" s="663"/>
      <c r="F14" s="663"/>
      <c r="G14" s="663"/>
      <c r="H14" s="663"/>
      <c r="I14" s="664"/>
      <c r="J14" s="3"/>
    </row>
    <row r="15" spans="1:12" s="1" customFormat="1" ht="19.5" thickBot="1">
      <c r="A15" s="4"/>
      <c r="B15" s="686" t="s">
        <v>20</v>
      </c>
      <c r="C15" s="687"/>
      <c r="D15" s="90">
        <v>2018</v>
      </c>
      <c r="E15" s="743">
        <v>20180513</v>
      </c>
      <c r="F15" s="744"/>
      <c r="G15" s="744"/>
      <c r="H15" s="744"/>
      <c r="I15" s="745"/>
      <c r="J15" s="3"/>
    </row>
    <row r="16" spans="1:12" s="1" customFormat="1" ht="18.75">
      <c r="A16" s="4"/>
      <c r="B16" s="715" t="s">
        <v>1178</v>
      </c>
      <c r="C16" s="716"/>
      <c r="D16" s="716"/>
      <c r="E16" s="716"/>
      <c r="F16" s="716"/>
      <c r="G16" s="716"/>
      <c r="H16" s="716"/>
      <c r="I16" s="717"/>
      <c r="J16" s="3"/>
    </row>
    <row r="17" spans="1:10" s="1" customFormat="1" ht="19.5" thickBot="1">
      <c r="A17" s="4"/>
      <c r="B17" s="28" t="s">
        <v>1182</v>
      </c>
      <c r="C17" s="29" t="s">
        <v>14</v>
      </c>
      <c r="D17" s="29" t="s">
        <v>1122</v>
      </c>
      <c r="E17" s="718" t="s">
        <v>1179</v>
      </c>
      <c r="F17" s="718"/>
      <c r="G17" s="29" t="s">
        <v>1183</v>
      </c>
      <c r="H17" s="29" t="s">
        <v>39</v>
      </c>
      <c r="I17" s="30" t="s">
        <v>1180</v>
      </c>
      <c r="J17" s="3"/>
    </row>
    <row r="18" spans="1:10" s="1" customFormat="1" ht="19.5" customHeight="1" thickTop="1">
      <c r="A18" s="4"/>
      <c r="B18" s="648">
        <v>1</v>
      </c>
      <c r="C18" s="644" t="str">
        <f>IF(B18&gt;MAX('様式Ⅰ(女子)'!$BB$14:$BB$313),"",INDEX('様式Ⅰ(女子)'!$C$14:$C$313,MATCH(B18,'様式Ⅰ(女子)'!$BB$14:$BB$313,0),1))</f>
        <v/>
      </c>
      <c r="D18" s="644" t="e">
        <f>IF(C18&gt;0,VLOOKUP(C18,女子登録情報!$A$2:$H$2000,2,0),"")</f>
        <v>#N/A</v>
      </c>
      <c r="E18" s="644" t="str">
        <f>IFERROR(IF(C18&gt;0,VLOOKUP(C18,女子登録情報!$A$2:$H$2000,3,0),""),"")</f>
        <v/>
      </c>
      <c r="F18" s="644"/>
      <c r="G18" s="644" t="str">
        <f>IFERROR(IF(C18&gt;0,VLOOKUP(C18,女子登録情報!$A$2:$H$2000,4,0),""),"")</f>
        <v/>
      </c>
      <c r="H18" s="644" t="str">
        <f>IFERROR(IF(C18&gt;0,VLOOKUP(C18,女子登録情報!$A$2:$H$2000,8,0),""),"")</f>
        <v/>
      </c>
      <c r="I18" s="646" t="str">
        <f>IFERROR(IF(C18&gt;0,VLOOKUP(C18,女子登録情報!$A$2:$H$2000,5,0),""),"")</f>
        <v/>
      </c>
      <c r="J18" s="3"/>
    </row>
    <row r="19" spans="1:10" s="1" customFormat="1" ht="18.75" customHeight="1">
      <c r="A19" s="4"/>
      <c r="B19" s="709"/>
      <c r="C19" s="391">
        <v>1087</v>
      </c>
      <c r="D19" s="391"/>
      <c r="E19" s="391"/>
      <c r="F19" s="391"/>
      <c r="G19" s="391"/>
      <c r="H19" s="391"/>
      <c r="I19" s="392"/>
      <c r="J19" s="3"/>
    </row>
    <row r="20" spans="1:10" s="1" customFormat="1" ht="18.75" customHeight="1">
      <c r="A20" s="4"/>
      <c r="B20" s="709">
        <v>2</v>
      </c>
      <c r="C20" s="644" t="str">
        <f>IF(B20&gt;MAX('様式Ⅰ(女子)'!$BB$14:$BB$313),"",INDEX('様式Ⅰ(女子)'!$C$14:$C$313,MATCH(B20,'様式Ⅰ(女子)'!$BB$14:$BB$313,0),1))</f>
        <v/>
      </c>
      <c r="D20" s="644" t="e">
        <f>IF(C20,VLOOKUP(C20,女子登録情報!$A$2:$H$2000,2,0),"")</f>
        <v>#VALUE!</v>
      </c>
      <c r="E20" s="644" t="str">
        <f>IFERROR(IF(C20&gt;0,VLOOKUP(C20,女子登録情報!$A$2:$H$2000,3,0),""),"")</f>
        <v/>
      </c>
      <c r="F20" s="644"/>
      <c r="G20" s="391" t="str">
        <f>IFERROR(IF(C20&gt;0,VLOOKUP(C20,女子登録情報!$A$2:$H$2000,4,0),""),"")</f>
        <v/>
      </c>
      <c r="H20" s="644" t="str">
        <f>IFERROR(IF(C20&gt;0,VLOOKUP(C20,女子登録情報!$A$2:$H$2000,8,0),""),"")</f>
        <v/>
      </c>
      <c r="I20" s="646" t="str">
        <f>IFERROR(IF(C20&gt;0,VLOOKUP(C20,女子登録情報!$A$2:$H$2000,5,0),""),"")</f>
        <v/>
      </c>
      <c r="J20" s="3"/>
    </row>
    <row r="21" spans="1:10" s="1" customFormat="1" ht="18.75" customHeight="1">
      <c r="A21" s="4"/>
      <c r="B21" s="709"/>
      <c r="C21" s="391">
        <v>1087</v>
      </c>
      <c r="D21" s="391"/>
      <c r="E21" s="391"/>
      <c r="F21" s="391"/>
      <c r="G21" s="391"/>
      <c r="H21" s="391"/>
      <c r="I21" s="392"/>
      <c r="J21" s="3"/>
    </row>
    <row r="22" spans="1:10" s="1" customFormat="1" ht="18.75" customHeight="1">
      <c r="A22" s="4"/>
      <c r="B22" s="709">
        <v>3</v>
      </c>
      <c r="C22" s="644" t="str">
        <f>IF(B22&gt;MAX('様式Ⅰ(女子)'!$BB$14:$BB$313),"",INDEX('様式Ⅰ(女子)'!$C$14:$C$313,MATCH(B22,'様式Ⅰ(女子)'!$BB$14:$BB$313,0),1))</f>
        <v/>
      </c>
      <c r="D22" s="644" t="e">
        <f>IF(C22,VLOOKUP(C22,女子登録情報!$A$2:$H$2000,2,0),"")</f>
        <v>#VALUE!</v>
      </c>
      <c r="E22" s="644" t="str">
        <f>IFERROR(IF(C22&gt;0,VLOOKUP(C22,女子登録情報!$A$2:$H$2000,3,0),""),"")</f>
        <v/>
      </c>
      <c r="F22" s="644"/>
      <c r="G22" s="391" t="str">
        <f>IFERROR(IF(C22&gt;0,VLOOKUP(C22,女子登録情報!$A$2:$H$2000,4,0),""),"")</f>
        <v/>
      </c>
      <c r="H22" s="644" t="str">
        <f>IFERROR(IF(C22&gt;0,VLOOKUP(C22,女子登録情報!$A$2:$H$2000,8,0),""),"")</f>
        <v/>
      </c>
      <c r="I22" s="646" t="str">
        <f>IFERROR(IF(C22&gt;0,VLOOKUP(C22,女子登録情報!$A$2:$H$2000,5,0),""),"")</f>
        <v/>
      </c>
      <c r="J22" s="3"/>
    </row>
    <row r="23" spans="1:10" s="1" customFormat="1" ht="18.75" customHeight="1">
      <c r="A23" s="4"/>
      <c r="B23" s="709"/>
      <c r="C23" s="391">
        <v>1087</v>
      </c>
      <c r="D23" s="391"/>
      <c r="E23" s="391"/>
      <c r="F23" s="391"/>
      <c r="G23" s="391"/>
      <c r="H23" s="391"/>
      <c r="I23" s="392"/>
      <c r="J23" s="3"/>
    </row>
    <row r="24" spans="1:10" s="1" customFormat="1" ht="18.75" customHeight="1">
      <c r="A24" s="4"/>
      <c r="B24" s="709">
        <v>4</v>
      </c>
      <c r="C24" s="644" t="str">
        <f>IF(B24&gt;MAX('様式Ⅰ(女子)'!$BB$14:$BB$313),"",INDEX('様式Ⅰ(女子)'!$C$14:$C$313,MATCH(B24,'様式Ⅰ(女子)'!$BB$14:$BB$313,0),1))</f>
        <v/>
      </c>
      <c r="D24" s="644" t="e">
        <f>IF(C24,VLOOKUP(C24,女子登録情報!$A$2:$H$2000,2,0),"")</f>
        <v>#VALUE!</v>
      </c>
      <c r="E24" s="644" t="str">
        <f>IFERROR(IF(C24&gt;0,VLOOKUP(C24,女子登録情報!$A$2:$H$2000,3,0),""),"")</f>
        <v/>
      </c>
      <c r="F24" s="644"/>
      <c r="G24" s="391" t="str">
        <f>IFERROR(IF(C24&gt;0,VLOOKUP(C24,女子登録情報!$A$2:$H$2000,4,0),""),"")</f>
        <v/>
      </c>
      <c r="H24" s="644" t="str">
        <f>IFERROR(IF(C24&gt;0,VLOOKUP(C24,女子登録情報!$A$2:$H$2000,8,0),""),"")</f>
        <v/>
      </c>
      <c r="I24" s="646" t="str">
        <f>IFERROR(IF(C24&gt;0,VLOOKUP(C24,女子登録情報!$A$2:$H$2000,5,0),""),"")</f>
        <v/>
      </c>
      <c r="J24" s="3"/>
    </row>
    <row r="25" spans="1:10" s="1" customFormat="1" ht="18.75" customHeight="1">
      <c r="A25" s="4"/>
      <c r="B25" s="709"/>
      <c r="C25" s="391">
        <v>1087</v>
      </c>
      <c r="D25" s="391"/>
      <c r="E25" s="391"/>
      <c r="F25" s="391"/>
      <c r="G25" s="391"/>
      <c r="H25" s="391"/>
      <c r="I25" s="392"/>
      <c r="J25" s="3"/>
    </row>
    <row r="26" spans="1:10" s="1" customFormat="1" ht="18.75" customHeight="1">
      <c r="A26" s="4"/>
      <c r="B26" s="709">
        <v>5</v>
      </c>
      <c r="C26" s="644" t="str">
        <f>IF(B26&gt;MAX('様式Ⅰ(女子)'!$BB$14:$BB$313),"",INDEX('様式Ⅰ(女子)'!$C$14:$C$313,MATCH(B26,'様式Ⅰ(女子)'!$BB$14:$BB$313,0),1))</f>
        <v/>
      </c>
      <c r="D26" s="644" t="e">
        <f>IF(C26,VLOOKUP(C26,女子登録情報!$A$2:$H$2000,2,0),"")</f>
        <v>#VALUE!</v>
      </c>
      <c r="E26" s="644" t="str">
        <f>IFERROR(IF(C26&gt;0,VLOOKUP(C26,女子登録情報!$A$2:$H$2000,3,0),""),"")</f>
        <v/>
      </c>
      <c r="F26" s="644"/>
      <c r="G26" s="391" t="str">
        <f>IFERROR(IF(C26&gt;0,VLOOKUP(C26,女子登録情報!$A$2:$H$2000,4,0),""),"")</f>
        <v/>
      </c>
      <c r="H26" s="644" t="str">
        <f>IFERROR(IF(C26&gt;0,VLOOKUP(C26,女子登録情報!$A$2:$H$2000,8,0),""),"")</f>
        <v/>
      </c>
      <c r="I26" s="646" t="str">
        <f>IFERROR(IF(C26&gt;0,VLOOKUP(C26,女子登録情報!$A$2:$H$2000,5,0),""),"")</f>
        <v/>
      </c>
      <c r="J26" s="3"/>
    </row>
    <row r="27" spans="1:10" s="1" customFormat="1" ht="18.75" customHeight="1">
      <c r="A27" s="4"/>
      <c r="B27" s="709"/>
      <c r="C27" s="391">
        <v>1087</v>
      </c>
      <c r="D27" s="391"/>
      <c r="E27" s="391"/>
      <c r="F27" s="391"/>
      <c r="G27" s="391"/>
      <c r="H27" s="391"/>
      <c r="I27" s="392"/>
      <c r="J27" s="3"/>
    </row>
    <row r="28" spans="1:10" s="1" customFormat="1" ht="18.75" customHeight="1">
      <c r="A28" s="4"/>
      <c r="B28" s="709">
        <v>6</v>
      </c>
      <c r="C28" s="644" t="str">
        <f>IF(B28&gt;MAX('様式Ⅰ(女子)'!$BB$14:$BB$313),"",INDEX('様式Ⅰ(女子)'!$C$14:$C$313,MATCH(B28,'様式Ⅰ(女子)'!$BB$14:$BB$313,0),1))</f>
        <v/>
      </c>
      <c r="D28" s="644" t="e">
        <f>IF(C28,VLOOKUP(C28,女子登録情報!$A$2:$H$2000,2,0),"")</f>
        <v>#VALUE!</v>
      </c>
      <c r="E28" s="644" t="str">
        <f>IFERROR(IF(C28&gt;0,VLOOKUP(C28,女子登録情報!$A$2:$H$2000,3,0),""),"")</f>
        <v/>
      </c>
      <c r="F28" s="644"/>
      <c r="G28" s="391" t="str">
        <f>IFERROR(IF(C28&gt;0,VLOOKUP(C28,女子登録情報!$A$2:$H$2000,4,0),""),"")</f>
        <v/>
      </c>
      <c r="H28" s="644" t="str">
        <f>IFERROR(IF(C28&gt;0,VLOOKUP(C28,女子登録情報!$A$2:$H$2000,8,0),""),"")</f>
        <v/>
      </c>
      <c r="I28" s="646" t="str">
        <f>IFERROR(IF(C28&gt;0,VLOOKUP(C28,女子登録情報!$A$2:$H$2000,5,0),""),"")</f>
        <v/>
      </c>
      <c r="J28" s="3"/>
    </row>
    <row r="29" spans="1:10" s="1" customFormat="1" ht="19.5" customHeight="1" thickBot="1">
      <c r="A29" s="4"/>
      <c r="B29" s="710"/>
      <c r="C29" s="391">
        <v>1087</v>
      </c>
      <c r="D29" s="711"/>
      <c r="E29" s="391"/>
      <c r="F29" s="391"/>
      <c r="G29" s="711"/>
      <c r="H29" s="391"/>
      <c r="I29" s="392"/>
      <c r="J29" s="3"/>
    </row>
    <row r="30" spans="1:10" s="1" customFormat="1" ht="18.75">
      <c r="A30" s="4"/>
      <c r="B30" s="671" t="s">
        <v>1181</v>
      </c>
      <c r="C30" s="672"/>
      <c r="D30" s="672"/>
      <c r="E30" s="672"/>
      <c r="F30" s="672"/>
      <c r="G30" s="675"/>
      <c r="H30" s="672"/>
      <c r="I30" s="673"/>
      <c r="J30" s="3"/>
    </row>
    <row r="31" spans="1:10" s="1" customFormat="1" ht="18.75">
      <c r="A31" s="4"/>
      <c r="B31" s="674"/>
      <c r="C31" s="675"/>
      <c r="D31" s="675"/>
      <c r="E31" s="675"/>
      <c r="F31" s="675"/>
      <c r="G31" s="675"/>
      <c r="H31" s="675"/>
      <c r="I31" s="676"/>
      <c r="J31" s="3"/>
    </row>
    <row r="32" spans="1:10" s="1" customFormat="1" ht="19.5" thickBot="1">
      <c r="A32" s="4"/>
      <c r="B32" s="677"/>
      <c r="C32" s="678"/>
      <c r="D32" s="678"/>
      <c r="E32" s="678"/>
      <c r="F32" s="678"/>
      <c r="G32" s="678"/>
      <c r="H32" s="678"/>
      <c r="I32" s="679"/>
      <c r="J32" s="3"/>
    </row>
    <row r="33" spans="1:10" s="1" customFormat="1" ht="18.75">
      <c r="A33" s="35"/>
      <c r="B33" s="35"/>
      <c r="C33" s="35"/>
      <c r="D33" s="35"/>
      <c r="E33" s="35"/>
      <c r="F33" s="35"/>
      <c r="G33" s="35"/>
      <c r="H33" s="35"/>
      <c r="I33" s="35"/>
      <c r="J33" s="38"/>
    </row>
    <row r="34" spans="1:10" s="1" customFormat="1" ht="18.75" hidden="1">
      <c r="A34" s="4"/>
      <c r="B34" s="4"/>
      <c r="C34" s="4"/>
      <c r="D34" s="4"/>
      <c r="E34" s="4"/>
      <c r="F34" s="4"/>
      <c r="G34" s="4"/>
      <c r="H34" s="4"/>
      <c r="I34" s="4"/>
      <c r="J34" s="36" t="s">
        <v>1196</v>
      </c>
    </row>
    <row r="35" spans="1:10" s="1" customFormat="1" ht="18.75" hidden="1" customHeight="1">
      <c r="A35" s="4"/>
      <c r="B35" s="735" t="str">
        <f>CONCATENATE('加盟校情報&amp;大会設定'!$G$5,'加盟校情報&amp;大会設定'!$H$5,'加盟校情報&amp;大会設定'!$I$5,'加盟校情報&amp;大会設定'!$J$5,)&amp;"　女子4×400mR"</f>
        <v>第50回東海学生陸上競技秋季選手権大会　女子4×400mR</v>
      </c>
      <c r="C35" s="736"/>
      <c r="D35" s="736"/>
      <c r="E35" s="736"/>
      <c r="F35" s="736"/>
      <c r="G35" s="736"/>
      <c r="H35" s="736"/>
      <c r="I35" s="737"/>
      <c r="J35" s="3"/>
    </row>
    <row r="36" spans="1:10" s="1" customFormat="1" ht="19.5" hidden="1" customHeight="1" thickBot="1">
      <c r="A36" s="4"/>
      <c r="B36" s="738"/>
      <c r="C36" s="739"/>
      <c r="D36" s="739"/>
      <c r="E36" s="739"/>
      <c r="F36" s="739"/>
      <c r="G36" s="739"/>
      <c r="H36" s="739"/>
      <c r="I36" s="740"/>
      <c r="J36" s="3"/>
    </row>
    <row r="37" spans="1:10" s="1" customFormat="1" ht="18.75" hidden="1">
      <c r="A37" s="4"/>
      <c r="B37" s="650" t="s">
        <v>1183</v>
      </c>
      <c r="C37" s="651"/>
      <c r="D37" s="688" t="str">
        <f>IF(基本情報登録!$D$6&gt;0,基本情報登録!$D$6,"")</f>
        <v/>
      </c>
      <c r="E37" s="689"/>
      <c r="F37" s="689"/>
      <c r="G37" s="689"/>
      <c r="H37" s="651"/>
      <c r="I37" s="37" t="s">
        <v>1217</v>
      </c>
      <c r="J37" s="3"/>
    </row>
    <row r="38" spans="1:10" s="1" customFormat="1" ht="18.75" hidden="1" customHeight="1">
      <c r="A38" s="4"/>
      <c r="B38" s="657" t="s">
        <v>1</v>
      </c>
      <c r="C38" s="658"/>
      <c r="D38" s="690" t="str">
        <f>IF(基本情報登録!$D$8&gt;0,基本情報登録!$D$8,"")</f>
        <v/>
      </c>
      <c r="E38" s="691"/>
      <c r="F38" s="691"/>
      <c r="G38" s="691"/>
      <c r="H38" s="658"/>
      <c r="I38" s="645"/>
      <c r="J38" s="3"/>
    </row>
    <row r="39" spans="1:10" s="1" customFormat="1" ht="19.5" hidden="1" customHeight="1" thickBot="1">
      <c r="A39" s="4"/>
      <c r="B39" s="686"/>
      <c r="C39" s="687"/>
      <c r="D39" s="692"/>
      <c r="E39" s="693"/>
      <c r="F39" s="693"/>
      <c r="G39" s="693"/>
      <c r="H39" s="687"/>
      <c r="I39" s="670"/>
      <c r="J39" s="3"/>
    </row>
    <row r="40" spans="1:10" s="1" customFormat="1" ht="18.75" hidden="1">
      <c r="A40" s="4"/>
      <c r="B40" s="650" t="s">
        <v>2127</v>
      </c>
      <c r="C40" s="651"/>
      <c r="D40" s="652"/>
      <c r="E40" s="653"/>
      <c r="F40" s="653"/>
      <c r="G40" s="653"/>
      <c r="H40" s="653"/>
      <c r="I40" s="654"/>
      <c r="J40" s="3"/>
    </row>
    <row r="41" spans="1:10" s="1" customFormat="1" ht="18.75" hidden="1" customHeight="1">
      <c r="A41" s="4"/>
      <c r="B41" s="25"/>
      <c r="C41" s="26"/>
      <c r="D41" s="27"/>
      <c r="E41" s="655" t="str">
        <f>TEXT(D40,"00000")</f>
        <v>00000</v>
      </c>
      <c r="F41" s="655"/>
      <c r="G41" s="655"/>
      <c r="H41" s="655"/>
      <c r="I41" s="656"/>
      <c r="J41" s="3"/>
    </row>
    <row r="42" spans="1:10" s="1" customFormat="1" ht="18.75" hidden="1" customHeight="1">
      <c r="A42" s="4"/>
      <c r="B42" s="657" t="s">
        <v>21</v>
      </c>
      <c r="C42" s="658"/>
      <c r="D42" s="639"/>
      <c r="E42" s="661"/>
      <c r="F42" s="661"/>
      <c r="G42" s="661"/>
      <c r="H42" s="661"/>
      <c r="I42" s="662"/>
      <c r="J42" s="3"/>
    </row>
    <row r="43" spans="1:10" s="1" customFormat="1" ht="18.75" hidden="1" customHeight="1">
      <c r="A43" s="4"/>
      <c r="B43" s="659"/>
      <c r="C43" s="660"/>
      <c r="D43" s="641"/>
      <c r="E43" s="663"/>
      <c r="F43" s="663"/>
      <c r="G43" s="663"/>
      <c r="H43" s="663"/>
      <c r="I43" s="664"/>
      <c r="J43" s="3"/>
    </row>
    <row r="44" spans="1:10" s="1" customFormat="1" ht="19.5" hidden="1" thickBot="1">
      <c r="A44" s="4"/>
      <c r="B44" s="665" t="s">
        <v>1177</v>
      </c>
      <c r="C44" s="666"/>
      <c r="D44" s="667"/>
      <c r="E44" s="668"/>
      <c r="F44" s="668"/>
      <c r="G44" s="668"/>
      <c r="H44" s="668"/>
      <c r="I44" s="669"/>
      <c r="J44" s="3"/>
    </row>
    <row r="45" spans="1:10" s="1" customFormat="1" ht="18.75" hidden="1">
      <c r="A45" s="4"/>
      <c r="B45" s="698" t="s">
        <v>1178</v>
      </c>
      <c r="C45" s="699"/>
      <c r="D45" s="699"/>
      <c r="E45" s="699"/>
      <c r="F45" s="699"/>
      <c r="G45" s="699"/>
      <c r="H45" s="699"/>
      <c r="I45" s="700"/>
      <c r="J45" s="3"/>
    </row>
    <row r="46" spans="1:10" s="1" customFormat="1" ht="19.5" hidden="1" thickBot="1">
      <c r="A46" s="4"/>
      <c r="B46" s="28" t="s">
        <v>1182</v>
      </c>
      <c r="C46" s="29" t="s">
        <v>14</v>
      </c>
      <c r="D46" s="29" t="s">
        <v>1122</v>
      </c>
      <c r="E46" s="701" t="s">
        <v>1179</v>
      </c>
      <c r="F46" s="702"/>
      <c r="G46" s="29" t="s">
        <v>1183</v>
      </c>
      <c r="H46" s="29" t="s">
        <v>39</v>
      </c>
      <c r="I46" s="30" t="s">
        <v>1180</v>
      </c>
      <c r="J46" s="3"/>
    </row>
    <row r="47" spans="1:10" s="1" customFormat="1" ht="19.5" hidden="1" customHeight="1" thickTop="1">
      <c r="A47" s="4"/>
      <c r="B47" s="703">
        <v>1</v>
      </c>
      <c r="C47" s="704"/>
      <c r="D47" s="704" t="str">
        <f>IF(C47&gt;0,VLOOKUP(C47,女子登録情報!$A$2:$H$2000,2,0),"")</f>
        <v/>
      </c>
      <c r="E47" s="705" t="str">
        <f>IF(C47&gt;0,VLOOKUP(C47,女子登録情報!$A$2:$H$2000,3,0),"")</f>
        <v/>
      </c>
      <c r="F47" s="706"/>
      <c r="G47" s="704" t="str">
        <f>IF(C47&gt;0,VLOOKUP(C47,女子登録情報!$A$2:$H$2000,4,0),"")</f>
        <v/>
      </c>
      <c r="H47" s="704" t="str">
        <f>IF(C47&gt;0,VLOOKUP(C47,女子登録情報!$A$2:$H$2000,8,0),"")</f>
        <v/>
      </c>
      <c r="I47" s="707" t="str">
        <f>IF(C47&gt;0,VLOOKUP(C47,女子登録情報!$A$2:$H$2000,5,0),"")</f>
        <v/>
      </c>
      <c r="J47" s="3"/>
    </row>
    <row r="48" spans="1:10" s="1" customFormat="1" ht="18.75" hidden="1" customHeight="1">
      <c r="A48" s="4"/>
      <c r="B48" s="648"/>
      <c r="C48" s="644"/>
      <c r="D48" s="644"/>
      <c r="E48" s="641"/>
      <c r="F48" s="642"/>
      <c r="G48" s="644"/>
      <c r="H48" s="644"/>
      <c r="I48" s="646"/>
      <c r="J48" s="3"/>
    </row>
    <row r="49" spans="1:10" s="1" customFormat="1" ht="18.75" hidden="1" customHeight="1">
      <c r="A49" s="4"/>
      <c r="B49" s="647">
        <v>2</v>
      </c>
      <c r="C49" s="643"/>
      <c r="D49" s="643" t="str">
        <f>IF(C49,VLOOKUP(C49,女子登録情報!$A$2:$H$2000,2,0),"")</f>
        <v/>
      </c>
      <c r="E49" s="639" t="str">
        <f>IF(C49&gt;0,VLOOKUP(C49,女子登録情報!$A$2:$H$2000,3,0),"")</f>
        <v/>
      </c>
      <c r="F49" s="640"/>
      <c r="G49" s="643" t="str">
        <f>IF(C49&gt;0,VLOOKUP(C49,女子登録情報!$A$2:$H$2000,4,0),"")</f>
        <v/>
      </c>
      <c r="H49" s="643" t="str">
        <f>IF(C49&gt;0,VLOOKUP(C49,女子登録情報!$A$2:$H$2000,8,0),"")</f>
        <v/>
      </c>
      <c r="I49" s="645" t="str">
        <f>IF(C49&gt;0,VLOOKUP(C49,女子登録情報!$A$2:$H$2000,5,0),"")</f>
        <v/>
      </c>
      <c r="J49" s="3"/>
    </row>
    <row r="50" spans="1:10" s="1" customFormat="1" ht="18.75" hidden="1" customHeight="1">
      <c r="A50" s="4"/>
      <c r="B50" s="648"/>
      <c r="C50" s="644"/>
      <c r="D50" s="644"/>
      <c r="E50" s="641"/>
      <c r="F50" s="642"/>
      <c r="G50" s="644"/>
      <c r="H50" s="644"/>
      <c r="I50" s="646"/>
      <c r="J50" s="3"/>
    </row>
    <row r="51" spans="1:10" s="1" customFormat="1" ht="18.75" hidden="1" customHeight="1">
      <c r="A51" s="4"/>
      <c r="B51" s="647">
        <v>3</v>
      </c>
      <c r="C51" s="643"/>
      <c r="D51" s="643" t="str">
        <f>IF(C51,VLOOKUP(C51,女子登録情報!$A$2:$H$2000,2,0),"")</f>
        <v/>
      </c>
      <c r="E51" s="639" t="str">
        <f>IF(C51&gt;0,VLOOKUP(C51,女子登録情報!$A$2:$H$2000,3,0),"")</f>
        <v/>
      </c>
      <c r="F51" s="640"/>
      <c r="G51" s="643" t="str">
        <f>IF(C51&gt;0,VLOOKUP(C51,女子登録情報!$A$2:$H$2000,4,0),"")</f>
        <v/>
      </c>
      <c r="H51" s="643" t="str">
        <f>IF(C51&gt;0,VLOOKUP(C51,女子登録情報!$A$2:$H$2000,8,0),"")</f>
        <v/>
      </c>
      <c r="I51" s="645" t="str">
        <f>IF(C51&gt;0,VLOOKUP(C51,女子登録情報!$A$2:$H$2000,5,0),"")</f>
        <v/>
      </c>
      <c r="J51" s="3"/>
    </row>
    <row r="52" spans="1:10" s="1" customFormat="1" ht="18.75" hidden="1" customHeight="1">
      <c r="A52" s="4"/>
      <c r="B52" s="648"/>
      <c r="C52" s="644"/>
      <c r="D52" s="644"/>
      <c r="E52" s="641"/>
      <c r="F52" s="642"/>
      <c r="G52" s="644"/>
      <c r="H52" s="644"/>
      <c r="I52" s="646"/>
      <c r="J52" s="3"/>
    </row>
    <row r="53" spans="1:10" s="1" customFormat="1" ht="18.75" hidden="1" customHeight="1">
      <c r="A53" s="4"/>
      <c r="B53" s="647">
        <v>4</v>
      </c>
      <c r="C53" s="643"/>
      <c r="D53" s="643" t="str">
        <f>IF(C53,VLOOKUP(C53,女子登録情報!$A$2:$H$2000,2,0),"")</f>
        <v/>
      </c>
      <c r="E53" s="639" t="str">
        <f>IF(C53&gt;0,VLOOKUP(C53,女子登録情報!$A$2:$H$2000,3,0),"")</f>
        <v/>
      </c>
      <c r="F53" s="640"/>
      <c r="G53" s="643" t="str">
        <f>IF(C53&gt;0,VLOOKUP(C53,女子登録情報!$A$2:$H$2000,4,0),"")</f>
        <v/>
      </c>
      <c r="H53" s="643" t="str">
        <f>IF(C53&gt;0,VLOOKUP(C53,女子登録情報!$A$2:$H$2000,8,0),"")</f>
        <v/>
      </c>
      <c r="I53" s="645" t="str">
        <f>IF(C53&gt;0,VLOOKUP(C53,女子登録情報!$A$2:$H$2000,5,0),"")</f>
        <v/>
      </c>
      <c r="J53" s="3"/>
    </row>
    <row r="54" spans="1:10" s="1" customFormat="1" ht="18.75" hidden="1" customHeight="1">
      <c r="A54" s="4"/>
      <c r="B54" s="648"/>
      <c r="C54" s="644"/>
      <c r="D54" s="644"/>
      <c r="E54" s="641"/>
      <c r="F54" s="642"/>
      <c r="G54" s="644"/>
      <c r="H54" s="644"/>
      <c r="I54" s="646"/>
      <c r="J54" s="3"/>
    </row>
    <row r="55" spans="1:10" s="1" customFormat="1" ht="18.75" hidden="1" customHeight="1">
      <c r="A55" s="4"/>
      <c r="B55" s="647">
        <v>5</v>
      </c>
      <c r="C55" s="643"/>
      <c r="D55" s="643" t="str">
        <f>IF(C55,VLOOKUP(C55,女子登録情報!$A$2:$H$2000,2,0),"")</f>
        <v/>
      </c>
      <c r="E55" s="639" t="str">
        <f>IF(C55&gt;0,VLOOKUP(C55,女子登録情報!$A$2:$H$2000,3,0),"")</f>
        <v/>
      </c>
      <c r="F55" s="640"/>
      <c r="G55" s="643" t="str">
        <f>IF(C55&gt;0,VLOOKUP(C55,女子登録情報!$A$2:$H$2000,4,0),"")</f>
        <v/>
      </c>
      <c r="H55" s="643" t="str">
        <f>IF(C55&gt;0,VLOOKUP(C55,女子登録情報!$A$2:$H$2000,8,0),"")</f>
        <v/>
      </c>
      <c r="I55" s="645" t="str">
        <f>IF(C55&gt;0,VLOOKUP(C55,女子登録情報!$A$2:$H$2000,5,0),"")</f>
        <v/>
      </c>
      <c r="J55" s="3"/>
    </row>
    <row r="56" spans="1:10" s="1" customFormat="1" ht="18.75" hidden="1" customHeight="1">
      <c r="A56" s="4"/>
      <c r="B56" s="648"/>
      <c r="C56" s="644"/>
      <c r="D56" s="644"/>
      <c r="E56" s="641"/>
      <c r="F56" s="642"/>
      <c r="G56" s="644"/>
      <c r="H56" s="644"/>
      <c r="I56" s="646"/>
      <c r="J56" s="3"/>
    </row>
    <row r="57" spans="1:10" s="1" customFormat="1" ht="18.75" hidden="1" customHeight="1">
      <c r="A57" s="4"/>
      <c r="B57" s="647">
        <v>6</v>
      </c>
      <c r="C57" s="643"/>
      <c r="D57" s="643" t="str">
        <f>IF(C57,VLOOKUP(C57,女子登録情報!$A$2:$H$2000,2,0),"")</f>
        <v/>
      </c>
      <c r="E57" s="639" t="str">
        <f>IF(C57&gt;0,VLOOKUP(C57,女子登録情報!$A$2:$H$2000,3,0),"")</f>
        <v/>
      </c>
      <c r="F57" s="640"/>
      <c r="G57" s="643" t="str">
        <f>IF(C57&gt;0,VLOOKUP(C57,女子登録情報!$A$2:$H$2000,4,0),"")</f>
        <v/>
      </c>
      <c r="H57" s="643" t="str">
        <f>IF(C57&gt;0,VLOOKUP(C57,女子登録情報!$A$2:$H$2000,8,0),"")</f>
        <v/>
      </c>
      <c r="I57" s="645" t="str">
        <f>IF(C57&gt;0,VLOOKUP(C57,女子登録情報!$A$2:$H$2000,5,0),"")</f>
        <v/>
      </c>
      <c r="J57" s="3"/>
    </row>
    <row r="58" spans="1:10" s="1" customFormat="1" ht="19.5" hidden="1" customHeight="1" thickBot="1">
      <c r="A58" s="4"/>
      <c r="B58" s="694"/>
      <c r="C58" s="695"/>
      <c r="D58" s="695"/>
      <c r="E58" s="696"/>
      <c r="F58" s="697"/>
      <c r="G58" s="695"/>
      <c r="H58" s="695"/>
      <c r="I58" s="670"/>
      <c r="J58" s="3"/>
    </row>
    <row r="59" spans="1:10" s="1" customFormat="1" ht="18.75" hidden="1">
      <c r="A59" s="4"/>
      <c r="B59" s="671" t="s">
        <v>1181</v>
      </c>
      <c r="C59" s="672"/>
      <c r="D59" s="672"/>
      <c r="E59" s="672"/>
      <c r="F59" s="672"/>
      <c r="G59" s="672"/>
      <c r="H59" s="672"/>
      <c r="I59" s="673"/>
      <c r="J59" s="3"/>
    </row>
    <row r="60" spans="1:10" s="1" customFormat="1" ht="18.75" hidden="1">
      <c r="A60" s="4"/>
      <c r="B60" s="674"/>
      <c r="C60" s="675"/>
      <c r="D60" s="675"/>
      <c r="E60" s="675"/>
      <c r="F60" s="675"/>
      <c r="G60" s="675"/>
      <c r="H60" s="675"/>
      <c r="I60" s="676"/>
      <c r="J60" s="3"/>
    </row>
    <row r="61" spans="1:10" s="1" customFormat="1" ht="19.5" hidden="1" thickBot="1">
      <c r="A61" s="4"/>
      <c r="B61" s="677"/>
      <c r="C61" s="678"/>
      <c r="D61" s="678"/>
      <c r="E61" s="678"/>
      <c r="F61" s="678"/>
      <c r="G61" s="678"/>
      <c r="H61" s="678"/>
      <c r="I61" s="679"/>
      <c r="J61" s="3"/>
    </row>
    <row r="62" spans="1:10" s="1" customFormat="1" ht="18.75" hidden="1">
      <c r="A62" s="35"/>
      <c r="B62" s="35"/>
      <c r="C62" s="35"/>
      <c r="D62" s="35"/>
      <c r="E62" s="35"/>
      <c r="F62" s="35"/>
      <c r="G62" s="35"/>
      <c r="H62" s="35"/>
      <c r="I62" s="35"/>
      <c r="J62" s="38"/>
    </row>
    <row r="63" spans="1:10" s="1" customFormat="1" ht="18.75" hidden="1">
      <c r="A63" s="4"/>
      <c r="B63" s="4"/>
      <c r="C63" s="4"/>
      <c r="D63" s="4"/>
      <c r="E63" s="4"/>
      <c r="F63" s="4"/>
      <c r="G63" s="4"/>
      <c r="H63" s="4"/>
      <c r="I63" s="4"/>
      <c r="J63" s="36" t="s">
        <v>1197</v>
      </c>
    </row>
    <row r="64" spans="1:10" s="1" customFormat="1" ht="18.75" hidden="1" customHeight="1">
      <c r="A64" s="4"/>
      <c r="B64" s="735" t="str">
        <f>CONCATENATE('加盟校情報&amp;大会設定'!$G$5,'加盟校情報&amp;大会設定'!$H$5,'加盟校情報&amp;大会設定'!$I$5,'加盟校情報&amp;大会設定'!$J$5,)&amp;"　女子4×400mR"</f>
        <v>第50回東海学生陸上競技秋季選手権大会　女子4×400mR</v>
      </c>
      <c r="C64" s="736"/>
      <c r="D64" s="736"/>
      <c r="E64" s="736"/>
      <c r="F64" s="736"/>
      <c r="G64" s="736"/>
      <c r="H64" s="736"/>
      <c r="I64" s="737"/>
      <c r="J64" s="3"/>
    </row>
    <row r="65" spans="1:10" s="1" customFormat="1" ht="19.5" hidden="1" customHeight="1" thickBot="1">
      <c r="A65" s="4"/>
      <c r="B65" s="738"/>
      <c r="C65" s="739"/>
      <c r="D65" s="739"/>
      <c r="E65" s="739"/>
      <c r="F65" s="739"/>
      <c r="G65" s="739"/>
      <c r="H65" s="739"/>
      <c r="I65" s="740"/>
      <c r="J65" s="3"/>
    </row>
    <row r="66" spans="1:10" s="1" customFormat="1" ht="18.75" hidden="1">
      <c r="A66" s="4"/>
      <c r="B66" s="650" t="s">
        <v>1183</v>
      </c>
      <c r="C66" s="651"/>
      <c r="D66" s="688" t="str">
        <f>IF(基本情報登録!$D$6&gt;0,基本情報登録!$D$6,"")</f>
        <v/>
      </c>
      <c r="E66" s="689"/>
      <c r="F66" s="689"/>
      <c r="G66" s="689"/>
      <c r="H66" s="651"/>
      <c r="I66" s="37" t="s">
        <v>1217</v>
      </c>
      <c r="J66" s="3"/>
    </row>
    <row r="67" spans="1:10" s="1" customFormat="1" ht="18.75" hidden="1" customHeight="1">
      <c r="A67" s="4"/>
      <c r="B67" s="657" t="s">
        <v>1</v>
      </c>
      <c r="C67" s="658"/>
      <c r="D67" s="690" t="str">
        <f>IF(基本情報登録!$D$8&gt;0,基本情報登録!$D$8,"")</f>
        <v/>
      </c>
      <c r="E67" s="691"/>
      <c r="F67" s="691"/>
      <c r="G67" s="691"/>
      <c r="H67" s="658"/>
      <c r="I67" s="645"/>
      <c r="J67" s="3"/>
    </row>
    <row r="68" spans="1:10" s="1" customFormat="1" ht="19.5" hidden="1" customHeight="1" thickBot="1">
      <c r="A68" s="4"/>
      <c r="B68" s="686"/>
      <c r="C68" s="687"/>
      <c r="D68" s="692"/>
      <c r="E68" s="693"/>
      <c r="F68" s="693"/>
      <c r="G68" s="693"/>
      <c r="H68" s="687"/>
      <c r="I68" s="670"/>
      <c r="J68" s="3"/>
    </row>
    <row r="69" spans="1:10" s="1" customFormat="1" ht="18.75" hidden="1">
      <c r="A69" s="4"/>
      <c r="B69" s="650" t="s">
        <v>2127</v>
      </c>
      <c r="C69" s="651"/>
      <c r="D69" s="652"/>
      <c r="E69" s="653"/>
      <c r="F69" s="653"/>
      <c r="G69" s="653"/>
      <c r="H69" s="653"/>
      <c r="I69" s="654"/>
      <c r="J69" s="3"/>
    </row>
    <row r="70" spans="1:10" s="1" customFormat="1" ht="18.75" hidden="1">
      <c r="A70" s="4"/>
      <c r="B70" s="25"/>
      <c r="C70" s="26"/>
      <c r="D70" s="27"/>
      <c r="E70" s="655" t="str">
        <f>TEXT(D69,"00000")</f>
        <v>00000</v>
      </c>
      <c r="F70" s="655"/>
      <c r="G70" s="655"/>
      <c r="H70" s="655"/>
      <c r="I70" s="656"/>
      <c r="J70" s="3"/>
    </row>
    <row r="71" spans="1:10" s="1" customFormat="1" ht="18.75" hidden="1" customHeight="1">
      <c r="A71" s="4"/>
      <c r="B71" s="657" t="s">
        <v>21</v>
      </c>
      <c r="C71" s="658"/>
      <c r="D71" s="639"/>
      <c r="E71" s="661"/>
      <c r="F71" s="661"/>
      <c r="G71" s="661"/>
      <c r="H71" s="661"/>
      <c r="I71" s="662"/>
      <c r="J71" s="3"/>
    </row>
    <row r="72" spans="1:10" s="1" customFormat="1" ht="18.75" hidden="1" customHeight="1">
      <c r="A72" s="4"/>
      <c r="B72" s="659"/>
      <c r="C72" s="660"/>
      <c r="D72" s="641"/>
      <c r="E72" s="663"/>
      <c r="F72" s="663"/>
      <c r="G72" s="663"/>
      <c r="H72" s="663"/>
      <c r="I72" s="664"/>
      <c r="J72" s="3"/>
    </row>
    <row r="73" spans="1:10" s="1" customFormat="1" ht="19.5" hidden="1" thickBot="1">
      <c r="A73" s="4"/>
      <c r="B73" s="665" t="s">
        <v>1177</v>
      </c>
      <c r="C73" s="666"/>
      <c r="D73" s="667"/>
      <c r="E73" s="668"/>
      <c r="F73" s="668"/>
      <c r="G73" s="668"/>
      <c r="H73" s="668"/>
      <c r="I73" s="669"/>
      <c r="J73" s="3"/>
    </row>
    <row r="74" spans="1:10" s="1" customFormat="1" ht="18.75" hidden="1">
      <c r="A74" s="4"/>
      <c r="B74" s="698" t="s">
        <v>1178</v>
      </c>
      <c r="C74" s="699"/>
      <c r="D74" s="699"/>
      <c r="E74" s="699"/>
      <c r="F74" s="699"/>
      <c r="G74" s="699"/>
      <c r="H74" s="699"/>
      <c r="I74" s="700"/>
      <c r="J74" s="3"/>
    </row>
    <row r="75" spans="1:10" s="1" customFormat="1" ht="19.5" hidden="1" thickBot="1">
      <c r="A75" s="4"/>
      <c r="B75" s="28" t="s">
        <v>1182</v>
      </c>
      <c r="C75" s="29" t="s">
        <v>14</v>
      </c>
      <c r="D75" s="29" t="s">
        <v>1122</v>
      </c>
      <c r="E75" s="701" t="s">
        <v>1179</v>
      </c>
      <c r="F75" s="702"/>
      <c r="G75" s="29" t="s">
        <v>1183</v>
      </c>
      <c r="H75" s="29" t="s">
        <v>39</v>
      </c>
      <c r="I75" s="30" t="s">
        <v>1180</v>
      </c>
      <c r="J75" s="3"/>
    </row>
    <row r="76" spans="1:10" s="1" customFormat="1" ht="19.5" hidden="1" customHeight="1" thickTop="1">
      <c r="A76" s="4"/>
      <c r="B76" s="703">
        <v>1</v>
      </c>
      <c r="C76" s="704"/>
      <c r="D76" s="704" t="str">
        <f>IF(C76&gt;0,VLOOKUP(C76,女子登録情報!$A$2:$H$2000,2,0),"")</f>
        <v/>
      </c>
      <c r="E76" s="705" t="str">
        <f>IF(C76&gt;0,VLOOKUP(C76,女子登録情報!$A$2:$H$2000,3,0),"")</f>
        <v/>
      </c>
      <c r="F76" s="706"/>
      <c r="G76" s="704" t="str">
        <f>IF(C76&gt;0,VLOOKUP(C76,女子登録情報!$A$2:$H$2000,4,0),"")</f>
        <v/>
      </c>
      <c r="H76" s="704" t="str">
        <f>IF(C76&gt;0,VLOOKUP(C76,女子登録情報!$A$2:$H$2000,8,0),"")</f>
        <v/>
      </c>
      <c r="I76" s="707" t="str">
        <f>IF(C76&gt;0,VLOOKUP(C76,女子登録情報!$A$2:$H$2000,5,0),"")</f>
        <v/>
      </c>
      <c r="J76" s="3"/>
    </row>
    <row r="77" spans="1:10" s="1" customFormat="1" ht="18.75" hidden="1" customHeight="1">
      <c r="A77" s="4"/>
      <c r="B77" s="648"/>
      <c r="C77" s="644"/>
      <c r="D77" s="644"/>
      <c r="E77" s="641"/>
      <c r="F77" s="642"/>
      <c r="G77" s="644"/>
      <c r="H77" s="644"/>
      <c r="I77" s="646"/>
      <c r="J77" s="3"/>
    </row>
    <row r="78" spans="1:10" s="1" customFormat="1" ht="18.75" hidden="1" customHeight="1">
      <c r="A78" s="4"/>
      <c r="B78" s="647">
        <v>2</v>
      </c>
      <c r="C78" s="643"/>
      <c r="D78" s="643" t="str">
        <f>IF(C78,VLOOKUP(C78,女子登録情報!$A$2:$H$2000,2,0),"")</f>
        <v/>
      </c>
      <c r="E78" s="639" t="str">
        <f>IF(C78&gt;0,VLOOKUP(C78,女子登録情報!$A$2:$H$2000,3,0),"")</f>
        <v/>
      </c>
      <c r="F78" s="640"/>
      <c r="G78" s="643" t="str">
        <f>IF(C78&gt;0,VLOOKUP(C78,女子登録情報!$A$2:$H$2000,4,0),"")</f>
        <v/>
      </c>
      <c r="H78" s="643" t="str">
        <f>IF(C78&gt;0,VLOOKUP(C78,女子登録情報!$A$2:$H$2000,8,0),"")</f>
        <v/>
      </c>
      <c r="I78" s="645" t="str">
        <f>IF(C78&gt;0,VLOOKUP(C78,女子登録情報!$A$2:$H$2000,5,0),"")</f>
        <v/>
      </c>
      <c r="J78" s="3"/>
    </row>
    <row r="79" spans="1:10" s="1" customFormat="1" ht="18.75" hidden="1" customHeight="1">
      <c r="A79" s="4"/>
      <c r="B79" s="648"/>
      <c r="C79" s="644"/>
      <c r="D79" s="644"/>
      <c r="E79" s="641"/>
      <c r="F79" s="642"/>
      <c r="G79" s="644"/>
      <c r="H79" s="644"/>
      <c r="I79" s="646"/>
      <c r="J79" s="3"/>
    </row>
    <row r="80" spans="1:10" s="1" customFormat="1" ht="18.75" hidden="1" customHeight="1">
      <c r="A80" s="4"/>
      <c r="B80" s="647">
        <v>3</v>
      </c>
      <c r="C80" s="643"/>
      <c r="D80" s="643" t="str">
        <f>IF(C80,VLOOKUP(C80,女子登録情報!$A$2:$H$2000,2,0),"")</f>
        <v/>
      </c>
      <c r="E80" s="639" t="str">
        <f>IF(C80&gt;0,VLOOKUP(C80,女子登録情報!$A$2:$H$2000,3,0),"")</f>
        <v/>
      </c>
      <c r="F80" s="640"/>
      <c r="G80" s="643" t="str">
        <f>IF(C80&gt;0,VLOOKUP(C80,女子登録情報!$A$2:$H$2000,4,0),"")</f>
        <v/>
      </c>
      <c r="H80" s="643" t="str">
        <f>IF(C80&gt;0,VLOOKUP(C80,女子登録情報!$A$2:$H$2000,8,0),"")</f>
        <v/>
      </c>
      <c r="I80" s="645" t="str">
        <f>IF(C80&gt;0,VLOOKUP(C80,女子登録情報!$A$2:$H$2000,5,0),"")</f>
        <v/>
      </c>
      <c r="J80" s="3"/>
    </row>
    <row r="81" spans="1:10" s="1" customFormat="1" ht="18.75" hidden="1" customHeight="1">
      <c r="A81" s="4"/>
      <c r="B81" s="648"/>
      <c r="C81" s="644"/>
      <c r="D81" s="644"/>
      <c r="E81" s="641"/>
      <c r="F81" s="642"/>
      <c r="G81" s="644"/>
      <c r="H81" s="644"/>
      <c r="I81" s="646"/>
      <c r="J81" s="3"/>
    </row>
    <row r="82" spans="1:10" s="1" customFormat="1" ht="18.75" hidden="1" customHeight="1">
      <c r="A82" s="4"/>
      <c r="B82" s="647">
        <v>4</v>
      </c>
      <c r="C82" s="643"/>
      <c r="D82" s="643" t="str">
        <f>IF(C82,VLOOKUP(C82,女子登録情報!$A$2:$H$2000,2,0),"")</f>
        <v/>
      </c>
      <c r="E82" s="639" t="str">
        <f>IF(C82&gt;0,VLOOKUP(C82,女子登録情報!$A$2:$H$2000,3,0),"")</f>
        <v/>
      </c>
      <c r="F82" s="640"/>
      <c r="G82" s="643" t="str">
        <f>IF(C82&gt;0,VLOOKUP(C82,女子登録情報!$A$2:$H$2000,4,0),"")</f>
        <v/>
      </c>
      <c r="H82" s="643" t="str">
        <f>IF(C82&gt;0,VLOOKUP(C82,女子登録情報!$A$2:$H$2000,8,0),"")</f>
        <v/>
      </c>
      <c r="I82" s="645" t="str">
        <f>IF(C82&gt;0,VLOOKUP(C82,女子登録情報!$A$2:$H$2000,5,0),"")</f>
        <v/>
      </c>
      <c r="J82" s="3"/>
    </row>
    <row r="83" spans="1:10" s="1" customFormat="1" ht="18.75" hidden="1" customHeight="1">
      <c r="A83" s="4"/>
      <c r="B83" s="648"/>
      <c r="C83" s="644"/>
      <c r="D83" s="644"/>
      <c r="E83" s="641"/>
      <c r="F83" s="642"/>
      <c r="G83" s="644"/>
      <c r="H83" s="644"/>
      <c r="I83" s="646"/>
      <c r="J83" s="3"/>
    </row>
    <row r="84" spans="1:10" s="1" customFormat="1" ht="18.75" hidden="1" customHeight="1">
      <c r="A84" s="4"/>
      <c r="B84" s="647">
        <v>5</v>
      </c>
      <c r="C84" s="643"/>
      <c r="D84" s="643" t="str">
        <f>IF(C84,VLOOKUP(C84,女子登録情報!$A$2:$H$2000,2,0),"")</f>
        <v/>
      </c>
      <c r="E84" s="639" t="str">
        <f>IF(C84&gt;0,VLOOKUP(C84,女子登録情報!$A$2:$H$2000,3,0),"")</f>
        <v/>
      </c>
      <c r="F84" s="640"/>
      <c r="G84" s="643" t="str">
        <f>IF(C84&gt;0,VLOOKUP(C84,女子登録情報!$A$2:$H$2000,4,0),"")</f>
        <v/>
      </c>
      <c r="H84" s="643" t="str">
        <f>IF(C84&gt;0,VLOOKUP(C84,女子登録情報!$A$2:$H$2000,8,0),"")</f>
        <v/>
      </c>
      <c r="I84" s="645" t="str">
        <f>IF(C84&gt;0,VLOOKUP(C84,女子登録情報!$A$2:$H$2000,5,0),"")</f>
        <v/>
      </c>
      <c r="J84" s="3"/>
    </row>
    <row r="85" spans="1:10" s="1" customFormat="1" ht="18.75" hidden="1" customHeight="1">
      <c r="A85" s="4"/>
      <c r="B85" s="648"/>
      <c r="C85" s="644"/>
      <c r="D85" s="644"/>
      <c r="E85" s="641"/>
      <c r="F85" s="642"/>
      <c r="G85" s="644"/>
      <c r="H85" s="644"/>
      <c r="I85" s="646"/>
      <c r="J85" s="3"/>
    </row>
    <row r="86" spans="1:10" s="1" customFormat="1" ht="18.75" hidden="1" customHeight="1">
      <c r="A86" s="4"/>
      <c r="B86" s="647">
        <v>6</v>
      </c>
      <c r="C86" s="643"/>
      <c r="D86" s="643" t="str">
        <f>IF(C86,VLOOKUP(C86,女子登録情報!$A$2:$H$2000,2,0),"")</f>
        <v/>
      </c>
      <c r="E86" s="639" t="str">
        <f>IF(C86&gt;0,VLOOKUP(C86,女子登録情報!$A$2:$H$2000,3,0),"")</f>
        <v/>
      </c>
      <c r="F86" s="640"/>
      <c r="G86" s="643" t="str">
        <f>IF(C86&gt;0,VLOOKUP(C86,女子登録情報!$A$2:$H$2000,4,0),"")</f>
        <v/>
      </c>
      <c r="H86" s="643" t="str">
        <f>IF(C86&gt;0,VLOOKUP(C86,女子登録情報!$A$2:$H$2000,8,0),"")</f>
        <v/>
      </c>
      <c r="I86" s="645" t="str">
        <f>IF(C86&gt;0,VLOOKUP(C86,女子登録情報!$A$2:$H$2000,5,0),"")</f>
        <v/>
      </c>
      <c r="J86" s="3"/>
    </row>
    <row r="87" spans="1:10" s="1" customFormat="1" ht="19.5" hidden="1" customHeight="1" thickBot="1">
      <c r="A87" s="4"/>
      <c r="B87" s="694"/>
      <c r="C87" s="695"/>
      <c r="D87" s="695"/>
      <c r="E87" s="696"/>
      <c r="F87" s="697"/>
      <c r="G87" s="695"/>
      <c r="H87" s="695"/>
      <c r="I87" s="670"/>
      <c r="J87" s="3"/>
    </row>
    <row r="88" spans="1:10" s="1" customFormat="1" ht="18.75" hidden="1">
      <c r="A88" s="4"/>
      <c r="B88" s="671" t="s">
        <v>1181</v>
      </c>
      <c r="C88" s="672"/>
      <c r="D88" s="672"/>
      <c r="E88" s="672"/>
      <c r="F88" s="672"/>
      <c r="G88" s="672"/>
      <c r="H88" s="672"/>
      <c r="I88" s="673"/>
      <c r="J88" s="3"/>
    </row>
    <row r="89" spans="1:10" s="1" customFormat="1" ht="18.75" hidden="1">
      <c r="A89" s="4"/>
      <c r="B89" s="674"/>
      <c r="C89" s="675"/>
      <c r="D89" s="675"/>
      <c r="E89" s="675"/>
      <c r="F89" s="675"/>
      <c r="G89" s="675"/>
      <c r="H89" s="675"/>
      <c r="I89" s="676"/>
      <c r="J89" s="3"/>
    </row>
    <row r="90" spans="1:10" s="1" customFormat="1" ht="19.5" hidden="1" thickBot="1">
      <c r="A90" s="4"/>
      <c r="B90" s="677"/>
      <c r="C90" s="678"/>
      <c r="D90" s="678"/>
      <c r="E90" s="678"/>
      <c r="F90" s="678"/>
      <c r="G90" s="678"/>
      <c r="H90" s="678"/>
      <c r="I90" s="679"/>
      <c r="J90" s="3"/>
    </row>
    <row r="91" spans="1:10" s="1" customFormat="1" ht="18.75" hidden="1">
      <c r="A91" s="35"/>
      <c r="B91" s="35"/>
      <c r="C91" s="35"/>
      <c r="D91" s="35"/>
      <c r="E91" s="35"/>
      <c r="F91" s="35"/>
      <c r="G91" s="35"/>
      <c r="H91" s="35"/>
      <c r="I91" s="35"/>
      <c r="J91" s="38"/>
    </row>
    <row r="92" spans="1:10" s="1" customFormat="1" ht="18.75" hidden="1">
      <c r="A92" s="4"/>
      <c r="B92" s="4"/>
      <c r="C92" s="4"/>
      <c r="D92" s="4"/>
      <c r="E92" s="4"/>
      <c r="F92" s="4"/>
      <c r="G92" s="4"/>
      <c r="H92" s="4"/>
      <c r="I92" s="4"/>
      <c r="J92" s="36" t="s">
        <v>1198</v>
      </c>
    </row>
    <row r="93" spans="1:10" s="1" customFormat="1" ht="18.75" hidden="1" customHeight="1">
      <c r="A93" s="4"/>
      <c r="B93" s="735" t="str">
        <f>CONCATENATE('加盟校情報&amp;大会設定'!$G$5,'加盟校情報&amp;大会設定'!$H$5,'加盟校情報&amp;大会設定'!$I$5,'加盟校情報&amp;大会設定'!$J$5,)&amp;"　女子4×400mR"</f>
        <v>第50回東海学生陸上競技秋季選手権大会　女子4×400mR</v>
      </c>
      <c r="C93" s="736"/>
      <c r="D93" s="736"/>
      <c r="E93" s="736"/>
      <c r="F93" s="736"/>
      <c r="G93" s="736"/>
      <c r="H93" s="736"/>
      <c r="I93" s="737"/>
      <c r="J93" s="3"/>
    </row>
    <row r="94" spans="1:10" s="1" customFormat="1" ht="19.5" hidden="1" customHeight="1" thickBot="1">
      <c r="A94" s="4"/>
      <c r="B94" s="738"/>
      <c r="C94" s="739"/>
      <c r="D94" s="739"/>
      <c r="E94" s="739"/>
      <c r="F94" s="739"/>
      <c r="G94" s="739"/>
      <c r="H94" s="739"/>
      <c r="I94" s="740"/>
      <c r="J94" s="3"/>
    </row>
    <row r="95" spans="1:10" s="1" customFormat="1" ht="18.75" hidden="1">
      <c r="A95" s="4"/>
      <c r="B95" s="650" t="s">
        <v>1183</v>
      </c>
      <c r="C95" s="651"/>
      <c r="D95" s="688" t="str">
        <f>IF(基本情報登録!$D$6&gt;0,基本情報登録!$D$6,"")</f>
        <v/>
      </c>
      <c r="E95" s="689"/>
      <c r="F95" s="689"/>
      <c r="G95" s="689"/>
      <c r="H95" s="651"/>
      <c r="I95" s="37" t="s">
        <v>1217</v>
      </c>
      <c r="J95" s="3"/>
    </row>
    <row r="96" spans="1:10" s="1" customFormat="1" ht="18.75" hidden="1" customHeight="1">
      <c r="A96" s="4"/>
      <c r="B96" s="657" t="s">
        <v>1</v>
      </c>
      <c r="C96" s="658"/>
      <c r="D96" s="690" t="str">
        <f>IF(基本情報登録!$D$8&gt;0,基本情報登録!$D$8,"")</f>
        <v/>
      </c>
      <c r="E96" s="691"/>
      <c r="F96" s="691"/>
      <c r="G96" s="691"/>
      <c r="H96" s="658"/>
      <c r="I96" s="645"/>
      <c r="J96" s="3"/>
    </row>
    <row r="97" spans="1:10" s="1" customFormat="1" ht="19.5" hidden="1" customHeight="1" thickBot="1">
      <c r="A97" s="4"/>
      <c r="B97" s="686"/>
      <c r="C97" s="687"/>
      <c r="D97" s="692"/>
      <c r="E97" s="693"/>
      <c r="F97" s="693"/>
      <c r="G97" s="693"/>
      <c r="H97" s="687"/>
      <c r="I97" s="670"/>
      <c r="J97" s="3"/>
    </row>
    <row r="98" spans="1:10" s="1" customFormat="1" ht="18.75" hidden="1">
      <c r="A98" s="4"/>
      <c r="B98" s="650" t="s">
        <v>2127</v>
      </c>
      <c r="C98" s="651"/>
      <c r="D98" s="652"/>
      <c r="E98" s="653"/>
      <c r="F98" s="653"/>
      <c r="G98" s="653"/>
      <c r="H98" s="653"/>
      <c r="I98" s="654"/>
      <c r="J98" s="3"/>
    </row>
    <row r="99" spans="1:10" s="1" customFormat="1" ht="18.75" hidden="1">
      <c r="A99" s="4"/>
      <c r="B99" s="25"/>
      <c r="C99" s="26"/>
      <c r="D99" s="27"/>
      <c r="E99" s="655" t="str">
        <f>TEXT(D98,"00000")</f>
        <v>00000</v>
      </c>
      <c r="F99" s="655"/>
      <c r="G99" s="655"/>
      <c r="H99" s="655"/>
      <c r="I99" s="656"/>
      <c r="J99" s="3"/>
    </row>
    <row r="100" spans="1:10" s="1" customFormat="1" ht="18.75" hidden="1" customHeight="1">
      <c r="A100" s="4"/>
      <c r="B100" s="657" t="s">
        <v>21</v>
      </c>
      <c r="C100" s="658"/>
      <c r="D100" s="639"/>
      <c r="E100" s="661"/>
      <c r="F100" s="661"/>
      <c r="G100" s="661"/>
      <c r="H100" s="661"/>
      <c r="I100" s="662"/>
      <c r="J100" s="3"/>
    </row>
    <row r="101" spans="1:10" s="1" customFormat="1" ht="18.75" hidden="1" customHeight="1">
      <c r="A101" s="4"/>
      <c r="B101" s="659"/>
      <c r="C101" s="660"/>
      <c r="D101" s="641"/>
      <c r="E101" s="663"/>
      <c r="F101" s="663"/>
      <c r="G101" s="663"/>
      <c r="H101" s="663"/>
      <c r="I101" s="664"/>
      <c r="J101" s="3"/>
    </row>
    <row r="102" spans="1:10" s="1" customFormat="1" ht="19.5" hidden="1" thickBot="1">
      <c r="A102" s="4"/>
      <c r="B102" s="665" t="s">
        <v>1177</v>
      </c>
      <c r="C102" s="666"/>
      <c r="D102" s="667"/>
      <c r="E102" s="668"/>
      <c r="F102" s="668"/>
      <c r="G102" s="668"/>
      <c r="H102" s="668"/>
      <c r="I102" s="669"/>
      <c r="J102" s="3"/>
    </row>
    <row r="103" spans="1:10" s="1" customFormat="1" ht="18.75" hidden="1">
      <c r="A103" s="4"/>
      <c r="B103" s="698" t="s">
        <v>1178</v>
      </c>
      <c r="C103" s="699"/>
      <c r="D103" s="699"/>
      <c r="E103" s="699"/>
      <c r="F103" s="699"/>
      <c r="G103" s="699"/>
      <c r="H103" s="699"/>
      <c r="I103" s="700"/>
      <c r="J103" s="3"/>
    </row>
    <row r="104" spans="1:10" s="1" customFormat="1" ht="19.5" hidden="1" thickBot="1">
      <c r="A104" s="4"/>
      <c r="B104" s="28" t="s">
        <v>1182</v>
      </c>
      <c r="C104" s="29" t="s">
        <v>14</v>
      </c>
      <c r="D104" s="29" t="s">
        <v>1122</v>
      </c>
      <c r="E104" s="701" t="s">
        <v>1179</v>
      </c>
      <c r="F104" s="702"/>
      <c r="G104" s="29" t="s">
        <v>1183</v>
      </c>
      <c r="H104" s="29" t="s">
        <v>39</v>
      </c>
      <c r="I104" s="30" t="s">
        <v>1180</v>
      </c>
      <c r="J104" s="3"/>
    </row>
    <row r="105" spans="1:10" s="1" customFormat="1" ht="19.5" hidden="1" customHeight="1" thickTop="1">
      <c r="A105" s="4"/>
      <c r="B105" s="703">
        <v>1</v>
      </c>
      <c r="C105" s="704"/>
      <c r="D105" s="704" t="str">
        <f>IF(C105&gt;0,VLOOKUP(C105,女子登録情報!$A$2:$H$2000,2,0),"")</f>
        <v/>
      </c>
      <c r="E105" s="705" t="str">
        <f>IF(C105&gt;0,VLOOKUP(C105,女子登録情報!$A$2:$H$2000,3,0),"")</f>
        <v/>
      </c>
      <c r="F105" s="706"/>
      <c r="G105" s="704" t="str">
        <f>IF(C105&gt;0,VLOOKUP(C105,女子登録情報!$A$2:$H$2000,4,0),"")</f>
        <v/>
      </c>
      <c r="H105" s="704" t="str">
        <f>IF(C105&gt;0,VLOOKUP(C105,女子登録情報!$A$2:$H$2000,8,0),"")</f>
        <v/>
      </c>
      <c r="I105" s="707" t="str">
        <f>IF(C105&gt;0,VLOOKUP(C105,女子登録情報!$A$2:$H$2000,5,0),"")</f>
        <v/>
      </c>
      <c r="J105" s="3"/>
    </row>
    <row r="106" spans="1:10" s="1" customFormat="1" ht="18.75" hidden="1" customHeight="1">
      <c r="A106" s="4"/>
      <c r="B106" s="648"/>
      <c r="C106" s="644"/>
      <c r="D106" s="644"/>
      <c r="E106" s="641"/>
      <c r="F106" s="642"/>
      <c r="G106" s="644"/>
      <c r="H106" s="644"/>
      <c r="I106" s="646"/>
      <c r="J106" s="3"/>
    </row>
    <row r="107" spans="1:10" s="1" customFormat="1" ht="18.75" hidden="1" customHeight="1">
      <c r="A107" s="4"/>
      <c r="B107" s="647">
        <v>2</v>
      </c>
      <c r="C107" s="643"/>
      <c r="D107" s="643" t="str">
        <f>IF(C107,VLOOKUP(C107,女子登録情報!$A$2:$H$2000,2,0),"")</f>
        <v/>
      </c>
      <c r="E107" s="639" t="str">
        <f>IF(C107&gt;0,VLOOKUP(C107,女子登録情報!$A$2:$H$2000,3,0),"")</f>
        <v/>
      </c>
      <c r="F107" s="640"/>
      <c r="G107" s="643" t="str">
        <f>IF(C107&gt;0,VLOOKUP(C107,女子登録情報!$A$2:$H$2000,4,0),"")</f>
        <v/>
      </c>
      <c r="H107" s="643" t="str">
        <f>IF(C107&gt;0,VLOOKUP(C107,女子登録情報!$A$2:$H$2000,8,0),"")</f>
        <v/>
      </c>
      <c r="I107" s="645" t="str">
        <f>IF(C107&gt;0,VLOOKUP(C107,女子登録情報!$A$2:$H$2000,5,0),"")</f>
        <v/>
      </c>
      <c r="J107" s="3"/>
    </row>
    <row r="108" spans="1:10" s="1" customFormat="1" ht="18.75" hidden="1" customHeight="1">
      <c r="A108" s="4"/>
      <c r="B108" s="648"/>
      <c r="C108" s="644"/>
      <c r="D108" s="644"/>
      <c r="E108" s="641"/>
      <c r="F108" s="642"/>
      <c r="G108" s="644"/>
      <c r="H108" s="644"/>
      <c r="I108" s="646"/>
      <c r="J108" s="3"/>
    </row>
    <row r="109" spans="1:10" s="1" customFormat="1" ht="18.75" hidden="1" customHeight="1">
      <c r="A109" s="4"/>
      <c r="B109" s="647">
        <v>3</v>
      </c>
      <c r="C109" s="643"/>
      <c r="D109" s="643" t="str">
        <f>IF(C109,VLOOKUP(C109,女子登録情報!$A$2:$H$2000,2,0),"")</f>
        <v/>
      </c>
      <c r="E109" s="639" t="str">
        <f>IF(C109&gt;0,VLOOKUP(C109,女子登録情報!$A$2:$H$2000,3,0),"")</f>
        <v/>
      </c>
      <c r="F109" s="640"/>
      <c r="G109" s="643" t="str">
        <f>IF(C109&gt;0,VLOOKUP(C109,女子登録情報!$A$2:$H$2000,4,0),"")</f>
        <v/>
      </c>
      <c r="H109" s="643" t="str">
        <f>IF(C109&gt;0,VLOOKUP(C109,女子登録情報!$A$2:$H$2000,8,0),"")</f>
        <v/>
      </c>
      <c r="I109" s="645" t="str">
        <f>IF(C109&gt;0,VLOOKUP(C109,女子登録情報!$A$2:$H$2000,5,0),"")</f>
        <v/>
      </c>
      <c r="J109" s="3"/>
    </row>
    <row r="110" spans="1:10" s="1" customFormat="1" ht="18.75" hidden="1" customHeight="1">
      <c r="A110" s="4"/>
      <c r="B110" s="648"/>
      <c r="C110" s="644"/>
      <c r="D110" s="644"/>
      <c r="E110" s="641"/>
      <c r="F110" s="642"/>
      <c r="G110" s="644"/>
      <c r="H110" s="644"/>
      <c r="I110" s="646"/>
      <c r="J110" s="3"/>
    </row>
    <row r="111" spans="1:10" s="1" customFormat="1" ht="18.75" hidden="1" customHeight="1">
      <c r="A111" s="4"/>
      <c r="B111" s="647">
        <v>4</v>
      </c>
      <c r="C111" s="643"/>
      <c r="D111" s="643" t="str">
        <f>IF(C111,VLOOKUP(C111,女子登録情報!$A$2:$H$2000,2,0),"")</f>
        <v/>
      </c>
      <c r="E111" s="639" t="str">
        <f>IF(C111&gt;0,VLOOKUP(C111,女子登録情報!$A$2:$H$2000,3,0),"")</f>
        <v/>
      </c>
      <c r="F111" s="640"/>
      <c r="G111" s="643" t="str">
        <f>IF(C111&gt;0,VLOOKUP(C111,女子登録情報!$A$2:$H$2000,4,0),"")</f>
        <v/>
      </c>
      <c r="H111" s="643" t="str">
        <f>IF(C111&gt;0,VLOOKUP(C111,女子登録情報!$A$2:$H$2000,8,0),"")</f>
        <v/>
      </c>
      <c r="I111" s="645" t="str">
        <f>IF(C111&gt;0,VLOOKUP(C111,女子登録情報!$A$2:$H$2000,5,0),"")</f>
        <v/>
      </c>
      <c r="J111" s="3"/>
    </row>
    <row r="112" spans="1:10" s="1" customFormat="1" ht="18.75" hidden="1" customHeight="1">
      <c r="A112" s="4"/>
      <c r="B112" s="648"/>
      <c r="C112" s="644"/>
      <c r="D112" s="644"/>
      <c r="E112" s="641"/>
      <c r="F112" s="642"/>
      <c r="G112" s="644"/>
      <c r="H112" s="644"/>
      <c r="I112" s="646"/>
      <c r="J112" s="3"/>
    </row>
    <row r="113" spans="1:10" s="1" customFormat="1" ht="18.75" hidden="1" customHeight="1">
      <c r="A113" s="4"/>
      <c r="B113" s="647">
        <v>5</v>
      </c>
      <c r="C113" s="643"/>
      <c r="D113" s="643" t="str">
        <f>IF(C113,VLOOKUP(C113,女子登録情報!$A$2:$H$2000,2,0),"")</f>
        <v/>
      </c>
      <c r="E113" s="639" t="str">
        <f>IF(C113&gt;0,VLOOKUP(C113,女子登録情報!$A$2:$H$2000,3,0),"")</f>
        <v/>
      </c>
      <c r="F113" s="640"/>
      <c r="G113" s="643" t="str">
        <f>IF(C113&gt;0,VLOOKUP(C113,女子登録情報!$A$2:$H$2000,4,0),"")</f>
        <v/>
      </c>
      <c r="H113" s="643" t="str">
        <f>IF(C113&gt;0,VLOOKUP(C113,女子登録情報!$A$2:$H$2000,8,0),"")</f>
        <v/>
      </c>
      <c r="I113" s="645" t="str">
        <f>IF(C113&gt;0,VLOOKUP(C113,女子登録情報!$A$2:$H$2000,5,0),"")</f>
        <v/>
      </c>
      <c r="J113" s="3"/>
    </row>
    <row r="114" spans="1:10" s="1" customFormat="1" ht="18.75" hidden="1" customHeight="1">
      <c r="A114" s="4"/>
      <c r="B114" s="648"/>
      <c r="C114" s="644"/>
      <c r="D114" s="644"/>
      <c r="E114" s="641"/>
      <c r="F114" s="642"/>
      <c r="G114" s="644"/>
      <c r="H114" s="644"/>
      <c r="I114" s="646"/>
      <c r="J114" s="3"/>
    </row>
    <row r="115" spans="1:10" s="1" customFormat="1" ht="18.75" hidden="1" customHeight="1">
      <c r="A115" s="4"/>
      <c r="B115" s="647">
        <v>6</v>
      </c>
      <c r="C115" s="643"/>
      <c r="D115" s="643" t="str">
        <f>IF(C115,VLOOKUP(C115,女子登録情報!$A$2:$H$2000,2,0),"")</f>
        <v/>
      </c>
      <c r="E115" s="639" t="str">
        <f>IF(C115&gt;0,VLOOKUP(C115,女子登録情報!$A$2:$H$2000,3,0),"")</f>
        <v/>
      </c>
      <c r="F115" s="640"/>
      <c r="G115" s="643" t="str">
        <f>IF(C115&gt;0,VLOOKUP(C115,女子登録情報!$A$2:$H$2000,4,0),"")</f>
        <v/>
      </c>
      <c r="H115" s="643" t="str">
        <f>IF(C115&gt;0,VLOOKUP(C115,女子登録情報!$A$2:$H$2000,8,0),"")</f>
        <v/>
      </c>
      <c r="I115" s="645" t="str">
        <f>IF(C115&gt;0,VLOOKUP(C115,女子登録情報!$A$2:$H$2000,5,0),"")</f>
        <v/>
      </c>
      <c r="J115" s="3"/>
    </row>
    <row r="116" spans="1:10" s="1" customFormat="1" ht="19.5" hidden="1" customHeight="1" thickBot="1">
      <c r="A116" s="4"/>
      <c r="B116" s="694"/>
      <c r="C116" s="695"/>
      <c r="D116" s="695"/>
      <c r="E116" s="696"/>
      <c r="F116" s="697"/>
      <c r="G116" s="695"/>
      <c r="H116" s="695"/>
      <c r="I116" s="670"/>
      <c r="J116" s="3"/>
    </row>
    <row r="117" spans="1:10" s="1" customFormat="1" ht="18.75" hidden="1">
      <c r="A117" s="4"/>
      <c r="B117" s="671" t="s">
        <v>1181</v>
      </c>
      <c r="C117" s="672"/>
      <c r="D117" s="672"/>
      <c r="E117" s="672"/>
      <c r="F117" s="672"/>
      <c r="G117" s="672"/>
      <c r="H117" s="672"/>
      <c r="I117" s="673"/>
      <c r="J117" s="3"/>
    </row>
    <row r="118" spans="1:10" s="1" customFormat="1" ht="18.75" hidden="1">
      <c r="A118" s="4"/>
      <c r="B118" s="674"/>
      <c r="C118" s="675"/>
      <c r="D118" s="675"/>
      <c r="E118" s="675"/>
      <c r="F118" s="675"/>
      <c r="G118" s="675"/>
      <c r="H118" s="675"/>
      <c r="I118" s="676"/>
      <c r="J118" s="3"/>
    </row>
    <row r="119" spans="1:10" s="1" customFormat="1" ht="19.5" hidden="1" thickBot="1">
      <c r="A119" s="4"/>
      <c r="B119" s="677"/>
      <c r="C119" s="678"/>
      <c r="D119" s="678"/>
      <c r="E119" s="678"/>
      <c r="F119" s="678"/>
      <c r="G119" s="678"/>
      <c r="H119" s="678"/>
      <c r="I119" s="679"/>
      <c r="J119" s="3"/>
    </row>
    <row r="120" spans="1:10" s="1" customFormat="1" ht="18.75" hidden="1">
      <c r="A120" s="35"/>
      <c r="B120" s="35"/>
      <c r="C120" s="35"/>
      <c r="D120" s="35"/>
      <c r="E120" s="35"/>
      <c r="F120" s="35"/>
      <c r="G120" s="35"/>
      <c r="H120" s="35"/>
      <c r="I120" s="35"/>
      <c r="J120" s="38"/>
    </row>
    <row r="121" spans="1:10" s="1" customFormat="1" ht="18.75" hidden="1">
      <c r="A121" s="4"/>
      <c r="B121" s="4"/>
      <c r="C121" s="4"/>
      <c r="D121" s="4"/>
      <c r="E121" s="4"/>
      <c r="F121" s="4"/>
      <c r="G121" s="4"/>
      <c r="H121" s="4"/>
      <c r="I121" s="4"/>
      <c r="J121" s="36" t="s">
        <v>1199</v>
      </c>
    </row>
    <row r="122" spans="1:10" s="1" customFormat="1" ht="18.75" hidden="1" customHeight="1">
      <c r="A122" s="4"/>
      <c r="B122" s="735" t="str">
        <f>CONCATENATE('加盟校情報&amp;大会設定'!$G$5,'加盟校情報&amp;大会設定'!$H$5,'加盟校情報&amp;大会設定'!$I$5,'加盟校情報&amp;大会設定'!$J$5,)&amp;"　女子4×400mR"</f>
        <v>第50回東海学生陸上競技秋季選手権大会　女子4×400mR</v>
      </c>
      <c r="C122" s="736"/>
      <c r="D122" s="736"/>
      <c r="E122" s="736"/>
      <c r="F122" s="736"/>
      <c r="G122" s="736"/>
      <c r="H122" s="736"/>
      <c r="I122" s="737"/>
      <c r="J122" s="3"/>
    </row>
    <row r="123" spans="1:10" s="1" customFormat="1" ht="19.5" hidden="1" customHeight="1" thickBot="1">
      <c r="A123" s="4"/>
      <c r="B123" s="738"/>
      <c r="C123" s="739"/>
      <c r="D123" s="739"/>
      <c r="E123" s="739"/>
      <c r="F123" s="739"/>
      <c r="G123" s="739"/>
      <c r="H123" s="739"/>
      <c r="I123" s="740"/>
      <c r="J123" s="3"/>
    </row>
    <row r="124" spans="1:10" s="1" customFormat="1" ht="18.75" hidden="1">
      <c r="A124" s="4"/>
      <c r="B124" s="650" t="s">
        <v>1183</v>
      </c>
      <c r="C124" s="651"/>
      <c r="D124" s="688" t="str">
        <f>IF(基本情報登録!$D$6&gt;0,基本情報登録!$D$6,"")</f>
        <v/>
      </c>
      <c r="E124" s="689"/>
      <c r="F124" s="689"/>
      <c r="G124" s="689"/>
      <c r="H124" s="651"/>
      <c r="I124" s="37" t="s">
        <v>1217</v>
      </c>
      <c r="J124" s="3"/>
    </row>
    <row r="125" spans="1:10" s="1" customFormat="1" ht="18.75" hidden="1" customHeight="1">
      <c r="A125" s="4"/>
      <c r="B125" s="657" t="s">
        <v>1</v>
      </c>
      <c r="C125" s="658"/>
      <c r="D125" s="690" t="str">
        <f>IF(基本情報登録!$D$8&gt;0,基本情報登録!$D$8,"")</f>
        <v/>
      </c>
      <c r="E125" s="691"/>
      <c r="F125" s="691"/>
      <c r="G125" s="691"/>
      <c r="H125" s="658"/>
      <c r="I125" s="645"/>
      <c r="J125" s="3"/>
    </row>
    <row r="126" spans="1:10" s="1" customFormat="1" ht="19.5" hidden="1" customHeight="1" thickBot="1">
      <c r="A126" s="4"/>
      <c r="B126" s="686"/>
      <c r="C126" s="687"/>
      <c r="D126" s="692"/>
      <c r="E126" s="693"/>
      <c r="F126" s="693"/>
      <c r="G126" s="693"/>
      <c r="H126" s="687"/>
      <c r="I126" s="670"/>
      <c r="J126" s="3"/>
    </row>
    <row r="127" spans="1:10" s="1" customFormat="1" ht="18.75" hidden="1">
      <c r="A127" s="4"/>
      <c r="B127" s="650" t="s">
        <v>2127</v>
      </c>
      <c r="C127" s="651"/>
      <c r="D127" s="652"/>
      <c r="E127" s="653"/>
      <c r="F127" s="653"/>
      <c r="G127" s="653"/>
      <c r="H127" s="653"/>
      <c r="I127" s="654"/>
      <c r="J127" s="3"/>
    </row>
    <row r="128" spans="1:10" s="1" customFormat="1" ht="18.75" hidden="1">
      <c r="A128" s="4"/>
      <c r="B128" s="25"/>
      <c r="C128" s="26"/>
      <c r="D128" s="27"/>
      <c r="E128" s="655" t="str">
        <f>TEXT(D127,"00000")</f>
        <v>00000</v>
      </c>
      <c r="F128" s="655"/>
      <c r="G128" s="655"/>
      <c r="H128" s="655"/>
      <c r="I128" s="656"/>
      <c r="J128" s="3"/>
    </row>
    <row r="129" spans="1:10" s="1" customFormat="1" ht="18.75" hidden="1" customHeight="1">
      <c r="A129" s="4"/>
      <c r="B129" s="657" t="s">
        <v>21</v>
      </c>
      <c r="C129" s="658"/>
      <c r="D129" s="639"/>
      <c r="E129" s="661"/>
      <c r="F129" s="661"/>
      <c r="G129" s="661"/>
      <c r="H129" s="661"/>
      <c r="I129" s="662"/>
      <c r="J129" s="3"/>
    </row>
    <row r="130" spans="1:10" s="1" customFormat="1" ht="18.75" hidden="1" customHeight="1">
      <c r="A130" s="4"/>
      <c r="B130" s="659"/>
      <c r="C130" s="660"/>
      <c r="D130" s="641"/>
      <c r="E130" s="663"/>
      <c r="F130" s="663"/>
      <c r="G130" s="663"/>
      <c r="H130" s="663"/>
      <c r="I130" s="664"/>
      <c r="J130" s="3"/>
    </row>
    <row r="131" spans="1:10" s="1" customFormat="1" ht="19.5" hidden="1" thickBot="1">
      <c r="A131" s="4"/>
      <c r="B131" s="665" t="s">
        <v>1177</v>
      </c>
      <c r="C131" s="666"/>
      <c r="D131" s="667"/>
      <c r="E131" s="668"/>
      <c r="F131" s="668"/>
      <c r="G131" s="668"/>
      <c r="H131" s="668"/>
      <c r="I131" s="669"/>
      <c r="J131" s="3"/>
    </row>
    <row r="132" spans="1:10" s="1" customFormat="1" ht="18.75" hidden="1">
      <c r="A132" s="4"/>
      <c r="B132" s="698" t="s">
        <v>1178</v>
      </c>
      <c r="C132" s="699"/>
      <c r="D132" s="699"/>
      <c r="E132" s="699"/>
      <c r="F132" s="699"/>
      <c r="G132" s="699"/>
      <c r="H132" s="699"/>
      <c r="I132" s="700"/>
      <c r="J132" s="3"/>
    </row>
    <row r="133" spans="1:10" s="1" customFormat="1" ht="19.5" hidden="1" thickBot="1">
      <c r="A133" s="4"/>
      <c r="B133" s="28" t="s">
        <v>1182</v>
      </c>
      <c r="C133" s="29" t="s">
        <v>14</v>
      </c>
      <c r="D133" s="29" t="s">
        <v>1122</v>
      </c>
      <c r="E133" s="701" t="s">
        <v>1179</v>
      </c>
      <c r="F133" s="702"/>
      <c r="G133" s="29" t="s">
        <v>1183</v>
      </c>
      <c r="H133" s="29" t="s">
        <v>39</v>
      </c>
      <c r="I133" s="30" t="s">
        <v>1180</v>
      </c>
      <c r="J133" s="3"/>
    </row>
    <row r="134" spans="1:10" s="1" customFormat="1" ht="19.5" hidden="1" customHeight="1" thickTop="1">
      <c r="A134" s="4"/>
      <c r="B134" s="703">
        <v>1</v>
      </c>
      <c r="C134" s="704"/>
      <c r="D134" s="704" t="str">
        <f>IF(C134&gt;0,VLOOKUP(C134,女子登録情報!$A$2:$H$2000,2,0),"")</f>
        <v/>
      </c>
      <c r="E134" s="705" t="str">
        <f>IF(C134&gt;0,VLOOKUP(C134,女子登録情報!$A$2:$H$2000,3,0),"")</f>
        <v/>
      </c>
      <c r="F134" s="706"/>
      <c r="G134" s="704" t="str">
        <f>IF(C134&gt;0,VLOOKUP(C134,女子登録情報!$A$2:$H$2000,4,0),"")</f>
        <v/>
      </c>
      <c r="H134" s="704" t="str">
        <f>IF(C134&gt;0,VLOOKUP(C134,女子登録情報!$A$2:$H$2000,8,0),"")</f>
        <v/>
      </c>
      <c r="I134" s="707" t="str">
        <f>IF(C134&gt;0,VLOOKUP(C134,女子登録情報!$A$2:$H$2000,5,0),"")</f>
        <v/>
      </c>
      <c r="J134" s="3"/>
    </row>
    <row r="135" spans="1:10" s="1" customFormat="1" ht="18.75" hidden="1" customHeight="1">
      <c r="A135" s="4"/>
      <c r="B135" s="648"/>
      <c r="C135" s="644"/>
      <c r="D135" s="644"/>
      <c r="E135" s="641"/>
      <c r="F135" s="642"/>
      <c r="G135" s="644"/>
      <c r="H135" s="644"/>
      <c r="I135" s="646"/>
      <c r="J135" s="3"/>
    </row>
    <row r="136" spans="1:10" s="1" customFormat="1" ht="18.75" hidden="1" customHeight="1">
      <c r="A136" s="4"/>
      <c r="B136" s="647">
        <v>2</v>
      </c>
      <c r="C136" s="643"/>
      <c r="D136" s="643" t="str">
        <f>IF(C136,VLOOKUP(C136,女子登録情報!$A$2:$H$2000,2,0),"")</f>
        <v/>
      </c>
      <c r="E136" s="639" t="str">
        <f>IF(C136&gt;0,VLOOKUP(C136,女子登録情報!$A$2:$H$2000,3,0),"")</f>
        <v/>
      </c>
      <c r="F136" s="640"/>
      <c r="G136" s="643" t="str">
        <f>IF(C136&gt;0,VLOOKUP(C136,女子登録情報!$A$2:$H$2000,4,0),"")</f>
        <v/>
      </c>
      <c r="H136" s="643" t="str">
        <f>IF(C136&gt;0,VLOOKUP(C136,女子登録情報!$A$2:$H$2000,8,0),"")</f>
        <v/>
      </c>
      <c r="I136" s="645" t="str">
        <f>IF(C136&gt;0,VLOOKUP(C136,女子登録情報!$A$2:$H$2000,5,0),"")</f>
        <v/>
      </c>
      <c r="J136" s="3"/>
    </row>
    <row r="137" spans="1:10" s="1" customFormat="1" ht="18.75" hidden="1" customHeight="1">
      <c r="A137" s="4"/>
      <c r="B137" s="648"/>
      <c r="C137" s="644"/>
      <c r="D137" s="644"/>
      <c r="E137" s="641"/>
      <c r="F137" s="642"/>
      <c r="G137" s="644"/>
      <c r="H137" s="644"/>
      <c r="I137" s="646"/>
      <c r="J137" s="3"/>
    </row>
    <row r="138" spans="1:10" s="1" customFormat="1" ht="18.75" hidden="1" customHeight="1">
      <c r="A138" s="4"/>
      <c r="B138" s="647">
        <v>3</v>
      </c>
      <c r="C138" s="643"/>
      <c r="D138" s="643" t="str">
        <f>IF(C138,VLOOKUP(C138,女子登録情報!$A$2:$H$2000,2,0),"")</f>
        <v/>
      </c>
      <c r="E138" s="639" t="str">
        <f>IF(C138&gt;0,VLOOKUP(C138,女子登録情報!$A$2:$H$2000,3,0),"")</f>
        <v/>
      </c>
      <c r="F138" s="640"/>
      <c r="G138" s="643" t="str">
        <f>IF(C138&gt;0,VLOOKUP(C138,女子登録情報!$A$2:$H$2000,4,0),"")</f>
        <v/>
      </c>
      <c r="H138" s="643" t="str">
        <f>IF(C138&gt;0,VLOOKUP(C138,女子登録情報!$A$2:$H$2000,8,0),"")</f>
        <v/>
      </c>
      <c r="I138" s="645" t="str">
        <f>IF(C138&gt;0,VLOOKUP(C138,女子登録情報!$A$2:$H$2000,5,0),"")</f>
        <v/>
      </c>
      <c r="J138" s="3"/>
    </row>
    <row r="139" spans="1:10" s="1" customFormat="1" ht="18.75" hidden="1" customHeight="1">
      <c r="A139" s="4"/>
      <c r="B139" s="648"/>
      <c r="C139" s="644"/>
      <c r="D139" s="644"/>
      <c r="E139" s="641"/>
      <c r="F139" s="642"/>
      <c r="G139" s="644"/>
      <c r="H139" s="644"/>
      <c r="I139" s="646"/>
      <c r="J139" s="3"/>
    </row>
    <row r="140" spans="1:10" s="1" customFormat="1" ht="18.75" hidden="1" customHeight="1">
      <c r="A140" s="4"/>
      <c r="B140" s="647">
        <v>4</v>
      </c>
      <c r="C140" s="643"/>
      <c r="D140" s="643" t="str">
        <f>IF(C140,VLOOKUP(C140,女子登録情報!$A$2:$H$2000,2,0),"")</f>
        <v/>
      </c>
      <c r="E140" s="639" t="str">
        <f>IF(C140&gt;0,VLOOKUP(C140,女子登録情報!$A$2:$H$2000,3,0),"")</f>
        <v/>
      </c>
      <c r="F140" s="640"/>
      <c r="G140" s="643" t="str">
        <f>IF(C140&gt;0,VLOOKUP(C140,女子登録情報!$A$2:$H$2000,4,0),"")</f>
        <v/>
      </c>
      <c r="H140" s="643" t="str">
        <f>IF(C140&gt;0,VLOOKUP(C140,女子登録情報!$A$2:$H$2000,8,0),"")</f>
        <v/>
      </c>
      <c r="I140" s="645" t="str">
        <f>IF(C140&gt;0,VLOOKUP(C140,女子登録情報!$A$2:$H$2000,5,0),"")</f>
        <v/>
      </c>
      <c r="J140" s="3"/>
    </row>
    <row r="141" spans="1:10" s="1" customFormat="1" ht="18.75" hidden="1" customHeight="1">
      <c r="A141" s="4"/>
      <c r="B141" s="648"/>
      <c r="C141" s="644"/>
      <c r="D141" s="644"/>
      <c r="E141" s="641"/>
      <c r="F141" s="642"/>
      <c r="G141" s="644"/>
      <c r="H141" s="644"/>
      <c r="I141" s="646"/>
      <c r="J141" s="3"/>
    </row>
    <row r="142" spans="1:10" s="1" customFormat="1" ht="18.75" hidden="1" customHeight="1">
      <c r="A142" s="4"/>
      <c r="B142" s="647">
        <v>5</v>
      </c>
      <c r="C142" s="643"/>
      <c r="D142" s="643" t="str">
        <f>IF(C142,VLOOKUP(C142,女子登録情報!$A$2:$H$2000,2,0),"")</f>
        <v/>
      </c>
      <c r="E142" s="639" t="str">
        <f>IF(C142&gt;0,VLOOKUP(C142,女子登録情報!$A$2:$H$2000,3,0),"")</f>
        <v/>
      </c>
      <c r="F142" s="640"/>
      <c r="G142" s="643" t="str">
        <f>IF(C142&gt;0,VLOOKUP(C142,女子登録情報!$A$2:$H$2000,4,0),"")</f>
        <v/>
      </c>
      <c r="H142" s="643" t="str">
        <f>IF(C142&gt;0,VLOOKUP(C142,女子登録情報!$A$2:$H$2000,8,0),"")</f>
        <v/>
      </c>
      <c r="I142" s="645" t="str">
        <f>IF(C142&gt;0,VLOOKUP(C142,女子登録情報!$A$2:$H$2000,5,0),"")</f>
        <v/>
      </c>
      <c r="J142" s="3"/>
    </row>
    <row r="143" spans="1:10" s="1" customFormat="1" ht="18.75" hidden="1" customHeight="1">
      <c r="A143" s="4"/>
      <c r="B143" s="648"/>
      <c r="C143" s="644"/>
      <c r="D143" s="644"/>
      <c r="E143" s="641"/>
      <c r="F143" s="642"/>
      <c r="G143" s="644"/>
      <c r="H143" s="644"/>
      <c r="I143" s="646"/>
      <c r="J143" s="3"/>
    </row>
    <row r="144" spans="1:10" s="1" customFormat="1" ht="18.75" hidden="1" customHeight="1">
      <c r="A144" s="4"/>
      <c r="B144" s="647">
        <v>6</v>
      </c>
      <c r="C144" s="643"/>
      <c r="D144" s="643" t="str">
        <f>IF(C144,VLOOKUP(C144,女子登録情報!$A$2:$H$2000,2,0),"")</f>
        <v/>
      </c>
      <c r="E144" s="639" t="str">
        <f>IF(C144&gt;0,VLOOKUP(C144,女子登録情報!$A$2:$H$2000,3,0),"")</f>
        <v/>
      </c>
      <c r="F144" s="640"/>
      <c r="G144" s="643" t="str">
        <f>IF(C144&gt;0,VLOOKUP(C144,女子登録情報!$A$2:$H$2000,4,0),"")</f>
        <v/>
      </c>
      <c r="H144" s="643" t="str">
        <f>IF(C144&gt;0,VLOOKUP(C144,女子登録情報!$A$2:$H$2000,8,0),"")</f>
        <v/>
      </c>
      <c r="I144" s="645" t="str">
        <f>IF(C144&gt;0,VLOOKUP(C144,女子登録情報!$A$2:$H$2000,5,0),"")</f>
        <v/>
      </c>
      <c r="J144" s="3"/>
    </row>
    <row r="145" spans="1:10" s="1" customFormat="1" ht="19.5" hidden="1" customHeight="1" thickBot="1">
      <c r="A145" s="4"/>
      <c r="B145" s="694"/>
      <c r="C145" s="695"/>
      <c r="D145" s="695"/>
      <c r="E145" s="696"/>
      <c r="F145" s="697"/>
      <c r="G145" s="695"/>
      <c r="H145" s="695"/>
      <c r="I145" s="670"/>
      <c r="J145" s="3"/>
    </row>
    <row r="146" spans="1:10" s="1" customFormat="1" ht="18.75" hidden="1">
      <c r="A146" s="4"/>
      <c r="B146" s="671" t="s">
        <v>1181</v>
      </c>
      <c r="C146" s="672"/>
      <c r="D146" s="672"/>
      <c r="E146" s="672"/>
      <c r="F146" s="672"/>
      <c r="G146" s="672"/>
      <c r="H146" s="672"/>
      <c r="I146" s="673"/>
      <c r="J146" s="3"/>
    </row>
    <row r="147" spans="1:10" s="1" customFormat="1" ht="18.75" hidden="1">
      <c r="A147" s="4"/>
      <c r="B147" s="674"/>
      <c r="C147" s="675"/>
      <c r="D147" s="675"/>
      <c r="E147" s="675"/>
      <c r="F147" s="675"/>
      <c r="G147" s="675"/>
      <c r="H147" s="675"/>
      <c r="I147" s="676"/>
      <c r="J147" s="3"/>
    </row>
    <row r="148" spans="1:10" s="1" customFormat="1" ht="19.5" hidden="1" thickBot="1">
      <c r="A148" s="4"/>
      <c r="B148" s="677"/>
      <c r="C148" s="678"/>
      <c r="D148" s="678"/>
      <c r="E148" s="678"/>
      <c r="F148" s="678"/>
      <c r="G148" s="678"/>
      <c r="H148" s="678"/>
      <c r="I148" s="679"/>
      <c r="J148" s="3"/>
    </row>
    <row r="149" spans="1:10" s="1" customFormat="1" ht="18.75" hidden="1">
      <c r="A149" s="35"/>
      <c r="B149" s="35"/>
      <c r="C149" s="35"/>
      <c r="D149" s="35"/>
      <c r="E149" s="35"/>
      <c r="F149" s="35"/>
      <c r="G149" s="35"/>
      <c r="H149" s="35"/>
      <c r="I149" s="35"/>
      <c r="J149" s="38"/>
    </row>
    <row r="150" spans="1:10" s="1" customFormat="1" ht="18.75" hidden="1">
      <c r="A150" s="4"/>
      <c r="B150" s="4"/>
      <c r="C150" s="4"/>
      <c r="D150" s="4"/>
      <c r="E150" s="4"/>
      <c r="F150" s="4"/>
      <c r="G150" s="4"/>
      <c r="H150" s="4"/>
      <c r="I150" s="4"/>
      <c r="J150" s="36" t="s">
        <v>1200</v>
      </c>
    </row>
    <row r="151" spans="1:10" s="1" customFormat="1" ht="18.75" hidden="1" customHeight="1">
      <c r="A151" s="4"/>
      <c r="B151" s="735" t="str">
        <f>CONCATENATE('加盟校情報&amp;大会設定'!$G$5,'加盟校情報&amp;大会設定'!$H$5,'加盟校情報&amp;大会設定'!$I$5,'加盟校情報&amp;大会設定'!$J$5,)&amp;"　女子4×400mR"</f>
        <v>第50回東海学生陸上競技秋季選手権大会　女子4×400mR</v>
      </c>
      <c r="C151" s="736"/>
      <c r="D151" s="736"/>
      <c r="E151" s="736"/>
      <c r="F151" s="736"/>
      <c r="G151" s="736"/>
      <c r="H151" s="736"/>
      <c r="I151" s="737"/>
      <c r="J151" s="3"/>
    </row>
    <row r="152" spans="1:10" s="1" customFormat="1" ht="19.5" hidden="1" customHeight="1" thickBot="1">
      <c r="A152" s="4"/>
      <c r="B152" s="738"/>
      <c r="C152" s="739"/>
      <c r="D152" s="739"/>
      <c r="E152" s="739"/>
      <c r="F152" s="739"/>
      <c r="G152" s="739"/>
      <c r="H152" s="739"/>
      <c r="I152" s="740"/>
      <c r="J152" s="3"/>
    </row>
    <row r="153" spans="1:10" s="1" customFormat="1" ht="18.75" hidden="1">
      <c r="A153" s="4"/>
      <c r="B153" s="650" t="s">
        <v>1183</v>
      </c>
      <c r="C153" s="651"/>
      <c r="D153" s="688" t="str">
        <f>IF(基本情報登録!$D$6&gt;0,基本情報登録!$D$6,"")</f>
        <v/>
      </c>
      <c r="E153" s="689"/>
      <c r="F153" s="689"/>
      <c r="G153" s="689"/>
      <c r="H153" s="651"/>
      <c r="I153" s="37" t="s">
        <v>1217</v>
      </c>
      <c r="J153" s="3"/>
    </row>
    <row r="154" spans="1:10" s="1" customFormat="1" ht="18.75" hidden="1" customHeight="1">
      <c r="A154" s="4"/>
      <c r="B154" s="657" t="s">
        <v>1</v>
      </c>
      <c r="C154" s="658"/>
      <c r="D154" s="690" t="str">
        <f>IF(基本情報登録!$D$8&gt;0,基本情報登録!$D$8,"")</f>
        <v/>
      </c>
      <c r="E154" s="691"/>
      <c r="F154" s="691"/>
      <c r="G154" s="691"/>
      <c r="H154" s="658"/>
      <c r="I154" s="645"/>
      <c r="J154" s="3"/>
    </row>
    <row r="155" spans="1:10" s="1" customFormat="1" ht="19.5" hidden="1" customHeight="1" thickBot="1">
      <c r="A155" s="4"/>
      <c r="B155" s="686"/>
      <c r="C155" s="687"/>
      <c r="D155" s="692"/>
      <c r="E155" s="693"/>
      <c r="F155" s="693"/>
      <c r="G155" s="693"/>
      <c r="H155" s="687"/>
      <c r="I155" s="670"/>
      <c r="J155" s="3"/>
    </row>
    <row r="156" spans="1:10" s="1" customFormat="1" ht="18.75" hidden="1">
      <c r="A156" s="4"/>
      <c r="B156" s="650" t="s">
        <v>2127</v>
      </c>
      <c r="C156" s="651"/>
      <c r="D156" s="652"/>
      <c r="E156" s="653"/>
      <c r="F156" s="653"/>
      <c r="G156" s="653"/>
      <c r="H156" s="653"/>
      <c r="I156" s="654"/>
      <c r="J156" s="3"/>
    </row>
    <row r="157" spans="1:10" s="1" customFormat="1" ht="18.75" hidden="1">
      <c r="A157" s="4"/>
      <c r="B157" s="25"/>
      <c r="C157" s="26"/>
      <c r="D157" s="27"/>
      <c r="E157" s="655" t="str">
        <f>TEXT(D156,"00000")</f>
        <v>00000</v>
      </c>
      <c r="F157" s="655"/>
      <c r="G157" s="655"/>
      <c r="H157" s="655"/>
      <c r="I157" s="656"/>
      <c r="J157" s="3"/>
    </row>
    <row r="158" spans="1:10" s="1" customFormat="1" ht="18.75" hidden="1" customHeight="1">
      <c r="A158" s="4"/>
      <c r="B158" s="657" t="s">
        <v>21</v>
      </c>
      <c r="C158" s="658"/>
      <c r="D158" s="639"/>
      <c r="E158" s="661"/>
      <c r="F158" s="661"/>
      <c r="G158" s="661"/>
      <c r="H158" s="661"/>
      <c r="I158" s="662"/>
      <c r="J158" s="3"/>
    </row>
    <row r="159" spans="1:10" s="1" customFormat="1" ht="18.75" hidden="1" customHeight="1">
      <c r="A159" s="4"/>
      <c r="B159" s="659"/>
      <c r="C159" s="660"/>
      <c r="D159" s="641"/>
      <c r="E159" s="663"/>
      <c r="F159" s="663"/>
      <c r="G159" s="663"/>
      <c r="H159" s="663"/>
      <c r="I159" s="664"/>
      <c r="J159" s="3"/>
    </row>
    <row r="160" spans="1:10" s="1" customFormat="1" ht="19.5" hidden="1" thickBot="1">
      <c r="A160" s="4"/>
      <c r="B160" s="665" t="s">
        <v>1177</v>
      </c>
      <c r="C160" s="666"/>
      <c r="D160" s="667"/>
      <c r="E160" s="668"/>
      <c r="F160" s="668"/>
      <c r="G160" s="668"/>
      <c r="H160" s="668"/>
      <c r="I160" s="669"/>
      <c r="J160" s="3"/>
    </row>
    <row r="161" spans="1:10" s="1" customFormat="1" ht="18.75" hidden="1">
      <c r="A161" s="4"/>
      <c r="B161" s="698" t="s">
        <v>1178</v>
      </c>
      <c r="C161" s="699"/>
      <c r="D161" s="699"/>
      <c r="E161" s="699"/>
      <c r="F161" s="699"/>
      <c r="G161" s="699"/>
      <c r="H161" s="699"/>
      <c r="I161" s="700"/>
      <c r="J161" s="3"/>
    </row>
    <row r="162" spans="1:10" s="1" customFormat="1" ht="19.5" hidden="1" thickBot="1">
      <c r="A162" s="4"/>
      <c r="B162" s="28" t="s">
        <v>1182</v>
      </c>
      <c r="C162" s="29" t="s">
        <v>14</v>
      </c>
      <c r="D162" s="29" t="s">
        <v>1122</v>
      </c>
      <c r="E162" s="701" t="s">
        <v>1179</v>
      </c>
      <c r="F162" s="702"/>
      <c r="G162" s="29" t="s">
        <v>1183</v>
      </c>
      <c r="H162" s="29" t="s">
        <v>39</v>
      </c>
      <c r="I162" s="30" t="s">
        <v>1180</v>
      </c>
      <c r="J162" s="3"/>
    </row>
    <row r="163" spans="1:10" s="1" customFormat="1" ht="19.5" hidden="1" customHeight="1" thickTop="1">
      <c r="A163" s="4"/>
      <c r="B163" s="703">
        <v>1</v>
      </c>
      <c r="C163" s="704"/>
      <c r="D163" s="704" t="str">
        <f>IF(C163&gt;0,VLOOKUP(C163,女子登録情報!$A$2:$H$2000,2,0),"")</f>
        <v/>
      </c>
      <c r="E163" s="705" t="str">
        <f>IF(C163&gt;0,VLOOKUP(C163,女子登録情報!$A$2:$H$2000,3,0),"")</f>
        <v/>
      </c>
      <c r="F163" s="706"/>
      <c r="G163" s="704" t="str">
        <f>IF(C163&gt;0,VLOOKUP(C163,女子登録情報!$A$2:$H$2000,4,0),"")</f>
        <v/>
      </c>
      <c r="H163" s="704" t="str">
        <f>IF(C163&gt;0,VLOOKUP(C163,女子登録情報!$A$2:$H$2000,8,0),"")</f>
        <v/>
      </c>
      <c r="I163" s="707" t="str">
        <f>IF(C163&gt;0,VLOOKUP(C163,女子登録情報!$A$2:$H$2000,5,0),"")</f>
        <v/>
      </c>
      <c r="J163" s="3"/>
    </row>
    <row r="164" spans="1:10" s="1" customFormat="1" ht="18.75" hidden="1" customHeight="1">
      <c r="A164" s="4"/>
      <c r="B164" s="648"/>
      <c r="C164" s="644"/>
      <c r="D164" s="644"/>
      <c r="E164" s="641"/>
      <c r="F164" s="642"/>
      <c r="G164" s="644"/>
      <c r="H164" s="644"/>
      <c r="I164" s="646"/>
      <c r="J164" s="3"/>
    </row>
    <row r="165" spans="1:10" s="1" customFormat="1" ht="18.75" hidden="1" customHeight="1">
      <c r="A165" s="4"/>
      <c r="B165" s="647">
        <v>2</v>
      </c>
      <c r="C165" s="643"/>
      <c r="D165" s="643" t="str">
        <f>IF(C165,VLOOKUP(C165,女子登録情報!$A$2:$H$2000,2,0),"")</f>
        <v/>
      </c>
      <c r="E165" s="639" t="str">
        <f>IF(C165&gt;0,VLOOKUP(C165,女子登録情報!$A$2:$H$2000,3,0),"")</f>
        <v/>
      </c>
      <c r="F165" s="640"/>
      <c r="G165" s="643" t="str">
        <f>IF(C165&gt;0,VLOOKUP(C165,女子登録情報!$A$2:$H$2000,4,0),"")</f>
        <v/>
      </c>
      <c r="H165" s="643" t="str">
        <f>IF(C165&gt;0,VLOOKUP(C165,女子登録情報!$A$2:$H$2000,8,0),"")</f>
        <v/>
      </c>
      <c r="I165" s="645" t="str">
        <f>IF(C165&gt;0,VLOOKUP(C165,女子登録情報!$A$2:$H$2000,5,0),"")</f>
        <v/>
      </c>
      <c r="J165" s="3"/>
    </row>
    <row r="166" spans="1:10" s="1" customFormat="1" ht="18.75" hidden="1" customHeight="1">
      <c r="A166" s="4"/>
      <c r="B166" s="648"/>
      <c r="C166" s="644"/>
      <c r="D166" s="644"/>
      <c r="E166" s="641"/>
      <c r="F166" s="642"/>
      <c r="G166" s="644"/>
      <c r="H166" s="644"/>
      <c r="I166" s="646"/>
      <c r="J166" s="3"/>
    </row>
    <row r="167" spans="1:10" s="1" customFormat="1" ht="18.75" hidden="1" customHeight="1">
      <c r="A167" s="4"/>
      <c r="B167" s="647">
        <v>3</v>
      </c>
      <c r="C167" s="643"/>
      <c r="D167" s="643" t="str">
        <f>IF(C167,VLOOKUP(C167,女子登録情報!$A$2:$H$2000,2,0),"")</f>
        <v/>
      </c>
      <c r="E167" s="639" t="str">
        <f>IF(C167&gt;0,VLOOKUP(C167,女子登録情報!$A$2:$H$2000,3,0),"")</f>
        <v/>
      </c>
      <c r="F167" s="640"/>
      <c r="G167" s="643" t="str">
        <f>IF(C167&gt;0,VLOOKUP(C167,女子登録情報!$A$2:$H$2000,4,0),"")</f>
        <v/>
      </c>
      <c r="H167" s="643" t="str">
        <f>IF(C167&gt;0,VLOOKUP(C167,女子登録情報!$A$2:$H$2000,8,0),"")</f>
        <v/>
      </c>
      <c r="I167" s="645" t="str">
        <f>IF(C167&gt;0,VLOOKUP(C167,女子登録情報!$A$2:$H$2000,5,0),"")</f>
        <v/>
      </c>
      <c r="J167" s="3"/>
    </row>
    <row r="168" spans="1:10" s="1" customFormat="1" ht="18.75" hidden="1" customHeight="1">
      <c r="A168" s="4"/>
      <c r="B168" s="648"/>
      <c r="C168" s="644"/>
      <c r="D168" s="644"/>
      <c r="E168" s="641"/>
      <c r="F168" s="642"/>
      <c r="G168" s="644"/>
      <c r="H168" s="644"/>
      <c r="I168" s="646"/>
      <c r="J168" s="3"/>
    </row>
    <row r="169" spans="1:10" s="1" customFormat="1" ht="18.75" hidden="1" customHeight="1">
      <c r="A169" s="4"/>
      <c r="B169" s="647">
        <v>4</v>
      </c>
      <c r="C169" s="643"/>
      <c r="D169" s="643" t="str">
        <f>IF(C169,VLOOKUP(C169,女子登録情報!$A$2:$H$2000,2,0),"")</f>
        <v/>
      </c>
      <c r="E169" s="639" t="str">
        <f>IF(C169&gt;0,VLOOKUP(C169,女子登録情報!$A$2:$H$2000,3,0),"")</f>
        <v/>
      </c>
      <c r="F169" s="640"/>
      <c r="G169" s="643" t="str">
        <f>IF(C169&gt;0,VLOOKUP(C169,女子登録情報!$A$2:$H$2000,4,0),"")</f>
        <v/>
      </c>
      <c r="H169" s="643" t="str">
        <f>IF(C169&gt;0,VLOOKUP(C169,女子登録情報!$A$2:$H$2000,8,0),"")</f>
        <v/>
      </c>
      <c r="I169" s="645" t="str">
        <f>IF(C169&gt;0,VLOOKUP(C169,女子登録情報!$A$2:$H$2000,5,0),"")</f>
        <v/>
      </c>
      <c r="J169" s="3"/>
    </row>
    <row r="170" spans="1:10" s="1" customFormat="1" ht="18.75" hidden="1" customHeight="1">
      <c r="A170" s="4"/>
      <c r="B170" s="648"/>
      <c r="C170" s="644"/>
      <c r="D170" s="644"/>
      <c r="E170" s="641"/>
      <c r="F170" s="642"/>
      <c r="G170" s="644"/>
      <c r="H170" s="644"/>
      <c r="I170" s="646"/>
      <c r="J170" s="3"/>
    </row>
    <row r="171" spans="1:10" s="1" customFormat="1" ht="18.75" hidden="1" customHeight="1">
      <c r="A171" s="4"/>
      <c r="B171" s="647">
        <v>5</v>
      </c>
      <c r="C171" s="643"/>
      <c r="D171" s="643" t="str">
        <f>IF(C171,VLOOKUP(C171,女子登録情報!$A$2:$H$2000,2,0),"")</f>
        <v/>
      </c>
      <c r="E171" s="639" t="str">
        <f>IF(C171&gt;0,VLOOKUP(C171,女子登録情報!$A$2:$H$2000,3,0),"")</f>
        <v/>
      </c>
      <c r="F171" s="640"/>
      <c r="G171" s="643" t="str">
        <f>IF(C171&gt;0,VLOOKUP(C171,女子登録情報!$A$2:$H$2000,4,0),"")</f>
        <v/>
      </c>
      <c r="H171" s="643" t="str">
        <f>IF(C171&gt;0,VLOOKUP(C171,女子登録情報!$A$2:$H$2000,8,0),"")</f>
        <v/>
      </c>
      <c r="I171" s="645" t="str">
        <f>IF(C171&gt;0,VLOOKUP(C171,女子登録情報!$A$2:$H$2000,5,0),"")</f>
        <v/>
      </c>
      <c r="J171" s="3"/>
    </row>
    <row r="172" spans="1:10" s="1" customFormat="1" ht="18.75" hidden="1" customHeight="1">
      <c r="A172" s="4"/>
      <c r="B172" s="648"/>
      <c r="C172" s="644"/>
      <c r="D172" s="644"/>
      <c r="E172" s="641"/>
      <c r="F172" s="642"/>
      <c r="G172" s="644"/>
      <c r="H172" s="644"/>
      <c r="I172" s="646"/>
      <c r="J172" s="3"/>
    </row>
    <row r="173" spans="1:10" s="1" customFormat="1" ht="18.75" hidden="1" customHeight="1">
      <c r="A173" s="4"/>
      <c r="B173" s="647">
        <v>6</v>
      </c>
      <c r="C173" s="643"/>
      <c r="D173" s="643" t="str">
        <f>IF(C173,VLOOKUP(C173,女子登録情報!$A$2:$H$2000,2,0),"")</f>
        <v/>
      </c>
      <c r="E173" s="639" t="str">
        <f>IF(C173&gt;0,VLOOKUP(C173,女子登録情報!$A$2:$H$2000,3,0),"")</f>
        <v/>
      </c>
      <c r="F173" s="640"/>
      <c r="G173" s="643" t="str">
        <f>IF(C173&gt;0,VLOOKUP(C173,女子登録情報!$A$2:$H$2000,4,0),"")</f>
        <v/>
      </c>
      <c r="H173" s="643" t="str">
        <f>IF(C173&gt;0,VLOOKUP(C173,女子登録情報!$A$2:$H$2000,8,0),"")</f>
        <v/>
      </c>
      <c r="I173" s="645" t="str">
        <f>IF(C173&gt;0,VLOOKUP(C173,女子登録情報!$A$2:$H$2000,5,0),"")</f>
        <v/>
      </c>
      <c r="J173" s="3"/>
    </row>
    <row r="174" spans="1:10" s="1" customFormat="1" ht="19.5" hidden="1" customHeight="1" thickBot="1">
      <c r="A174" s="4"/>
      <c r="B174" s="694"/>
      <c r="C174" s="695"/>
      <c r="D174" s="695"/>
      <c r="E174" s="696"/>
      <c r="F174" s="697"/>
      <c r="G174" s="695"/>
      <c r="H174" s="695"/>
      <c r="I174" s="670"/>
      <c r="J174" s="3"/>
    </row>
    <row r="175" spans="1:10" s="1" customFormat="1" ht="18.75" hidden="1">
      <c r="A175" s="4"/>
      <c r="B175" s="671" t="s">
        <v>1181</v>
      </c>
      <c r="C175" s="672"/>
      <c r="D175" s="672"/>
      <c r="E175" s="672"/>
      <c r="F175" s="672"/>
      <c r="G175" s="672"/>
      <c r="H175" s="672"/>
      <c r="I175" s="673"/>
      <c r="J175" s="3"/>
    </row>
    <row r="176" spans="1:10" s="1" customFormat="1" ht="18.75" hidden="1">
      <c r="A176" s="4"/>
      <c r="B176" s="674"/>
      <c r="C176" s="675"/>
      <c r="D176" s="675"/>
      <c r="E176" s="675"/>
      <c r="F176" s="675"/>
      <c r="G176" s="675"/>
      <c r="H176" s="675"/>
      <c r="I176" s="676"/>
      <c r="J176" s="3"/>
    </row>
    <row r="177" spans="1:10" s="1" customFormat="1" ht="19.5" hidden="1" thickBot="1">
      <c r="A177" s="4"/>
      <c r="B177" s="677"/>
      <c r="C177" s="678"/>
      <c r="D177" s="678"/>
      <c r="E177" s="678"/>
      <c r="F177" s="678"/>
      <c r="G177" s="678"/>
      <c r="H177" s="678"/>
      <c r="I177" s="679"/>
      <c r="J177" s="3"/>
    </row>
    <row r="178" spans="1:10" s="1" customFormat="1" ht="18.75" hidden="1">
      <c r="A178" s="35"/>
      <c r="B178" s="35"/>
      <c r="C178" s="35"/>
      <c r="D178" s="35"/>
      <c r="E178" s="35"/>
      <c r="F178" s="35"/>
      <c r="G178" s="35"/>
      <c r="H178" s="35"/>
      <c r="I178" s="35"/>
      <c r="J178" s="38"/>
    </row>
    <row r="179" spans="1:10" s="1" customFormat="1" ht="18.75" hidden="1">
      <c r="A179" s="4"/>
      <c r="B179" s="4"/>
      <c r="C179" s="4"/>
      <c r="D179" s="4"/>
      <c r="E179" s="4"/>
      <c r="F179" s="4"/>
      <c r="G179" s="4"/>
      <c r="H179" s="4"/>
      <c r="I179" s="4"/>
      <c r="J179" s="36" t="s">
        <v>1201</v>
      </c>
    </row>
    <row r="180" spans="1:10" s="1" customFormat="1" ht="18.75" hidden="1" customHeight="1">
      <c r="A180" s="4"/>
      <c r="B180" s="735" t="str">
        <f>CONCATENATE('加盟校情報&amp;大会設定'!$G$5,'加盟校情報&amp;大会設定'!$H$5,'加盟校情報&amp;大会設定'!$I$5,'加盟校情報&amp;大会設定'!$J$5,)&amp;"　女子4×400mR"</f>
        <v>第50回東海学生陸上競技秋季選手権大会　女子4×400mR</v>
      </c>
      <c r="C180" s="736"/>
      <c r="D180" s="736"/>
      <c r="E180" s="736"/>
      <c r="F180" s="736"/>
      <c r="G180" s="736"/>
      <c r="H180" s="736"/>
      <c r="I180" s="737"/>
      <c r="J180" s="3"/>
    </row>
    <row r="181" spans="1:10" s="1" customFormat="1" ht="19.5" hidden="1" customHeight="1" thickBot="1">
      <c r="A181" s="4"/>
      <c r="B181" s="738"/>
      <c r="C181" s="739"/>
      <c r="D181" s="739"/>
      <c r="E181" s="739"/>
      <c r="F181" s="739"/>
      <c r="G181" s="739"/>
      <c r="H181" s="739"/>
      <c r="I181" s="740"/>
      <c r="J181" s="3"/>
    </row>
    <row r="182" spans="1:10" s="1" customFormat="1" ht="18.75" hidden="1">
      <c r="A182" s="4"/>
      <c r="B182" s="650" t="s">
        <v>1183</v>
      </c>
      <c r="C182" s="651"/>
      <c r="D182" s="688" t="str">
        <f>IF(基本情報登録!$D$6&gt;0,基本情報登録!$D$6,"")</f>
        <v/>
      </c>
      <c r="E182" s="689"/>
      <c r="F182" s="689"/>
      <c r="G182" s="689"/>
      <c r="H182" s="651"/>
      <c r="I182" s="37" t="s">
        <v>1217</v>
      </c>
      <c r="J182" s="3"/>
    </row>
    <row r="183" spans="1:10" s="1" customFormat="1" ht="18.75" hidden="1" customHeight="1">
      <c r="A183" s="4"/>
      <c r="B183" s="657" t="s">
        <v>1</v>
      </c>
      <c r="C183" s="658"/>
      <c r="D183" s="690" t="str">
        <f>IF(基本情報登録!$D$8&gt;0,基本情報登録!$D$8,"")</f>
        <v/>
      </c>
      <c r="E183" s="691"/>
      <c r="F183" s="691"/>
      <c r="G183" s="691"/>
      <c r="H183" s="658"/>
      <c r="I183" s="645"/>
      <c r="J183" s="3"/>
    </row>
    <row r="184" spans="1:10" s="1" customFormat="1" ht="19.5" hidden="1" customHeight="1" thickBot="1">
      <c r="A184" s="4"/>
      <c r="B184" s="686"/>
      <c r="C184" s="687"/>
      <c r="D184" s="692"/>
      <c r="E184" s="693"/>
      <c r="F184" s="693"/>
      <c r="G184" s="693"/>
      <c r="H184" s="687"/>
      <c r="I184" s="670"/>
      <c r="J184" s="3"/>
    </row>
    <row r="185" spans="1:10" s="1" customFormat="1" ht="18.75" hidden="1">
      <c r="A185" s="4"/>
      <c r="B185" s="650" t="s">
        <v>2127</v>
      </c>
      <c r="C185" s="651"/>
      <c r="D185" s="652"/>
      <c r="E185" s="653"/>
      <c r="F185" s="653"/>
      <c r="G185" s="653"/>
      <c r="H185" s="653"/>
      <c r="I185" s="654"/>
      <c r="J185" s="3"/>
    </row>
    <row r="186" spans="1:10" s="1" customFormat="1" ht="18.75" hidden="1">
      <c r="A186" s="4"/>
      <c r="B186" s="25"/>
      <c r="C186" s="26"/>
      <c r="D186" s="27"/>
      <c r="E186" s="655" t="str">
        <f>TEXT(D185,"00000")</f>
        <v>00000</v>
      </c>
      <c r="F186" s="655"/>
      <c r="G186" s="655"/>
      <c r="H186" s="655"/>
      <c r="I186" s="656"/>
      <c r="J186" s="3"/>
    </row>
    <row r="187" spans="1:10" s="1" customFormat="1" ht="18.75" hidden="1" customHeight="1">
      <c r="A187" s="4"/>
      <c r="B187" s="657" t="s">
        <v>21</v>
      </c>
      <c r="C187" s="658"/>
      <c r="D187" s="639"/>
      <c r="E187" s="661"/>
      <c r="F187" s="661"/>
      <c r="G187" s="661"/>
      <c r="H187" s="661"/>
      <c r="I187" s="662"/>
      <c r="J187" s="3"/>
    </row>
    <row r="188" spans="1:10" s="1" customFormat="1" ht="18.75" hidden="1" customHeight="1">
      <c r="A188" s="4"/>
      <c r="B188" s="659"/>
      <c r="C188" s="660"/>
      <c r="D188" s="641"/>
      <c r="E188" s="663"/>
      <c r="F188" s="663"/>
      <c r="G188" s="663"/>
      <c r="H188" s="663"/>
      <c r="I188" s="664"/>
      <c r="J188" s="3"/>
    </row>
    <row r="189" spans="1:10" s="1" customFormat="1" ht="19.5" hidden="1" thickBot="1">
      <c r="A189" s="4"/>
      <c r="B189" s="665" t="s">
        <v>1177</v>
      </c>
      <c r="C189" s="666"/>
      <c r="D189" s="667"/>
      <c r="E189" s="668"/>
      <c r="F189" s="668"/>
      <c r="G189" s="668"/>
      <c r="H189" s="668"/>
      <c r="I189" s="669"/>
      <c r="J189" s="3"/>
    </row>
    <row r="190" spans="1:10" s="1" customFormat="1" ht="18.75" hidden="1">
      <c r="A190" s="4"/>
      <c r="B190" s="698" t="s">
        <v>1178</v>
      </c>
      <c r="C190" s="699"/>
      <c r="D190" s="699"/>
      <c r="E190" s="699"/>
      <c r="F190" s="699"/>
      <c r="G190" s="699"/>
      <c r="H190" s="699"/>
      <c r="I190" s="700"/>
      <c r="J190" s="3"/>
    </row>
    <row r="191" spans="1:10" s="1" customFormat="1" ht="19.5" hidden="1" thickBot="1">
      <c r="A191" s="4"/>
      <c r="B191" s="28" t="s">
        <v>1182</v>
      </c>
      <c r="C191" s="29" t="s">
        <v>14</v>
      </c>
      <c r="D191" s="29" t="s">
        <v>1122</v>
      </c>
      <c r="E191" s="701" t="s">
        <v>1179</v>
      </c>
      <c r="F191" s="702"/>
      <c r="G191" s="29" t="s">
        <v>1183</v>
      </c>
      <c r="H191" s="29" t="s">
        <v>39</v>
      </c>
      <c r="I191" s="30" t="s">
        <v>1180</v>
      </c>
      <c r="J191" s="3"/>
    </row>
    <row r="192" spans="1:10" s="1" customFormat="1" ht="19.5" hidden="1" customHeight="1" thickTop="1">
      <c r="A192" s="4"/>
      <c r="B192" s="703">
        <v>1</v>
      </c>
      <c r="C192" s="704"/>
      <c r="D192" s="704" t="str">
        <f>IF(C192&gt;0,VLOOKUP(C192,女子登録情報!$A$2:$H$2000,2,0),"")</f>
        <v/>
      </c>
      <c r="E192" s="705" t="str">
        <f>IF(C192&gt;0,VLOOKUP(C192,女子登録情報!$A$2:$H$2000,3,0),"")</f>
        <v/>
      </c>
      <c r="F192" s="706"/>
      <c r="G192" s="704" t="str">
        <f>IF(C192&gt;0,VLOOKUP(C192,女子登録情報!$A$2:$H$2000,4,0),"")</f>
        <v/>
      </c>
      <c r="H192" s="704" t="str">
        <f>IF(C192&gt;0,VLOOKUP(C192,女子登録情報!$A$2:$H$2000,8,0),"")</f>
        <v/>
      </c>
      <c r="I192" s="707" t="str">
        <f>IF(C192&gt;0,VLOOKUP(C192,女子登録情報!$A$2:$H$2000,5,0),"")</f>
        <v/>
      </c>
      <c r="J192" s="3"/>
    </row>
    <row r="193" spans="1:10" s="1" customFormat="1" ht="18.75" hidden="1" customHeight="1">
      <c r="A193" s="4"/>
      <c r="B193" s="648"/>
      <c r="C193" s="644"/>
      <c r="D193" s="644"/>
      <c r="E193" s="641"/>
      <c r="F193" s="642"/>
      <c r="G193" s="644"/>
      <c r="H193" s="644"/>
      <c r="I193" s="646"/>
      <c r="J193" s="3"/>
    </row>
    <row r="194" spans="1:10" s="1" customFormat="1" ht="18.75" hidden="1" customHeight="1">
      <c r="A194" s="4"/>
      <c r="B194" s="647">
        <v>2</v>
      </c>
      <c r="C194" s="643"/>
      <c r="D194" s="643" t="str">
        <f>IF(C194,VLOOKUP(C194,女子登録情報!$A$2:$H$2000,2,0),"")</f>
        <v/>
      </c>
      <c r="E194" s="639" t="str">
        <f>IF(C194&gt;0,VLOOKUP(C194,女子登録情報!$A$2:$H$2000,3,0),"")</f>
        <v/>
      </c>
      <c r="F194" s="640"/>
      <c r="G194" s="643" t="str">
        <f>IF(C194&gt;0,VLOOKUP(C194,女子登録情報!$A$2:$H$2000,4,0),"")</f>
        <v/>
      </c>
      <c r="H194" s="643" t="str">
        <f>IF(C194&gt;0,VLOOKUP(C194,女子登録情報!$A$2:$H$2000,8,0),"")</f>
        <v/>
      </c>
      <c r="I194" s="645" t="str">
        <f>IF(C194&gt;0,VLOOKUP(C194,女子登録情報!$A$2:$H$2000,5,0),"")</f>
        <v/>
      </c>
      <c r="J194" s="3"/>
    </row>
    <row r="195" spans="1:10" s="1" customFormat="1" ht="18.75" hidden="1" customHeight="1">
      <c r="A195" s="4"/>
      <c r="B195" s="648"/>
      <c r="C195" s="644"/>
      <c r="D195" s="644"/>
      <c r="E195" s="641"/>
      <c r="F195" s="642"/>
      <c r="G195" s="644"/>
      <c r="H195" s="644"/>
      <c r="I195" s="646"/>
      <c r="J195" s="3"/>
    </row>
    <row r="196" spans="1:10" s="1" customFormat="1" ht="18.75" hidden="1" customHeight="1">
      <c r="A196" s="4"/>
      <c r="B196" s="647">
        <v>3</v>
      </c>
      <c r="C196" s="643"/>
      <c r="D196" s="643" t="str">
        <f>IF(C196,VLOOKUP(C196,女子登録情報!$A$2:$H$2000,2,0),"")</f>
        <v/>
      </c>
      <c r="E196" s="639" t="str">
        <f>IF(C196&gt;0,VLOOKUP(C196,女子登録情報!$A$2:$H$2000,3,0),"")</f>
        <v/>
      </c>
      <c r="F196" s="640"/>
      <c r="G196" s="643" t="str">
        <f>IF(C196&gt;0,VLOOKUP(C196,女子登録情報!$A$2:$H$2000,4,0),"")</f>
        <v/>
      </c>
      <c r="H196" s="643" t="str">
        <f>IF(C196&gt;0,VLOOKUP(C196,女子登録情報!$A$2:$H$2000,8,0),"")</f>
        <v/>
      </c>
      <c r="I196" s="645" t="str">
        <f>IF(C196&gt;0,VLOOKUP(C196,女子登録情報!$A$2:$H$2000,5,0),"")</f>
        <v/>
      </c>
      <c r="J196" s="3"/>
    </row>
    <row r="197" spans="1:10" s="1" customFormat="1" ht="18.75" hidden="1" customHeight="1">
      <c r="A197" s="4"/>
      <c r="B197" s="648"/>
      <c r="C197" s="644"/>
      <c r="D197" s="644"/>
      <c r="E197" s="641"/>
      <c r="F197" s="642"/>
      <c r="G197" s="644"/>
      <c r="H197" s="644"/>
      <c r="I197" s="646"/>
      <c r="J197" s="3"/>
    </row>
    <row r="198" spans="1:10" s="1" customFormat="1" ht="18.75" hidden="1" customHeight="1">
      <c r="A198" s="4"/>
      <c r="B198" s="647">
        <v>4</v>
      </c>
      <c r="C198" s="643"/>
      <c r="D198" s="643" t="str">
        <f>IF(C198,VLOOKUP(C198,女子登録情報!$A$2:$H$2000,2,0),"")</f>
        <v/>
      </c>
      <c r="E198" s="639" t="str">
        <f>IF(C198&gt;0,VLOOKUP(C198,女子登録情報!$A$2:$H$2000,3,0),"")</f>
        <v/>
      </c>
      <c r="F198" s="640"/>
      <c r="G198" s="643" t="str">
        <f>IF(C198&gt;0,VLOOKUP(C198,女子登録情報!$A$2:$H$2000,4,0),"")</f>
        <v/>
      </c>
      <c r="H198" s="643" t="str">
        <f>IF(C198&gt;0,VLOOKUP(C198,女子登録情報!$A$2:$H$2000,8,0),"")</f>
        <v/>
      </c>
      <c r="I198" s="645" t="str">
        <f>IF(C198&gt;0,VLOOKUP(C198,女子登録情報!$A$2:$H$2000,5,0),"")</f>
        <v/>
      </c>
      <c r="J198" s="3"/>
    </row>
    <row r="199" spans="1:10" s="1" customFormat="1" ht="18.75" hidden="1" customHeight="1">
      <c r="A199" s="4"/>
      <c r="B199" s="648"/>
      <c r="C199" s="644"/>
      <c r="D199" s="644"/>
      <c r="E199" s="641"/>
      <c r="F199" s="642"/>
      <c r="G199" s="644"/>
      <c r="H199" s="644"/>
      <c r="I199" s="646"/>
      <c r="J199" s="3"/>
    </row>
    <row r="200" spans="1:10" s="1" customFormat="1" ht="18.75" hidden="1" customHeight="1">
      <c r="A200" s="4"/>
      <c r="B200" s="647">
        <v>5</v>
      </c>
      <c r="C200" s="643"/>
      <c r="D200" s="643" t="str">
        <f>IF(C200,VLOOKUP(C200,女子登録情報!$A$2:$H$2000,2,0),"")</f>
        <v/>
      </c>
      <c r="E200" s="639" t="str">
        <f>IF(C200&gt;0,VLOOKUP(C200,女子登録情報!$A$2:$H$2000,3,0),"")</f>
        <v/>
      </c>
      <c r="F200" s="640"/>
      <c r="G200" s="643" t="str">
        <f>IF(C200&gt;0,VLOOKUP(C200,女子登録情報!$A$2:$H$2000,4,0),"")</f>
        <v/>
      </c>
      <c r="H200" s="643" t="str">
        <f>IF(C200&gt;0,VLOOKUP(C200,女子登録情報!$A$2:$H$2000,8,0),"")</f>
        <v/>
      </c>
      <c r="I200" s="645" t="str">
        <f>IF(C200&gt;0,VLOOKUP(C200,女子登録情報!$A$2:$H$2000,5,0),"")</f>
        <v/>
      </c>
      <c r="J200" s="3"/>
    </row>
    <row r="201" spans="1:10" s="1" customFormat="1" ht="18.75" hidden="1" customHeight="1">
      <c r="A201" s="4"/>
      <c r="B201" s="648"/>
      <c r="C201" s="644"/>
      <c r="D201" s="644"/>
      <c r="E201" s="641"/>
      <c r="F201" s="642"/>
      <c r="G201" s="644"/>
      <c r="H201" s="644"/>
      <c r="I201" s="646"/>
      <c r="J201" s="3"/>
    </row>
    <row r="202" spans="1:10" s="1" customFormat="1" ht="18.75" hidden="1" customHeight="1">
      <c r="A202" s="4"/>
      <c r="B202" s="647">
        <v>6</v>
      </c>
      <c r="C202" s="643"/>
      <c r="D202" s="643" t="str">
        <f>IF(C202,VLOOKUP(C202,女子登録情報!$A$2:$H$2000,2,0),"")</f>
        <v/>
      </c>
      <c r="E202" s="639" t="str">
        <f>IF(C202&gt;0,VLOOKUP(C202,女子登録情報!$A$2:$H$2000,3,0),"")</f>
        <v/>
      </c>
      <c r="F202" s="640"/>
      <c r="G202" s="643" t="str">
        <f>IF(C202&gt;0,VLOOKUP(C202,女子登録情報!$A$2:$H$2000,4,0),"")</f>
        <v/>
      </c>
      <c r="H202" s="643" t="str">
        <f>IF(C202&gt;0,VLOOKUP(C202,女子登録情報!$A$2:$H$2000,8,0),"")</f>
        <v/>
      </c>
      <c r="I202" s="645" t="str">
        <f>IF(C202&gt;0,VLOOKUP(C202,女子登録情報!$A$2:$H$2000,5,0),"")</f>
        <v/>
      </c>
      <c r="J202" s="3"/>
    </row>
    <row r="203" spans="1:10" s="1" customFormat="1" ht="19.5" hidden="1" customHeight="1" thickBot="1">
      <c r="A203" s="4"/>
      <c r="B203" s="694"/>
      <c r="C203" s="695"/>
      <c r="D203" s="695"/>
      <c r="E203" s="696"/>
      <c r="F203" s="697"/>
      <c r="G203" s="695"/>
      <c r="H203" s="695"/>
      <c r="I203" s="670"/>
      <c r="J203" s="3"/>
    </row>
    <row r="204" spans="1:10" s="1" customFormat="1" ht="18.75" hidden="1">
      <c r="A204" s="4"/>
      <c r="B204" s="671" t="s">
        <v>1181</v>
      </c>
      <c r="C204" s="672"/>
      <c r="D204" s="672"/>
      <c r="E204" s="672"/>
      <c r="F204" s="672"/>
      <c r="G204" s="672"/>
      <c r="H204" s="672"/>
      <c r="I204" s="673"/>
      <c r="J204" s="3"/>
    </row>
    <row r="205" spans="1:10" s="1" customFormat="1" ht="18.75" hidden="1">
      <c r="A205" s="4"/>
      <c r="B205" s="674"/>
      <c r="C205" s="675"/>
      <c r="D205" s="675"/>
      <c r="E205" s="675"/>
      <c r="F205" s="675"/>
      <c r="G205" s="675"/>
      <c r="H205" s="675"/>
      <c r="I205" s="676"/>
      <c r="J205" s="3"/>
    </row>
    <row r="206" spans="1:10" s="1" customFormat="1" ht="19.5" hidden="1" thickBot="1">
      <c r="A206" s="4"/>
      <c r="B206" s="677"/>
      <c r="C206" s="678"/>
      <c r="D206" s="678"/>
      <c r="E206" s="678"/>
      <c r="F206" s="678"/>
      <c r="G206" s="678"/>
      <c r="H206" s="678"/>
      <c r="I206" s="679"/>
      <c r="J206" s="3"/>
    </row>
    <row r="207" spans="1:10" s="1" customFormat="1" ht="18.75" hidden="1">
      <c r="A207" s="35"/>
      <c r="B207" s="35"/>
      <c r="C207" s="35"/>
      <c r="D207" s="35"/>
      <c r="E207" s="35"/>
      <c r="F207" s="35"/>
      <c r="G207" s="35"/>
      <c r="H207" s="35"/>
      <c r="I207" s="35"/>
      <c r="J207" s="38"/>
    </row>
    <row r="208" spans="1:10" s="1" customFormat="1" ht="18.75" hidden="1">
      <c r="A208" s="4"/>
      <c r="B208" s="4"/>
      <c r="C208" s="4"/>
      <c r="D208" s="4"/>
      <c r="E208" s="4"/>
      <c r="F208" s="4"/>
      <c r="G208" s="4"/>
      <c r="H208" s="4"/>
      <c r="I208" s="4"/>
      <c r="J208" s="36" t="s">
        <v>1202</v>
      </c>
    </row>
    <row r="209" spans="1:10" s="1" customFormat="1" ht="18.75" hidden="1" customHeight="1">
      <c r="A209" s="4"/>
      <c r="B209" s="735" t="str">
        <f>CONCATENATE('加盟校情報&amp;大会設定'!$G$5,'加盟校情報&amp;大会設定'!$H$5,'加盟校情報&amp;大会設定'!$I$5,'加盟校情報&amp;大会設定'!$J$5,)&amp;"　女子4×400mR"</f>
        <v>第50回東海学生陸上競技秋季選手権大会　女子4×400mR</v>
      </c>
      <c r="C209" s="736"/>
      <c r="D209" s="736"/>
      <c r="E209" s="736"/>
      <c r="F209" s="736"/>
      <c r="G209" s="736"/>
      <c r="H209" s="736"/>
      <c r="I209" s="737"/>
      <c r="J209" s="3"/>
    </row>
    <row r="210" spans="1:10" s="1" customFormat="1" ht="19.5" hidden="1" customHeight="1" thickBot="1">
      <c r="A210" s="4"/>
      <c r="B210" s="738"/>
      <c r="C210" s="739"/>
      <c r="D210" s="739"/>
      <c r="E210" s="739"/>
      <c r="F210" s="739"/>
      <c r="G210" s="739"/>
      <c r="H210" s="739"/>
      <c r="I210" s="740"/>
      <c r="J210" s="3"/>
    </row>
    <row r="211" spans="1:10" s="1" customFormat="1" ht="18.75" hidden="1">
      <c r="A211" s="4"/>
      <c r="B211" s="650" t="s">
        <v>1183</v>
      </c>
      <c r="C211" s="651"/>
      <c r="D211" s="688" t="str">
        <f>IF(基本情報登録!$D$6&gt;0,基本情報登録!$D$6,"")</f>
        <v/>
      </c>
      <c r="E211" s="689"/>
      <c r="F211" s="689"/>
      <c r="G211" s="689"/>
      <c r="H211" s="651"/>
      <c r="I211" s="37" t="s">
        <v>1217</v>
      </c>
      <c r="J211" s="3"/>
    </row>
    <row r="212" spans="1:10" s="1" customFormat="1" ht="18.75" hidden="1" customHeight="1">
      <c r="A212" s="4"/>
      <c r="B212" s="657" t="s">
        <v>1</v>
      </c>
      <c r="C212" s="658"/>
      <c r="D212" s="690" t="str">
        <f>IF(基本情報登録!$D$8&gt;0,基本情報登録!$D$8,"")</f>
        <v/>
      </c>
      <c r="E212" s="691"/>
      <c r="F212" s="691"/>
      <c r="G212" s="691"/>
      <c r="H212" s="658"/>
      <c r="I212" s="645"/>
      <c r="J212" s="3"/>
    </row>
    <row r="213" spans="1:10" s="1" customFormat="1" ht="19.5" hidden="1" customHeight="1" thickBot="1">
      <c r="A213" s="4"/>
      <c r="B213" s="686"/>
      <c r="C213" s="687"/>
      <c r="D213" s="692"/>
      <c r="E213" s="693"/>
      <c r="F213" s="693"/>
      <c r="G213" s="693"/>
      <c r="H213" s="687"/>
      <c r="I213" s="670"/>
      <c r="J213" s="3"/>
    </row>
    <row r="214" spans="1:10" s="1" customFormat="1" ht="18.75" hidden="1">
      <c r="A214" s="4"/>
      <c r="B214" s="650" t="s">
        <v>2127</v>
      </c>
      <c r="C214" s="651"/>
      <c r="D214" s="652"/>
      <c r="E214" s="653"/>
      <c r="F214" s="653"/>
      <c r="G214" s="653"/>
      <c r="H214" s="653"/>
      <c r="I214" s="654"/>
      <c r="J214" s="3"/>
    </row>
    <row r="215" spans="1:10" s="1" customFormat="1" ht="18.75" hidden="1">
      <c r="A215" s="4"/>
      <c r="B215" s="25"/>
      <c r="C215" s="26"/>
      <c r="D215" s="27"/>
      <c r="E215" s="655" t="str">
        <f>TEXT(D214,"00000")</f>
        <v>00000</v>
      </c>
      <c r="F215" s="655"/>
      <c r="G215" s="655"/>
      <c r="H215" s="655"/>
      <c r="I215" s="656"/>
      <c r="J215" s="3"/>
    </row>
    <row r="216" spans="1:10" s="1" customFormat="1" ht="18.75" hidden="1" customHeight="1">
      <c r="A216" s="4"/>
      <c r="B216" s="657" t="s">
        <v>21</v>
      </c>
      <c r="C216" s="658"/>
      <c r="D216" s="639"/>
      <c r="E216" s="661"/>
      <c r="F216" s="661"/>
      <c r="G216" s="661"/>
      <c r="H216" s="661"/>
      <c r="I216" s="662"/>
      <c r="J216" s="3"/>
    </row>
    <row r="217" spans="1:10" s="1" customFormat="1" ht="18.75" hidden="1" customHeight="1">
      <c r="A217" s="4"/>
      <c r="B217" s="659"/>
      <c r="C217" s="660"/>
      <c r="D217" s="641"/>
      <c r="E217" s="663"/>
      <c r="F217" s="663"/>
      <c r="G217" s="663"/>
      <c r="H217" s="663"/>
      <c r="I217" s="664"/>
      <c r="J217" s="3"/>
    </row>
    <row r="218" spans="1:10" s="1" customFormat="1" ht="19.5" hidden="1" thickBot="1">
      <c r="A218" s="4"/>
      <c r="B218" s="665" t="s">
        <v>1177</v>
      </c>
      <c r="C218" s="666"/>
      <c r="D218" s="667"/>
      <c r="E218" s="668"/>
      <c r="F218" s="668"/>
      <c r="G218" s="668"/>
      <c r="H218" s="668"/>
      <c r="I218" s="669"/>
      <c r="J218" s="3"/>
    </row>
    <row r="219" spans="1:10" s="1" customFormat="1" ht="18.75" hidden="1">
      <c r="A219" s="4"/>
      <c r="B219" s="698" t="s">
        <v>1178</v>
      </c>
      <c r="C219" s="699"/>
      <c r="D219" s="699"/>
      <c r="E219" s="699"/>
      <c r="F219" s="699"/>
      <c r="G219" s="699"/>
      <c r="H219" s="699"/>
      <c r="I219" s="700"/>
      <c r="J219" s="3"/>
    </row>
    <row r="220" spans="1:10" s="1" customFormat="1" ht="19.5" hidden="1" thickBot="1">
      <c r="A220" s="4"/>
      <c r="B220" s="28" t="s">
        <v>1182</v>
      </c>
      <c r="C220" s="29" t="s">
        <v>14</v>
      </c>
      <c r="D220" s="29" t="s">
        <v>1122</v>
      </c>
      <c r="E220" s="701" t="s">
        <v>1179</v>
      </c>
      <c r="F220" s="702"/>
      <c r="G220" s="29" t="s">
        <v>1183</v>
      </c>
      <c r="H220" s="29" t="s">
        <v>39</v>
      </c>
      <c r="I220" s="30" t="s">
        <v>1180</v>
      </c>
      <c r="J220" s="3"/>
    </row>
    <row r="221" spans="1:10" s="1" customFormat="1" ht="19.5" hidden="1" customHeight="1" thickTop="1">
      <c r="A221" s="4"/>
      <c r="B221" s="703">
        <v>1</v>
      </c>
      <c r="C221" s="704"/>
      <c r="D221" s="704" t="str">
        <f>IF(C221&gt;0,VLOOKUP(C221,女子登録情報!$A$2:$H$2000,2,0),"")</f>
        <v/>
      </c>
      <c r="E221" s="705" t="str">
        <f>IF(C221&gt;0,VLOOKUP(C221,女子登録情報!$A$2:$H$2000,3,0),"")</f>
        <v/>
      </c>
      <c r="F221" s="706"/>
      <c r="G221" s="704" t="str">
        <f>IF(C221&gt;0,VLOOKUP(C221,女子登録情報!$A$2:$H$2000,4,0),"")</f>
        <v/>
      </c>
      <c r="H221" s="704" t="str">
        <f>IF(C221&gt;0,VLOOKUP(C221,女子登録情報!$A$2:$H$2000,8,0),"")</f>
        <v/>
      </c>
      <c r="I221" s="707" t="str">
        <f>IF(C221&gt;0,VLOOKUP(C221,女子登録情報!$A$2:$H$2000,5,0),"")</f>
        <v/>
      </c>
      <c r="J221" s="3"/>
    </row>
    <row r="222" spans="1:10" s="1" customFormat="1" ht="18.75" hidden="1" customHeight="1">
      <c r="A222" s="4"/>
      <c r="B222" s="648"/>
      <c r="C222" s="644"/>
      <c r="D222" s="644"/>
      <c r="E222" s="641"/>
      <c r="F222" s="642"/>
      <c r="G222" s="644"/>
      <c r="H222" s="644"/>
      <c r="I222" s="646"/>
      <c r="J222" s="3"/>
    </row>
    <row r="223" spans="1:10" s="1" customFormat="1" ht="18.75" hidden="1" customHeight="1">
      <c r="A223" s="4"/>
      <c r="B223" s="647">
        <v>2</v>
      </c>
      <c r="C223" s="643"/>
      <c r="D223" s="643" t="str">
        <f>IF(C223,VLOOKUP(C223,女子登録情報!$A$2:$H$2000,2,0),"")</f>
        <v/>
      </c>
      <c r="E223" s="639" t="str">
        <f>IF(C223&gt;0,VLOOKUP(C223,女子登録情報!$A$2:$H$2000,3,0),"")</f>
        <v/>
      </c>
      <c r="F223" s="640"/>
      <c r="G223" s="643" t="str">
        <f>IF(C223&gt;0,VLOOKUP(C223,女子登録情報!$A$2:$H$2000,4,0),"")</f>
        <v/>
      </c>
      <c r="H223" s="643" t="str">
        <f>IF(C223&gt;0,VLOOKUP(C223,女子登録情報!$A$2:$H$2000,8,0),"")</f>
        <v/>
      </c>
      <c r="I223" s="645" t="str">
        <f>IF(C223&gt;0,VLOOKUP(C223,女子登録情報!$A$2:$H$2000,5,0),"")</f>
        <v/>
      </c>
      <c r="J223" s="3"/>
    </row>
    <row r="224" spans="1:10" s="1" customFormat="1" ht="18.75" hidden="1" customHeight="1">
      <c r="A224" s="4"/>
      <c r="B224" s="648"/>
      <c r="C224" s="644"/>
      <c r="D224" s="644"/>
      <c r="E224" s="641"/>
      <c r="F224" s="642"/>
      <c r="G224" s="644"/>
      <c r="H224" s="644"/>
      <c r="I224" s="646"/>
      <c r="J224" s="3"/>
    </row>
    <row r="225" spans="1:10" s="1" customFormat="1" ht="18.75" hidden="1" customHeight="1">
      <c r="A225" s="4"/>
      <c r="B225" s="647">
        <v>3</v>
      </c>
      <c r="C225" s="643"/>
      <c r="D225" s="643" t="str">
        <f>IF(C225,VLOOKUP(C225,女子登録情報!$A$2:$H$2000,2,0),"")</f>
        <v/>
      </c>
      <c r="E225" s="639" t="str">
        <f>IF(C225&gt;0,VLOOKUP(C225,女子登録情報!$A$2:$H$2000,3,0),"")</f>
        <v/>
      </c>
      <c r="F225" s="640"/>
      <c r="G225" s="643" t="str">
        <f>IF(C225&gt;0,VLOOKUP(C225,女子登録情報!$A$2:$H$2000,4,0),"")</f>
        <v/>
      </c>
      <c r="H225" s="643" t="str">
        <f>IF(C225&gt;0,VLOOKUP(C225,女子登録情報!$A$2:$H$2000,8,0),"")</f>
        <v/>
      </c>
      <c r="I225" s="645" t="str">
        <f>IF(C225&gt;0,VLOOKUP(C225,女子登録情報!$A$2:$H$2000,5,0),"")</f>
        <v/>
      </c>
      <c r="J225" s="3"/>
    </row>
    <row r="226" spans="1:10" s="1" customFormat="1" ht="18.75" hidden="1" customHeight="1">
      <c r="A226" s="4"/>
      <c r="B226" s="648"/>
      <c r="C226" s="644"/>
      <c r="D226" s="644"/>
      <c r="E226" s="641"/>
      <c r="F226" s="642"/>
      <c r="G226" s="644"/>
      <c r="H226" s="644"/>
      <c r="I226" s="646"/>
      <c r="J226" s="3"/>
    </row>
    <row r="227" spans="1:10" s="1" customFormat="1" ht="18.75" hidden="1" customHeight="1">
      <c r="A227" s="4"/>
      <c r="B227" s="647">
        <v>4</v>
      </c>
      <c r="C227" s="643"/>
      <c r="D227" s="643" t="str">
        <f>IF(C227,VLOOKUP(C227,女子登録情報!$A$2:$H$2000,2,0),"")</f>
        <v/>
      </c>
      <c r="E227" s="639" t="str">
        <f>IF(C227&gt;0,VLOOKUP(C227,女子登録情報!$A$2:$H$2000,3,0),"")</f>
        <v/>
      </c>
      <c r="F227" s="640"/>
      <c r="G227" s="643" t="str">
        <f>IF(C227&gt;0,VLOOKUP(C227,女子登録情報!$A$2:$H$2000,4,0),"")</f>
        <v/>
      </c>
      <c r="H227" s="643" t="str">
        <f>IF(C227&gt;0,VLOOKUP(C227,女子登録情報!$A$2:$H$2000,8,0),"")</f>
        <v/>
      </c>
      <c r="I227" s="645" t="str">
        <f>IF(C227&gt;0,VLOOKUP(C227,女子登録情報!$A$2:$H$2000,5,0),"")</f>
        <v/>
      </c>
      <c r="J227" s="3"/>
    </row>
    <row r="228" spans="1:10" s="1" customFormat="1" ht="18.75" hidden="1" customHeight="1">
      <c r="A228" s="4"/>
      <c r="B228" s="648"/>
      <c r="C228" s="644"/>
      <c r="D228" s="644"/>
      <c r="E228" s="641"/>
      <c r="F228" s="642"/>
      <c r="G228" s="644"/>
      <c r="H228" s="644"/>
      <c r="I228" s="646"/>
      <c r="J228" s="3"/>
    </row>
    <row r="229" spans="1:10" s="1" customFormat="1" ht="18.75" hidden="1" customHeight="1">
      <c r="A229" s="4"/>
      <c r="B229" s="647">
        <v>5</v>
      </c>
      <c r="C229" s="643"/>
      <c r="D229" s="643" t="str">
        <f>IF(C229,VLOOKUP(C229,女子登録情報!$A$2:$H$2000,2,0),"")</f>
        <v/>
      </c>
      <c r="E229" s="639" t="str">
        <f>IF(C229&gt;0,VLOOKUP(C229,女子登録情報!$A$2:$H$2000,3,0),"")</f>
        <v/>
      </c>
      <c r="F229" s="640"/>
      <c r="G229" s="643" t="str">
        <f>IF(C229&gt;0,VLOOKUP(C229,女子登録情報!$A$2:$H$2000,4,0),"")</f>
        <v/>
      </c>
      <c r="H229" s="643" t="str">
        <f>IF(C229&gt;0,VLOOKUP(C229,女子登録情報!$A$2:$H$2000,8,0),"")</f>
        <v/>
      </c>
      <c r="I229" s="645" t="str">
        <f>IF(C229&gt;0,VLOOKUP(C229,女子登録情報!$A$2:$H$2000,5,0),"")</f>
        <v/>
      </c>
      <c r="J229" s="3"/>
    </row>
    <row r="230" spans="1:10" s="1" customFormat="1" ht="18.75" hidden="1" customHeight="1">
      <c r="A230" s="4"/>
      <c r="B230" s="648"/>
      <c r="C230" s="644"/>
      <c r="D230" s="644"/>
      <c r="E230" s="641"/>
      <c r="F230" s="642"/>
      <c r="G230" s="644"/>
      <c r="H230" s="644"/>
      <c r="I230" s="646"/>
      <c r="J230" s="3"/>
    </row>
    <row r="231" spans="1:10" s="1" customFormat="1" ht="18.75" hidden="1" customHeight="1">
      <c r="A231" s="4"/>
      <c r="B231" s="647">
        <v>6</v>
      </c>
      <c r="C231" s="643"/>
      <c r="D231" s="643" t="str">
        <f>IF(C231,VLOOKUP(C231,女子登録情報!$A$2:$H$2000,2,0),"")</f>
        <v/>
      </c>
      <c r="E231" s="639" t="str">
        <f>IF(C231&gt;0,VLOOKUP(C231,女子登録情報!$A$2:$H$2000,3,0),"")</f>
        <v/>
      </c>
      <c r="F231" s="640"/>
      <c r="G231" s="643" t="str">
        <f>IF(C231&gt;0,VLOOKUP(C231,女子登録情報!$A$2:$H$2000,4,0),"")</f>
        <v/>
      </c>
      <c r="H231" s="643" t="str">
        <f>IF(C231&gt;0,VLOOKUP(C231,女子登録情報!$A$2:$H$2000,8,0),"")</f>
        <v/>
      </c>
      <c r="I231" s="645" t="str">
        <f>IF(C231&gt;0,VLOOKUP(C231,女子登録情報!$A$2:$H$2000,5,0),"")</f>
        <v/>
      </c>
      <c r="J231" s="3"/>
    </row>
    <row r="232" spans="1:10" s="1" customFormat="1" ht="19.5" hidden="1" customHeight="1" thickBot="1">
      <c r="A232" s="4"/>
      <c r="B232" s="694"/>
      <c r="C232" s="695"/>
      <c r="D232" s="695"/>
      <c r="E232" s="696"/>
      <c r="F232" s="697"/>
      <c r="G232" s="695"/>
      <c r="H232" s="695"/>
      <c r="I232" s="670"/>
      <c r="J232" s="3"/>
    </row>
    <row r="233" spans="1:10" s="1" customFormat="1" ht="18.75" hidden="1">
      <c r="A233" s="4"/>
      <c r="B233" s="671" t="s">
        <v>1181</v>
      </c>
      <c r="C233" s="672"/>
      <c r="D233" s="672"/>
      <c r="E233" s="672"/>
      <c r="F233" s="672"/>
      <c r="G233" s="672"/>
      <c r="H233" s="672"/>
      <c r="I233" s="673"/>
      <c r="J233" s="3"/>
    </row>
    <row r="234" spans="1:10" s="1" customFormat="1" ht="18.75" hidden="1">
      <c r="A234" s="4"/>
      <c r="B234" s="674"/>
      <c r="C234" s="675"/>
      <c r="D234" s="675"/>
      <c r="E234" s="675"/>
      <c r="F234" s="675"/>
      <c r="G234" s="675"/>
      <c r="H234" s="675"/>
      <c r="I234" s="676"/>
      <c r="J234" s="3"/>
    </row>
    <row r="235" spans="1:10" s="1" customFormat="1" ht="19.5" hidden="1" thickBot="1">
      <c r="A235" s="4"/>
      <c r="B235" s="677"/>
      <c r="C235" s="678"/>
      <c r="D235" s="678"/>
      <c r="E235" s="678"/>
      <c r="F235" s="678"/>
      <c r="G235" s="678"/>
      <c r="H235" s="678"/>
      <c r="I235" s="679"/>
      <c r="J235" s="3"/>
    </row>
    <row r="236" spans="1:10" s="1" customFormat="1" ht="18.75" hidden="1">
      <c r="A236" s="35"/>
      <c r="B236" s="35"/>
      <c r="C236" s="35"/>
      <c r="D236" s="35"/>
      <c r="E236" s="35"/>
      <c r="F236" s="35"/>
      <c r="G236" s="35"/>
      <c r="H236" s="35"/>
      <c r="I236" s="35"/>
      <c r="J236" s="38"/>
    </row>
    <row r="237" spans="1:10" s="1" customFormat="1" ht="18.75" hidden="1">
      <c r="A237" s="4"/>
      <c r="B237" s="4"/>
      <c r="C237" s="4"/>
      <c r="D237" s="4"/>
      <c r="E237" s="4"/>
      <c r="F237" s="4"/>
      <c r="G237" s="4"/>
      <c r="H237" s="4"/>
      <c r="I237" s="4"/>
      <c r="J237" s="36" t="s">
        <v>1203</v>
      </c>
    </row>
    <row r="238" spans="1:10" s="1" customFormat="1" ht="18.75" hidden="1" customHeight="1">
      <c r="A238" s="4"/>
      <c r="B238" s="735" t="str">
        <f>CONCATENATE('加盟校情報&amp;大会設定'!$G$5,'加盟校情報&amp;大会設定'!$H$5,'加盟校情報&amp;大会設定'!$I$5,'加盟校情報&amp;大会設定'!$J$5,)&amp;"　女子4×400mR"</f>
        <v>第50回東海学生陸上競技秋季選手権大会　女子4×400mR</v>
      </c>
      <c r="C238" s="736"/>
      <c r="D238" s="736"/>
      <c r="E238" s="736"/>
      <c r="F238" s="736"/>
      <c r="G238" s="736"/>
      <c r="H238" s="736"/>
      <c r="I238" s="737"/>
      <c r="J238" s="3"/>
    </row>
    <row r="239" spans="1:10" s="1" customFormat="1" ht="19.5" hidden="1" customHeight="1" thickBot="1">
      <c r="A239" s="4"/>
      <c r="B239" s="738"/>
      <c r="C239" s="739"/>
      <c r="D239" s="739"/>
      <c r="E239" s="739"/>
      <c r="F239" s="739"/>
      <c r="G239" s="739"/>
      <c r="H239" s="739"/>
      <c r="I239" s="740"/>
      <c r="J239" s="3"/>
    </row>
    <row r="240" spans="1:10" s="1" customFormat="1" ht="18.75" hidden="1">
      <c r="A240" s="4"/>
      <c r="B240" s="650" t="s">
        <v>1183</v>
      </c>
      <c r="C240" s="651"/>
      <c r="D240" s="688" t="str">
        <f>IF(基本情報登録!$D$6&gt;0,基本情報登録!$D$6,"")</f>
        <v/>
      </c>
      <c r="E240" s="689"/>
      <c r="F240" s="689"/>
      <c r="G240" s="689"/>
      <c r="H240" s="651"/>
      <c r="I240" s="37" t="s">
        <v>1217</v>
      </c>
      <c r="J240" s="3"/>
    </row>
    <row r="241" spans="1:10" s="1" customFormat="1" ht="18.75" hidden="1" customHeight="1">
      <c r="A241" s="4"/>
      <c r="B241" s="657" t="s">
        <v>1</v>
      </c>
      <c r="C241" s="658"/>
      <c r="D241" s="690" t="str">
        <f>IF(基本情報登録!$D$8&gt;0,基本情報登録!$D$8,"")</f>
        <v/>
      </c>
      <c r="E241" s="691"/>
      <c r="F241" s="691"/>
      <c r="G241" s="691"/>
      <c r="H241" s="658"/>
      <c r="I241" s="645"/>
      <c r="J241" s="3"/>
    </row>
    <row r="242" spans="1:10" s="1" customFormat="1" ht="19.5" hidden="1" customHeight="1" thickBot="1">
      <c r="A242" s="4"/>
      <c r="B242" s="686"/>
      <c r="C242" s="687"/>
      <c r="D242" s="692"/>
      <c r="E242" s="693"/>
      <c r="F242" s="693"/>
      <c r="G242" s="693"/>
      <c r="H242" s="687"/>
      <c r="I242" s="670"/>
      <c r="J242" s="3"/>
    </row>
    <row r="243" spans="1:10" s="1" customFormat="1" ht="18.75" hidden="1">
      <c r="A243" s="4"/>
      <c r="B243" s="650" t="s">
        <v>2127</v>
      </c>
      <c r="C243" s="651"/>
      <c r="D243" s="652"/>
      <c r="E243" s="653"/>
      <c r="F243" s="653"/>
      <c r="G243" s="653"/>
      <c r="H243" s="653"/>
      <c r="I243" s="654"/>
      <c r="J243" s="3"/>
    </row>
    <row r="244" spans="1:10" s="1" customFormat="1" ht="18.75" hidden="1">
      <c r="A244" s="4"/>
      <c r="B244" s="25"/>
      <c r="C244" s="26"/>
      <c r="D244" s="27"/>
      <c r="E244" s="655" t="str">
        <f>TEXT(D243,"00000")</f>
        <v>00000</v>
      </c>
      <c r="F244" s="655"/>
      <c r="G244" s="655"/>
      <c r="H244" s="655"/>
      <c r="I244" s="656"/>
      <c r="J244" s="3"/>
    </row>
    <row r="245" spans="1:10" s="1" customFormat="1" ht="18.75" hidden="1" customHeight="1">
      <c r="A245" s="4"/>
      <c r="B245" s="657" t="s">
        <v>21</v>
      </c>
      <c r="C245" s="658"/>
      <c r="D245" s="639"/>
      <c r="E245" s="661"/>
      <c r="F245" s="661"/>
      <c r="G245" s="661"/>
      <c r="H245" s="661"/>
      <c r="I245" s="662"/>
      <c r="J245" s="3"/>
    </row>
    <row r="246" spans="1:10" s="1" customFormat="1" ht="18.75" hidden="1" customHeight="1">
      <c r="A246" s="4"/>
      <c r="B246" s="659"/>
      <c r="C246" s="660"/>
      <c r="D246" s="641"/>
      <c r="E246" s="663"/>
      <c r="F246" s="663"/>
      <c r="G246" s="663"/>
      <c r="H246" s="663"/>
      <c r="I246" s="664"/>
      <c r="J246" s="3"/>
    </row>
    <row r="247" spans="1:10" s="1" customFormat="1" ht="19.5" hidden="1" thickBot="1">
      <c r="A247" s="4"/>
      <c r="B247" s="665" t="s">
        <v>1177</v>
      </c>
      <c r="C247" s="666"/>
      <c r="D247" s="667"/>
      <c r="E247" s="668"/>
      <c r="F247" s="668"/>
      <c r="G247" s="668"/>
      <c r="H247" s="668"/>
      <c r="I247" s="669"/>
      <c r="J247" s="3"/>
    </row>
    <row r="248" spans="1:10" s="1" customFormat="1" ht="18.75" hidden="1">
      <c r="A248" s="4"/>
      <c r="B248" s="698" t="s">
        <v>1178</v>
      </c>
      <c r="C248" s="699"/>
      <c r="D248" s="699"/>
      <c r="E248" s="699"/>
      <c r="F248" s="699"/>
      <c r="G248" s="699"/>
      <c r="H248" s="699"/>
      <c r="I248" s="700"/>
      <c r="J248" s="3"/>
    </row>
    <row r="249" spans="1:10" s="1" customFormat="1" ht="19.5" hidden="1" thickBot="1">
      <c r="A249" s="4"/>
      <c r="B249" s="28" t="s">
        <v>1182</v>
      </c>
      <c r="C249" s="29" t="s">
        <v>14</v>
      </c>
      <c r="D249" s="29" t="s">
        <v>1122</v>
      </c>
      <c r="E249" s="701" t="s">
        <v>1179</v>
      </c>
      <c r="F249" s="702"/>
      <c r="G249" s="29" t="s">
        <v>1183</v>
      </c>
      <c r="H249" s="29" t="s">
        <v>39</v>
      </c>
      <c r="I249" s="30" t="s">
        <v>1180</v>
      </c>
      <c r="J249" s="3"/>
    </row>
    <row r="250" spans="1:10" s="1" customFormat="1" ht="19.5" hidden="1" customHeight="1" thickTop="1">
      <c r="A250" s="4"/>
      <c r="B250" s="703">
        <v>1</v>
      </c>
      <c r="C250" s="704"/>
      <c r="D250" s="704" t="str">
        <f>IF(C250&gt;0,VLOOKUP(C250,女子登録情報!$A$2:$H$2000,2,0),"")</f>
        <v/>
      </c>
      <c r="E250" s="705" t="str">
        <f>IF(C250&gt;0,VLOOKUP(C250,女子登録情報!$A$2:$H$2000,3,0),"")</f>
        <v/>
      </c>
      <c r="F250" s="706"/>
      <c r="G250" s="704" t="str">
        <f>IF(C250&gt;0,VLOOKUP(C250,女子登録情報!$A$2:$H$2000,4,0),"")</f>
        <v/>
      </c>
      <c r="H250" s="704" t="str">
        <f>IF(C250&gt;0,VLOOKUP(C250,女子登録情報!$A$2:$H$2000,8,0),"")</f>
        <v/>
      </c>
      <c r="I250" s="707" t="str">
        <f>IF(C250&gt;0,VLOOKUP(C250,女子登録情報!$A$2:$H$2000,5,0),"")</f>
        <v/>
      </c>
      <c r="J250" s="3"/>
    </row>
    <row r="251" spans="1:10" s="1" customFormat="1" ht="18.75" hidden="1" customHeight="1">
      <c r="A251" s="4"/>
      <c r="B251" s="648"/>
      <c r="C251" s="644"/>
      <c r="D251" s="644"/>
      <c r="E251" s="641"/>
      <c r="F251" s="642"/>
      <c r="G251" s="644"/>
      <c r="H251" s="644"/>
      <c r="I251" s="646"/>
      <c r="J251" s="3"/>
    </row>
    <row r="252" spans="1:10" s="1" customFormat="1" ht="18.75" hidden="1" customHeight="1">
      <c r="A252" s="4"/>
      <c r="B252" s="647">
        <v>2</v>
      </c>
      <c r="C252" s="643"/>
      <c r="D252" s="643" t="str">
        <f>IF(C252,VLOOKUP(C252,女子登録情報!$A$2:$H$2000,2,0),"")</f>
        <v/>
      </c>
      <c r="E252" s="639" t="str">
        <f>IF(C252&gt;0,VLOOKUP(C252,女子登録情報!$A$2:$H$2000,3,0),"")</f>
        <v/>
      </c>
      <c r="F252" s="640"/>
      <c r="G252" s="643" t="str">
        <f>IF(C252&gt;0,VLOOKUP(C252,女子登録情報!$A$2:$H$2000,4,0),"")</f>
        <v/>
      </c>
      <c r="H252" s="643" t="str">
        <f>IF(C252&gt;0,VLOOKUP(C252,女子登録情報!$A$2:$H$2000,8,0),"")</f>
        <v/>
      </c>
      <c r="I252" s="645" t="str">
        <f>IF(C252&gt;0,VLOOKUP(C252,女子登録情報!$A$2:$H$2000,5,0),"")</f>
        <v/>
      </c>
      <c r="J252" s="3"/>
    </row>
    <row r="253" spans="1:10" s="1" customFormat="1" ht="18.75" hidden="1" customHeight="1">
      <c r="A253" s="4"/>
      <c r="B253" s="648"/>
      <c r="C253" s="644"/>
      <c r="D253" s="644"/>
      <c r="E253" s="641"/>
      <c r="F253" s="642"/>
      <c r="G253" s="644"/>
      <c r="H253" s="644"/>
      <c r="I253" s="646"/>
      <c r="J253" s="3"/>
    </row>
    <row r="254" spans="1:10" s="1" customFormat="1" ht="18.75" hidden="1" customHeight="1">
      <c r="A254" s="4"/>
      <c r="B254" s="647">
        <v>3</v>
      </c>
      <c r="C254" s="643"/>
      <c r="D254" s="643" t="str">
        <f>IF(C254,VLOOKUP(C254,女子登録情報!$A$2:$H$2000,2,0),"")</f>
        <v/>
      </c>
      <c r="E254" s="639" t="str">
        <f>IF(C254&gt;0,VLOOKUP(C254,女子登録情報!$A$2:$H$2000,3,0),"")</f>
        <v/>
      </c>
      <c r="F254" s="640"/>
      <c r="G254" s="643" t="str">
        <f>IF(C254&gt;0,VLOOKUP(C254,女子登録情報!$A$2:$H$2000,4,0),"")</f>
        <v/>
      </c>
      <c r="H254" s="643" t="str">
        <f>IF(C254&gt;0,VLOOKUP(C254,女子登録情報!$A$2:$H$2000,8,0),"")</f>
        <v/>
      </c>
      <c r="I254" s="645" t="str">
        <f>IF(C254&gt;0,VLOOKUP(C254,女子登録情報!$A$2:$H$2000,5,0),"")</f>
        <v/>
      </c>
      <c r="J254" s="3"/>
    </row>
    <row r="255" spans="1:10" s="1" customFormat="1" ht="18.75" hidden="1" customHeight="1">
      <c r="A255" s="4"/>
      <c r="B255" s="648"/>
      <c r="C255" s="644"/>
      <c r="D255" s="644"/>
      <c r="E255" s="641"/>
      <c r="F255" s="642"/>
      <c r="G255" s="644"/>
      <c r="H255" s="644"/>
      <c r="I255" s="646"/>
      <c r="J255" s="3"/>
    </row>
    <row r="256" spans="1:10" s="1" customFormat="1" ht="18.75" hidden="1" customHeight="1">
      <c r="A256" s="4"/>
      <c r="B256" s="647">
        <v>4</v>
      </c>
      <c r="C256" s="643"/>
      <c r="D256" s="643" t="str">
        <f>IF(C256,VLOOKUP(C256,女子登録情報!$A$2:$H$2000,2,0),"")</f>
        <v/>
      </c>
      <c r="E256" s="639" t="str">
        <f>IF(C256&gt;0,VLOOKUP(C256,女子登録情報!$A$2:$H$2000,3,0),"")</f>
        <v/>
      </c>
      <c r="F256" s="640"/>
      <c r="G256" s="643" t="str">
        <f>IF(C256&gt;0,VLOOKUP(C256,女子登録情報!$A$2:$H$2000,4,0),"")</f>
        <v/>
      </c>
      <c r="H256" s="643" t="str">
        <f>IF(C256&gt;0,VLOOKUP(C256,女子登録情報!$A$2:$H$2000,8,0),"")</f>
        <v/>
      </c>
      <c r="I256" s="645" t="str">
        <f>IF(C256&gt;0,VLOOKUP(C256,女子登録情報!$A$2:$H$2000,5,0),"")</f>
        <v/>
      </c>
      <c r="J256" s="3"/>
    </row>
    <row r="257" spans="1:10" s="1" customFormat="1" ht="18.75" hidden="1" customHeight="1">
      <c r="A257" s="4"/>
      <c r="B257" s="648"/>
      <c r="C257" s="644"/>
      <c r="D257" s="644"/>
      <c r="E257" s="641"/>
      <c r="F257" s="642"/>
      <c r="G257" s="644"/>
      <c r="H257" s="644"/>
      <c r="I257" s="646"/>
      <c r="J257" s="3"/>
    </row>
    <row r="258" spans="1:10" s="1" customFormat="1" ht="18.75" hidden="1" customHeight="1">
      <c r="A258" s="4"/>
      <c r="B258" s="647">
        <v>5</v>
      </c>
      <c r="C258" s="643"/>
      <c r="D258" s="643" t="str">
        <f>IF(C258,VLOOKUP(C258,女子登録情報!$A$2:$H$2000,2,0),"")</f>
        <v/>
      </c>
      <c r="E258" s="639" t="str">
        <f>IF(C258&gt;0,VLOOKUP(C258,女子登録情報!$A$2:$H$2000,3,0),"")</f>
        <v/>
      </c>
      <c r="F258" s="640"/>
      <c r="G258" s="643" t="str">
        <f>IF(C258&gt;0,VLOOKUP(C258,女子登録情報!$A$2:$H$2000,4,0),"")</f>
        <v/>
      </c>
      <c r="H258" s="643" t="str">
        <f>IF(C258&gt;0,VLOOKUP(C258,女子登録情報!$A$2:$H$2000,8,0),"")</f>
        <v/>
      </c>
      <c r="I258" s="645" t="str">
        <f>IF(C258&gt;0,VLOOKUP(C258,女子登録情報!$A$2:$H$2000,5,0),"")</f>
        <v/>
      </c>
      <c r="J258" s="3"/>
    </row>
    <row r="259" spans="1:10" s="1" customFormat="1" ht="18.75" hidden="1" customHeight="1">
      <c r="A259" s="4"/>
      <c r="B259" s="648"/>
      <c r="C259" s="644"/>
      <c r="D259" s="644"/>
      <c r="E259" s="641"/>
      <c r="F259" s="642"/>
      <c r="G259" s="644"/>
      <c r="H259" s="644"/>
      <c r="I259" s="646"/>
      <c r="J259" s="3"/>
    </row>
    <row r="260" spans="1:10" s="1" customFormat="1" ht="18.75" hidden="1" customHeight="1">
      <c r="A260" s="4"/>
      <c r="B260" s="647">
        <v>6</v>
      </c>
      <c r="C260" s="643"/>
      <c r="D260" s="643" t="str">
        <f>IF(C260,VLOOKUP(C260,女子登録情報!$A$2:$H$2000,2,0),"")</f>
        <v/>
      </c>
      <c r="E260" s="639" t="str">
        <f>IF(C260&gt;0,VLOOKUP(C260,女子登録情報!$A$2:$H$2000,3,0),"")</f>
        <v/>
      </c>
      <c r="F260" s="640"/>
      <c r="G260" s="643" t="str">
        <f>IF(C260&gt;0,VLOOKUP(C260,女子登録情報!$A$2:$H$2000,4,0),"")</f>
        <v/>
      </c>
      <c r="H260" s="643" t="str">
        <f>IF(C260&gt;0,VLOOKUP(C260,女子登録情報!$A$2:$H$2000,8,0),"")</f>
        <v/>
      </c>
      <c r="I260" s="645" t="str">
        <f>IF(C260&gt;0,VLOOKUP(C260,女子登録情報!$A$2:$H$2000,5,0),"")</f>
        <v/>
      </c>
      <c r="J260" s="3"/>
    </row>
    <row r="261" spans="1:10" s="1" customFormat="1" ht="19.5" hidden="1" customHeight="1" thickBot="1">
      <c r="A261" s="4"/>
      <c r="B261" s="694"/>
      <c r="C261" s="695"/>
      <c r="D261" s="695"/>
      <c r="E261" s="696"/>
      <c r="F261" s="697"/>
      <c r="G261" s="695"/>
      <c r="H261" s="695"/>
      <c r="I261" s="670"/>
      <c r="J261" s="3"/>
    </row>
    <row r="262" spans="1:10" s="1" customFormat="1" ht="18.75" hidden="1">
      <c r="A262" s="4"/>
      <c r="B262" s="671" t="s">
        <v>1181</v>
      </c>
      <c r="C262" s="672"/>
      <c r="D262" s="672"/>
      <c r="E262" s="672"/>
      <c r="F262" s="672"/>
      <c r="G262" s="672"/>
      <c r="H262" s="672"/>
      <c r="I262" s="673"/>
      <c r="J262" s="3"/>
    </row>
    <row r="263" spans="1:10" s="1" customFormat="1" ht="18.75" hidden="1">
      <c r="A263" s="4"/>
      <c r="B263" s="674"/>
      <c r="C263" s="675"/>
      <c r="D263" s="675"/>
      <c r="E263" s="675"/>
      <c r="F263" s="675"/>
      <c r="G263" s="675"/>
      <c r="H263" s="675"/>
      <c r="I263" s="676"/>
      <c r="J263" s="3"/>
    </row>
    <row r="264" spans="1:10" s="1" customFormat="1" ht="19.5" hidden="1" thickBot="1">
      <c r="A264" s="4"/>
      <c r="B264" s="677"/>
      <c r="C264" s="678"/>
      <c r="D264" s="678"/>
      <c r="E264" s="678"/>
      <c r="F264" s="678"/>
      <c r="G264" s="678"/>
      <c r="H264" s="678"/>
      <c r="I264" s="679"/>
      <c r="J264" s="3"/>
    </row>
    <row r="265" spans="1:10" s="1" customFormat="1" ht="18.75" hidden="1">
      <c r="A265" s="35"/>
      <c r="B265" s="35"/>
      <c r="C265" s="35"/>
      <c r="D265" s="35"/>
      <c r="E265" s="35"/>
      <c r="F265" s="35"/>
      <c r="G265" s="35"/>
      <c r="H265" s="35"/>
      <c r="I265" s="35"/>
      <c r="J265" s="38"/>
    </row>
    <row r="266" spans="1:10" s="1" customFormat="1" ht="18.75" hidden="1">
      <c r="A266" s="4"/>
      <c r="B266" s="4"/>
      <c r="C266" s="4"/>
      <c r="D266" s="4"/>
      <c r="E266" s="4"/>
      <c r="F266" s="4"/>
      <c r="G266" s="4"/>
      <c r="H266" s="4"/>
      <c r="I266" s="4"/>
      <c r="J266" s="36" t="s">
        <v>1204</v>
      </c>
    </row>
    <row r="267" spans="1:10" s="1" customFormat="1" ht="18.75" hidden="1" customHeight="1">
      <c r="A267" s="4"/>
      <c r="B267" s="735" t="str">
        <f>CONCATENATE('加盟校情報&amp;大会設定'!$G$5,'加盟校情報&amp;大会設定'!$H$5,'加盟校情報&amp;大会設定'!$I$5,'加盟校情報&amp;大会設定'!$J$5,)&amp;"　女子4×400mR"</f>
        <v>第50回東海学生陸上競技秋季選手権大会　女子4×400mR</v>
      </c>
      <c r="C267" s="736"/>
      <c r="D267" s="736"/>
      <c r="E267" s="736"/>
      <c r="F267" s="736"/>
      <c r="G267" s="736"/>
      <c r="H267" s="736"/>
      <c r="I267" s="737"/>
      <c r="J267" s="3"/>
    </row>
    <row r="268" spans="1:10" s="1" customFormat="1" ht="19.5" hidden="1" customHeight="1" thickBot="1">
      <c r="A268" s="4"/>
      <c r="B268" s="738"/>
      <c r="C268" s="739"/>
      <c r="D268" s="739"/>
      <c r="E268" s="739"/>
      <c r="F268" s="739"/>
      <c r="G268" s="739"/>
      <c r="H268" s="739"/>
      <c r="I268" s="740"/>
      <c r="J268" s="3"/>
    </row>
    <row r="269" spans="1:10" s="1" customFormat="1" ht="18.75" hidden="1">
      <c r="A269" s="4"/>
      <c r="B269" s="650" t="s">
        <v>1183</v>
      </c>
      <c r="C269" s="651"/>
      <c r="D269" s="688" t="str">
        <f>IF(基本情報登録!$D$6&gt;0,基本情報登録!$D$6,"")</f>
        <v/>
      </c>
      <c r="E269" s="689"/>
      <c r="F269" s="689"/>
      <c r="G269" s="689"/>
      <c r="H269" s="651"/>
      <c r="I269" s="37" t="s">
        <v>1217</v>
      </c>
      <c r="J269" s="3"/>
    </row>
    <row r="270" spans="1:10" s="1" customFormat="1" ht="18.75" hidden="1" customHeight="1">
      <c r="A270" s="4"/>
      <c r="B270" s="657" t="s">
        <v>1</v>
      </c>
      <c r="C270" s="658"/>
      <c r="D270" s="690" t="str">
        <f>IF(基本情報登録!$D$8&gt;0,基本情報登録!$D$8,"")</f>
        <v/>
      </c>
      <c r="E270" s="691"/>
      <c r="F270" s="691"/>
      <c r="G270" s="691"/>
      <c r="H270" s="658"/>
      <c r="I270" s="645"/>
      <c r="J270" s="3"/>
    </row>
    <row r="271" spans="1:10" s="1" customFormat="1" ht="19.5" hidden="1" customHeight="1" thickBot="1">
      <c r="A271" s="4"/>
      <c r="B271" s="686"/>
      <c r="C271" s="687"/>
      <c r="D271" s="692"/>
      <c r="E271" s="693"/>
      <c r="F271" s="693"/>
      <c r="G271" s="693"/>
      <c r="H271" s="687"/>
      <c r="I271" s="670"/>
      <c r="J271" s="3"/>
    </row>
    <row r="272" spans="1:10" s="1" customFormat="1" ht="18.75" hidden="1">
      <c r="A272" s="4"/>
      <c r="B272" s="650" t="s">
        <v>2127</v>
      </c>
      <c r="C272" s="651"/>
      <c r="D272" s="652"/>
      <c r="E272" s="653"/>
      <c r="F272" s="653"/>
      <c r="G272" s="653"/>
      <c r="H272" s="653"/>
      <c r="I272" s="654"/>
      <c r="J272" s="3"/>
    </row>
    <row r="273" spans="1:10" s="1" customFormat="1" ht="18.75" hidden="1">
      <c r="A273" s="4"/>
      <c r="B273" s="25"/>
      <c r="C273" s="26"/>
      <c r="D273" s="27"/>
      <c r="E273" s="655" t="str">
        <f>TEXT(D272,"00000")</f>
        <v>00000</v>
      </c>
      <c r="F273" s="655"/>
      <c r="G273" s="655"/>
      <c r="H273" s="655"/>
      <c r="I273" s="656"/>
      <c r="J273" s="3"/>
    </row>
    <row r="274" spans="1:10" s="1" customFormat="1" ht="18.75" hidden="1" customHeight="1">
      <c r="A274" s="4"/>
      <c r="B274" s="657" t="s">
        <v>21</v>
      </c>
      <c r="C274" s="658"/>
      <c r="D274" s="639"/>
      <c r="E274" s="661"/>
      <c r="F274" s="661"/>
      <c r="G274" s="661"/>
      <c r="H274" s="661"/>
      <c r="I274" s="662"/>
      <c r="J274" s="3"/>
    </row>
    <row r="275" spans="1:10" s="1" customFormat="1" ht="18.75" hidden="1" customHeight="1">
      <c r="A275" s="4"/>
      <c r="B275" s="659"/>
      <c r="C275" s="660"/>
      <c r="D275" s="641"/>
      <c r="E275" s="663"/>
      <c r="F275" s="663"/>
      <c r="G275" s="663"/>
      <c r="H275" s="663"/>
      <c r="I275" s="664"/>
      <c r="J275" s="3"/>
    </row>
    <row r="276" spans="1:10" s="1" customFormat="1" ht="19.5" hidden="1" thickBot="1">
      <c r="A276" s="4"/>
      <c r="B276" s="665" t="s">
        <v>1177</v>
      </c>
      <c r="C276" s="666"/>
      <c r="D276" s="667"/>
      <c r="E276" s="668"/>
      <c r="F276" s="668"/>
      <c r="G276" s="668"/>
      <c r="H276" s="668"/>
      <c r="I276" s="669"/>
      <c r="J276" s="3"/>
    </row>
    <row r="277" spans="1:10" s="1" customFormat="1" ht="18.75" hidden="1">
      <c r="A277" s="4"/>
      <c r="B277" s="698" t="s">
        <v>1178</v>
      </c>
      <c r="C277" s="699"/>
      <c r="D277" s="699"/>
      <c r="E277" s="699"/>
      <c r="F277" s="699"/>
      <c r="G277" s="699"/>
      <c r="H277" s="699"/>
      <c r="I277" s="700"/>
      <c r="J277" s="3"/>
    </row>
    <row r="278" spans="1:10" s="1" customFormat="1" ht="19.5" hidden="1" thickBot="1">
      <c r="A278" s="4"/>
      <c r="B278" s="28" t="s">
        <v>1182</v>
      </c>
      <c r="C278" s="29" t="s">
        <v>14</v>
      </c>
      <c r="D278" s="29" t="s">
        <v>1122</v>
      </c>
      <c r="E278" s="701" t="s">
        <v>1179</v>
      </c>
      <c r="F278" s="702"/>
      <c r="G278" s="29" t="s">
        <v>1183</v>
      </c>
      <c r="H278" s="29" t="s">
        <v>39</v>
      </c>
      <c r="I278" s="30" t="s">
        <v>1180</v>
      </c>
      <c r="J278" s="3"/>
    </row>
    <row r="279" spans="1:10" s="1" customFormat="1" ht="19.5" hidden="1" customHeight="1" thickTop="1">
      <c r="A279" s="4"/>
      <c r="B279" s="703">
        <v>1</v>
      </c>
      <c r="C279" s="704"/>
      <c r="D279" s="704" t="str">
        <f>IF(C279&gt;0,VLOOKUP(C279,女子登録情報!$A$2:$H$2000,2,0),"")</f>
        <v/>
      </c>
      <c r="E279" s="705" t="str">
        <f>IF(C279&gt;0,VLOOKUP(C279,女子登録情報!$A$2:$H$2000,3,0),"")</f>
        <v/>
      </c>
      <c r="F279" s="706"/>
      <c r="G279" s="704" t="str">
        <f>IF(C279&gt;0,VLOOKUP(C279,女子登録情報!$A$2:$H$2000,4,0),"")</f>
        <v/>
      </c>
      <c r="H279" s="704" t="str">
        <f>IF(C279&gt;0,VLOOKUP(C279,女子登録情報!$A$2:$H$2000,8,0),"")</f>
        <v/>
      </c>
      <c r="I279" s="707" t="str">
        <f>IF(C279&gt;0,VLOOKUP(C279,女子登録情報!$A$2:$H$2000,5,0),"")</f>
        <v/>
      </c>
      <c r="J279" s="3"/>
    </row>
    <row r="280" spans="1:10" s="1" customFormat="1" ht="18.75" hidden="1" customHeight="1">
      <c r="A280" s="4"/>
      <c r="B280" s="648"/>
      <c r="C280" s="644"/>
      <c r="D280" s="644"/>
      <c r="E280" s="641"/>
      <c r="F280" s="642"/>
      <c r="G280" s="644"/>
      <c r="H280" s="644"/>
      <c r="I280" s="646"/>
      <c r="J280" s="3"/>
    </row>
    <row r="281" spans="1:10" s="1" customFormat="1" ht="18.75" hidden="1" customHeight="1">
      <c r="A281" s="4"/>
      <c r="B281" s="647">
        <v>2</v>
      </c>
      <c r="C281" s="643"/>
      <c r="D281" s="643" t="str">
        <f>IF(C281,VLOOKUP(C281,女子登録情報!$A$2:$H$2000,2,0),"")</f>
        <v/>
      </c>
      <c r="E281" s="639" t="str">
        <f>IF(C281&gt;0,VLOOKUP(C281,女子登録情報!$A$2:$H$2000,3,0),"")</f>
        <v/>
      </c>
      <c r="F281" s="640"/>
      <c r="G281" s="643" t="str">
        <f>IF(C281&gt;0,VLOOKUP(C281,女子登録情報!$A$2:$H$2000,4,0),"")</f>
        <v/>
      </c>
      <c r="H281" s="643" t="str">
        <f>IF(C281&gt;0,VLOOKUP(C281,女子登録情報!$A$2:$H$2000,8,0),"")</f>
        <v/>
      </c>
      <c r="I281" s="645" t="str">
        <f>IF(C281&gt;0,VLOOKUP(C281,女子登録情報!$A$2:$H$2000,5,0),"")</f>
        <v/>
      </c>
      <c r="J281" s="3"/>
    </row>
    <row r="282" spans="1:10" s="1" customFormat="1" ht="18.75" hidden="1" customHeight="1">
      <c r="A282" s="4"/>
      <c r="B282" s="648"/>
      <c r="C282" s="644"/>
      <c r="D282" s="644"/>
      <c r="E282" s="641"/>
      <c r="F282" s="642"/>
      <c r="G282" s="644"/>
      <c r="H282" s="644"/>
      <c r="I282" s="646"/>
      <c r="J282" s="3"/>
    </row>
    <row r="283" spans="1:10" s="1" customFormat="1" ht="18.75" hidden="1" customHeight="1">
      <c r="A283" s="4"/>
      <c r="B283" s="647">
        <v>3</v>
      </c>
      <c r="C283" s="643"/>
      <c r="D283" s="643" t="str">
        <f>IF(C283,VLOOKUP(C283,女子登録情報!$A$2:$H$2000,2,0),"")</f>
        <v/>
      </c>
      <c r="E283" s="639" t="str">
        <f>IF(C283&gt;0,VLOOKUP(C283,女子登録情報!$A$2:$H$2000,3,0),"")</f>
        <v/>
      </c>
      <c r="F283" s="640"/>
      <c r="G283" s="643" t="str">
        <f>IF(C283&gt;0,VLOOKUP(C283,女子登録情報!$A$2:$H$2000,4,0),"")</f>
        <v/>
      </c>
      <c r="H283" s="643" t="str">
        <f>IF(C283&gt;0,VLOOKUP(C283,女子登録情報!$A$2:$H$2000,8,0),"")</f>
        <v/>
      </c>
      <c r="I283" s="645" t="str">
        <f>IF(C283&gt;0,VLOOKUP(C283,女子登録情報!$A$2:$H$2000,5,0),"")</f>
        <v/>
      </c>
      <c r="J283" s="3"/>
    </row>
    <row r="284" spans="1:10" s="1" customFormat="1" ht="18.75" hidden="1" customHeight="1">
      <c r="A284" s="4"/>
      <c r="B284" s="648"/>
      <c r="C284" s="644"/>
      <c r="D284" s="644"/>
      <c r="E284" s="641"/>
      <c r="F284" s="642"/>
      <c r="G284" s="644"/>
      <c r="H284" s="644"/>
      <c r="I284" s="646"/>
      <c r="J284" s="3"/>
    </row>
    <row r="285" spans="1:10" s="1" customFormat="1" ht="18.75" hidden="1" customHeight="1">
      <c r="A285" s="4"/>
      <c r="B285" s="647">
        <v>4</v>
      </c>
      <c r="C285" s="643"/>
      <c r="D285" s="643" t="str">
        <f>IF(C285,VLOOKUP(C285,女子登録情報!$A$2:$H$2000,2,0),"")</f>
        <v/>
      </c>
      <c r="E285" s="639" t="str">
        <f>IF(C285&gt;0,VLOOKUP(C285,女子登録情報!$A$2:$H$2000,3,0),"")</f>
        <v/>
      </c>
      <c r="F285" s="640"/>
      <c r="G285" s="643" t="str">
        <f>IF(C285&gt;0,VLOOKUP(C285,女子登録情報!$A$2:$H$2000,4,0),"")</f>
        <v/>
      </c>
      <c r="H285" s="643" t="str">
        <f>IF(C285&gt;0,VLOOKUP(C285,女子登録情報!$A$2:$H$2000,8,0),"")</f>
        <v/>
      </c>
      <c r="I285" s="645" t="str">
        <f>IF(C285&gt;0,VLOOKUP(C285,女子登録情報!$A$2:$H$2000,5,0),"")</f>
        <v/>
      </c>
      <c r="J285" s="3"/>
    </row>
    <row r="286" spans="1:10" s="1" customFormat="1" ht="18.75" hidden="1" customHeight="1">
      <c r="A286" s="4"/>
      <c r="B286" s="648"/>
      <c r="C286" s="644"/>
      <c r="D286" s="644"/>
      <c r="E286" s="641"/>
      <c r="F286" s="642"/>
      <c r="G286" s="644"/>
      <c r="H286" s="644"/>
      <c r="I286" s="646"/>
      <c r="J286" s="3"/>
    </row>
    <row r="287" spans="1:10" s="1" customFormat="1" ht="18.75" hidden="1" customHeight="1">
      <c r="A287" s="4"/>
      <c r="B287" s="647">
        <v>5</v>
      </c>
      <c r="C287" s="643"/>
      <c r="D287" s="643" t="str">
        <f>IF(C287,VLOOKUP(C287,女子登録情報!$A$2:$H$2000,2,0),"")</f>
        <v/>
      </c>
      <c r="E287" s="639" t="str">
        <f>IF(C287&gt;0,VLOOKUP(C287,女子登録情報!$A$2:$H$2000,3,0),"")</f>
        <v/>
      </c>
      <c r="F287" s="640"/>
      <c r="G287" s="643" t="str">
        <f>IF(C287&gt;0,VLOOKUP(C287,女子登録情報!$A$2:$H$2000,4,0),"")</f>
        <v/>
      </c>
      <c r="H287" s="643" t="str">
        <f>IF(C287&gt;0,VLOOKUP(C287,女子登録情報!$A$2:$H$2000,8,0),"")</f>
        <v/>
      </c>
      <c r="I287" s="645" t="str">
        <f>IF(C287&gt;0,VLOOKUP(C287,女子登録情報!$A$2:$H$2000,5,0),"")</f>
        <v/>
      </c>
      <c r="J287" s="3"/>
    </row>
    <row r="288" spans="1:10" s="1" customFormat="1" ht="18.75" hidden="1" customHeight="1">
      <c r="A288" s="4"/>
      <c r="B288" s="648"/>
      <c r="C288" s="644"/>
      <c r="D288" s="644"/>
      <c r="E288" s="641"/>
      <c r="F288" s="642"/>
      <c r="G288" s="644"/>
      <c r="H288" s="644"/>
      <c r="I288" s="646"/>
      <c r="J288" s="3"/>
    </row>
    <row r="289" spans="1:10" s="1" customFormat="1" ht="18.75" hidden="1" customHeight="1">
      <c r="A289" s="4"/>
      <c r="B289" s="647">
        <v>6</v>
      </c>
      <c r="C289" s="643"/>
      <c r="D289" s="643" t="str">
        <f>IF(C289,VLOOKUP(C289,女子登録情報!$A$2:$H$2000,2,0),"")</f>
        <v/>
      </c>
      <c r="E289" s="639" t="str">
        <f>IF(C289&gt;0,VLOOKUP(C289,女子登録情報!$A$2:$H$2000,3,0),"")</f>
        <v/>
      </c>
      <c r="F289" s="640"/>
      <c r="G289" s="643" t="str">
        <f>IF(C289&gt;0,VLOOKUP(C289,女子登録情報!$A$2:$H$2000,4,0),"")</f>
        <v/>
      </c>
      <c r="H289" s="643" t="str">
        <f>IF(C289&gt;0,VLOOKUP(C289,女子登録情報!$A$2:$H$2000,8,0),"")</f>
        <v/>
      </c>
      <c r="I289" s="645" t="str">
        <f>IF(C289&gt;0,VLOOKUP(C289,女子登録情報!$A$2:$H$2000,5,0),"")</f>
        <v/>
      </c>
      <c r="J289" s="3"/>
    </row>
    <row r="290" spans="1:10" s="1" customFormat="1" ht="19.5" hidden="1" customHeight="1" thickBot="1">
      <c r="A290" s="4"/>
      <c r="B290" s="694"/>
      <c r="C290" s="695"/>
      <c r="D290" s="695"/>
      <c r="E290" s="696"/>
      <c r="F290" s="697"/>
      <c r="G290" s="695"/>
      <c r="H290" s="695"/>
      <c r="I290" s="670"/>
      <c r="J290" s="3"/>
    </row>
    <row r="291" spans="1:10" s="1" customFormat="1" ht="18.75" hidden="1">
      <c r="A291" s="4"/>
      <c r="B291" s="671" t="s">
        <v>1181</v>
      </c>
      <c r="C291" s="672"/>
      <c r="D291" s="672"/>
      <c r="E291" s="672"/>
      <c r="F291" s="672"/>
      <c r="G291" s="672"/>
      <c r="H291" s="672"/>
      <c r="I291" s="673"/>
      <c r="J291" s="3"/>
    </row>
    <row r="292" spans="1:10" s="1" customFormat="1" ht="18.75" hidden="1">
      <c r="A292" s="4"/>
      <c r="B292" s="674"/>
      <c r="C292" s="675"/>
      <c r="D292" s="675"/>
      <c r="E292" s="675"/>
      <c r="F292" s="675"/>
      <c r="G292" s="675"/>
      <c r="H292" s="675"/>
      <c r="I292" s="676"/>
      <c r="J292" s="3"/>
    </row>
    <row r="293" spans="1:10" s="1" customFormat="1" ht="19.5" hidden="1" thickBot="1">
      <c r="A293" s="4"/>
      <c r="B293" s="677"/>
      <c r="C293" s="678"/>
      <c r="D293" s="678"/>
      <c r="E293" s="678"/>
      <c r="F293" s="678"/>
      <c r="G293" s="678"/>
      <c r="H293" s="678"/>
      <c r="I293" s="679"/>
      <c r="J293" s="3"/>
    </row>
    <row r="294" spans="1:10" s="1" customFormat="1" ht="18.75" hidden="1">
      <c r="A294" s="35"/>
      <c r="B294" s="35"/>
      <c r="C294" s="35"/>
      <c r="D294" s="35"/>
      <c r="E294" s="35"/>
      <c r="F294" s="35"/>
      <c r="G294" s="35"/>
      <c r="H294" s="35"/>
      <c r="I294" s="35"/>
      <c r="J294" s="38"/>
    </row>
    <row r="295" spans="1:10" s="1" customFormat="1" ht="18.75" hidden="1">
      <c r="A295" s="4"/>
      <c r="B295" s="4"/>
      <c r="C295" s="4"/>
      <c r="D295" s="4"/>
      <c r="E295" s="4"/>
      <c r="F295" s="4"/>
      <c r="G295" s="4"/>
      <c r="H295" s="4"/>
      <c r="I295" s="4"/>
      <c r="J295" s="36" t="s">
        <v>1205</v>
      </c>
    </row>
    <row r="296" spans="1:10" s="1" customFormat="1" ht="18.75" hidden="1" customHeight="1">
      <c r="A296" s="4"/>
      <c r="B296" s="735" t="str">
        <f>CONCATENATE('加盟校情報&amp;大会設定'!$G$5,'加盟校情報&amp;大会設定'!$H$5,'加盟校情報&amp;大会設定'!$I$5,'加盟校情報&amp;大会設定'!$J$5,)&amp;"　女子4×400mR"</f>
        <v>第50回東海学生陸上競技秋季選手権大会　女子4×400mR</v>
      </c>
      <c r="C296" s="736"/>
      <c r="D296" s="736"/>
      <c r="E296" s="736"/>
      <c r="F296" s="736"/>
      <c r="G296" s="736"/>
      <c r="H296" s="736"/>
      <c r="I296" s="737"/>
      <c r="J296" s="3"/>
    </row>
    <row r="297" spans="1:10" s="1" customFormat="1" ht="19.5" hidden="1" customHeight="1" thickBot="1">
      <c r="A297" s="4"/>
      <c r="B297" s="738"/>
      <c r="C297" s="739"/>
      <c r="D297" s="739"/>
      <c r="E297" s="739"/>
      <c r="F297" s="739"/>
      <c r="G297" s="739"/>
      <c r="H297" s="739"/>
      <c r="I297" s="740"/>
      <c r="J297" s="3"/>
    </row>
    <row r="298" spans="1:10" s="1" customFormat="1" ht="18.75" hidden="1">
      <c r="A298" s="4"/>
      <c r="B298" s="650" t="s">
        <v>1183</v>
      </c>
      <c r="C298" s="651"/>
      <c r="D298" s="688" t="str">
        <f>IF(基本情報登録!$D$6&gt;0,基本情報登録!$D$6,"")</f>
        <v/>
      </c>
      <c r="E298" s="689"/>
      <c r="F298" s="689"/>
      <c r="G298" s="689"/>
      <c r="H298" s="651"/>
      <c r="I298" s="37" t="s">
        <v>1217</v>
      </c>
      <c r="J298" s="3"/>
    </row>
    <row r="299" spans="1:10" s="1" customFormat="1" ht="18.75" hidden="1" customHeight="1">
      <c r="A299" s="4"/>
      <c r="B299" s="657" t="s">
        <v>1</v>
      </c>
      <c r="C299" s="658"/>
      <c r="D299" s="690" t="str">
        <f>IF(基本情報登録!$D$8&gt;0,基本情報登録!$D$8,"")</f>
        <v/>
      </c>
      <c r="E299" s="691"/>
      <c r="F299" s="691"/>
      <c r="G299" s="691"/>
      <c r="H299" s="658"/>
      <c r="I299" s="645"/>
      <c r="J299" s="3"/>
    </row>
    <row r="300" spans="1:10" s="1" customFormat="1" ht="19.5" hidden="1" customHeight="1" thickBot="1">
      <c r="A300" s="4"/>
      <c r="B300" s="686"/>
      <c r="C300" s="687"/>
      <c r="D300" s="692"/>
      <c r="E300" s="693"/>
      <c r="F300" s="693"/>
      <c r="G300" s="693"/>
      <c r="H300" s="687"/>
      <c r="I300" s="670"/>
      <c r="J300" s="3"/>
    </row>
    <row r="301" spans="1:10" s="1" customFormat="1" ht="18.75" hidden="1">
      <c r="A301" s="4"/>
      <c r="B301" s="650" t="s">
        <v>2127</v>
      </c>
      <c r="C301" s="651"/>
      <c r="D301" s="652"/>
      <c r="E301" s="653"/>
      <c r="F301" s="653"/>
      <c r="G301" s="653"/>
      <c r="H301" s="653"/>
      <c r="I301" s="654"/>
      <c r="J301" s="3"/>
    </row>
    <row r="302" spans="1:10" s="1" customFormat="1" ht="18.75" hidden="1">
      <c r="A302" s="4"/>
      <c r="B302" s="25"/>
      <c r="C302" s="26"/>
      <c r="D302" s="27"/>
      <c r="E302" s="655" t="str">
        <f>TEXT(D301,"00000")</f>
        <v>00000</v>
      </c>
      <c r="F302" s="655"/>
      <c r="G302" s="655"/>
      <c r="H302" s="655"/>
      <c r="I302" s="656"/>
      <c r="J302" s="3"/>
    </row>
    <row r="303" spans="1:10" s="1" customFormat="1" ht="18.75" hidden="1" customHeight="1">
      <c r="A303" s="4"/>
      <c r="B303" s="657" t="s">
        <v>21</v>
      </c>
      <c r="C303" s="658"/>
      <c r="D303" s="639"/>
      <c r="E303" s="661"/>
      <c r="F303" s="661"/>
      <c r="G303" s="661"/>
      <c r="H303" s="661"/>
      <c r="I303" s="662"/>
      <c r="J303" s="3"/>
    </row>
    <row r="304" spans="1:10" s="1" customFormat="1" ht="18.75" hidden="1" customHeight="1">
      <c r="A304" s="4"/>
      <c r="B304" s="659"/>
      <c r="C304" s="660"/>
      <c r="D304" s="641"/>
      <c r="E304" s="663"/>
      <c r="F304" s="663"/>
      <c r="G304" s="663"/>
      <c r="H304" s="663"/>
      <c r="I304" s="664"/>
      <c r="J304" s="3"/>
    </row>
    <row r="305" spans="1:10" s="1" customFormat="1" ht="19.5" hidden="1" thickBot="1">
      <c r="A305" s="4"/>
      <c r="B305" s="665" t="s">
        <v>1177</v>
      </c>
      <c r="C305" s="666"/>
      <c r="D305" s="667"/>
      <c r="E305" s="668"/>
      <c r="F305" s="668"/>
      <c r="G305" s="668"/>
      <c r="H305" s="668"/>
      <c r="I305" s="669"/>
      <c r="J305" s="3"/>
    </row>
    <row r="306" spans="1:10" s="1" customFormat="1" ht="18.75" hidden="1">
      <c r="A306" s="4"/>
      <c r="B306" s="698" t="s">
        <v>1178</v>
      </c>
      <c r="C306" s="699"/>
      <c r="D306" s="699"/>
      <c r="E306" s="699"/>
      <c r="F306" s="699"/>
      <c r="G306" s="699"/>
      <c r="H306" s="699"/>
      <c r="I306" s="700"/>
      <c r="J306" s="3"/>
    </row>
    <row r="307" spans="1:10" s="1" customFormat="1" ht="19.5" hidden="1" thickBot="1">
      <c r="A307" s="4"/>
      <c r="B307" s="28" t="s">
        <v>1182</v>
      </c>
      <c r="C307" s="29" t="s">
        <v>14</v>
      </c>
      <c r="D307" s="29" t="s">
        <v>1122</v>
      </c>
      <c r="E307" s="701" t="s">
        <v>1179</v>
      </c>
      <c r="F307" s="702"/>
      <c r="G307" s="29" t="s">
        <v>1183</v>
      </c>
      <c r="H307" s="29" t="s">
        <v>39</v>
      </c>
      <c r="I307" s="30" t="s">
        <v>1180</v>
      </c>
      <c r="J307" s="3"/>
    </row>
    <row r="308" spans="1:10" s="1" customFormat="1" ht="19.5" hidden="1" customHeight="1" thickTop="1">
      <c r="A308" s="4"/>
      <c r="B308" s="703">
        <v>1</v>
      </c>
      <c r="C308" s="704"/>
      <c r="D308" s="704" t="str">
        <f>IF(C308&gt;0,VLOOKUP(C308,女子登録情報!$A$2:$H$2000,2,0),"")</f>
        <v/>
      </c>
      <c r="E308" s="705" t="str">
        <f>IF(C308&gt;0,VLOOKUP(C308,女子登録情報!$A$2:$H$2000,3,0),"")</f>
        <v/>
      </c>
      <c r="F308" s="706"/>
      <c r="G308" s="704" t="str">
        <f>IF(C308&gt;0,VLOOKUP(C308,女子登録情報!$A$2:$H$2000,4,0),"")</f>
        <v/>
      </c>
      <c r="H308" s="704" t="str">
        <f>IF(C308&gt;0,VLOOKUP(C308,女子登録情報!$A$2:$H$2000,8,0),"")</f>
        <v/>
      </c>
      <c r="I308" s="707" t="str">
        <f>IF(C308&gt;0,VLOOKUP(C308,女子登録情報!$A$2:$H$2000,5,0),"")</f>
        <v/>
      </c>
      <c r="J308" s="3"/>
    </row>
    <row r="309" spans="1:10" s="1" customFormat="1" ht="18.75" hidden="1" customHeight="1">
      <c r="A309" s="4"/>
      <c r="B309" s="648"/>
      <c r="C309" s="644"/>
      <c r="D309" s="644"/>
      <c r="E309" s="641"/>
      <c r="F309" s="642"/>
      <c r="G309" s="644"/>
      <c r="H309" s="644"/>
      <c r="I309" s="646"/>
      <c r="J309" s="3"/>
    </row>
    <row r="310" spans="1:10" s="1" customFormat="1" ht="18.75" hidden="1" customHeight="1">
      <c r="A310" s="4"/>
      <c r="B310" s="647">
        <v>2</v>
      </c>
      <c r="C310" s="643"/>
      <c r="D310" s="643" t="str">
        <f>IF(C310,VLOOKUP(C310,女子登録情報!$A$2:$H$2000,2,0),"")</f>
        <v/>
      </c>
      <c r="E310" s="639" t="str">
        <f>IF(C310&gt;0,VLOOKUP(C310,女子登録情報!$A$2:$H$2000,3,0),"")</f>
        <v/>
      </c>
      <c r="F310" s="640"/>
      <c r="G310" s="643" t="str">
        <f>IF(C310&gt;0,VLOOKUP(C310,女子登録情報!$A$2:$H$2000,4,0),"")</f>
        <v/>
      </c>
      <c r="H310" s="643" t="str">
        <f>IF(C310&gt;0,VLOOKUP(C310,女子登録情報!$A$2:$H$2000,8,0),"")</f>
        <v/>
      </c>
      <c r="I310" s="645" t="str">
        <f>IF(C310&gt;0,VLOOKUP(C310,女子登録情報!$A$2:$H$2000,5,0),"")</f>
        <v/>
      </c>
      <c r="J310" s="3"/>
    </row>
    <row r="311" spans="1:10" s="1" customFormat="1" ht="18.75" hidden="1" customHeight="1">
      <c r="A311" s="4"/>
      <c r="B311" s="648"/>
      <c r="C311" s="644"/>
      <c r="D311" s="644"/>
      <c r="E311" s="641"/>
      <c r="F311" s="642"/>
      <c r="G311" s="644"/>
      <c r="H311" s="644"/>
      <c r="I311" s="646"/>
      <c r="J311" s="3"/>
    </row>
    <row r="312" spans="1:10" s="1" customFormat="1" ht="18.75" hidden="1" customHeight="1">
      <c r="A312" s="4"/>
      <c r="B312" s="647">
        <v>3</v>
      </c>
      <c r="C312" s="643"/>
      <c r="D312" s="643" t="str">
        <f>IF(C312,VLOOKUP(C312,女子登録情報!$A$2:$H$2000,2,0),"")</f>
        <v/>
      </c>
      <c r="E312" s="639" t="str">
        <f>IF(C312&gt;0,VLOOKUP(C312,女子登録情報!$A$2:$H$2000,3,0),"")</f>
        <v/>
      </c>
      <c r="F312" s="640"/>
      <c r="G312" s="643" t="str">
        <f>IF(C312&gt;0,VLOOKUP(C312,女子登録情報!$A$2:$H$2000,4,0),"")</f>
        <v/>
      </c>
      <c r="H312" s="643" t="str">
        <f>IF(C312&gt;0,VLOOKUP(C312,女子登録情報!$A$2:$H$2000,8,0),"")</f>
        <v/>
      </c>
      <c r="I312" s="645" t="str">
        <f>IF(C312&gt;0,VLOOKUP(C312,女子登録情報!$A$2:$H$2000,5,0),"")</f>
        <v/>
      </c>
      <c r="J312" s="3"/>
    </row>
    <row r="313" spans="1:10" s="1" customFormat="1" ht="18.75" hidden="1" customHeight="1">
      <c r="A313" s="4"/>
      <c r="B313" s="648"/>
      <c r="C313" s="644"/>
      <c r="D313" s="644"/>
      <c r="E313" s="641"/>
      <c r="F313" s="642"/>
      <c r="G313" s="644"/>
      <c r="H313" s="644"/>
      <c r="I313" s="646"/>
      <c r="J313" s="3"/>
    </row>
    <row r="314" spans="1:10" s="1" customFormat="1" ht="18.75" hidden="1" customHeight="1">
      <c r="A314" s="4"/>
      <c r="B314" s="647">
        <v>4</v>
      </c>
      <c r="C314" s="643"/>
      <c r="D314" s="643" t="str">
        <f>IF(C314,VLOOKUP(C314,女子登録情報!$A$2:$H$2000,2,0),"")</f>
        <v/>
      </c>
      <c r="E314" s="639" t="str">
        <f>IF(C314&gt;0,VLOOKUP(C314,女子登録情報!$A$2:$H$2000,3,0),"")</f>
        <v/>
      </c>
      <c r="F314" s="640"/>
      <c r="G314" s="643" t="str">
        <f>IF(C314&gt;0,VLOOKUP(C314,女子登録情報!$A$2:$H$2000,4,0),"")</f>
        <v/>
      </c>
      <c r="H314" s="643" t="str">
        <f>IF(C314&gt;0,VLOOKUP(C314,女子登録情報!$A$2:$H$2000,8,0),"")</f>
        <v/>
      </c>
      <c r="I314" s="645" t="str">
        <f>IF(C314&gt;0,VLOOKUP(C314,女子登録情報!$A$2:$H$2000,5,0),"")</f>
        <v/>
      </c>
      <c r="J314" s="3"/>
    </row>
    <row r="315" spans="1:10" s="1" customFormat="1" ht="18.75" hidden="1" customHeight="1">
      <c r="A315" s="4"/>
      <c r="B315" s="648"/>
      <c r="C315" s="644"/>
      <c r="D315" s="644"/>
      <c r="E315" s="641"/>
      <c r="F315" s="642"/>
      <c r="G315" s="644"/>
      <c r="H315" s="644"/>
      <c r="I315" s="646"/>
      <c r="J315" s="3"/>
    </row>
    <row r="316" spans="1:10" s="1" customFormat="1" ht="18.75" hidden="1" customHeight="1">
      <c r="A316" s="4"/>
      <c r="B316" s="647">
        <v>5</v>
      </c>
      <c r="C316" s="643"/>
      <c r="D316" s="643" t="str">
        <f>IF(C316,VLOOKUP(C316,女子登録情報!$A$2:$H$2000,2,0),"")</f>
        <v/>
      </c>
      <c r="E316" s="639" t="str">
        <f>IF(C316&gt;0,VLOOKUP(C316,女子登録情報!$A$2:$H$2000,3,0),"")</f>
        <v/>
      </c>
      <c r="F316" s="640"/>
      <c r="G316" s="643" t="str">
        <f>IF(C316&gt;0,VLOOKUP(C316,女子登録情報!$A$2:$H$2000,4,0),"")</f>
        <v/>
      </c>
      <c r="H316" s="643" t="str">
        <f>IF(C316&gt;0,VLOOKUP(C316,女子登録情報!$A$2:$H$2000,8,0),"")</f>
        <v/>
      </c>
      <c r="I316" s="645" t="str">
        <f>IF(C316&gt;0,VLOOKUP(C316,女子登録情報!$A$2:$H$2000,5,0),"")</f>
        <v/>
      </c>
      <c r="J316" s="3"/>
    </row>
    <row r="317" spans="1:10" s="1" customFormat="1" ht="18.75" hidden="1" customHeight="1">
      <c r="A317" s="4"/>
      <c r="B317" s="648"/>
      <c r="C317" s="644"/>
      <c r="D317" s="644"/>
      <c r="E317" s="641"/>
      <c r="F317" s="642"/>
      <c r="G317" s="644"/>
      <c r="H317" s="644"/>
      <c r="I317" s="646"/>
      <c r="J317" s="3"/>
    </row>
    <row r="318" spans="1:10" s="1" customFormat="1" ht="18.75" hidden="1" customHeight="1">
      <c r="A318" s="4"/>
      <c r="B318" s="647">
        <v>6</v>
      </c>
      <c r="C318" s="643"/>
      <c r="D318" s="643" t="str">
        <f>IF(C318,VLOOKUP(C318,女子登録情報!$A$2:$H$2000,2,0),"")</f>
        <v/>
      </c>
      <c r="E318" s="639" t="str">
        <f>IF(C318&gt;0,VLOOKUP(C318,女子登録情報!$A$2:$H$2000,3,0),"")</f>
        <v/>
      </c>
      <c r="F318" s="640"/>
      <c r="G318" s="643" t="str">
        <f>IF(C318&gt;0,VLOOKUP(C318,女子登録情報!$A$2:$H$2000,4,0),"")</f>
        <v/>
      </c>
      <c r="H318" s="643" t="str">
        <f>IF(C318&gt;0,VLOOKUP(C318,女子登録情報!$A$2:$H$2000,8,0),"")</f>
        <v/>
      </c>
      <c r="I318" s="645" t="str">
        <f>IF(C318&gt;0,VLOOKUP(C318,女子登録情報!$A$2:$H$2000,5,0),"")</f>
        <v/>
      </c>
      <c r="J318" s="3"/>
    </row>
    <row r="319" spans="1:10" s="1" customFormat="1" ht="19.5" hidden="1" customHeight="1" thickBot="1">
      <c r="A319" s="4"/>
      <c r="B319" s="694"/>
      <c r="C319" s="695"/>
      <c r="D319" s="695"/>
      <c r="E319" s="696"/>
      <c r="F319" s="697"/>
      <c r="G319" s="695"/>
      <c r="H319" s="695"/>
      <c r="I319" s="670"/>
      <c r="J319" s="3"/>
    </row>
    <row r="320" spans="1:10" s="1" customFormat="1" ht="18.75" hidden="1">
      <c r="A320" s="4"/>
      <c r="B320" s="671" t="s">
        <v>1181</v>
      </c>
      <c r="C320" s="672"/>
      <c r="D320" s="672"/>
      <c r="E320" s="672"/>
      <c r="F320" s="672"/>
      <c r="G320" s="672"/>
      <c r="H320" s="672"/>
      <c r="I320" s="673"/>
      <c r="J320" s="3"/>
    </row>
    <row r="321" spans="1:10" s="1" customFormat="1" ht="18.75" hidden="1">
      <c r="A321" s="4"/>
      <c r="B321" s="674"/>
      <c r="C321" s="675"/>
      <c r="D321" s="675"/>
      <c r="E321" s="675"/>
      <c r="F321" s="675"/>
      <c r="G321" s="675"/>
      <c r="H321" s="675"/>
      <c r="I321" s="676"/>
      <c r="J321" s="3"/>
    </row>
    <row r="322" spans="1:10" s="1" customFormat="1" ht="19.5" hidden="1" thickBot="1">
      <c r="A322" s="4"/>
      <c r="B322" s="677"/>
      <c r="C322" s="678"/>
      <c r="D322" s="678"/>
      <c r="E322" s="678"/>
      <c r="F322" s="678"/>
      <c r="G322" s="678"/>
      <c r="H322" s="678"/>
      <c r="I322" s="679"/>
      <c r="J322" s="3"/>
    </row>
    <row r="323" spans="1:10" s="1" customFormat="1" ht="18.75" hidden="1">
      <c r="A323" s="35"/>
      <c r="B323" s="35"/>
      <c r="C323" s="35"/>
      <c r="D323" s="35"/>
      <c r="E323" s="35"/>
      <c r="F323" s="35"/>
      <c r="G323" s="35"/>
      <c r="H323" s="35"/>
      <c r="I323" s="35"/>
      <c r="J323" s="38"/>
    </row>
    <row r="324" spans="1:10" s="1" customFormat="1" ht="18.75" hidden="1">
      <c r="A324" s="4"/>
      <c r="B324" s="4"/>
      <c r="C324" s="4"/>
      <c r="D324" s="4"/>
      <c r="E324" s="4"/>
      <c r="F324" s="4"/>
      <c r="G324" s="4"/>
      <c r="H324" s="4"/>
      <c r="I324" s="4"/>
      <c r="J324" s="36" t="s">
        <v>1206</v>
      </c>
    </row>
    <row r="325" spans="1:10" s="1" customFormat="1" ht="18.75" hidden="1">
      <c r="A325" s="4"/>
      <c r="B325" s="735" t="str">
        <f>CONCATENATE('加盟校情報&amp;大会設定'!$G$5,'加盟校情報&amp;大会設定'!$H$5,'加盟校情報&amp;大会設定'!$I$5,'加盟校情報&amp;大会設定'!$J$5,)&amp;"　女子4×400mR"</f>
        <v>第50回東海学生陸上競技秋季選手権大会　女子4×400mR</v>
      </c>
      <c r="C325" s="736"/>
      <c r="D325" s="736"/>
      <c r="E325" s="736"/>
      <c r="F325" s="736"/>
      <c r="G325" s="736"/>
      <c r="H325" s="736"/>
      <c r="I325" s="737"/>
      <c r="J325" s="3"/>
    </row>
    <row r="326" spans="1:10" s="1" customFormat="1" ht="19.5" hidden="1" thickBot="1">
      <c r="A326" s="4"/>
      <c r="B326" s="738"/>
      <c r="C326" s="739"/>
      <c r="D326" s="739"/>
      <c r="E326" s="739"/>
      <c r="F326" s="739"/>
      <c r="G326" s="739"/>
      <c r="H326" s="739"/>
      <c r="I326" s="740"/>
      <c r="J326" s="3"/>
    </row>
    <row r="327" spans="1:10" s="1" customFormat="1" ht="18.75" hidden="1">
      <c r="A327" s="4"/>
      <c r="B327" s="650" t="s">
        <v>1183</v>
      </c>
      <c r="C327" s="651"/>
      <c r="D327" s="688" t="str">
        <f>IF(基本情報登録!$D$6&gt;0,基本情報登録!$D$6,"")</f>
        <v/>
      </c>
      <c r="E327" s="689"/>
      <c r="F327" s="689"/>
      <c r="G327" s="689"/>
      <c r="H327" s="651"/>
      <c r="I327" s="37" t="s">
        <v>1217</v>
      </c>
      <c r="J327" s="3"/>
    </row>
    <row r="328" spans="1:10" s="1" customFormat="1" ht="18.75" hidden="1">
      <c r="A328" s="4"/>
      <c r="B328" s="657" t="s">
        <v>1</v>
      </c>
      <c r="C328" s="658"/>
      <c r="D328" s="690" t="str">
        <f>IF(基本情報登録!$D$8&gt;0,基本情報登録!$D$8,"")</f>
        <v/>
      </c>
      <c r="E328" s="691"/>
      <c r="F328" s="691"/>
      <c r="G328" s="691"/>
      <c r="H328" s="658"/>
      <c r="I328" s="645"/>
      <c r="J328" s="3"/>
    </row>
    <row r="329" spans="1:10" s="1" customFormat="1" ht="19.5" hidden="1" thickBot="1">
      <c r="A329" s="4"/>
      <c r="B329" s="686"/>
      <c r="C329" s="687"/>
      <c r="D329" s="692"/>
      <c r="E329" s="693"/>
      <c r="F329" s="693"/>
      <c r="G329" s="693"/>
      <c r="H329" s="687"/>
      <c r="I329" s="670"/>
      <c r="J329" s="3"/>
    </row>
    <row r="330" spans="1:10" s="1" customFormat="1" ht="18.75" hidden="1">
      <c r="A330" s="4"/>
      <c r="B330" s="650" t="s">
        <v>2127</v>
      </c>
      <c r="C330" s="651"/>
      <c r="D330" s="652"/>
      <c r="E330" s="653"/>
      <c r="F330" s="653"/>
      <c r="G330" s="653"/>
      <c r="H330" s="653"/>
      <c r="I330" s="654"/>
      <c r="J330" s="3"/>
    </row>
    <row r="331" spans="1:10" s="1" customFormat="1" ht="18.75" hidden="1">
      <c r="A331" s="4"/>
      <c r="B331" s="25"/>
      <c r="C331" s="26"/>
      <c r="D331" s="27"/>
      <c r="E331" s="655" t="str">
        <f>TEXT(D330,"00000")</f>
        <v>00000</v>
      </c>
      <c r="F331" s="655"/>
      <c r="G331" s="655"/>
      <c r="H331" s="655"/>
      <c r="I331" s="656"/>
      <c r="J331" s="3"/>
    </row>
    <row r="332" spans="1:10" s="1" customFormat="1" ht="18.75" hidden="1">
      <c r="A332" s="4"/>
      <c r="B332" s="657" t="s">
        <v>21</v>
      </c>
      <c r="C332" s="658"/>
      <c r="D332" s="639"/>
      <c r="E332" s="661"/>
      <c r="F332" s="661"/>
      <c r="G332" s="661"/>
      <c r="H332" s="661"/>
      <c r="I332" s="662"/>
      <c r="J332" s="3"/>
    </row>
    <row r="333" spans="1:10" s="1" customFormat="1" ht="18.75" hidden="1">
      <c r="A333" s="4"/>
      <c r="B333" s="659"/>
      <c r="C333" s="660"/>
      <c r="D333" s="641"/>
      <c r="E333" s="663"/>
      <c r="F333" s="663"/>
      <c r="G333" s="663"/>
      <c r="H333" s="663"/>
      <c r="I333" s="664"/>
      <c r="J333" s="3"/>
    </row>
    <row r="334" spans="1:10" s="1" customFormat="1" ht="19.5" hidden="1" thickBot="1">
      <c r="A334" s="4"/>
      <c r="B334" s="665" t="s">
        <v>1177</v>
      </c>
      <c r="C334" s="666"/>
      <c r="D334" s="667"/>
      <c r="E334" s="668"/>
      <c r="F334" s="668"/>
      <c r="G334" s="668"/>
      <c r="H334" s="668"/>
      <c r="I334" s="669"/>
      <c r="J334" s="3"/>
    </row>
    <row r="335" spans="1:10" s="1" customFormat="1" ht="18.75" hidden="1">
      <c r="A335" s="4"/>
      <c r="B335" s="698" t="s">
        <v>1178</v>
      </c>
      <c r="C335" s="699"/>
      <c r="D335" s="699"/>
      <c r="E335" s="699"/>
      <c r="F335" s="699"/>
      <c r="G335" s="699"/>
      <c r="H335" s="699"/>
      <c r="I335" s="700"/>
      <c r="J335" s="3"/>
    </row>
    <row r="336" spans="1:10" s="1" customFormat="1" ht="19.5" hidden="1" thickBot="1">
      <c r="A336" s="4"/>
      <c r="B336" s="28" t="s">
        <v>1182</v>
      </c>
      <c r="C336" s="29" t="s">
        <v>14</v>
      </c>
      <c r="D336" s="29" t="s">
        <v>1122</v>
      </c>
      <c r="E336" s="701" t="s">
        <v>1179</v>
      </c>
      <c r="F336" s="702"/>
      <c r="G336" s="29" t="s">
        <v>1183</v>
      </c>
      <c r="H336" s="29" t="s">
        <v>39</v>
      </c>
      <c r="I336" s="30" t="s">
        <v>1180</v>
      </c>
      <c r="J336" s="3"/>
    </row>
    <row r="337" spans="1:10" s="1" customFormat="1" ht="19.5" hidden="1" thickTop="1">
      <c r="A337" s="4"/>
      <c r="B337" s="703">
        <v>1</v>
      </c>
      <c r="C337" s="704"/>
      <c r="D337" s="704" t="str">
        <f>IF(C337&gt;0,VLOOKUP(C337,女子登録情報!$A$2:$H$2000,2,0),"")</f>
        <v/>
      </c>
      <c r="E337" s="705" t="str">
        <f>IF(C337&gt;0,VLOOKUP(C337,女子登録情報!$A$2:$H$2000,3,0),"")</f>
        <v/>
      </c>
      <c r="F337" s="706"/>
      <c r="G337" s="704" t="str">
        <f>IF(C337&gt;0,VLOOKUP(C337,女子登録情報!$A$2:$H$2000,4,0),"")</f>
        <v/>
      </c>
      <c r="H337" s="704" t="str">
        <f>IF(C337&gt;0,VLOOKUP(C337,女子登録情報!$A$2:$H$2000,8,0),"")</f>
        <v/>
      </c>
      <c r="I337" s="707" t="str">
        <f>IF(C337&gt;0,VLOOKUP(C337,女子登録情報!$A$2:$H$2000,5,0),"")</f>
        <v/>
      </c>
      <c r="J337" s="3"/>
    </row>
    <row r="338" spans="1:10" s="1" customFormat="1" ht="18.75" hidden="1">
      <c r="A338" s="4"/>
      <c r="B338" s="648"/>
      <c r="C338" s="644"/>
      <c r="D338" s="644"/>
      <c r="E338" s="641"/>
      <c r="F338" s="642"/>
      <c r="G338" s="644"/>
      <c r="H338" s="644"/>
      <c r="I338" s="646"/>
      <c r="J338" s="3"/>
    </row>
    <row r="339" spans="1:10" s="1" customFormat="1" ht="18.75" hidden="1">
      <c r="A339" s="4"/>
      <c r="B339" s="647">
        <v>2</v>
      </c>
      <c r="C339" s="643"/>
      <c r="D339" s="643" t="str">
        <f>IF(C339,VLOOKUP(C339,女子登録情報!$A$2:$H$2000,2,0),"")</f>
        <v/>
      </c>
      <c r="E339" s="639" t="str">
        <f>IF(C339&gt;0,VLOOKUP(C339,女子登録情報!$A$2:$H$2000,3,0),"")</f>
        <v/>
      </c>
      <c r="F339" s="640"/>
      <c r="G339" s="643" t="str">
        <f>IF(C339&gt;0,VLOOKUP(C339,女子登録情報!$A$2:$H$2000,4,0),"")</f>
        <v/>
      </c>
      <c r="H339" s="643" t="str">
        <f>IF(C339&gt;0,VLOOKUP(C339,女子登録情報!$A$2:$H$2000,8,0),"")</f>
        <v/>
      </c>
      <c r="I339" s="645" t="str">
        <f>IF(C339&gt;0,VLOOKUP(C339,女子登録情報!$A$2:$H$2000,5,0),"")</f>
        <v/>
      </c>
      <c r="J339" s="3"/>
    </row>
    <row r="340" spans="1:10" s="1" customFormat="1" ht="18.75" hidden="1">
      <c r="A340" s="4"/>
      <c r="B340" s="648"/>
      <c r="C340" s="644"/>
      <c r="D340" s="644"/>
      <c r="E340" s="641"/>
      <c r="F340" s="642"/>
      <c r="G340" s="644"/>
      <c r="H340" s="644"/>
      <c r="I340" s="646"/>
      <c r="J340" s="3"/>
    </row>
    <row r="341" spans="1:10" s="1" customFormat="1" ht="18.75" hidden="1">
      <c r="A341" s="4"/>
      <c r="B341" s="647">
        <v>3</v>
      </c>
      <c r="C341" s="643"/>
      <c r="D341" s="643" t="str">
        <f>IF(C341,VLOOKUP(C341,女子登録情報!$A$2:$H$2000,2,0),"")</f>
        <v/>
      </c>
      <c r="E341" s="639" t="str">
        <f>IF(C341&gt;0,VLOOKUP(C341,女子登録情報!$A$2:$H$2000,3,0),"")</f>
        <v/>
      </c>
      <c r="F341" s="640"/>
      <c r="G341" s="643" t="str">
        <f>IF(C341&gt;0,VLOOKUP(C341,女子登録情報!$A$2:$H$2000,4,0),"")</f>
        <v/>
      </c>
      <c r="H341" s="643" t="str">
        <f>IF(C341&gt;0,VLOOKUP(C341,女子登録情報!$A$2:$H$2000,8,0),"")</f>
        <v/>
      </c>
      <c r="I341" s="645" t="str">
        <f>IF(C341&gt;0,VLOOKUP(C341,女子登録情報!$A$2:$H$2000,5,0),"")</f>
        <v/>
      </c>
      <c r="J341" s="3"/>
    </row>
    <row r="342" spans="1:10" s="1" customFormat="1" ht="18.75" hidden="1">
      <c r="A342" s="4"/>
      <c r="B342" s="648"/>
      <c r="C342" s="644"/>
      <c r="D342" s="644"/>
      <c r="E342" s="641"/>
      <c r="F342" s="642"/>
      <c r="G342" s="644"/>
      <c r="H342" s="644"/>
      <c r="I342" s="646"/>
      <c r="J342" s="3"/>
    </row>
    <row r="343" spans="1:10" s="1" customFormat="1" ht="18.75" hidden="1">
      <c r="A343" s="4"/>
      <c r="B343" s="647">
        <v>4</v>
      </c>
      <c r="C343" s="643"/>
      <c r="D343" s="643" t="str">
        <f>IF(C343,VLOOKUP(C343,女子登録情報!$A$2:$H$2000,2,0),"")</f>
        <v/>
      </c>
      <c r="E343" s="639" t="str">
        <f>IF(C343&gt;0,VLOOKUP(C343,女子登録情報!$A$2:$H$2000,3,0),"")</f>
        <v/>
      </c>
      <c r="F343" s="640"/>
      <c r="G343" s="643" t="str">
        <f>IF(C343&gt;0,VLOOKUP(C343,女子登録情報!$A$2:$H$2000,4,0),"")</f>
        <v/>
      </c>
      <c r="H343" s="643" t="str">
        <f>IF(C343&gt;0,VLOOKUP(C343,女子登録情報!$A$2:$H$2000,8,0),"")</f>
        <v/>
      </c>
      <c r="I343" s="645" t="str">
        <f>IF(C343&gt;0,VLOOKUP(C343,女子登録情報!$A$2:$H$2000,5,0),"")</f>
        <v/>
      </c>
      <c r="J343" s="3"/>
    </row>
    <row r="344" spans="1:10" s="1" customFormat="1" ht="18.75" hidden="1">
      <c r="A344" s="4"/>
      <c r="B344" s="648"/>
      <c r="C344" s="644"/>
      <c r="D344" s="644"/>
      <c r="E344" s="641"/>
      <c r="F344" s="642"/>
      <c r="G344" s="644"/>
      <c r="H344" s="644"/>
      <c r="I344" s="646"/>
      <c r="J344" s="3"/>
    </row>
    <row r="345" spans="1:10" s="1" customFormat="1" ht="18.75" hidden="1">
      <c r="A345" s="4"/>
      <c r="B345" s="647">
        <v>5</v>
      </c>
      <c r="C345" s="643"/>
      <c r="D345" s="643" t="str">
        <f>IF(C345,VLOOKUP(C345,女子登録情報!$A$2:$H$2000,2,0),"")</f>
        <v/>
      </c>
      <c r="E345" s="639" t="str">
        <f>IF(C345&gt;0,VLOOKUP(C345,女子登録情報!$A$2:$H$2000,3,0),"")</f>
        <v/>
      </c>
      <c r="F345" s="640"/>
      <c r="G345" s="643" t="str">
        <f>IF(C345&gt;0,VLOOKUP(C345,女子登録情報!$A$2:$H$2000,4,0),"")</f>
        <v/>
      </c>
      <c r="H345" s="643" t="str">
        <f>IF(C345&gt;0,VLOOKUP(C345,女子登録情報!$A$2:$H$2000,8,0),"")</f>
        <v/>
      </c>
      <c r="I345" s="645" t="str">
        <f>IF(C345&gt;0,VLOOKUP(C345,女子登録情報!$A$2:$H$2000,5,0),"")</f>
        <v/>
      </c>
      <c r="J345" s="3"/>
    </row>
    <row r="346" spans="1:10" s="1" customFormat="1" ht="18.75" hidden="1">
      <c r="A346" s="4"/>
      <c r="B346" s="648"/>
      <c r="C346" s="644"/>
      <c r="D346" s="644"/>
      <c r="E346" s="641"/>
      <c r="F346" s="642"/>
      <c r="G346" s="644"/>
      <c r="H346" s="644"/>
      <c r="I346" s="646"/>
      <c r="J346" s="3"/>
    </row>
    <row r="347" spans="1:10" s="1" customFormat="1" ht="18.75" hidden="1">
      <c r="A347" s="4"/>
      <c r="B347" s="647">
        <v>6</v>
      </c>
      <c r="C347" s="643"/>
      <c r="D347" s="643" t="str">
        <f>IF(C347,VLOOKUP(C347,女子登録情報!$A$2:$H$2000,2,0),"")</f>
        <v/>
      </c>
      <c r="E347" s="639" t="str">
        <f>IF(C347&gt;0,VLOOKUP(C347,女子登録情報!$A$2:$H$2000,3,0),"")</f>
        <v/>
      </c>
      <c r="F347" s="640"/>
      <c r="G347" s="643" t="str">
        <f>IF(C347&gt;0,VLOOKUP(C347,女子登録情報!$A$2:$H$2000,4,0),"")</f>
        <v/>
      </c>
      <c r="H347" s="643" t="str">
        <f>IF(C347&gt;0,VLOOKUP(C347,女子登録情報!$A$2:$H$2000,8,0),"")</f>
        <v/>
      </c>
      <c r="I347" s="645" t="str">
        <f>IF(C347&gt;0,VLOOKUP(C347,女子登録情報!$A$2:$H$2000,5,0),"")</f>
        <v/>
      </c>
      <c r="J347" s="3"/>
    </row>
    <row r="348" spans="1:10" s="1" customFormat="1" ht="19.5" hidden="1" thickBot="1">
      <c r="A348" s="4"/>
      <c r="B348" s="694"/>
      <c r="C348" s="695"/>
      <c r="D348" s="695"/>
      <c r="E348" s="696"/>
      <c r="F348" s="697"/>
      <c r="G348" s="695"/>
      <c r="H348" s="695"/>
      <c r="I348" s="670"/>
      <c r="J348" s="3"/>
    </row>
    <row r="349" spans="1:10" s="1" customFormat="1" ht="18.75" hidden="1">
      <c r="A349" s="4"/>
      <c r="B349" s="671" t="s">
        <v>1181</v>
      </c>
      <c r="C349" s="672"/>
      <c r="D349" s="672"/>
      <c r="E349" s="672"/>
      <c r="F349" s="672"/>
      <c r="G349" s="672"/>
      <c r="H349" s="672"/>
      <c r="I349" s="673"/>
      <c r="J349" s="3"/>
    </row>
    <row r="350" spans="1:10" s="1" customFormat="1" ht="18.75" hidden="1">
      <c r="A350" s="4"/>
      <c r="B350" s="674"/>
      <c r="C350" s="675"/>
      <c r="D350" s="675"/>
      <c r="E350" s="675"/>
      <c r="F350" s="675"/>
      <c r="G350" s="675"/>
      <c r="H350" s="675"/>
      <c r="I350" s="676"/>
      <c r="J350" s="3"/>
    </row>
    <row r="351" spans="1:10" s="1" customFormat="1" ht="19.5" hidden="1" thickBot="1">
      <c r="A351" s="4"/>
      <c r="B351" s="677"/>
      <c r="C351" s="678"/>
      <c r="D351" s="678"/>
      <c r="E351" s="678"/>
      <c r="F351" s="678"/>
      <c r="G351" s="678"/>
      <c r="H351" s="678"/>
      <c r="I351" s="679"/>
      <c r="J351" s="3"/>
    </row>
    <row r="352" spans="1:10" s="1" customFormat="1" ht="18.75" hidden="1">
      <c r="A352" s="35"/>
      <c r="B352" s="35"/>
      <c r="C352" s="35"/>
      <c r="D352" s="35"/>
      <c r="E352" s="35"/>
      <c r="F352" s="35"/>
      <c r="G352" s="35"/>
      <c r="H352" s="35"/>
      <c r="I352" s="35"/>
      <c r="J352" s="38"/>
    </row>
    <row r="353" spans="1:10" s="1" customFormat="1" ht="18.75" hidden="1">
      <c r="A353" s="4"/>
      <c r="B353" s="4"/>
      <c r="C353" s="4"/>
      <c r="D353" s="4"/>
      <c r="E353" s="4"/>
      <c r="F353" s="4"/>
      <c r="G353" s="4"/>
      <c r="H353" s="4"/>
      <c r="I353" s="4"/>
      <c r="J353" s="36" t="s">
        <v>1207</v>
      </c>
    </row>
    <row r="354" spans="1:10" s="1" customFormat="1" ht="18.75" hidden="1">
      <c r="A354" s="4"/>
      <c r="B354" s="735" t="str">
        <f>CONCATENATE('加盟校情報&amp;大会設定'!$G$5,'加盟校情報&amp;大会設定'!$H$5,'加盟校情報&amp;大会設定'!$I$5,'加盟校情報&amp;大会設定'!$J$5,)&amp;"　女子4×400mR"</f>
        <v>第50回東海学生陸上競技秋季選手権大会　女子4×400mR</v>
      </c>
      <c r="C354" s="736"/>
      <c r="D354" s="736"/>
      <c r="E354" s="736"/>
      <c r="F354" s="736"/>
      <c r="G354" s="736"/>
      <c r="H354" s="736"/>
      <c r="I354" s="737"/>
      <c r="J354" s="3"/>
    </row>
    <row r="355" spans="1:10" s="1" customFormat="1" ht="19.5" hidden="1" thickBot="1">
      <c r="A355" s="4"/>
      <c r="B355" s="738"/>
      <c r="C355" s="739"/>
      <c r="D355" s="739"/>
      <c r="E355" s="739"/>
      <c r="F355" s="739"/>
      <c r="G355" s="739"/>
      <c r="H355" s="739"/>
      <c r="I355" s="740"/>
      <c r="J355" s="3"/>
    </row>
    <row r="356" spans="1:10" s="1" customFormat="1" ht="18.75" hidden="1">
      <c r="A356" s="4"/>
      <c r="B356" s="650" t="s">
        <v>1183</v>
      </c>
      <c r="C356" s="651"/>
      <c r="D356" s="688" t="str">
        <f>IF(基本情報登録!$D$6&gt;0,基本情報登録!$D$6,"")</f>
        <v/>
      </c>
      <c r="E356" s="689"/>
      <c r="F356" s="689"/>
      <c r="G356" s="689"/>
      <c r="H356" s="651"/>
      <c r="I356" s="37" t="s">
        <v>1217</v>
      </c>
      <c r="J356" s="3"/>
    </row>
    <row r="357" spans="1:10" s="1" customFormat="1" ht="18.75" hidden="1">
      <c r="A357" s="4"/>
      <c r="B357" s="657" t="s">
        <v>1</v>
      </c>
      <c r="C357" s="658"/>
      <c r="D357" s="690" t="str">
        <f>IF(基本情報登録!$D$8&gt;0,基本情報登録!$D$8,"")</f>
        <v/>
      </c>
      <c r="E357" s="691"/>
      <c r="F357" s="691"/>
      <c r="G357" s="691"/>
      <c r="H357" s="658"/>
      <c r="I357" s="645"/>
      <c r="J357" s="3"/>
    </row>
    <row r="358" spans="1:10" s="1" customFormat="1" ht="19.5" hidden="1" thickBot="1">
      <c r="A358" s="4"/>
      <c r="B358" s="686"/>
      <c r="C358" s="687"/>
      <c r="D358" s="692"/>
      <c r="E358" s="693"/>
      <c r="F358" s="693"/>
      <c r="G358" s="693"/>
      <c r="H358" s="687"/>
      <c r="I358" s="670"/>
      <c r="J358" s="3"/>
    </row>
    <row r="359" spans="1:10" s="1" customFormat="1" ht="18.75" hidden="1">
      <c r="A359" s="4"/>
      <c r="B359" s="650" t="s">
        <v>2127</v>
      </c>
      <c r="C359" s="651"/>
      <c r="D359" s="652"/>
      <c r="E359" s="653"/>
      <c r="F359" s="653"/>
      <c r="G359" s="653"/>
      <c r="H359" s="653"/>
      <c r="I359" s="654"/>
      <c r="J359" s="3"/>
    </row>
    <row r="360" spans="1:10" s="1" customFormat="1" ht="18.75" hidden="1">
      <c r="A360" s="4"/>
      <c r="B360" s="25"/>
      <c r="C360" s="26"/>
      <c r="D360" s="27"/>
      <c r="E360" s="655" t="str">
        <f>TEXT(D359,"00000")</f>
        <v>00000</v>
      </c>
      <c r="F360" s="655"/>
      <c r="G360" s="655"/>
      <c r="H360" s="655"/>
      <c r="I360" s="656"/>
      <c r="J360" s="3"/>
    </row>
    <row r="361" spans="1:10" s="1" customFormat="1" ht="18.75" hidden="1">
      <c r="A361" s="4"/>
      <c r="B361" s="657" t="s">
        <v>21</v>
      </c>
      <c r="C361" s="658"/>
      <c r="D361" s="639"/>
      <c r="E361" s="661"/>
      <c r="F361" s="661"/>
      <c r="G361" s="661"/>
      <c r="H361" s="661"/>
      <c r="I361" s="662"/>
      <c r="J361" s="3"/>
    </row>
    <row r="362" spans="1:10" s="1" customFormat="1" ht="18.75" hidden="1">
      <c r="A362" s="4"/>
      <c r="B362" s="659"/>
      <c r="C362" s="660"/>
      <c r="D362" s="641"/>
      <c r="E362" s="663"/>
      <c r="F362" s="663"/>
      <c r="G362" s="663"/>
      <c r="H362" s="663"/>
      <c r="I362" s="664"/>
      <c r="J362" s="3"/>
    </row>
    <row r="363" spans="1:10" s="1" customFormat="1" ht="19.5" hidden="1" thickBot="1">
      <c r="A363" s="4"/>
      <c r="B363" s="665" t="s">
        <v>1177</v>
      </c>
      <c r="C363" s="666"/>
      <c r="D363" s="667"/>
      <c r="E363" s="668"/>
      <c r="F363" s="668"/>
      <c r="G363" s="668"/>
      <c r="H363" s="668"/>
      <c r="I363" s="669"/>
      <c r="J363" s="3"/>
    </row>
    <row r="364" spans="1:10" s="1" customFormat="1" ht="18.75" hidden="1">
      <c r="A364" s="4"/>
      <c r="B364" s="698" t="s">
        <v>1178</v>
      </c>
      <c r="C364" s="699"/>
      <c r="D364" s="699"/>
      <c r="E364" s="699"/>
      <c r="F364" s="699"/>
      <c r="G364" s="699"/>
      <c r="H364" s="699"/>
      <c r="I364" s="700"/>
      <c r="J364" s="3"/>
    </row>
    <row r="365" spans="1:10" s="1" customFormat="1" ht="19.5" hidden="1" thickBot="1">
      <c r="A365" s="4"/>
      <c r="B365" s="28" t="s">
        <v>1182</v>
      </c>
      <c r="C365" s="29" t="s">
        <v>14</v>
      </c>
      <c r="D365" s="29" t="s">
        <v>1122</v>
      </c>
      <c r="E365" s="701" t="s">
        <v>1179</v>
      </c>
      <c r="F365" s="702"/>
      <c r="G365" s="29" t="s">
        <v>1183</v>
      </c>
      <c r="H365" s="29" t="s">
        <v>39</v>
      </c>
      <c r="I365" s="30" t="s">
        <v>1180</v>
      </c>
      <c r="J365" s="3"/>
    </row>
    <row r="366" spans="1:10" s="1" customFormat="1" ht="19.5" hidden="1" thickTop="1">
      <c r="A366" s="4"/>
      <c r="B366" s="703">
        <v>1</v>
      </c>
      <c r="C366" s="704"/>
      <c r="D366" s="704" t="str">
        <f>IF(C366&gt;0,VLOOKUP(C366,女子登録情報!$A$2:$H$2000,2,0),"")</f>
        <v/>
      </c>
      <c r="E366" s="705" t="str">
        <f>IF(C366&gt;0,VLOOKUP(C366,女子登録情報!$A$2:$H$2000,3,0),"")</f>
        <v/>
      </c>
      <c r="F366" s="706"/>
      <c r="G366" s="704" t="str">
        <f>IF(C366&gt;0,VLOOKUP(C366,女子登録情報!$A$2:$H$2000,4,0),"")</f>
        <v/>
      </c>
      <c r="H366" s="704" t="str">
        <f>IF(C366&gt;0,VLOOKUP(C366,女子登録情報!$A$2:$H$2000,8,0),"")</f>
        <v/>
      </c>
      <c r="I366" s="707" t="str">
        <f>IF(C366&gt;0,VLOOKUP(C366,女子登録情報!$A$2:$H$2000,5,0),"")</f>
        <v/>
      </c>
      <c r="J366" s="3"/>
    </row>
    <row r="367" spans="1:10" s="1" customFormat="1" ht="18.75" hidden="1">
      <c r="A367" s="4"/>
      <c r="B367" s="648"/>
      <c r="C367" s="644"/>
      <c r="D367" s="644"/>
      <c r="E367" s="641"/>
      <c r="F367" s="642"/>
      <c r="G367" s="644"/>
      <c r="H367" s="644"/>
      <c r="I367" s="646"/>
      <c r="J367" s="3"/>
    </row>
    <row r="368" spans="1:10" s="1" customFormat="1" ht="18.75" hidden="1">
      <c r="A368" s="4"/>
      <c r="B368" s="647">
        <v>2</v>
      </c>
      <c r="C368" s="643"/>
      <c r="D368" s="643" t="str">
        <f>IF(C368,VLOOKUP(C368,女子登録情報!$A$2:$H$2000,2,0),"")</f>
        <v/>
      </c>
      <c r="E368" s="639" t="str">
        <f>IF(C368&gt;0,VLOOKUP(C368,女子登録情報!$A$2:$H$2000,3,0),"")</f>
        <v/>
      </c>
      <c r="F368" s="640"/>
      <c r="G368" s="643" t="str">
        <f>IF(C368&gt;0,VLOOKUP(C368,女子登録情報!$A$2:$H$2000,4,0),"")</f>
        <v/>
      </c>
      <c r="H368" s="643" t="str">
        <f>IF(C368&gt;0,VLOOKUP(C368,女子登録情報!$A$2:$H$2000,8,0),"")</f>
        <v/>
      </c>
      <c r="I368" s="645" t="str">
        <f>IF(C368&gt;0,VLOOKUP(C368,女子登録情報!$A$2:$H$2000,5,0),"")</f>
        <v/>
      </c>
      <c r="J368" s="3"/>
    </row>
    <row r="369" spans="1:10" s="1" customFormat="1" ht="18.75" hidden="1">
      <c r="A369" s="4"/>
      <c r="B369" s="648"/>
      <c r="C369" s="644"/>
      <c r="D369" s="644"/>
      <c r="E369" s="641"/>
      <c r="F369" s="642"/>
      <c r="G369" s="644"/>
      <c r="H369" s="644"/>
      <c r="I369" s="646"/>
      <c r="J369" s="3"/>
    </row>
    <row r="370" spans="1:10" s="1" customFormat="1" ht="18.75" hidden="1">
      <c r="A370" s="4"/>
      <c r="B370" s="647">
        <v>3</v>
      </c>
      <c r="C370" s="643"/>
      <c r="D370" s="643" t="str">
        <f>IF(C370,VLOOKUP(C370,女子登録情報!$A$2:$H$2000,2,0),"")</f>
        <v/>
      </c>
      <c r="E370" s="639" t="str">
        <f>IF(C370&gt;0,VLOOKUP(C370,女子登録情報!$A$2:$H$2000,3,0),"")</f>
        <v/>
      </c>
      <c r="F370" s="640"/>
      <c r="G370" s="643" t="str">
        <f>IF(C370&gt;0,VLOOKUP(C370,女子登録情報!$A$2:$H$2000,4,0),"")</f>
        <v/>
      </c>
      <c r="H370" s="643" t="str">
        <f>IF(C370&gt;0,VLOOKUP(C370,女子登録情報!$A$2:$H$2000,8,0),"")</f>
        <v/>
      </c>
      <c r="I370" s="645" t="str">
        <f>IF(C370&gt;0,VLOOKUP(C370,女子登録情報!$A$2:$H$2000,5,0),"")</f>
        <v/>
      </c>
      <c r="J370" s="3"/>
    </row>
    <row r="371" spans="1:10" s="1" customFormat="1" ht="18.75" hidden="1">
      <c r="A371" s="4"/>
      <c r="B371" s="648"/>
      <c r="C371" s="644"/>
      <c r="D371" s="644"/>
      <c r="E371" s="641"/>
      <c r="F371" s="642"/>
      <c r="G371" s="644"/>
      <c r="H371" s="644"/>
      <c r="I371" s="646"/>
      <c r="J371" s="3"/>
    </row>
    <row r="372" spans="1:10" s="1" customFormat="1" ht="18.75" hidden="1">
      <c r="A372" s="4"/>
      <c r="B372" s="647">
        <v>4</v>
      </c>
      <c r="C372" s="643"/>
      <c r="D372" s="643" t="str">
        <f>IF(C372,VLOOKUP(C372,女子登録情報!$A$2:$H$2000,2,0),"")</f>
        <v/>
      </c>
      <c r="E372" s="639" t="str">
        <f>IF(C372&gt;0,VLOOKUP(C372,女子登録情報!$A$2:$H$2000,3,0),"")</f>
        <v/>
      </c>
      <c r="F372" s="640"/>
      <c r="G372" s="643" t="str">
        <f>IF(C372&gt;0,VLOOKUP(C372,女子登録情報!$A$2:$H$2000,4,0),"")</f>
        <v/>
      </c>
      <c r="H372" s="643" t="str">
        <f>IF(C372&gt;0,VLOOKUP(C372,女子登録情報!$A$2:$H$2000,8,0),"")</f>
        <v/>
      </c>
      <c r="I372" s="645" t="str">
        <f>IF(C372&gt;0,VLOOKUP(C372,女子登録情報!$A$2:$H$2000,5,0),"")</f>
        <v/>
      </c>
      <c r="J372" s="3"/>
    </row>
    <row r="373" spans="1:10" s="1" customFormat="1" ht="18.75" hidden="1">
      <c r="A373" s="4"/>
      <c r="B373" s="648"/>
      <c r="C373" s="644"/>
      <c r="D373" s="644"/>
      <c r="E373" s="641"/>
      <c r="F373" s="642"/>
      <c r="G373" s="644"/>
      <c r="H373" s="644"/>
      <c r="I373" s="646"/>
      <c r="J373" s="3"/>
    </row>
    <row r="374" spans="1:10" s="1" customFormat="1" ht="18.75" hidden="1">
      <c r="A374" s="4"/>
      <c r="B374" s="647">
        <v>5</v>
      </c>
      <c r="C374" s="643"/>
      <c r="D374" s="643" t="str">
        <f>IF(C374,VLOOKUP(C374,女子登録情報!$A$2:$H$2000,2,0),"")</f>
        <v/>
      </c>
      <c r="E374" s="639" t="str">
        <f>IF(C374&gt;0,VLOOKUP(C374,女子登録情報!$A$2:$H$2000,3,0),"")</f>
        <v/>
      </c>
      <c r="F374" s="640"/>
      <c r="G374" s="643" t="str">
        <f>IF(C374&gt;0,VLOOKUP(C374,女子登録情報!$A$2:$H$2000,4,0),"")</f>
        <v/>
      </c>
      <c r="H374" s="643" t="str">
        <f>IF(C374&gt;0,VLOOKUP(C374,女子登録情報!$A$2:$H$2000,8,0),"")</f>
        <v/>
      </c>
      <c r="I374" s="645" t="str">
        <f>IF(C374&gt;0,VLOOKUP(C374,女子登録情報!$A$2:$H$2000,5,0),"")</f>
        <v/>
      </c>
      <c r="J374" s="3"/>
    </row>
    <row r="375" spans="1:10" s="1" customFormat="1" ht="18.75" hidden="1">
      <c r="A375" s="4"/>
      <c r="B375" s="648"/>
      <c r="C375" s="644"/>
      <c r="D375" s="644"/>
      <c r="E375" s="641"/>
      <c r="F375" s="642"/>
      <c r="G375" s="644"/>
      <c r="H375" s="644"/>
      <c r="I375" s="646"/>
      <c r="J375" s="3"/>
    </row>
    <row r="376" spans="1:10" s="1" customFormat="1" ht="18.75" hidden="1">
      <c r="A376" s="4"/>
      <c r="B376" s="647">
        <v>6</v>
      </c>
      <c r="C376" s="643"/>
      <c r="D376" s="643" t="str">
        <f>IF(C376,VLOOKUP(C376,女子登録情報!$A$2:$H$2000,2,0),"")</f>
        <v/>
      </c>
      <c r="E376" s="639" t="str">
        <f>IF(C376&gt;0,VLOOKUP(C376,女子登録情報!$A$2:$H$2000,3,0),"")</f>
        <v/>
      </c>
      <c r="F376" s="640"/>
      <c r="G376" s="643" t="str">
        <f>IF(C376&gt;0,VLOOKUP(C376,女子登録情報!$A$2:$H$2000,4,0),"")</f>
        <v/>
      </c>
      <c r="H376" s="643" t="str">
        <f>IF(C376&gt;0,VLOOKUP(C376,女子登録情報!$A$2:$H$2000,8,0),"")</f>
        <v/>
      </c>
      <c r="I376" s="645" t="str">
        <f>IF(C376&gt;0,VLOOKUP(C376,女子登録情報!$A$2:$H$2000,5,0),"")</f>
        <v/>
      </c>
      <c r="J376" s="3"/>
    </row>
    <row r="377" spans="1:10" s="1" customFormat="1" ht="19.5" hidden="1" thickBot="1">
      <c r="A377" s="4"/>
      <c r="B377" s="694"/>
      <c r="C377" s="695"/>
      <c r="D377" s="695"/>
      <c r="E377" s="696"/>
      <c r="F377" s="697"/>
      <c r="G377" s="695"/>
      <c r="H377" s="695"/>
      <c r="I377" s="670"/>
      <c r="J377" s="3"/>
    </row>
    <row r="378" spans="1:10" s="1" customFormat="1" ht="18.75" hidden="1">
      <c r="A378" s="4"/>
      <c r="B378" s="671" t="s">
        <v>1181</v>
      </c>
      <c r="C378" s="672"/>
      <c r="D378" s="672"/>
      <c r="E378" s="672"/>
      <c r="F378" s="672"/>
      <c r="G378" s="672"/>
      <c r="H378" s="672"/>
      <c r="I378" s="673"/>
      <c r="J378" s="3"/>
    </row>
    <row r="379" spans="1:10" s="1" customFormat="1" ht="18.75" hidden="1">
      <c r="A379" s="4"/>
      <c r="B379" s="674"/>
      <c r="C379" s="675"/>
      <c r="D379" s="675"/>
      <c r="E379" s="675"/>
      <c r="F379" s="675"/>
      <c r="G379" s="675"/>
      <c r="H379" s="675"/>
      <c r="I379" s="676"/>
      <c r="J379" s="3"/>
    </row>
    <row r="380" spans="1:10" s="1" customFormat="1" ht="19.5" hidden="1" thickBot="1">
      <c r="A380" s="4"/>
      <c r="B380" s="677"/>
      <c r="C380" s="678"/>
      <c r="D380" s="678"/>
      <c r="E380" s="678"/>
      <c r="F380" s="678"/>
      <c r="G380" s="678"/>
      <c r="H380" s="678"/>
      <c r="I380" s="679"/>
      <c r="J380" s="3"/>
    </row>
    <row r="381" spans="1:10" s="1" customFormat="1" ht="18.75" hidden="1">
      <c r="A381" s="35"/>
      <c r="B381" s="35"/>
      <c r="C381" s="35"/>
      <c r="D381" s="35"/>
      <c r="E381" s="35"/>
      <c r="F381" s="35"/>
      <c r="G381" s="35"/>
      <c r="H381" s="35"/>
      <c r="I381" s="35"/>
      <c r="J381" s="38"/>
    </row>
    <row r="382" spans="1:10" s="1" customFormat="1" ht="18.75" hidden="1">
      <c r="A382" s="4"/>
      <c r="B382" s="4"/>
      <c r="C382" s="4"/>
      <c r="D382" s="4"/>
      <c r="E382" s="4"/>
      <c r="F382" s="4"/>
      <c r="G382" s="4"/>
      <c r="H382" s="4"/>
      <c r="I382" s="4"/>
      <c r="J382" s="36" t="s">
        <v>1237</v>
      </c>
    </row>
    <row r="383" spans="1:10" s="1" customFormat="1" ht="18.75" hidden="1">
      <c r="A383" s="4"/>
      <c r="B383" s="735" t="str">
        <f>CONCATENATE('加盟校情報&amp;大会設定'!$G$5,'加盟校情報&amp;大会設定'!$H$5,'加盟校情報&amp;大会設定'!$I$5,'加盟校情報&amp;大会設定'!$J$5,)&amp;"　女子4×400mR"</f>
        <v>第50回東海学生陸上競技秋季選手権大会　女子4×400mR</v>
      </c>
      <c r="C383" s="736"/>
      <c r="D383" s="736"/>
      <c r="E383" s="736"/>
      <c r="F383" s="736"/>
      <c r="G383" s="736"/>
      <c r="H383" s="736"/>
      <c r="I383" s="737"/>
      <c r="J383" s="3"/>
    </row>
    <row r="384" spans="1:10" s="1" customFormat="1" ht="19.5" hidden="1" thickBot="1">
      <c r="A384" s="4"/>
      <c r="B384" s="738"/>
      <c r="C384" s="739"/>
      <c r="D384" s="739"/>
      <c r="E384" s="739"/>
      <c r="F384" s="739"/>
      <c r="G384" s="739"/>
      <c r="H384" s="739"/>
      <c r="I384" s="740"/>
      <c r="J384" s="3"/>
    </row>
    <row r="385" spans="1:10" s="1" customFormat="1" ht="18.75" hidden="1">
      <c r="A385" s="4"/>
      <c r="B385" s="650" t="s">
        <v>1183</v>
      </c>
      <c r="C385" s="651"/>
      <c r="D385" s="688" t="str">
        <f>IF(基本情報登録!$D$6&gt;0,基本情報登録!$D$6,"")</f>
        <v/>
      </c>
      <c r="E385" s="689"/>
      <c r="F385" s="689"/>
      <c r="G385" s="689"/>
      <c r="H385" s="651"/>
      <c r="I385" s="37" t="s">
        <v>1217</v>
      </c>
      <c r="J385" s="3"/>
    </row>
    <row r="386" spans="1:10" s="1" customFormat="1" ht="18.75" hidden="1">
      <c r="A386" s="4"/>
      <c r="B386" s="657" t="s">
        <v>1</v>
      </c>
      <c r="C386" s="658"/>
      <c r="D386" s="690" t="str">
        <f>IF(基本情報登録!$D$8&gt;0,基本情報登録!$D$8,"")</f>
        <v/>
      </c>
      <c r="E386" s="691"/>
      <c r="F386" s="691"/>
      <c r="G386" s="691"/>
      <c r="H386" s="658"/>
      <c r="I386" s="645"/>
      <c r="J386" s="3"/>
    </row>
    <row r="387" spans="1:10" s="1" customFormat="1" ht="19.5" hidden="1" thickBot="1">
      <c r="A387" s="4"/>
      <c r="B387" s="686"/>
      <c r="C387" s="687"/>
      <c r="D387" s="692"/>
      <c r="E387" s="693"/>
      <c r="F387" s="693"/>
      <c r="G387" s="693"/>
      <c r="H387" s="687"/>
      <c r="I387" s="670"/>
      <c r="J387" s="3"/>
    </row>
    <row r="388" spans="1:10" s="1" customFormat="1" ht="18.75" hidden="1">
      <c r="A388" s="4"/>
      <c r="B388" s="650" t="s">
        <v>2127</v>
      </c>
      <c r="C388" s="651"/>
      <c r="D388" s="652"/>
      <c r="E388" s="653"/>
      <c r="F388" s="653"/>
      <c r="G388" s="653"/>
      <c r="H388" s="653"/>
      <c r="I388" s="654"/>
      <c r="J388" s="3"/>
    </row>
    <row r="389" spans="1:10" s="1" customFormat="1" ht="18.75" hidden="1">
      <c r="A389" s="4"/>
      <c r="B389" s="25"/>
      <c r="C389" s="26"/>
      <c r="D389" s="27"/>
      <c r="E389" s="655" t="str">
        <f>TEXT(D388,"00000")</f>
        <v>00000</v>
      </c>
      <c r="F389" s="655"/>
      <c r="G389" s="655"/>
      <c r="H389" s="655"/>
      <c r="I389" s="656"/>
      <c r="J389" s="3"/>
    </row>
    <row r="390" spans="1:10" s="1" customFormat="1" ht="18.75" hidden="1">
      <c r="A390" s="4"/>
      <c r="B390" s="657" t="s">
        <v>21</v>
      </c>
      <c r="C390" s="658"/>
      <c r="D390" s="639"/>
      <c r="E390" s="661"/>
      <c r="F390" s="661"/>
      <c r="G390" s="661"/>
      <c r="H390" s="661"/>
      <c r="I390" s="662"/>
      <c r="J390" s="3"/>
    </row>
    <row r="391" spans="1:10" s="1" customFormat="1" ht="18.75" hidden="1">
      <c r="A391" s="4"/>
      <c r="B391" s="659"/>
      <c r="C391" s="660"/>
      <c r="D391" s="641"/>
      <c r="E391" s="663"/>
      <c r="F391" s="663"/>
      <c r="G391" s="663"/>
      <c r="H391" s="663"/>
      <c r="I391" s="664"/>
      <c r="J391" s="3"/>
    </row>
    <row r="392" spans="1:10" s="1" customFormat="1" ht="19.5" hidden="1" thickBot="1">
      <c r="A392" s="4"/>
      <c r="B392" s="665" t="s">
        <v>1177</v>
      </c>
      <c r="C392" s="666"/>
      <c r="D392" s="667"/>
      <c r="E392" s="668"/>
      <c r="F392" s="668"/>
      <c r="G392" s="668"/>
      <c r="H392" s="668"/>
      <c r="I392" s="669"/>
      <c r="J392" s="3"/>
    </row>
    <row r="393" spans="1:10" s="1" customFormat="1" ht="18.75" hidden="1">
      <c r="A393" s="4"/>
      <c r="B393" s="698" t="s">
        <v>1178</v>
      </c>
      <c r="C393" s="699"/>
      <c r="D393" s="699"/>
      <c r="E393" s="699"/>
      <c r="F393" s="699"/>
      <c r="G393" s="699"/>
      <c r="H393" s="699"/>
      <c r="I393" s="700"/>
      <c r="J393" s="3"/>
    </row>
    <row r="394" spans="1:10" s="1" customFormat="1" ht="19.5" hidden="1" thickBot="1">
      <c r="A394" s="4"/>
      <c r="B394" s="28" t="s">
        <v>1182</v>
      </c>
      <c r="C394" s="29" t="s">
        <v>14</v>
      </c>
      <c r="D394" s="29" t="s">
        <v>1122</v>
      </c>
      <c r="E394" s="701" t="s">
        <v>1179</v>
      </c>
      <c r="F394" s="702"/>
      <c r="G394" s="29" t="s">
        <v>1183</v>
      </c>
      <c r="H394" s="29" t="s">
        <v>39</v>
      </c>
      <c r="I394" s="30" t="s">
        <v>1180</v>
      </c>
      <c r="J394" s="3"/>
    </row>
    <row r="395" spans="1:10" s="1" customFormat="1" ht="19.5" hidden="1" thickTop="1">
      <c r="A395" s="4"/>
      <c r="B395" s="703">
        <v>1</v>
      </c>
      <c r="C395" s="704"/>
      <c r="D395" s="704" t="str">
        <f>IF(C395&gt;0,VLOOKUP(C395,女子登録情報!$A$2:$H$2000,2,0),"")</f>
        <v/>
      </c>
      <c r="E395" s="705" t="str">
        <f>IF(C395&gt;0,VLOOKUP(C395,女子登録情報!$A$2:$H$2000,3,0),"")</f>
        <v/>
      </c>
      <c r="F395" s="706"/>
      <c r="G395" s="704" t="str">
        <f>IF(C395&gt;0,VLOOKUP(C395,女子登録情報!$A$2:$H$2000,4,0),"")</f>
        <v/>
      </c>
      <c r="H395" s="704" t="str">
        <f>IF(C395&gt;0,VLOOKUP(C395,女子登録情報!$A$2:$H$2000,8,0),"")</f>
        <v/>
      </c>
      <c r="I395" s="707" t="str">
        <f>IF(C395&gt;0,VLOOKUP(C395,女子登録情報!$A$2:$H$2000,5,0),"")</f>
        <v/>
      </c>
      <c r="J395" s="3"/>
    </row>
    <row r="396" spans="1:10" s="1" customFormat="1" ht="18.75" hidden="1">
      <c r="A396" s="4"/>
      <c r="B396" s="648"/>
      <c r="C396" s="644"/>
      <c r="D396" s="644"/>
      <c r="E396" s="641"/>
      <c r="F396" s="642"/>
      <c r="G396" s="644"/>
      <c r="H396" s="644"/>
      <c r="I396" s="646"/>
      <c r="J396" s="3"/>
    </row>
    <row r="397" spans="1:10" s="1" customFormat="1" ht="18.75" hidden="1">
      <c r="A397" s="4"/>
      <c r="B397" s="647">
        <v>2</v>
      </c>
      <c r="C397" s="643"/>
      <c r="D397" s="643" t="str">
        <f>IF(C397,VLOOKUP(C397,女子登録情報!$A$2:$H$2000,2,0),"")</f>
        <v/>
      </c>
      <c r="E397" s="639" t="str">
        <f>IF(C397&gt;0,VLOOKUP(C397,女子登録情報!$A$2:$H$2000,3,0),"")</f>
        <v/>
      </c>
      <c r="F397" s="640"/>
      <c r="G397" s="643" t="str">
        <f>IF(C397&gt;0,VLOOKUP(C397,女子登録情報!$A$2:$H$2000,4,0),"")</f>
        <v/>
      </c>
      <c r="H397" s="643" t="str">
        <f>IF(C397&gt;0,VLOOKUP(C397,女子登録情報!$A$2:$H$2000,8,0),"")</f>
        <v/>
      </c>
      <c r="I397" s="645" t="str">
        <f>IF(C397&gt;0,VLOOKUP(C397,女子登録情報!$A$2:$H$2000,5,0),"")</f>
        <v/>
      </c>
      <c r="J397" s="3"/>
    </row>
    <row r="398" spans="1:10" s="1" customFormat="1" ht="18.75" hidden="1">
      <c r="A398" s="4"/>
      <c r="B398" s="648"/>
      <c r="C398" s="644"/>
      <c r="D398" s="644"/>
      <c r="E398" s="641"/>
      <c r="F398" s="642"/>
      <c r="G398" s="644"/>
      <c r="H398" s="644"/>
      <c r="I398" s="646"/>
      <c r="J398" s="3"/>
    </row>
    <row r="399" spans="1:10" s="1" customFormat="1" ht="18.75" hidden="1">
      <c r="A399" s="4"/>
      <c r="B399" s="647">
        <v>3</v>
      </c>
      <c r="C399" s="643"/>
      <c r="D399" s="643" t="str">
        <f>IF(C399,VLOOKUP(C399,女子登録情報!$A$2:$H$2000,2,0),"")</f>
        <v/>
      </c>
      <c r="E399" s="639" t="str">
        <f>IF(C399&gt;0,VLOOKUP(C399,女子登録情報!$A$2:$H$2000,3,0),"")</f>
        <v/>
      </c>
      <c r="F399" s="640"/>
      <c r="G399" s="643" t="str">
        <f>IF(C399&gt;0,VLOOKUP(C399,女子登録情報!$A$2:$H$2000,4,0),"")</f>
        <v/>
      </c>
      <c r="H399" s="643" t="str">
        <f>IF(C399&gt;0,VLOOKUP(C399,女子登録情報!$A$2:$H$2000,8,0),"")</f>
        <v/>
      </c>
      <c r="I399" s="645" t="str">
        <f>IF(C399&gt;0,VLOOKUP(C399,女子登録情報!$A$2:$H$2000,5,0),"")</f>
        <v/>
      </c>
      <c r="J399" s="3"/>
    </row>
    <row r="400" spans="1:10" s="1" customFormat="1" ht="18.75" hidden="1">
      <c r="A400" s="4"/>
      <c r="B400" s="648"/>
      <c r="C400" s="644"/>
      <c r="D400" s="644"/>
      <c r="E400" s="641"/>
      <c r="F400" s="642"/>
      <c r="G400" s="644"/>
      <c r="H400" s="644"/>
      <c r="I400" s="646"/>
      <c r="J400" s="3"/>
    </row>
    <row r="401" spans="1:10" s="1" customFormat="1" ht="18.75" hidden="1">
      <c r="A401" s="4"/>
      <c r="B401" s="647">
        <v>4</v>
      </c>
      <c r="C401" s="643"/>
      <c r="D401" s="643" t="str">
        <f>IF(C401,VLOOKUP(C401,女子登録情報!$A$2:$H$2000,2,0),"")</f>
        <v/>
      </c>
      <c r="E401" s="639" t="str">
        <f>IF(C401&gt;0,VLOOKUP(C401,女子登録情報!$A$2:$H$2000,3,0),"")</f>
        <v/>
      </c>
      <c r="F401" s="640"/>
      <c r="G401" s="643" t="str">
        <f>IF(C401&gt;0,VLOOKUP(C401,女子登録情報!$A$2:$H$2000,4,0),"")</f>
        <v/>
      </c>
      <c r="H401" s="643" t="str">
        <f>IF(C401&gt;0,VLOOKUP(C401,女子登録情報!$A$2:$H$2000,8,0),"")</f>
        <v/>
      </c>
      <c r="I401" s="645" t="str">
        <f>IF(C401&gt;0,VLOOKUP(C401,女子登録情報!$A$2:$H$2000,5,0),"")</f>
        <v/>
      </c>
      <c r="J401" s="3"/>
    </row>
    <row r="402" spans="1:10" s="1" customFormat="1" ht="18.75" hidden="1">
      <c r="A402" s="4"/>
      <c r="B402" s="648"/>
      <c r="C402" s="644"/>
      <c r="D402" s="644"/>
      <c r="E402" s="641"/>
      <c r="F402" s="642"/>
      <c r="G402" s="644"/>
      <c r="H402" s="644"/>
      <c r="I402" s="646"/>
      <c r="J402" s="3"/>
    </row>
    <row r="403" spans="1:10" s="1" customFormat="1" ht="18.75" hidden="1">
      <c r="A403" s="4"/>
      <c r="B403" s="647">
        <v>5</v>
      </c>
      <c r="C403" s="643"/>
      <c r="D403" s="643" t="str">
        <f>IF(C403,VLOOKUP(C403,女子登録情報!$A$2:$H$2000,2,0),"")</f>
        <v/>
      </c>
      <c r="E403" s="639" t="str">
        <f>IF(C403&gt;0,VLOOKUP(C403,女子登録情報!$A$2:$H$2000,3,0),"")</f>
        <v/>
      </c>
      <c r="F403" s="640"/>
      <c r="G403" s="643" t="str">
        <f>IF(C403&gt;0,VLOOKUP(C403,女子登録情報!$A$2:$H$2000,4,0),"")</f>
        <v/>
      </c>
      <c r="H403" s="643" t="str">
        <f>IF(C403&gt;0,VLOOKUP(C403,女子登録情報!$A$2:$H$2000,8,0),"")</f>
        <v/>
      </c>
      <c r="I403" s="645" t="str">
        <f>IF(C403&gt;0,VLOOKUP(C403,女子登録情報!$A$2:$H$2000,5,0),"")</f>
        <v/>
      </c>
      <c r="J403" s="3"/>
    </row>
    <row r="404" spans="1:10" s="1" customFormat="1" ht="18.75" hidden="1">
      <c r="A404" s="4"/>
      <c r="B404" s="648"/>
      <c r="C404" s="644"/>
      <c r="D404" s="644"/>
      <c r="E404" s="641"/>
      <c r="F404" s="642"/>
      <c r="G404" s="644"/>
      <c r="H404" s="644"/>
      <c r="I404" s="646"/>
      <c r="J404" s="3"/>
    </row>
    <row r="405" spans="1:10" s="1" customFormat="1" ht="18.75" hidden="1">
      <c r="A405" s="4"/>
      <c r="B405" s="647">
        <v>6</v>
      </c>
      <c r="C405" s="643"/>
      <c r="D405" s="643" t="str">
        <f>IF(C405,VLOOKUP(C405,女子登録情報!$A$2:$H$2000,2,0),"")</f>
        <v/>
      </c>
      <c r="E405" s="639" t="str">
        <f>IF(C405&gt;0,VLOOKUP(C405,女子登録情報!$A$2:$H$2000,3,0),"")</f>
        <v/>
      </c>
      <c r="F405" s="640"/>
      <c r="G405" s="643" t="str">
        <f>IF(C405&gt;0,VLOOKUP(C405,女子登録情報!$A$2:$H$2000,4,0),"")</f>
        <v/>
      </c>
      <c r="H405" s="643" t="str">
        <f>IF(C405&gt;0,VLOOKUP(C405,女子登録情報!$A$2:$H$2000,8,0),"")</f>
        <v/>
      </c>
      <c r="I405" s="645" t="str">
        <f>IF(C405&gt;0,VLOOKUP(C405,女子登録情報!$A$2:$H$2000,5,0),"")</f>
        <v/>
      </c>
      <c r="J405" s="3"/>
    </row>
    <row r="406" spans="1:10" s="1" customFormat="1" ht="19.5" hidden="1" thickBot="1">
      <c r="A406" s="4"/>
      <c r="B406" s="694"/>
      <c r="C406" s="695"/>
      <c r="D406" s="695"/>
      <c r="E406" s="696"/>
      <c r="F406" s="697"/>
      <c r="G406" s="695"/>
      <c r="H406" s="695"/>
      <c r="I406" s="670"/>
      <c r="J406" s="3"/>
    </row>
    <row r="407" spans="1:10" s="1" customFormat="1" ht="18.75" hidden="1">
      <c r="A407" s="4"/>
      <c r="B407" s="671" t="s">
        <v>1181</v>
      </c>
      <c r="C407" s="672"/>
      <c r="D407" s="672"/>
      <c r="E407" s="672"/>
      <c r="F407" s="672"/>
      <c r="G407" s="672"/>
      <c r="H407" s="672"/>
      <c r="I407" s="673"/>
      <c r="J407" s="3"/>
    </row>
    <row r="408" spans="1:10" s="1" customFormat="1" ht="18.75" hidden="1">
      <c r="A408" s="4"/>
      <c r="B408" s="674"/>
      <c r="C408" s="675"/>
      <c r="D408" s="675"/>
      <c r="E408" s="675"/>
      <c r="F408" s="675"/>
      <c r="G408" s="675"/>
      <c r="H408" s="675"/>
      <c r="I408" s="676"/>
      <c r="J408" s="3"/>
    </row>
    <row r="409" spans="1:10" s="1" customFormat="1" ht="19.5" hidden="1" thickBot="1">
      <c r="A409" s="4"/>
      <c r="B409" s="677"/>
      <c r="C409" s="678"/>
      <c r="D409" s="678"/>
      <c r="E409" s="678"/>
      <c r="F409" s="678"/>
      <c r="G409" s="678"/>
      <c r="H409" s="678"/>
      <c r="I409" s="679"/>
      <c r="J409" s="3"/>
    </row>
    <row r="410" spans="1:10" s="1" customFormat="1" ht="18.75" hidden="1">
      <c r="A410" s="35"/>
      <c r="B410" s="35"/>
      <c r="C410" s="35"/>
      <c r="D410" s="35"/>
      <c r="E410" s="35"/>
      <c r="F410" s="35"/>
      <c r="G410" s="35"/>
      <c r="H410" s="35"/>
      <c r="I410" s="35"/>
      <c r="J410" s="38"/>
    </row>
    <row r="411" spans="1:10" s="1" customFormat="1" ht="18.75" hidden="1">
      <c r="A411" s="4"/>
      <c r="B411" s="4"/>
      <c r="C411" s="4"/>
      <c r="D411" s="4"/>
      <c r="E411" s="4"/>
      <c r="F411" s="4"/>
      <c r="G411" s="4"/>
      <c r="H411" s="4"/>
      <c r="I411" s="4"/>
      <c r="J411" s="36" t="s">
        <v>1208</v>
      </c>
    </row>
    <row r="412" spans="1:10" s="1" customFormat="1" ht="18.75" hidden="1">
      <c r="A412" s="4"/>
      <c r="B412" s="735" t="str">
        <f>CONCATENATE('加盟校情報&amp;大会設定'!$G$5,'加盟校情報&amp;大会設定'!$H$5,'加盟校情報&amp;大会設定'!$I$5,'加盟校情報&amp;大会設定'!$J$5,)&amp;"　女子4×400mR"</f>
        <v>第50回東海学生陸上競技秋季選手権大会　女子4×400mR</v>
      </c>
      <c r="C412" s="736"/>
      <c r="D412" s="736"/>
      <c r="E412" s="736"/>
      <c r="F412" s="736"/>
      <c r="G412" s="736"/>
      <c r="H412" s="736"/>
      <c r="I412" s="737"/>
      <c r="J412" s="3"/>
    </row>
    <row r="413" spans="1:10" s="1" customFormat="1" ht="19.5" hidden="1" thickBot="1">
      <c r="A413" s="4"/>
      <c r="B413" s="738"/>
      <c r="C413" s="739"/>
      <c r="D413" s="739"/>
      <c r="E413" s="739"/>
      <c r="F413" s="739"/>
      <c r="G413" s="739"/>
      <c r="H413" s="739"/>
      <c r="I413" s="740"/>
      <c r="J413" s="3"/>
    </row>
    <row r="414" spans="1:10" s="1" customFormat="1" ht="18.75" hidden="1">
      <c r="A414" s="4"/>
      <c r="B414" s="650" t="s">
        <v>1183</v>
      </c>
      <c r="C414" s="651"/>
      <c r="D414" s="688" t="str">
        <f>IF(基本情報登録!$D$6&gt;0,基本情報登録!$D$6,"")</f>
        <v/>
      </c>
      <c r="E414" s="689"/>
      <c r="F414" s="689"/>
      <c r="G414" s="689"/>
      <c r="H414" s="651"/>
      <c r="I414" s="37" t="s">
        <v>1217</v>
      </c>
      <c r="J414" s="3"/>
    </row>
    <row r="415" spans="1:10" s="1" customFormat="1" ht="18.75" hidden="1">
      <c r="A415" s="4"/>
      <c r="B415" s="657" t="s">
        <v>1</v>
      </c>
      <c r="C415" s="658"/>
      <c r="D415" s="690" t="str">
        <f>IF(基本情報登録!$D$8&gt;0,基本情報登録!$D$8,"")</f>
        <v/>
      </c>
      <c r="E415" s="691"/>
      <c r="F415" s="691"/>
      <c r="G415" s="691"/>
      <c r="H415" s="658"/>
      <c r="I415" s="645"/>
      <c r="J415" s="3"/>
    </row>
    <row r="416" spans="1:10" s="1" customFormat="1" ht="19.5" hidden="1" thickBot="1">
      <c r="A416" s="4"/>
      <c r="B416" s="686"/>
      <c r="C416" s="687"/>
      <c r="D416" s="692"/>
      <c r="E416" s="693"/>
      <c r="F416" s="693"/>
      <c r="G416" s="693"/>
      <c r="H416" s="687"/>
      <c r="I416" s="670"/>
      <c r="J416" s="3"/>
    </row>
    <row r="417" spans="1:10" s="1" customFormat="1" ht="18.75" hidden="1">
      <c r="A417" s="4"/>
      <c r="B417" s="650" t="s">
        <v>2127</v>
      </c>
      <c r="C417" s="651"/>
      <c r="D417" s="652"/>
      <c r="E417" s="653"/>
      <c r="F417" s="653"/>
      <c r="G417" s="653"/>
      <c r="H417" s="653"/>
      <c r="I417" s="654"/>
      <c r="J417" s="3"/>
    </row>
    <row r="418" spans="1:10" s="1" customFormat="1" ht="18.75" hidden="1">
      <c r="A418" s="4"/>
      <c r="B418" s="25"/>
      <c r="C418" s="26"/>
      <c r="D418" s="27"/>
      <c r="E418" s="655" t="str">
        <f>TEXT(D417,"00000")</f>
        <v>00000</v>
      </c>
      <c r="F418" s="655"/>
      <c r="G418" s="655"/>
      <c r="H418" s="655"/>
      <c r="I418" s="656"/>
      <c r="J418" s="3"/>
    </row>
    <row r="419" spans="1:10" s="1" customFormat="1" ht="18.75" hidden="1">
      <c r="A419" s="4"/>
      <c r="B419" s="657" t="s">
        <v>21</v>
      </c>
      <c r="C419" s="658"/>
      <c r="D419" s="639"/>
      <c r="E419" s="661"/>
      <c r="F419" s="661"/>
      <c r="G419" s="661"/>
      <c r="H419" s="661"/>
      <c r="I419" s="662"/>
      <c r="J419" s="3"/>
    </row>
    <row r="420" spans="1:10" s="1" customFormat="1" ht="18.75" hidden="1">
      <c r="A420" s="4"/>
      <c r="B420" s="659"/>
      <c r="C420" s="660"/>
      <c r="D420" s="641"/>
      <c r="E420" s="663"/>
      <c r="F420" s="663"/>
      <c r="G420" s="663"/>
      <c r="H420" s="663"/>
      <c r="I420" s="664"/>
      <c r="J420" s="3"/>
    </row>
    <row r="421" spans="1:10" s="1" customFormat="1" ht="19.5" hidden="1" thickBot="1">
      <c r="A421" s="4"/>
      <c r="B421" s="665" t="s">
        <v>1177</v>
      </c>
      <c r="C421" s="666"/>
      <c r="D421" s="667"/>
      <c r="E421" s="668"/>
      <c r="F421" s="668"/>
      <c r="G421" s="668"/>
      <c r="H421" s="668"/>
      <c r="I421" s="669"/>
      <c r="J421" s="3"/>
    </row>
    <row r="422" spans="1:10" s="1" customFormat="1" ht="18.75" hidden="1">
      <c r="A422" s="4"/>
      <c r="B422" s="698" t="s">
        <v>1178</v>
      </c>
      <c r="C422" s="699"/>
      <c r="D422" s="699"/>
      <c r="E422" s="699"/>
      <c r="F422" s="699"/>
      <c r="G422" s="699"/>
      <c r="H422" s="699"/>
      <c r="I422" s="700"/>
      <c r="J422" s="3"/>
    </row>
    <row r="423" spans="1:10" s="1" customFormat="1" ht="19.5" hidden="1" thickBot="1">
      <c r="A423" s="4"/>
      <c r="B423" s="28" t="s">
        <v>1182</v>
      </c>
      <c r="C423" s="29" t="s">
        <v>14</v>
      </c>
      <c r="D423" s="29" t="s">
        <v>1122</v>
      </c>
      <c r="E423" s="701" t="s">
        <v>1179</v>
      </c>
      <c r="F423" s="702"/>
      <c r="G423" s="29" t="s">
        <v>1183</v>
      </c>
      <c r="H423" s="29" t="s">
        <v>39</v>
      </c>
      <c r="I423" s="30" t="s">
        <v>1180</v>
      </c>
      <c r="J423" s="3"/>
    </row>
    <row r="424" spans="1:10" s="1" customFormat="1" ht="19.5" hidden="1" thickTop="1">
      <c r="A424" s="4"/>
      <c r="B424" s="703">
        <v>1</v>
      </c>
      <c r="C424" s="704"/>
      <c r="D424" s="704" t="str">
        <f>IF(C424&gt;0,VLOOKUP(C424,女子登録情報!$A$2:$H$2000,2,0),"")</f>
        <v/>
      </c>
      <c r="E424" s="705" t="str">
        <f>IF(C424&gt;0,VLOOKUP(C424,女子登録情報!$A$2:$H$2000,3,0),"")</f>
        <v/>
      </c>
      <c r="F424" s="706"/>
      <c r="G424" s="704" t="str">
        <f>IF(C424&gt;0,VLOOKUP(C424,女子登録情報!$A$2:$H$2000,4,0),"")</f>
        <v/>
      </c>
      <c r="H424" s="704" t="str">
        <f>IF(C424&gt;0,VLOOKUP(C424,女子登録情報!$A$2:$H$2000,8,0),"")</f>
        <v/>
      </c>
      <c r="I424" s="707" t="str">
        <f>IF(C424&gt;0,VLOOKUP(C424,女子登録情報!$A$2:$H$2000,5,0),"")</f>
        <v/>
      </c>
      <c r="J424" s="3"/>
    </row>
    <row r="425" spans="1:10" s="1" customFormat="1" ht="18.75" hidden="1">
      <c r="A425" s="4"/>
      <c r="B425" s="648"/>
      <c r="C425" s="644"/>
      <c r="D425" s="644"/>
      <c r="E425" s="641"/>
      <c r="F425" s="642"/>
      <c r="G425" s="644"/>
      <c r="H425" s="644"/>
      <c r="I425" s="646"/>
      <c r="J425" s="3"/>
    </row>
    <row r="426" spans="1:10" s="1" customFormat="1" ht="18.75" hidden="1">
      <c r="A426" s="4"/>
      <c r="B426" s="647">
        <v>2</v>
      </c>
      <c r="C426" s="643"/>
      <c r="D426" s="643" t="str">
        <f>IF(C426,VLOOKUP(C426,女子登録情報!$A$2:$H$2000,2,0),"")</f>
        <v/>
      </c>
      <c r="E426" s="639" t="str">
        <f>IF(C426&gt;0,VLOOKUP(C426,女子登録情報!$A$2:$H$2000,3,0),"")</f>
        <v/>
      </c>
      <c r="F426" s="640"/>
      <c r="G426" s="643" t="str">
        <f>IF(C426&gt;0,VLOOKUP(C426,女子登録情報!$A$2:$H$2000,4,0),"")</f>
        <v/>
      </c>
      <c r="H426" s="643" t="str">
        <f>IF(C426&gt;0,VLOOKUP(C426,女子登録情報!$A$2:$H$2000,8,0),"")</f>
        <v/>
      </c>
      <c r="I426" s="645" t="str">
        <f>IF(C426&gt;0,VLOOKUP(C426,女子登録情報!$A$2:$H$2000,5,0),"")</f>
        <v/>
      </c>
      <c r="J426" s="3"/>
    </row>
    <row r="427" spans="1:10" s="1" customFormat="1" ht="18.75" hidden="1">
      <c r="A427" s="4"/>
      <c r="B427" s="648"/>
      <c r="C427" s="644"/>
      <c r="D427" s="644"/>
      <c r="E427" s="641"/>
      <c r="F427" s="642"/>
      <c r="G427" s="644"/>
      <c r="H427" s="644"/>
      <c r="I427" s="646"/>
      <c r="J427" s="3"/>
    </row>
    <row r="428" spans="1:10" s="1" customFormat="1" ht="18.75" hidden="1">
      <c r="A428" s="4"/>
      <c r="B428" s="647">
        <v>3</v>
      </c>
      <c r="C428" s="643"/>
      <c r="D428" s="643" t="str">
        <f>IF(C428,VLOOKUP(C428,女子登録情報!$A$2:$H$2000,2,0),"")</f>
        <v/>
      </c>
      <c r="E428" s="639" t="str">
        <f>IF(C428&gt;0,VLOOKUP(C428,女子登録情報!$A$2:$H$2000,3,0),"")</f>
        <v/>
      </c>
      <c r="F428" s="640"/>
      <c r="G428" s="643" t="str">
        <f>IF(C428&gt;0,VLOOKUP(C428,女子登録情報!$A$2:$H$2000,4,0),"")</f>
        <v/>
      </c>
      <c r="H428" s="643" t="str">
        <f>IF(C428&gt;0,VLOOKUP(C428,女子登録情報!$A$2:$H$2000,8,0),"")</f>
        <v/>
      </c>
      <c r="I428" s="645" t="str">
        <f>IF(C428&gt;0,VLOOKUP(C428,女子登録情報!$A$2:$H$2000,5,0),"")</f>
        <v/>
      </c>
      <c r="J428" s="3"/>
    </row>
    <row r="429" spans="1:10" s="1" customFormat="1" ht="18.75" hidden="1">
      <c r="A429" s="4"/>
      <c r="B429" s="648"/>
      <c r="C429" s="644"/>
      <c r="D429" s="644"/>
      <c r="E429" s="641"/>
      <c r="F429" s="642"/>
      <c r="G429" s="644"/>
      <c r="H429" s="644"/>
      <c r="I429" s="646"/>
      <c r="J429" s="3"/>
    </row>
    <row r="430" spans="1:10" s="1" customFormat="1" ht="18.75" hidden="1">
      <c r="A430" s="4"/>
      <c r="B430" s="647">
        <v>4</v>
      </c>
      <c r="C430" s="643"/>
      <c r="D430" s="643" t="str">
        <f>IF(C430,VLOOKUP(C430,女子登録情報!$A$2:$H$2000,2,0),"")</f>
        <v/>
      </c>
      <c r="E430" s="639" t="str">
        <f>IF(C430&gt;0,VLOOKUP(C430,女子登録情報!$A$2:$H$2000,3,0),"")</f>
        <v/>
      </c>
      <c r="F430" s="640"/>
      <c r="G430" s="643" t="str">
        <f>IF(C430&gt;0,VLOOKUP(C430,女子登録情報!$A$2:$H$2000,4,0),"")</f>
        <v/>
      </c>
      <c r="H430" s="643" t="str">
        <f>IF(C430&gt;0,VLOOKUP(C430,女子登録情報!$A$2:$H$2000,8,0),"")</f>
        <v/>
      </c>
      <c r="I430" s="645" t="str">
        <f>IF(C430&gt;0,VLOOKUP(C430,女子登録情報!$A$2:$H$2000,5,0),"")</f>
        <v/>
      </c>
      <c r="J430" s="3"/>
    </row>
    <row r="431" spans="1:10" s="1" customFormat="1" ht="18.75" hidden="1">
      <c r="A431" s="4"/>
      <c r="B431" s="648"/>
      <c r="C431" s="644"/>
      <c r="D431" s="644"/>
      <c r="E431" s="641"/>
      <c r="F431" s="642"/>
      <c r="G431" s="644"/>
      <c r="H431" s="644"/>
      <c r="I431" s="646"/>
      <c r="J431" s="3"/>
    </row>
    <row r="432" spans="1:10" s="1" customFormat="1" ht="18.75" hidden="1">
      <c r="A432" s="4"/>
      <c r="B432" s="647">
        <v>5</v>
      </c>
      <c r="C432" s="643"/>
      <c r="D432" s="643" t="str">
        <f>IF(C432,VLOOKUP(C432,女子登録情報!$A$2:$H$2000,2,0),"")</f>
        <v/>
      </c>
      <c r="E432" s="639" t="str">
        <f>IF(C432&gt;0,VLOOKUP(C432,女子登録情報!$A$2:$H$2000,3,0),"")</f>
        <v/>
      </c>
      <c r="F432" s="640"/>
      <c r="G432" s="643" t="str">
        <f>IF(C432&gt;0,VLOOKUP(C432,女子登録情報!$A$2:$H$2000,4,0),"")</f>
        <v/>
      </c>
      <c r="H432" s="643" t="str">
        <f>IF(C432&gt;0,VLOOKUP(C432,女子登録情報!$A$2:$H$2000,8,0),"")</f>
        <v/>
      </c>
      <c r="I432" s="645" t="str">
        <f>IF(C432&gt;0,VLOOKUP(C432,女子登録情報!$A$2:$H$2000,5,0),"")</f>
        <v/>
      </c>
      <c r="J432" s="3"/>
    </row>
    <row r="433" spans="1:10" s="1" customFormat="1" ht="18.75" hidden="1">
      <c r="A433" s="4"/>
      <c r="B433" s="648"/>
      <c r="C433" s="644"/>
      <c r="D433" s="644"/>
      <c r="E433" s="641"/>
      <c r="F433" s="642"/>
      <c r="G433" s="644"/>
      <c r="H433" s="644"/>
      <c r="I433" s="646"/>
      <c r="J433" s="3"/>
    </row>
    <row r="434" spans="1:10" s="1" customFormat="1" ht="18.75" hidden="1">
      <c r="A434" s="4"/>
      <c r="B434" s="647">
        <v>6</v>
      </c>
      <c r="C434" s="643"/>
      <c r="D434" s="643" t="str">
        <f>IF(C434,VLOOKUP(C434,女子登録情報!$A$2:$H$2000,2,0),"")</f>
        <v/>
      </c>
      <c r="E434" s="639" t="str">
        <f>IF(C434&gt;0,VLOOKUP(C434,女子登録情報!$A$2:$H$2000,3,0),"")</f>
        <v/>
      </c>
      <c r="F434" s="640"/>
      <c r="G434" s="643" t="str">
        <f>IF(C434&gt;0,VLOOKUP(C434,女子登録情報!$A$2:$H$2000,4,0),"")</f>
        <v/>
      </c>
      <c r="H434" s="643" t="str">
        <f>IF(C434&gt;0,VLOOKUP(C434,女子登録情報!$A$2:$H$2000,8,0),"")</f>
        <v/>
      </c>
      <c r="I434" s="645" t="str">
        <f>IF(C434&gt;0,VLOOKUP(C434,女子登録情報!$A$2:$H$2000,5,0),"")</f>
        <v/>
      </c>
      <c r="J434" s="3"/>
    </row>
    <row r="435" spans="1:10" s="1" customFormat="1" ht="19.5" hidden="1" thickBot="1">
      <c r="A435" s="4"/>
      <c r="B435" s="694"/>
      <c r="C435" s="695"/>
      <c r="D435" s="695"/>
      <c r="E435" s="696"/>
      <c r="F435" s="697"/>
      <c r="G435" s="695"/>
      <c r="H435" s="695"/>
      <c r="I435" s="670"/>
      <c r="J435" s="3"/>
    </row>
    <row r="436" spans="1:10" s="1" customFormat="1" ht="18.75" hidden="1">
      <c r="A436" s="4"/>
      <c r="B436" s="671" t="s">
        <v>1181</v>
      </c>
      <c r="C436" s="672"/>
      <c r="D436" s="672"/>
      <c r="E436" s="672"/>
      <c r="F436" s="672"/>
      <c r="G436" s="672"/>
      <c r="H436" s="672"/>
      <c r="I436" s="673"/>
      <c r="J436" s="3"/>
    </row>
    <row r="437" spans="1:10" s="1" customFormat="1" ht="18.75" hidden="1">
      <c r="A437" s="4"/>
      <c r="B437" s="674"/>
      <c r="C437" s="675"/>
      <c r="D437" s="675"/>
      <c r="E437" s="675"/>
      <c r="F437" s="675"/>
      <c r="G437" s="675"/>
      <c r="H437" s="675"/>
      <c r="I437" s="676"/>
      <c r="J437" s="3"/>
    </row>
    <row r="438" spans="1:10" s="1" customFormat="1" ht="19.5" hidden="1" thickBot="1">
      <c r="A438" s="4"/>
      <c r="B438" s="677"/>
      <c r="C438" s="678"/>
      <c r="D438" s="678"/>
      <c r="E438" s="678"/>
      <c r="F438" s="678"/>
      <c r="G438" s="678"/>
      <c r="H438" s="678"/>
      <c r="I438" s="679"/>
      <c r="J438" s="3"/>
    </row>
    <row r="439" spans="1:10" s="1" customFormat="1" ht="18.75" hidden="1">
      <c r="A439" s="35"/>
      <c r="B439" s="35"/>
      <c r="C439" s="35"/>
      <c r="D439" s="35"/>
      <c r="E439" s="35"/>
      <c r="F439" s="35"/>
      <c r="G439" s="35"/>
      <c r="H439" s="35"/>
      <c r="I439" s="35"/>
      <c r="J439" s="38"/>
    </row>
    <row r="440" spans="1:10" s="1" customFormat="1" ht="18.75" hidden="1">
      <c r="A440" s="4"/>
      <c r="B440" s="4"/>
      <c r="C440" s="4"/>
      <c r="D440" s="4"/>
      <c r="E440" s="4"/>
      <c r="F440" s="4"/>
      <c r="G440" s="4"/>
      <c r="H440" s="4"/>
      <c r="I440" s="4"/>
      <c r="J440" s="36" t="s">
        <v>1209</v>
      </c>
    </row>
    <row r="441" spans="1:10" s="1" customFormat="1" ht="18.75" hidden="1">
      <c r="A441" s="4"/>
      <c r="B441" s="735" t="str">
        <f>CONCATENATE('加盟校情報&amp;大会設定'!$G$5,'加盟校情報&amp;大会設定'!$H$5,'加盟校情報&amp;大会設定'!$I$5,'加盟校情報&amp;大会設定'!$J$5,)&amp;"　女子4×400mR"</f>
        <v>第50回東海学生陸上競技秋季選手権大会　女子4×400mR</v>
      </c>
      <c r="C441" s="736"/>
      <c r="D441" s="736"/>
      <c r="E441" s="736"/>
      <c r="F441" s="736"/>
      <c r="G441" s="736"/>
      <c r="H441" s="736"/>
      <c r="I441" s="737"/>
      <c r="J441" s="3"/>
    </row>
    <row r="442" spans="1:10" s="1" customFormat="1" ht="19.5" hidden="1" thickBot="1">
      <c r="A442" s="4"/>
      <c r="B442" s="738"/>
      <c r="C442" s="739"/>
      <c r="D442" s="739"/>
      <c r="E442" s="739"/>
      <c r="F442" s="739"/>
      <c r="G442" s="739"/>
      <c r="H442" s="739"/>
      <c r="I442" s="740"/>
      <c r="J442" s="3"/>
    </row>
    <row r="443" spans="1:10" s="1" customFormat="1" ht="18.75" hidden="1">
      <c r="A443" s="4"/>
      <c r="B443" s="650" t="s">
        <v>1183</v>
      </c>
      <c r="C443" s="651"/>
      <c r="D443" s="688" t="str">
        <f>IF(基本情報登録!$D$6&gt;0,基本情報登録!$D$6,"")</f>
        <v/>
      </c>
      <c r="E443" s="689"/>
      <c r="F443" s="689"/>
      <c r="G443" s="689"/>
      <c r="H443" s="651"/>
      <c r="I443" s="37" t="s">
        <v>1217</v>
      </c>
      <c r="J443" s="3"/>
    </row>
    <row r="444" spans="1:10" s="1" customFormat="1" ht="18.75" hidden="1">
      <c r="A444" s="4"/>
      <c r="B444" s="657" t="s">
        <v>1</v>
      </c>
      <c r="C444" s="658"/>
      <c r="D444" s="690" t="str">
        <f>IF(基本情報登録!$D$8&gt;0,基本情報登録!$D$8,"")</f>
        <v/>
      </c>
      <c r="E444" s="691"/>
      <c r="F444" s="691"/>
      <c r="G444" s="691"/>
      <c r="H444" s="658"/>
      <c r="I444" s="645"/>
      <c r="J444" s="3"/>
    </row>
    <row r="445" spans="1:10" s="1" customFormat="1" ht="19.5" hidden="1" thickBot="1">
      <c r="A445" s="4"/>
      <c r="B445" s="686"/>
      <c r="C445" s="687"/>
      <c r="D445" s="692"/>
      <c r="E445" s="693"/>
      <c r="F445" s="693"/>
      <c r="G445" s="693"/>
      <c r="H445" s="687"/>
      <c r="I445" s="670"/>
      <c r="J445" s="3"/>
    </row>
    <row r="446" spans="1:10" s="1" customFormat="1" ht="18.75" hidden="1">
      <c r="A446" s="4"/>
      <c r="B446" s="650" t="s">
        <v>2127</v>
      </c>
      <c r="C446" s="651"/>
      <c r="D446" s="652"/>
      <c r="E446" s="653"/>
      <c r="F446" s="653"/>
      <c r="G446" s="653"/>
      <c r="H446" s="653"/>
      <c r="I446" s="654"/>
      <c r="J446" s="3"/>
    </row>
    <row r="447" spans="1:10" s="1" customFormat="1" ht="18.75" hidden="1">
      <c r="A447" s="4"/>
      <c r="B447" s="25"/>
      <c r="C447" s="26"/>
      <c r="D447" s="27"/>
      <c r="E447" s="655" t="str">
        <f>TEXT(D446,"00000")</f>
        <v>00000</v>
      </c>
      <c r="F447" s="655"/>
      <c r="G447" s="655"/>
      <c r="H447" s="655"/>
      <c r="I447" s="656"/>
      <c r="J447" s="3"/>
    </row>
    <row r="448" spans="1:10" s="1" customFormat="1" ht="18.75" hidden="1">
      <c r="A448" s="4"/>
      <c r="B448" s="657" t="s">
        <v>21</v>
      </c>
      <c r="C448" s="658"/>
      <c r="D448" s="639"/>
      <c r="E448" s="661"/>
      <c r="F448" s="661"/>
      <c r="G448" s="661"/>
      <c r="H448" s="661"/>
      <c r="I448" s="662"/>
      <c r="J448" s="3"/>
    </row>
    <row r="449" spans="1:10" s="1" customFormat="1" ht="18.75" hidden="1">
      <c r="A449" s="4"/>
      <c r="B449" s="659"/>
      <c r="C449" s="660"/>
      <c r="D449" s="641"/>
      <c r="E449" s="663"/>
      <c r="F449" s="663"/>
      <c r="G449" s="663"/>
      <c r="H449" s="663"/>
      <c r="I449" s="664"/>
      <c r="J449" s="3"/>
    </row>
    <row r="450" spans="1:10" s="1" customFormat="1" ht="19.5" hidden="1" thickBot="1">
      <c r="A450" s="4"/>
      <c r="B450" s="665" t="s">
        <v>1177</v>
      </c>
      <c r="C450" s="666"/>
      <c r="D450" s="667"/>
      <c r="E450" s="668"/>
      <c r="F450" s="668"/>
      <c r="G450" s="668"/>
      <c r="H450" s="668"/>
      <c r="I450" s="669"/>
      <c r="J450" s="3"/>
    </row>
    <row r="451" spans="1:10" s="1" customFormat="1" ht="18.75" hidden="1">
      <c r="A451" s="4"/>
      <c r="B451" s="698" t="s">
        <v>1178</v>
      </c>
      <c r="C451" s="699"/>
      <c r="D451" s="699"/>
      <c r="E451" s="699"/>
      <c r="F451" s="699"/>
      <c r="G451" s="699"/>
      <c r="H451" s="699"/>
      <c r="I451" s="700"/>
      <c r="J451" s="3"/>
    </row>
    <row r="452" spans="1:10" s="1" customFormat="1" ht="19.5" hidden="1" thickBot="1">
      <c r="A452" s="4"/>
      <c r="B452" s="28" t="s">
        <v>1182</v>
      </c>
      <c r="C452" s="29" t="s">
        <v>14</v>
      </c>
      <c r="D452" s="29" t="s">
        <v>1122</v>
      </c>
      <c r="E452" s="701" t="s">
        <v>1179</v>
      </c>
      <c r="F452" s="702"/>
      <c r="G452" s="29" t="s">
        <v>1183</v>
      </c>
      <c r="H452" s="29" t="s">
        <v>39</v>
      </c>
      <c r="I452" s="30" t="s">
        <v>1180</v>
      </c>
      <c r="J452" s="3"/>
    </row>
    <row r="453" spans="1:10" s="1" customFormat="1" ht="19.5" hidden="1" thickTop="1">
      <c r="A453" s="4"/>
      <c r="B453" s="703">
        <v>1</v>
      </c>
      <c r="C453" s="704"/>
      <c r="D453" s="704" t="str">
        <f>IF(C453&gt;0,VLOOKUP(C453,女子登録情報!$A$2:$H$2000,2,0),"")</f>
        <v/>
      </c>
      <c r="E453" s="705" t="str">
        <f>IF(C453&gt;0,VLOOKUP(C453,女子登録情報!$A$2:$H$2000,3,0),"")</f>
        <v/>
      </c>
      <c r="F453" s="706"/>
      <c r="G453" s="704" t="str">
        <f>IF(C453&gt;0,VLOOKUP(C453,女子登録情報!$A$2:$H$2000,4,0),"")</f>
        <v/>
      </c>
      <c r="H453" s="704" t="str">
        <f>IF(C453&gt;0,VLOOKUP(C453,女子登録情報!$A$2:$H$2000,8,0),"")</f>
        <v/>
      </c>
      <c r="I453" s="707" t="str">
        <f>IF(C453&gt;0,VLOOKUP(C453,女子登録情報!$A$2:$H$2000,5,0),"")</f>
        <v/>
      </c>
      <c r="J453" s="3"/>
    </row>
    <row r="454" spans="1:10" s="1" customFormat="1" ht="18.75" hidden="1">
      <c r="A454" s="4"/>
      <c r="B454" s="648"/>
      <c r="C454" s="644"/>
      <c r="D454" s="644"/>
      <c r="E454" s="641"/>
      <c r="F454" s="642"/>
      <c r="G454" s="644"/>
      <c r="H454" s="644"/>
      <c r="I454" s="646"/>
      <c r="J454" s="3"/>
    </row>
    <row r="455" spans="1:10" s="1" customFormat="1" ht="18.75" hidden="1">
      <c r="A455" s="4"/>
      <c r="B455" s="647">
        <v>2</v>
      </c>
      <c r="C455" s="643"/>
      <c r="D455" s="643" t="str">
        <f>IF(C455,VLOOKUP(C455,女子登録情報!$A$2:$H$2000,2,0),"")</f>
        <v/>
      </c>
      <c r="E455" s="639" t="str">
        <f>IF(C455&gt;0,VLOOKUP(C455,女子登録情報!$A$2:$H$2000,3,0),"")</f>
        <v/>
      </c>
      <c r="F455" s="640"/>
      <c r="G455" s="643" t="str">
        <f>IF(C455&gt;0,VLOOKUP(C455,女子登録情報!$A$2:$H$2000,4,0),"")</f>
        <v/>
      </c>
      <c r="H455" s="643" t="str">
        <f>IF(C455&gt;0,VLOOKUP(C455,女子登録情報!$A$2:$H$2000,8,0),"")</f>
        <v/>
      </c>
      <c r="I455" s="645" t="str">
        <f>IF(C455&gt;0,VLOOKUP(C455,女子登録情報!$A$2:$H$2000,5,0),"")</f>
        <v/>
      </c>
      <c r="J455" s="3"/>
    </row>
    <row r="456" spans="1:10" s="1" customFormat="1" ht="18.75" hidden="1">
      <c r="A456" s="4"/>
      <c r="B456" s="648"/>
      <c r="C456" s="644"/>
      <c r="D456" s="644"/>
      <c r="E456" s="641"/>
      <c r="F456" s="642"/>
      <c r="G456" s="644"/>
      <c r="H456" s="644"/>
      <c r="I456" s="646"/>
      <c r="J456" s="3"/>
    </row>
    <row r="457" spans="1:10" s="1" customFormat="1" ht="18.75" hidden="1">
      <c r="A457" s="4"/>
      <c r="B457" s="647">
        <v>3</v>
      </c>
      <c r="C457" s="643"/>
      <c r="D457" s="643" t="str">
        <f>IF(C457,VLOOKUP(C457,女子登録情報!$A$2:$H$2000,2,0),"")</f>
        <v/>
      </c>
      <c r="E457" s="639" t="str">
        <f>IF(C457&gt;0,VLOOKUP(C457,女子登録情報!$A$2:$H$2000,3,0),"")</f>
        <v/>
      </c>
      <c r="F457" s="640"/>
      <c r="G457" s="643" t="str">
        <f>IF(C457&gt;0,VLOOKUP(C457,女子登録情報!$A$2:$H$2000,4,0),"")</f>
        <v/>
      </c>
      <c r="H457" s="643" t="str">
        <f>IF(C457&gt;0,VLOOKUP(C457,女子登録情報!$A$2:$H$2000,8,0),"")</f>
        <v/>
      </c>
      <c r="I457" s="645" t="str">
        <f>IF(C457&gt;0,VLOOKUP(C457,女子登録情報!$A$2:$H$2000,5,0),"")</f>
        <v/>
      </c>
      <c r="J457" s="3"/>
    </row>
    <row r="458" spans="1:10" s="1" customFormat="1" ht="18.75" hidden="1">
      <c r="A458" s="4"/>
      <c r="B458" s="648"/>
      <c r="C458" s="644"/>
      <c r="D458" s="644"/>
      <c r="E458" s="641"/>
      <c r="F458" s="642"/>
      <c r="G458" s="644"/>
      <c r="H458" s="644"/>
      <c r="I458" s="646"/>
      <c r="J458" s="3"/>
    </row>
    <row r="459" spans="1:10" s="1" customFormat="1" ht="18.75" hidden="1">
      <c r="A459" s="4"/>
      <c r="B459" s="647">
        <v>4</v>
      </c>
      <c r="C459" s="643"/>
      <c r="D459" s="643" t="str">
        <f>IF(C459,VLOOKUP(C459,女子登録情報!$A$2:$H$2000,2,0),"")</f>
        <v/>
      </c>
      <c r="E459" s="639" t="str">
        <f>IF(C459&gt;0,VLOOKUP(C459,女子登録情報!$A$2:$H$2000,3,0),"")</f>
        <v/>
      </c>
      <c r="F459" s="640"/>
      <c r="G459" s="643" t="str">
        <f>IF(C459&gt;0,VLOOKUP(C459,女子登録情報!$A$2:$H$2000,4,0),"")</f>
        <v/>
      </c>
      <c r="H459" s="643" t="str">
        <f>IF(C459&gt;0,VLOOKUP(C459,女子登録情報!$A$2:$H$2000,8,0),"")</f>
        <v/>
      </c>
      <c r="I459" s="645" t="str">
        <f>IF(C459&gt;0,VLOOKUP(C459,女子登録情報!$A$2:$H$2000,5,0),"")</f>
        <v/>
      </c>
      <c r="J459" s="3"/>
    </row>
    <row r="460" spans="1:10" s="1" customFormat="1" ht="18.75" hidden="1">
      <c r="A460" s="4"/>
      <c r="B460" s="648"/>
      <c r="C460" s="644"/>
      <c r="D460" s="644"/>
      <c r="E460" s="641"/>
      <c r="F460" s="642"/>
      <c r="G460" s="644"/>
      <c r="H460" s="644"/>
      <c r="I460" s="646"/>
      <c r="J460" s="3"/>
    </row>
    <row r="461" spans="1:10" s="1" customFormat="1" ht="18.75" hidden="1">
      <c r="A461" s="4"/>
      <c r="B461" s="647">
        <v>5</v>
      </c>
      <c r="C461" s="643"/>
      <c r="D461" s="643" t="str">
        <f>IF(C461,VLOOKUP(C461,女子登録情報!$A$2:$H$2000,2,0),"")</f>
        <v/>
      </c>
      <c r="E461" s="639" t="str">
        <f>IF(C461&gt;0,VLOOKUP(C461,女子登録情報!$A$2:$H$2000,3,0),"")</f>
        <v/>
      </c>
      <c r="F461" s="640"/>
      <c r="G461" s="643" t="str">
        <f>IF(C461&gt;0,VLOOKUP(C461,女子登録情報!$A$2:$H$2000,4,0),"")</f>
        <v/>
      </c>
      <c r="H461" s="643" t="str">
        <f>IF(C461&gt;0,VLOOKUP(C461,女子登録情報!$A$2:$H$2000,8,0),"")</f>
        <v/>
      </c>
      <c r="I461" s="645" t="str">
        <f>IF(C461&gt;0,VLOOKUP(C461,女子登録情報!$A$2:$H$2000,5,0),"")</f>
        <v/>
      </c>
      <c r="J461" s="3"/>
    </row>
    <row r="462" spans="1:10" s="1" customFormat="1" ht="18.75" hidden="1">
      <c r="A462" s="4"/>
      <c r="B462" s="648"/>
      <c r="C462" s="644"/>
      <c r="D462" s="644"/>
      <c r="E462" s="641"/>
      <c r="F462" s="642"/>
      <c r="G462" s="644"/>
      <c r="H462" s="644"/>
      <c r="I462" s="646"/>
      <c r="J462" s="3"/>
    </row>
    <row r="463" spans="1:10" s="1" customFormat="1" ht="18.75" hidden="1">
      <c r="A463" s="4"/>
      <c r="B463" s="647">
        <v>6</v>
      </c>
      <c r="C463" s="643"/>
      <c r="D463" s="643" t="str">
        <f>IF(C463,VLOOKUP(C463,女子登録情報!$A$2:$H$2000,2,0),"")</f>
        <v/>
      </c>
      <c r="E463" s="639" t="str">
        <f>IF(C463&gt;0,VLOOKUP(C463,女子登録情報!$A$2:$H$2000,3,0),"")</f>
        <v/>
      </c>
      <c r="F463" s="640"/>
      <c r="G463" s="643" t="str">
        <f>IF(C463&gt;0,VLOOKUP(C463,女子登録情報!$A$2:$H$2000,4,0),"")</f>
        <v/>
      </c>
      <c r="H463" s="643" t="str">
        <f>IF(C463&gt;0,VLOOKUP(C463,女子登録情報!$A$2:$H$2000,8,0),"")</f>
        <v/>
      </c>
      <c r="I463" s="645" t="str">
        <f>IF(C463&gt;0,VLOOKUP(C463,女子登録情報!$A$2:$H$2000,5,0),"")</f>
        <v/>
      </c>
      <c r="J463" s="3"/>
    </row>
    <row r="464" spans="1:10" s="1" customFormat="1" ht="19.5" hidden="1" thickBot="1">
      <c r="A464" s="4"/>
      <c r="B464" s="694"/>
      <c r="C464" s="695"/>
      <c r="D464" s="695"/>
      <c r="E464" s="696"/>
      <c r="F464" s="697"/>
      <c r="G464" s="695"/>
      <c r="H464" s="695"/>
      <c r="I464" s="670"/>
      <c r="J464" s="3"/>
    </row>
    <row r="465" spans="1:10" s="1" customFormat="1" ht="18.75" hidden="1">
      <c r="A465" s="4"/>
      <c r="B465" s="671" t="s">
        <v>1181</v>
      </c>
      <c r="C465" s="672"/>
      <c r="D465" s="672"/>
      <c r="E465" s="672"/>
      <c r="F465" s="672"/>
      <c r="G465" s="672"/>
      <c r="H465" s="672"/>
      <c r="I465" s="673"/>
      <c r="J465" s="3"/>
    </row>
    <row r="466" spans="1:10" s="1" customFormat="1" ht="18.75" hidden="1">
      <c r="A466" s="4"/>
      <c r="B466" s="674"/>
      <c r="C466" s="675"/>
      <c r="D466" s="675"/>
      <c r="E466" s="675"/>
      <c r="F466" s="675"/>
      <c r="G466" s="675"/>
      <c r="H466" s="675"/>
      <c r="I466" s="676"/>
      <c r="J466" s="3"/>
    </row>
    <row r="467" spans="1:10" s="1" customFormat="1" ht="19.5" hidden="1" thickBot="1">
      <c r="A467" s="4"/>
      <c r="B467" s="677"/>
      <c r="C467" s="678"/>
      <c r="D467" s="678"/>
      <c r="E467" s="678"/>
      <c r="F467" s="678"/>
      <c r="G467" s="678"/>
      <c r="H467" s="678"/>
      <c r="I467" s="679"/>
      <c r="J467" s="3"/>
    </row>
    <row r="468" spans="1:10" s="1" customFormat="1" ht="18.75" hidden="1">
      <c r="A468" s="35"/>
      <c r="B468" s="35"/>
      <c r="C468" s="35"/>
      <c r="D468" s="35"/>
      <c r="E468" s="35"/>
      <c r="F468" s="35"/>
      <c r="G468" s="35"/>
      <c r="H468" s="35"/>
      <c r="I468" s="35"/>
      <c r="J468" s="38"/>
    </row>
    <row r="469" spans="1:10" s="1" customFormat="1" ht="18.75" hidden="1">
      <c r="A469" s="4"/>
      <c r="B469" s="4"/>
      <c r="C469" s="4"/>
      <c r="D469" s="4"/>
      <c r="E469" s="4"/>
      <c r="F469" s="4"/>
      <c r="G469" s="4"/>
      <c r="H469" s="4"/>
      <c r="I469" s="4"/>
      <c r="J469" s="36" t="s">
        <v>1210</v>
      </c>
    </row>
    <row r="470" spans="1:10" s="1" customFormat="1" ht="18.75" hidden="1">
      <c r="A470" s="4"/>
      <c r="B470" s="735" t="str">
        <f>CONCATENATE('加盟校情報&amp;大会設定'!$G$5,'加盟校情報&amp;大会設定'!$H$5,'加盟校情報&amp;大会設定'!$I$5,'加盟校情報&amp;大会設定'!$J$5,)&amp;"　女子4×400mR"</f>
        <v>第50回東海学生陸上競技秋季選手権大会　女子4×400mR</v>
      </c>
      <c r="C470" s="736"/>
      <c r="D470" s="736"/>
      <c r="E470" s="736"/>
      <c r="F470" s="736"/>
      <c r="G470" s="736"/>
      <c r="H470" s="736"/>
      <c r="I470" s="737"/>
      <c r="J470" s="3"/>
    </row>
    <row r="471" spans="1:10" s="1" customFormat="1" ht="19.5" hidden="1" thickBot="1">
      <c r="A471" s="4"/>
      <c r="B471" s="738"/>
      <c r="C471" s="739"/>
      <c r="D471" s="739"/>
      <c r="E471" s="739"/>
      <c r="F471" s="739"/>
      <c r="G471" s="739"/>
      <c r="H471" s="739"/>
      <c r="I471" s="740"/>
      <c r="J471" s="3"/>
    </row>
    <row r="472" spans="1:10" s="1" customFormat="1" ht="18.75" hidden="1">
      <c r="A472" s="4"/>
      <c r="B472" s="650" t="s">
        <v>1183</v>
      </c>
      <c r="C472" s="651"/>
      <c r="D472" s="688" t="str">
        <f>IF(基本情報登録!$D$6&gt;0,基本情報登録!$D$6,"")</f>
        <v/>
      </c>
      <c r="E472" s="689"/>
      <c r="F472" s="689"/>
      <c r="G472" s="689"/>
      <c r="H472" s="651"/>
      <c r="I472" s="37" t="s">
        <v>1217</v>
      </c>
      <c r="J472" s="3"/>
    </row>
    <row r="473" spans="1:10" s="1" customFormat="1" ht="18.75" hidden="1">
      <c r="A473" s="4"/>
      <c r="B473" s="657" t="s">
        <v>1</v>
      </c>
      <c r="C473" s="658"/>
      <c r="D473" s="690" t="str">
        <f>IF(基本情報登録!$D$8&gt;0,基本情報登録!$D$8,"")</f>
        <v/>
      </c>
      <c r="E473" s="691"/>
      <c r="F473" s="691"/>
      <c r="G473" s="691"/>
      <c r="H473" s="658"/>
      <c r="I473" s="645"/>
      <c r="J473" s="3"/>
    </row>
    <row r="474" spans="1:10" s="1" customFormat="1" ht="19.5" hidden="1" thickBot="1">
      <c r="A474" s="4"/>
      <c r="B474" s="686"/>
      <c r="C474" s="687"/>
      <c r="D474" s="692"/>
      <c r="E474" s="693"/>
      <c r="F474" s="693"/>
      <c r="G474" s="693"/>
      <c r="H474" s="687"/>
      <c r="I474" s="670"/>
      <c r="J474" s="3"/>
    </row>
    <row r="475" spans="1:10" s="1" customFormat="1" ht="18.75" hidden="1">
      <c r="A475" s="4"/>
      <c r="B475" s="650" t="s">
        <v>2127</v>
      </c>
      <c r="C475" s="651"/>
      <c r="D475" s="652"/>
      <c r="E475" s="653"/>
      <c r="F475" s="653"/>
      <c r="G475" s="653"/>
      <c r="H475" s="653"/>
      <c r="I475" s="654"/>
      <c r="J475" s="3"/>
    </row>
    <row r="476" spans="1:10" s="1" customFormat="1" ht="18.75" hidden="1">
      <c r="A476" s="4"/>
      <c r="B476" s="25"/>
      <c r="C476" s="26"/>
      <c r="D476" s="27"/>
      <c r="E476" s="655" t="str">
        <f>TEXT(D475,"00000")</f>
        <v>00000</v>
      </c>
      <c r="F476" s="655"/>
      <c r="G476" s="655"/>
      <c r="H476" s="655"/>
      <c r="I476" s="656"/>
      <c r="J476" s="3"/>
    </row>
    <row r="477" spans="1:10" s="1" customFormat="1" ht="18.75" hidden="1">
      <c r="A477" s="4"/>
      <c r="B477" s="657" t="s">
        <v>21</v>
      </c>
      <c r="C477" s="658"/>
      <c r="D477" s="639"/>
      <c r="E477" s="661"/>
      <c r="F477" s="661"/>
      <c r="G477" s="661"/>
      <c r="H477" s="661"/>
      <c r="I477" s="662"/>
      <c r="J477" s="3"/>
    </row>
    <row r="478" spans="1:10" s="1" customFormat="1" ht="18.75" hidden="1">
      <c r="A478" s="4"/>
      <c r="B478" s="659"/>
      <c r="C478" s="660"/>
      <c r="D478" s="641"/>
      <c r="E478" s="663"/>
      <c r="F478" s="663"/>
      <c r="G478" s="663"/>
      <c r="H478" s="663"/>
      <c r="I478" s="664"/>
      <c r="J478" s="3"/>
    </row>
    <row r="479" spans="1:10" s="1" customFormat="1" ht="19.5" hidden="1" thickBot="1">
      <c r="A479" s="4"/>
      <c r="B479" s="665" t="s">
        <v>1177</v>
      </c>
      <c r="C479" s="666"/>
      <c r="D479" s="667"/>
      <c r="E479" s="668"/>
      <c r="F479" s="668"/>
      <c r="G479" s="668"/>
      <c r="H479" s="668"/>
      <c r="I479" s="669"/>
      <c r="J479" s="3"/>
    </row>
    <row r="480" spans="1:10" s="1" customFormat="1" ht="18.75" hidden="1">
      <c r="A480" s="4"/>
      <c r="B480" s="698" t="s">
        <v>1178</v>
      </c>
      <c r="C480" s="699"/>
      <c r="D480" s="699"/>
      <c r="E480" s="699"/>
      <c r="F480" s="699"/>
      <c r="G480" s="699"/>
      <c r="H480" s="699"/>
      <c r="I480" s="700"/>
      <c r="J480" s="3"/>
    </row>
    <row r="481" spans="1:10" s="1" customFormat="1" ht="19.5" hidden="1" thickBot="1">
      <c r="A481" s="4"/>
      <c r="B481" s="28" t="s">
        <v>1182</v>
      </c>
      <c r="C481" s="29" t="s">
        <v>14</v>
      </c>
      <c r="D481" s="29" t="s">
        <v>1122</v>
      </c>
      <c r="E481" s="701" t="s">
        <v>1179</v>
      </c>
      <c r="F481" s="702"/>
      <c r="G481" s="29" t="s">
        <v>1183</v>
      </c>
      <c r="H481" s="29" t="s">
        <v>39</v>
      </c>
      <c r="I481" s="30" t="s">
        <v>1180</v>
      </c>
      <c r="J481" s="3"/>
    </row>
    <row r="482" spans="1:10" s="1" customFormat="1" ht="19.5" hidden="1" thickTop="1">
      <c r="A482" s="4"/>
      <c r="B482" s="703">
        <v>1</v>
      </c>
      <c r="C482" s="704"/>
      <c r="D482" s="704" t="str">
        <f>IF(C482&gt;0,VLOOKUP(C482,女子登録情報!$A$2:$H$2000,2,0),"")</f>
        <v/>
      </c>
      <c r="E482" s="705" t="str">
        <f>IF(C482&gt;0,VLOOKUP(C482,女子登録情報!$A$2:$H$2000,3,0),"")</f>
        <v/>
      </c>
      <c r="F482" s="706"/>
      <c r="G482" s="704" t="str">
        <f>IF(C482&gt;0,VLOOKUP(C482,女子登録情報!$A$2:$H$2000,4,0),"")</f>
        <v/>
      </c>
      <c r="H482" s="704" t="str">
        <f>IF(C482&gt;0,VLOOKUP(C482,女子登録情報!$A$2:$H$2000,8,0),"")</f>
        <v/>
      </c>
      <c r="I482" s="707" t="str">
        <f>IF(C482&gt;0,VLOOKUP(C482,女子登録情報!$A$2:$H$2000,5,0),"")</f>
        <v/>
      </c>
      <c r="J482" s="3"/>
    </row>
    <row r="483" spans="1:10" s="1" customFormat="1" ht="18.75" hidden="1">
      <c r="A483" s="4"/>
      <c r="B483" s="648"/>
      <c r="C483" s="644"/>
      <c r="D483" s="644"/>
      <c r="E483" s="641"/>
      <c r="F483" s="642"/>
      <c r="G483" s="644"/>
      <c r="H483" s="644"/>
      <c r="I483" s="646"/>
      <c r="J483" s="3"/>
    </row>
    <row r="484" spans="1:10" s="1" customFormat="1" ht="18.75" hidden="1">
      <c r="A484" s="4"/>
      <c r="B484" s="647">
        <v>2</v>
      </c>
      <c r="C484" s="643"/>
      <c r="D484" s="643" t="str">
        <f>IF(C484,VLOOKUP(C484,女子登録情報!$A$2:$H$2000,2,0),"")</f>
        <v/>
      </c>
      <c r="E484" s="639" t="str">
        <f>IF(C484&gt;0,VLOOKUP(C484,女子登録情報!$A$2:$H$2000,3,0),"")</f>
        <v/>
      </c>
      <c r="F484" s="640"/>
      <c r="G484" s="643" t="str">
        <f>IF(C484&gt;0,VLOOKUP(C484,女子登録情報!$A$2:$H$2000,4,0),"")</f>
        <v/>
      </c>
      <c r="H484" s="643" t="str">
        <f>IF(C484&gt;0,VLOOKUP(C484,女子登録情報!$A$2:$H$2000,8,0),"")</f>
        <v/>
      </c>
      <c r="I484" s="645" t="str">
        <f>IF(C484&gt;0,VLOOKUP(C484,女子登録情報!$A$2:$H$2000,5,0),"")</f>
        <v/>
      </c>
      <c r="J484" s="3"/>
    </row>
    <row r="485" spans="1:10" s="1" customFormat="1" ht="18.75" hidden="1">
      <c r="A485" s="4"/>
      <c r="B485" s="648"/>
      <c r="C485" s="644"/>
      <c r="D485" s="644"/>
      <c r="E485" s="641"/>
      <c r="F485" s="642"/>
      <c r="G485" s="644"/>
      <c r="H485" s="644"/>
      <c r="I485" s="646"/>
      <c r="J485" s="3"/>
    </row>
    <row r="486" spans="1:10" s="1" customFormat="1" ht="18.75" hidden="1">
      <c r="A486" s="4"/>
      <c r="B486" s="647">
        <v>3</v>
      </c>
      <c r="C486" s="643"/>
      <c r="D486" s="643" t="str">
        <f>IF(C486,VLOOKUP(C486,女子登録情報!$A$2:$H$2000,2,0),"")</f>
        <v/>
      </c>
      <c r="E486" s="639" t="str">
        <f>IF(C486&gt;0,VLOOKUP(C486,女子登録情報!$A$2:$H$2000,3,0),"")</f>
        <v/>
      </c>
      <c r="F486" s="640"/>
      <c r="G486" s="643" t="str">
        <f>IF(C486&gt;0,VLOOKUP(C486,女子登録情報!$A$2:$H$2000,4,0),"")</f>
        <v/>
      </c>
      <c r="H486" s="643" t="str">
        <f>IF(C486&gt;0,VLOOKUP(C486,女子登録情報!$A$2:$H$2000,8,0),"")</f>
        <v/>
      </c>
      <c r="I486" s="645" t="str">
        <f>IF(C486&gt;0,VLOOKUP(C486,女子登録情報!$A$2:$H$2000,5,0),"")</f>
        <v/>
      </c>
      <c r="J486" s="3"/>
    </row>
    <row r="487" spans="1:10" s="1" customFormat="1" ht="18.75" hidden="1">
      <c r="A487" s="4"/>
      <c r="B487" s="648"/>
      <c r="C487" s="644"/>
      <c r="D487" s="644"/>
      <c r="E487" s="641"/>
      <c r="F487" s="642"/>
      <c r="G487" s="644"/>
      <c r="H487" s="644"/>
      <c r="I487" s="646"/>
      <c r="J487" s="3"/>
    </row>
    <row r="488" spans="1:10" s="1" customFormat="1" ht="18.75" hidden="1">
      <c r="A488" s="4"/>
      <c r="B488" s="647">
        <v>4</v>
      </c>
      <c r="C488" s="643"/>
      <c r="D488" s="643" t="str">
        <f>IF(C488,VLOOKUP(C488,女子登録情報!$A$2:$H$2000,2,0),"")</f>
        <v/>
      </c>
      <c r="E488" s="639" t="str">
        <f>IF(C488&gt;0,VLOOKUP(C488,女子登録情報!$A$2:$H$2000,3,0),"")</f>
        <v/>
      </c>
      <c r="F488" s="640"/>
      <c r="G488" s="643" t="str">
        <f>IF(C488&gt;0,VLOOKUP(C488,女子登録情報!$A$2:$H$2000,4,0),"")</f>
        <v/>
      </c>
      <c r="H488" s="643" t="str">
        <f>IF(C488&gt;0,VLOOKUP(C488,女子登録情報!$A$2:$H$2000,8,0),"")</f>
        <v/>
      </c>
      <c r="I488" s="645" t="str">
        <f>IF(C488&gt;0,VLOOKUP(C488,女子登録情報!$A$2:$H$2000,5,0),"")</f>
        <v/>
      </c>
      <c r="J488" s="3"/>
    </row>
    <row r="489" spans="1:10" s="1" customFormat="1" ht="18.75" hidden="1">
      <c r="A489" s="4"/>
      <c r="B489" s="648"/>
      <c r="C489" s="644"/>
      <c r="D489" s="644"/>
      <c r="E489" s="641"/>
      <c r="F489" s="642"/>
      <c r="G489" s="644"/>
      <c r="H489" s="644"/>
      <c r="I489" s="646"/>
      <c r="J489" s="3"/>
    </row>
    <row r="490" spans="1:10" s="1" customFormat="1" ht="18.75" hidden="1">
      <c r="A490" s="4"/>
      <c r="B490" s="647">
        <v>5</v>
      </c>
      <c r="C490" s="643"/>
      <c r="D490" s="643" t="str">
        <f>IF(C490,VLOOKUP(C490,女子登録情報!$A$2:$H$2000,2,0),"")</f>
        <v/>
      </c>
      <c r="E490" s="639" t="str">
        <f>IF(C490&gt;0,VLOOKUP(C490,女子登録情報!$A$2:$H$2000,3,0),"")</f>
        <v/>
      </c>
      <c r="F490" s="640"/>
      <c r="G490" s="643" t="str">
        <f>IF(C490&gt;0,VLOOKUP(C490,女子登録情報!$A$2:$H$2000,4,0),"")</f>
        <v/>
      </c>
      <c r="H490" s="643" t="str">
        <f>IF(C490&gt;0,VLOOKUP(C490,女子登録情報!$A$2:$H$2000,8,0),"")</f>
        <v/>
      </c>
      <c r="I490" s="645" t="str">
        <f>IF(C490&gt;0,VLOOKUP(C490,女子登録情報!$A$2:$H$2000,5,0),"")</f>
        <v/>
      </c>
      <c r="J490" s="3"/>
    </row>
    <row r="491" spans="1:10" s="1" customFormat="1" ht="18.75" hidden="1">
      <c r="A491" s="4"/>
      <c r="B491" s="648"/>
      <c r="C491" s="644"/>
      <c r="D491" s="644"/>
      <c r="E491" s="641"/>
      <c r="F491" s="642"/>
      <c r="G491" s="644"/>
      <c r="H491" s="644"/>
      <c r="I491" s="646"/>
      <c r="J491" s="3"/>
    </row>
    <row r="492" spans="1:10" s="1" customFormat="1" ht="18.75" hidden="1">
      <c r="A492" s="4"/>
      <c r="B492" s="647">
        <v>6</v>
      </c>
      <c r="C492" s="643"/>
      <c r="D492" s="643" t="str">
        <f>IF(C492,VLOOKUP(C492,女子登録情報!$A$2:$H$2000,2,0),"")</f>
        <v/>
      </c>
      <c r="E492" s="639" t="str">
        <f>IF(C492&gt;0,VLOOKUP(C492,女子登録情報!$A$2:$H$2000,3,0),"")</f>
        <v/>
      </c>
      <c r="F492" s="640"/>
      <c r="G492" s="643" t="str">
        <f>IF(C492&gt;0,VLOOKUP(C492,女子登録情報!$A$2:$H$2000,4,0),"")</f>
        <v/>
      </c>
      <c r="H492" s="643" t="str">
        <f>IF(C492&gt;0,VLOOKUP(C492,女子登録情報!$A$2:$H$2000,8,0),"")</f>
        <v/>
      </c>
      <c r="I492" s="645" t="str">
        <f>IF(C492&gt;0,VLOOKUP(C492,女子登録情報!$A$2:$H$2000,5,0),"")</f>
        <v/>
      </c>
      <c r="J492" s="3"/>
    </row>
    <row r="493" spans="1:10" s="1" customFormat="1" ht="19.5" hidden="1" thickBot="1">
      <c r="A493" s="4"/>
      <c r="B493" s="694"/>
      <c r="C493" s="695"/>
      <c r="D493" s="695"/>
      <c r="E493" s="696"/>
      <c r="F493" s="697"/>
      <c r="G493" s="695"/>
      <c r="H493" s="695"/>
      <c r="I493" s="670"/>
      <c r="J493" s="3"/>
    </row>
    <row r="494" spans="1:10" s="1" customFormat="1" ht="18.75" hidden="1">
      <c r="A494" s="4"/>
      <c r="B494" s="671" t="s">
        <v>1181</v>
      </c>
      <c r="C494" s="672"/>
      <c r="D494" s="672"/>
      <c r="E494" s="672"/>
      <c r="F494" s="672"/>
      <c r="G494" s="672"/>
      <c r="H494" s="672"/>
      <c r="I494" s="673"/>
      <c r="J494" s="3"/>
    </row>
    <row r="495" spans="1:10" s="1" customFormat="1" ht="18.75" hidden="1">
      <c r="A495" s="4"/>
      <c r="B495" s="674"/>
      <c r="C495" s="675"/>
      <c r="D495" s="675"/>
      <c r="E495" s="675"/>
      <c r="F495" s="675"/>
      <c r="G495" s="675"/>
      <c r="H495" s="675"/>
      <c r="I495" s="676"/>
      <c r="J495" s="3"/>
    </row>
    <row r="496" spans="1:10" s="1" customFormat="1" ht="19.5" hidden="1" thickBot="1">
      <c r="A496" s="4"/>
      <c r="B496" s="677"/>
      <c r="C496" s="678"/>
      <c r="D496" s="678"/>
      <c r="E496" s="678"/>
      <c r="F496" s="678"/>
      <c r="G496" s="678"/>
      <c r="H496" s="678"/>
      <c r="I496" s="679"/>
      <c r="J496" s="3"/>
    </row>
    <row r="497" spans="1:10" s="1" customFormat="1" ht="18.75" hidden="1">
      <c r="A497" s="35"/>
      <c r="B497" s="35"/>
      <c r="C497" s="35"/>
      <c r="D497" s="35"/>
      <c r="E497" s="35"/>
      <c r="F497" s="35"/>
      <c r="G497" s="35"/>
      <c r="H497" s="35"/>
      <c r="I497" s="35"/>
      <c r="J497" s="38"/>
    </row>
    <row r="498" spans="1:10" s="1" customFormat="1" ht="18.75" hidden="1">
      <c r="A498" s="4"/>
      <c r="B498" s="4"/>
      <c r="C498" s="4"/>
      <c r="D498" s="4"/>
      <c r="E498" s="4"/>
      <c r="F498" s="4"/>
      <c r="G498" s="4"/>
      <c r="H498" s="4"/>
      <c r="I498" s="4"/>
      <c r="J498" s="36" t="s">
        <v>1211</v>
      </c>
    </row>
    <row r="499" spans="1:10" s="1" customFormat="1" ht="18.75" hidden="1">
      <c r="A499" s="4"/>
      <c r="B499" s="735" t="str">
        <f>CONCATENATE('加盟校情報&amp;大会設定'!$G$5,'加盟校情報&amp;大会設定'!$H$5,'加盟校情報&amp;大会設定'!$I$5,'加盟校情報&amp;大会設定'!$J$5,)&amp;"　女子4×400mR"</f>
        <v>第50回東海学生陸上競技秋季選手権大会　女子4×400mR</v>
      </c>
      <c r="C499" s="736"/>
      <c r="D499" s="736"/>
      <c r="E499" s="736"/>
      <c r="F499" s="736"/>
      <c r="G499" s="736"/>
      <c r="H499" s="736"/>
      <c r="I499" s="737"/>
      <c r="J499" s="3"/>
    </row>
    <row r="500" spans="1:10" s="1" customFormat="1" ht="19.5" hidden="1" thickBot="1">
      <c r="A500" s="4"/>
      <c r="B500" s="738"/>
      <c r="C500" s="739"/>
      <c r="D500" s="739"/>
      <c r="E500" s="739"/>
      <c r="F500" s="739"/>
      <c r="G500" s="739"/>
      <c r="H500" s="739"/>
      <c r="I500" s="740"/>
      <c r="J500" s="3"/>
    </row>
    <row r="501" spans="1:10" s="1" customFormat="1" ht="18.75" hidden="1">
      <c r="A501" s="4"/>
      <c r="B501" s="650" t="s">
        <v>1183</v>
      </c>
      <c r="C501" s="651"/>
      <c r="D501" s="688" t="str">
        <f>IF(基本情報登録!$D$6&gt;0,基本情報登録!$D$6,"")</f>
        <v/>
      </c>
      <c r="E501" s="689"/>
      <c r="F501" s="689"/>
      <c r="G501" s="689"/>
      <c r="H501" s="651"/>
      <c r="I501" s="37" t="s">
        <v>1217</v>
      </c>
      <c r="J501" s="3"/>
    </row>
    <row r="502" spans="1:10" s="1" customFormat="1" ht="18.75" hidden="1">
      <c r="A502" s="4"/>
      <c r="B502" s="657" t="s">
        <v>1</v>
      </c>
      <c r="C502" s="658"/>
      <c r="D502" s="690" t="str">
        <f>IF(基本情報登録!$D$8&gt;0,基本情報登録!$D$8,"")</f>
        <v/>
      </c>
      <c r="E502" s="691"/>
      <c r="F502" s="691"/>
      <c r="G502" s="691"/>
      <c r="H502" s="658"/>
      <c r="I502" s="645"/>
      <c r="J502" s="3"/>
    </row>
    <row r="503" spans="1:10" s="1" customFormat="1" ht="19.5" hidden="1" thickBot="1">
      <c r="A503" s="4"/>
      <c r="B503" s="686"/>
      <c r="C503" s="687"/>
      <c r="D503" s="692"/>
      <c r="E503" s="693"/>
      <c r="F503" s="693"/>
      <c r="G503" s="693"/>
      <c r="H503" s="687"/>
      <c r="I503" s="670"/>
      <c r="J503" s="3"/>
    </row>
    <row r="504" spans="1:10" s="1" customFormat="1" ht="18.75" hidden="1">
      <c r="A504" s="4"/>
      <c r="B504" s="650" t="s">
        <v>2127</v>
      </c>
      <c r="C504" s="651"/>
      <c r="D504" s="652"/>
      <c r="E504" s="653"/>
      <c r="F504" s="653"/>
      <c r="G504" s="653"/>
      <c r="H504" s="653"/>
      <c r="I504" s="654"/>
      <c r="J504" s="3"/>
    </row>
    <row r="505" spans="1:10" s="1" customFormat="1" ht="18.75" hidden="1">
      <c r="A505" s="4"/>
      <c r="B505" s="25"/>
      <c r="C505" s="26"/>
      <c r="D505" s="27"/>
      <c r="E505" s="655" t="str">
        <f>TEXT(D504,"00000")</f>
        <v>00000</v>
      </c>
      <c r="F505" s="655"/>
      <c r="G505" s="655"/>
      <c r="H505" s="655"/>
      <c r="I505" s="656"/>
      <c r="J505" s="3"/>
    </row>
    <row r="506" spans="1:10" s="1" customFormat="1" ht="18.75" hidden="1">
      <c r="A506" s="4"/>
      <c r="B506" s="657" t="s">
        <v>21</v>
      </c>
      <c r="C506" s="658"/>
      <c r="D506" s="639"/>
      <c r="E506" s="661"/>
      <c r="F506" s="661"/>
      <c r="G506" s="661"/>
      <c r="H506" s="661"/>
      <c r="I506" s="662"/>
      <c r="J506" s="3"/>
    </row>
    <row r="507" spans="1:10" s="1" customFormat="1" ht="18.75" hidden="1">
      <c r="A507" s="4"/>
      <c r="B507" s="659"/>
      <c r="C507" s="660"/>
      <c r="D507" s="641"/>
      <c r="E507" s="663"/>
      <c r="F507" s="663"/>
      <c r="G507" s="663"/>
      <c r="H507" s="663"/>
      <c r="I507" s="664"/>
      <c r="J507" s="3"/>
    </row>
    <row r="508" spans="1:10" s="1" customFormat="1" ht="19.5" hidden="1" thickBot="1">
      <c r="A508" s="4"/>
      <c r="B508" s="665" t="s">
        <v>1177</v>
      </c>
      <c r="C508" s="666"/>
      <c r="D508" s="667"/>
      <c r="E508" s="668"/>
      <c r="F508" s="668"/>
      <c r="G508" s="668"/>
      <c r="H508" s="668"/>
      <c r="I508" s="669"/>
      <c r="J508" s="3"/>
    </row>
    <row r="509" spans="1:10" s="1" customFormat="1" ht="18.75" hidden="1">
      <c r="A509" s="4"/>
      <c r="B509" s="698" t="s">
        <v>1178</v>
      </c>
      <c r="C509" s="699"/>
      <c r="D509" s="699"/>
      <c r="E509" s="699"/>
      <c r="F509" s="699"/>
      <c r="G509" s="699"/>
      <c r="H509" s="699"/>
      <c r="I509" s="700"/>
      <c r="J509" s="3"/>
    </row>
    <row r="510" spans="1:10" s="1" customFormat="1" ht="19.5" hidden="1" thickBot="1">
      <c r="A510" s="4"/>
      <c r="B510" s="28" t="s">
        <v>1182</v>
      </c>
      <c r="C510" s="29" t="s">
        <v>14</v>
      </c>
      <c r="D510" s="29" t="s">
        <v>1122</v>
      </c>
      <c r="E510" s="701" t="s">
        <v>1179</v>
      </c>
      <c r="F510" s="702"/>
      <c r="G510" s="29" t="s">
        <v>1183</v>
      </c>
      <c r="H510" s="29" t="s">
        <v>39</v>
      </c>
      <c r="I510" s="30" t="s">
        <v>1180</v>
      </c>
      <c r="J510" s="3"/>
    </row>
    <row r="511" spans="1:10" s="1" customFormat="1" ht="19.5" hidden="1" thickTop="1">
      <c r="A511" s="4"/>
      <c r="B511" s="703">
        <v>1</v>
      </c>
      <c r="C511" s="704"/>
      <c r="D511" s="704" t="str">
        <f>IF(C511&gt;0,VLOOKUP(C511,女子登録情報!$A$2:$H$2000,2,0),"")</f>
        <v/>
      </c>
      <c r="E511" s="705" t="str">
        <f>IF(C511&gt;0,VLOOKUP(C511,女子登録情報!$A$2:$H$2000,3,0),"")</f>
        <v/>
      </c>
      <c r="F511" s="706"/>
      <c r="G511" s="704" t="str">
        <f>IF(C511&gt;0,VLOOKUP(C511,女子登録情報!$A$2:$H$2000,4,0),"")</f>
        <v/>
      </c>
      <c r="H511" s="704" t="str">
        <f>IF(C511&gt;0,VLOOKUP(C511,女子登録情報!$A$2:$H$2000,8,0),"")</f>
        <v/>
      </c>
      <c r="I511" s="707" t="str">
        <f>IF(C511&gt;0,VLOOKUP(C511,女子登録情報!$A$2:$H$2000,5,0),"")</f>
        <v/>
      </c>
      <c r="J511" s="3"/>
    </row>
    <row r="512" spans="1:10" s="1" customFormat="1" ht="18.75" hidden="1">
      <c r="A512" s="4"/>
      <c r="B512" s="648"/>
      <c r="C512" s="644"/>
      <c r="D512" s="644"/>
      <c r="E512" s="641"/>
      <c r="F512" s="642"/>
      <c r="G512" s="644"/>
      <c r="H512" s="644"/>
      <c r="I512" s="646"/>
      <c r="J512" s="3"/>
    </row>
    <row r="513" spans="1:10" s="1" customFormat="1" ht="18.75" hidden="1">
      <c r="A513" s="4"/>
      <c r="B513" s="647">
        <v>2</v>
      </c>
      <c r="C513" s="643"/>
      <c r="D513" s="643" t="str">
        <f>IF(C513,VLOOKUP(C513,女子登録情報!$A$2:$H$2000,2,0),"")</f>
        <v/>
      </c>
      <c r="E513" s="639" t="str">
        <f>IF(C513&gt;0,VLOOKUP(C513,女子登録情報!$A$2:$H$2000,3,0),"")</f>
        <v/>
      </c>
      <c r="F513" s="640"/>
      <c r="G513" s="643" t="str">
        <f>IF(C513&gt;0,VLOOKUP(C513,女子登録情報!$A$2:$H$2000,4,0),"")</f>
        <v/>
      </c>
      <c r="H513" s="643" t="str">
        <f>IF(C513&gt;0,VLOOKUP(C513,女子登録情報!$A$2:$H$2000,8,0),"")</f>
        <v/>
      </c>
      <c r="I513" s="645" t="str">
        <f>IF(C513&gt;0,VLOOKUP(C513,女子登録情報!$A$2:$H$2000,5,0),"")</f>
        <v/>
      </c>
      <c r="J513" s="3"/>
    </row>
    <row r="514" spans="1:10" s="1" customFormat="1" ht="18.75" hidden="1">
      <c r="A514" s="4"/>
      <c r="B514" s="648"/>
      <c r="C514" s="644"/>
      <c r="D514" s="644"/>
      <c r="E514" s="641"/>
      <c r="F514" s="642"/>
      <c r="G514" s="644"/>
      <c r="H514" s="644"/>
      <c r="I514" s="646"/>
      <c r="J514" s="3"/>
    </row>
    <row r="515" spans="1:10" s="1" customFormat="1" ht="18.75" hidden="1">
      <c r="A515" s="4"/>
      <c r="B515" s="647">
        <v>3</v>
      </c>
      <c r="C515" s="643"/>
      <c r="D515" s="643" t="str">
        <f>IF(C515,VLOOKUP(C515,女子登録情報!$A$2:$H$2000,2,0),"")</f>
        <v/>
      </c>
      <c r="E515" s="639" t="str">
        <f>IF(C515&gt;0,VLOOKUP(C515,女子登録情報!$A$2:$H$2000,3,0),"")</f>
        <v/>
      </c>
      <c r="F515" s="640"/>
      <c r="G515" s="643" t="str">
        <f>IF(C515&gt;0,VLOOKUP(C515,女子登録情報!$A$2:$H$2000,4,0),"")</f>
        <v/>
      </c>
      <c r="H515" s="643" t="str">
        <f>IF(C515&gt;0,VLOOKUP(C515,女子登録情報!$A$2:$H$2000,8,0),"")</f>
        <v/>
      </c>
      <c r="I515" s="645" t="str">
        <f>IF(C515&gt;0,VLOOKUP(C515,女子登録情報!$A$2:$H$2000,5,0),"")</f>
        <v/>
      </c>
      <c r="J515" s="3"/>
    </row>
    <row r="516" spans="1:10" s="1" customFormat="1" ht="18.75" hidden="1">
      <c r="A516" s="4"/>
      <c r="B516" s="648"/>
      <c r="C516" s="644"/>
      <c r="D516" s="644"/>
      <c r="E516" s="641"/>
      <c r="F516" s="642"/>
      <c r="G516" s="644"/>
      <c r="H516" s="644"/>
      <c r="I516" s="646"/>
      <c r="J516" s="3"/>
    </row>
    <row r="517" spans="1:10" s="1" customFormat="1" ht="18.75" hidden="1">
      <c r="A517" s="4"/>
      <c r="B517" s="647">
        <v>4</v>
      </c>
      <c r="C517" s="643"/>
      <c r="D517" s="643" t="str">
        <f>IF(C517,VLOOKUP(C517,女子登録情報!$A$2:$H$2000,2,0),"")</f>
        <v/>
      </c>
      <c r="E517" s="639" t="str">
        <f>IF(C517&gt;0,VLOOKUP(C517,女子登録情報!$A$2:$H$2000,3,0),"")</f>
        <v/>
      </c>
      <c r="F517" s="640"/>
      <c r="G517" s="643" t="str">
        <f>IF(C517&gt;0,VLOOKUP(C517,女子登録情報!$A$2:$H$2000,4,0),"")</f>
        <v/>
      </c>
      <c r="H517" s="643" t="str">
        <f>IF(C517&gt;0,VLOOKUP(C517,女子登録情報!$A$2:$H$2000,8,0),"")</f>
        <v/>
      </c>
      <c r="I517" s="645" t="str">
        <f>IF(C517&gt;0,VLOOKUP(C517,女子登録情報!$A$2:$H$2000,5,0),"")</f>
        <v/>
      </c>
      <c r="J517" s="3"/>
    </row>
    <row r="518" spans="1:10" s="1" customFormat="1" ht="18.75" hidden="1">
      <c r="A518" s="4"/>
      <c r="B518" s="648"/>
      <c r="C518" s="644"/>
      <c r="D518" s="644"/>
      <c r="E518" s="641"/>
      <c r="F518" s="642"/>
      <c r="G518" s="644"/>
      <c r="H518" s="644"/>
      <c r="I518" s="646"/>
      <c r="J518" s="3"/>
    </row>
    <row r="519" spans="1:10" s="1" customFormat="1" ht="18.75" hidden="1">
      <c r="A519" s="4"/>
      <c r="B519" s="647">
        <v>5</v>
      </c>
      <c r="C519" s="643"/>
      <c r="D519" s="643" t="str">
        <f>IF(C519,VLOOKUP(C519,女子登録情報!$A$2:$H$2000,2,0),"")</f>
        <v/>
      </c>
      <c r="E519" s="639" t="str">
        <f>IF(C519&gt;0,VLOOKUP(C519,女子登録情報!$A$2:$H$2000,3,0),"")</f>
        <v/>
      </c>
      <c r="F519" s="640"/>
      <c r="G519" s="643" t="str">
        <f>IF(C519&gt;0,VLOOKUP(C519,女子登録情報!$A$2:$H$2000,4,0),"")</f>
        <v/>
      </c>
      <c r="H519" s="643" t="str">
        <f>IF(C519&gt;0,VLOOKUP(C519,女子登録情報!$A$2:$H$2000,8,0),"")</f>
        <v/>
      </c>
      <c r="I519" s="645" t="str">
        <f>IF(C519&gt;0,VLOOKUP(C519,女子登録情報!$A$2:$H$2000,5,0),"")</f>
        <v/>
      </c>
      <c r="J519" s="3"/>
    </row>
    <row r="520" spans="1:10" s="1" customFormat="1" ht="18.75" hidden="1">
      <c r="A520" s="4"/>
      <c r="B520" s="648"/>
      <c r="C520" s="644"/>
      <c r="D520" s="644"/>
      <c r="E520" s="641"/>
      <c r="F520" s="642"/>
      <c r="G520" s="644"/>
      <c r="H520" s="644"/>
      <c r="I520" s="646"/>
      <c r="J520" s="3"/>
    </row>
    <row r="521" spans="1:10" s="1" customFormat="1" ht="18.75" hidden="1">
      <c r="A521" s="4"/>
      <c r="B521" s="647">
        <v>6</v>
      </c>
      <c r="C521" s="643"/>
      <c r="D521" s="643" t="str">
        <f>IF(C521,VLOOKUP(C521,女子登録情報!$A$2:$H$2000,2,0),"")</f>
        <v/>
      </c>
      <c r="E521" s="639" t="str">
        <f>IF(C521&gt;0,VLOOKUP(C521,女子登録情報!$A$2:$H$2000,3,0),"")</f>
        <v/>
      </c>
      <c r="F521" s="640"/>
      <c r="G521" s="643" t="str">
        <f>IF(C521&gt;0,VLOOKUP(C521,女子登録情報!$A$2:$H$2000,4,0),"")</f>
        <v/>
      </c>
      <c r="H521" s="643" t="str">
        <f>IF(C521&gt;0,VLOOKUP(C521,女子登録情報!$A$2:$H$2000,8,0),"")</f>
        <v/>
      </c>
      <c r="I521" s="645" t="str">
        <f>IF(C521&gt;0,VLOOKUP(C521,女子登録情報!$A$2:$H$2000,5,0),"")</f>
        <v/>
      </c>
      <c r="J521" s="3"/>
    </row>
    <row r="522" spans="1:10" s="1" customFormat="1" ht="19.5" hidden="1" thickBot="1">
      <c r="A522" s="4"/>
      <c r="B522" s="694"/>
      <c r="C522" s="695"/>
      <c r="D522" s="695"/>
      <c r="E522" s="696"/>
      <c r="F522" s="697"/>
      <c r="G522" s="695"/>
      <c r="H522" s="695"/>
      <c r="I522" s="670"/>
      <c r="J522" s="3"/>
    </row>
    <row r="523" spans="1:10" s="1" customFormat="1" ht="18.75" hidden="1">
      <c r="A523" s="4"/>
      <c r="B523" s="671" t="s">
        <v>1181</v>
      </c>
      <c r="C523" s="672"/>
      <c r="D523" s="672"/>
      <c r="E523" s="672"/>
      <c r="F523" s="672"/>
      <c r="G523" s="672"/>
      <c r="H523" s="672"/>
      <c r="I523" s="673"/>
      <c r="J523" s="3"/>
    </row>
    <row r="524" spans="1:10" s="1" customFormat="1" ht="18.75" hidden="1">
      <c r="A524" s="4"/>
      <c r="B524" s="674"/>
      <c r="C524" s="675"/>
      <c r="D524" s="675"/>
      <c r="E524" s="675"/>
      <c r="F524" s="675"/>
      <c r="G524" s="675"/>
      <c r="H524" s="675"/>
      <c r="I524" s="676"/>
      <c r="J524" s="3"/>
    </row>
    <row r="525" spans="1:10" s="1" customFormat="1" ht="19.5" hidden="1" thickBot="1">
      <c r="A525" s="4"/>
      <c r="B525" s="677"/>
      <c r="C525" s="678"/>
      <c r="D525" s="678"/>
      <c r="E525" s="678"/>
      <c r="F525" s="678"/>
      <c r="G525" s="678"/>
      <c r="H525" s="678"/>
      <c r="I525" s="679"/>
      <c r="J525" s="3"/>
    </row>
    <row r="526" spans="1:10" s="1" customFormat="1" ht="18.75" hidden="1">
      <c r="A526" s="35"/>
      <c r="B526" s="35"/>
      <c r="C526" s="35"/>
      <c r="D526" s="35"/>
      <c r="E526" s="35"/>
      <c r="F526" s="35"/>
      <c r="G526" s="35"/>
      <c r="H526" s="35"/>
      <c r="I526" s="35"/>
      <c r="J526" s="38"/>
    </row>
    <row r="527" spans="1:10" s="1" customFormat="1" ht="18.75" hidden="1">
      <c r="A527" s="4"/>
      <c r="B527" s="4"/>
      <c r="C527" s="4"/>
      <c r="D527" s="4"/>
      <c r="E527" s="4"/>
      <c r="F527" s="4"/>
      <c r="G527" s="4"/>
      <c r="H527" s="4"/>
      <c r="I527" s="4"/>
      <c r="J527" s="36" t="s">
        <v>1212</v>
      </c>
    </row>
    <row r="528" spans="1:10" s="1" customFormat="1" ht="18.75" hidden="1">
      <c r="A528" s="4"/>
      <c r="B528" s="735" t="str">
        <f>CONCATENATE('加盟校情報&amp;大会設定'!$G$5,'加盟校情報&amp;大会設定'!$H$5,'加盟校情報&amp;大会設定'!$I$5,'加盟校情報&amp;大会設定'!$J$5,)&amp;"　女子4×400mR"</f>
        <v>第50回東海学生陸上競技秋季選手権大会　女子4×400mR</v>
      </c>
      <c r="C528" s="736"/>
      <c r="D528" s="736"/>
      <c r="E528" s="736"/>
      <c r="F528" s="736"/>
      <c r="G528" s="736"/>
      <c r="H528" s="736"/>
      <c r="I528" s="737"/>
      <c r="J528" s="3"/>
    </row>
    <row r="529" spans="1:10" s="1" customFormat="1" ht="19.5" hidden="1" thickBot="1">
      <c r="A529" s="4"/>
      <c r="B529" s="738"/>
      <c r="C529" s="739"/>
      <c r="D529" s="739"/>
      <c r="E529" s="739"/>
      <c r="F529" s="739"/>
      <c r="G529" s="739"/>
      <c r="H529" s="739"/>
      <c r="I529" s="740"/>
      <c r="J529" s="3"/>
    </row>
    <row r="530" spans="1:10" s="1" customFormat="1" ht="18.75" hidden="1">
      <c r="A530" s="4"/>
      <c r="B530" s="650" t="s">
        <v>1183</v>
      </c>
      <c r="C530" s="651"/>
      <c r="D530" s="688" t="str">
        <f>IF(基本情報登録!$D$6&gt;0,基本情報登録!$D$6,"")</f>
        <v/>
      </c>
      <c r="E530" s="689"/>
      <c r="F530" s="689"/>
      <c r="G530" s="689"/>
      <c r="H530" s="651"/>
      <c r="I530" s="37" t="s">
        <v>1217</v>
      </c>
      <c r="J530" s="3"/>
    </row>
    <row r="531" spans="1:10" s="1" customFormat="1" ht="18.75" hidden="1">
      <c r="A531" s="4"/>
      <c r="B531" s="657" t="s">
        <v>1</v>
      </c>
      <c r="C531" s="658"/>
      <c r="D531" s="690" t="str">
        <f>IF(基本情報登録!$D$8&gt;0,基本情報登録!$D$8,"")</f>
        <v/>
      </c>
      <c r="E531" s="691"/>
      <c r="F531" s="691"/>
      <c r="G531" s="691"/>
      <c r="H531" s="658"/>
      <c r="I531" s="645"/>
      <c r="J531" s="3"/>
    </row>
    <row r="532" spans="1:10" s="1" customFormat="1" ht="19.5" hidden="1" thickBot="1">
      <c r="A532" s="4"/>
      <c r="B532" s="686"/>
      <c r="C532" s="687"/>
      <c r="D532" s="692"/>
      <c r="E532" s="693"/>
      <c r="F532" s="693"/>
      <c r="G532" s="693"/>
      <c r="H532" s="687"/>
      <c r="I532" s="670"/>
      <c r="J532" s="3"/>
    </row>
    <row r="533" spans="1:10" s="1" customFormat="1" ht="18.75" hidden="1">
      <c r="A533" s="4"/>
      <c r="B533" s="650" t="s">
        <v>2127</v>
      </c>
      <c r="C533" s="651"/>
      <c r="D533" s="652"/>
      <c r="E533" s="653"/>
      <c r="F533" s="653"/>
      <c r="G533" s="653"/>
      <c r="H533" s="653"/>
      <c r="I533" s="654"/>
      <c r="J533" s="3"/>
    </row>
    <row r="534" spans="1:10" s="1" customFormat="1" ht="18.75" hidden="1">
      <c r="A534" s="4"/>
      <c r="B534" s="25"/>
      <c r="C534" s="26"/>
      <c r="D534" s="27"/>
      <c r="E534" s="655" t="str">
        <f>TEXT(D533,"00000")</f>
        <v>00000</v>
      </c>
      <c r="F534" s="655"/>
      <c r="G534" s="655"/>
      <c r="H534" s="655"/>
      <c r="I534" s="656"/>
      <c r="J534" s="3"/>
    </row>
    <row r="535" spans="1:10" s="1" customFormat="1" ht="18.75" hidden="1">
      <c r="A535" s="4"/>
      <c r="B535" s="657" t="s">
        <v>21</v>
      </c>
      <c r="C535" s="658"/>
      <c r="D535" s="639"/>
      <c r="E535" s="661"/>
      <c r="F535" s="661"/>
      <c r="G535" s="661"/>
      <c r="H535" s="661"/>
      <c r="I535" s="662"/>
      <c r="J535" s="3"/>
    </row>
    <row r="536" spans="1:10" s="1" customFormat="1" ht="18.75" hidden="1">
      <c r="A536" s="4"/>
      <c r="B536" s="659"/>
      <c r="C536" s="660"/>
      <c r="D536" s="641"/>
      <c r="E536" s="663"/>
      <c r="F536" s="663"/>
      <c r="G536" s="663"/>
      <c r="H536" s="663"/>
      <c r="I536" s="664"/>
      <c r="J536" s="3"/>
    </row>
    <row r="537" spans="1:10" s="1" customFormat="1" ht="19.5" hidden="1" thickBot="1">
      <c r="A537" s="4"/>
      <c r="B537" s="665" t="s">
        <v>1177</v>
      </c>
      <c r="C537" s="666"/>
      <c r="D537" s="667"/>
      <c r="E537" s="668"/>
      <c r="F537" s="668"/>
      <c r="G537" s="668"/>
      <c r="H537" s="668"/>
      <c r="I537" s="669"/>
      <c r="J537" s="3"/>
    </row>
    <row r="538" spans="1:10" s="1" customFormat="1" ht="18.75" hidden="1">
      <c r="A538" s="4"/>
      <c r="B538" s="698" t="s">
        <v>1178</v>
      </c>
      <c r="C538" s="699"/>
      <c r="D538" s="699"/>
      <c r="E538" s="699"/>
      <c r="F538" s="699"/>
      <c r="G538" s="699"/>
      <c r="H538" s="699"/>
      <c r="I538" s="700"/>
      <c r="J538" s="3"/>
    </row>
    <row r="539" spans="1:10" s="1" customFormat="1" ht="19.5" hidden="1" thickBot="1">
      <c r="A539" s="4"/>
      <c r="B539" s="28" t="s">
        <v>1182</v>
      </c>
      <c r="C539" s="29" t="s">
        <v>14</v>
      </c>
      <c r="D539" s="29" t="s">
        <v>1122</v>
      </c>
      <c r="E539" s="701" t="s">
        <v>1179</v>
      </c>
      <c r="F539" s="702"/>
      <c r="G539" s="29" t="s">
        <v>1183</v>
      </c>
      <c r="H539" s="29" t="s">
        <v>39</v>
      </c>
      <c r="I539" s="30" t="s">
        <v>1180</v>
      </c>
      <c r="J539" s="3"/>
    </row>
    <row r="540" spans="1:10" s="1" customFormat="1" ht="19.5" hidden="1" thickTop="1">
      <c r="A540" s="4"/>
      <c r="B540" s="703">
        <v>1</v>
      </c>
      <c r="C540" s="704"/>
      <c r="D540" s="704" t="str">
        <f>IF(C540&gt;0,VLOOKUP(C540,女子登録情報!$A$2:$H$2000,2,0),"")</f>
        <v/>
      </c>
      <c r="E540" s="705" t="str">
        <f>IF(C540&gt;0,VLOOKUP(C540,女子登録情報!$A$2:$H$2000,3,0),"")</f>
        <v/>
      </c>
      <c r="F540" s="706"/>
      <c r="G540" s="704" t="str">
        <f>IF(C540&gt;0,VLOOKUP(C540,女子登録情報!$A$2:$H$2000,4,0),"")</f>
        <v/>
      </c>
      <c r="H540" s="704" t="str">
        <f>IF(C540&gt;0,VLOOKUP(C540,女子登録情報!$A$2:$H$2000,8,0),"")</f>
        <v/>
      </c>
      <c r="I540" s="707" t="str">
        <f>IF(C540&gt;0,VLOOKUP(C540,女子登録情報!$A$2:$H$2000,5,0),"")</f>
        <v/>
      </c>
      <c r="J540" s="3"/>
    </row>
    <row r="541" spans="1:10" s="1" customFormat="1" ht="18.75" hidden="1">
      <c r="A541" s="4"/>
      <c r="B541" s="648"/>
      <c r="C541" s="644"/>
      <c r="D541" s="644"/>
      <c r="E541" s="641"/>
      <c r="F541" s="642"/>
      <c r="G541" s="644"/>
      <c r="H541" s="644"/>
      <c r="I541" s="646"/>
      <c r="J541" s="3"/>
    </row>
    <row r="542" spans="1:10" s="1" customFormat="1" ht="18.75" hidden="1">
      <c r="A542" s="4"/>
      <c r="B542" s="647">
        <v>2</v>
      </c>
      <c r="C542" s="643"/>
      <c r="D542" s="643" t="str">
        <f>IF(C542,VLOOKUP(C542,女子登録情報!$A$2:$H$2000,2,0),"")</f>
        <v/>
      </c>
      <c r="E542" s="639" t="str">
        <f>IF(C542&gt;0,VLOOKUP(C542,女子登録情報!$A$2:$H$2000,3,0),"")</f>
        <v/>
      </c>
      <c r="F542" s="640"/>
      <c r="G542" s="643" t="str">
        <f>IF(C542&gt;0,VLOOKUP(C542,女子登録情報!$A$2:$H$2000,4,0),"")</f>
        <v/>
      </c>
      <c r="H542" s="643" t="str">
        <f>IF(C542&gt;0,VLOOKUP(C542,女子登録情報!$A$2:$H$2000,8,0),"")</f>
        <v/>
      </c>
      <c r="I542" s="645" t="str">
        <f>IF(C542&gt;0,VLOOKUP(C542,女子登録情報!$A$2:$H$2000,5,0),"")</f>
        <v/>
      </c>
      <c r="J542" s="3"/>
    </row>
    <row r="543" spans="1:10" s="1" customFormat="1" ht="18.75" hidden="1">
      <c r="A543" s="4"/>
      <c r="B543" s="648"/>
      <c r="C543" s="644"/>
      <c r="D543" s="644"/>
      <c r="E543" s="641"/>
      <c r="F543" s="642"/>
      <c r="G543" s="644"/>
      <c r="H543" s="644"/>
      <c r="I543" s="646"/>
      <c r="J543" s="3"/>
    </row>
    <row r="544" spans="1:10" s="1" customFormat="1" ht="18.75" hidden="1">
      <c r="A544" s="4"/>
      <c r="B544" s="647">
        <v>3</v>
      </c>
      <c r="C544" s="643"/>
      <c r="D544" s="643" t="str">
        <f>IF(C544,VLOOKUP(C544,女子登録情報!$A$2:$H$2000,2,0),"")</f>
        <v/>
      </c>
      <c r="E544" s="639" t="str">
        <f>IF(C544&gt;0,VLOOKUP(C544,女子登録情報!$A$2:$H$2000,3,0),"")</f>
        <v/>
      </c>
      <c r="F544" s="640"/>
      <c r="G544" s="643" t="str">
        <f>IF(C544&gt;0,VLOOKUP(C544,女子登録情報!$A$2:$H$2000,4,0),"")</f>
        <v/>
      </c>
      <c r="H544" s="643" t="str">
        <f>IF(C544&gt;0,VLOOKUP(C544,女子登録情報!$A$2:$H$2000,8,0),"")</f>
        <v/>
      </c>
      <c r="I544" s="645" t="str">
        <f>IF(C544&gt;0,VLOOKUP(C544,女子登録情報!$A$2:$H$2000,5,0),"")</f>
        <v/>
      </c>
      <c r="J544" s="3"/>
    </row>
    <row r="545" spans="1:10" s="1" customFormat="1" ht="18.75" hidden="1">
      <c r="A545" s="4"/>
      <c r="B545" s="648"/>
      <c r="C545" s="644"/>
      <c r="D545" s="644"/>
      <c r="E545" s="641"/>
      <c r="F545" s="642"/>
      <c r="G545" s="644"/>
      <c r="H545" s="644"/>
      <c r="I545" s="646"/>
      <c r="J545" s="3"/>
    </row>
    <row r="546" spans="1:10" s="1" customFormat="1" ht="18.75" hidden="1">
      <c r="A546" s="4"/>
      <c r="B546" s="647">
        <v>4</v>
      </c>
      <c r="C546" s="643"/>
      <c r="D546" s="643" t="str">
        <f>IF(C546,VLOOKUP(C546,女子登録情報!$A$2:$H$2000,2,0),"")</f>
        <v/>
      </c>
      <c r="E546" s="639" t="str">
        <f>IF(C546&gt;0,VLOOKUP(C546,女子登録情報!$A$2:$H$2000,3,0),"")</f>
        <v/>
      </c>
      <c r="F546" s="640"/>
      <c r="G546" s="643" t="str">
        <f>IF(C546&gt;0,VLOOKUP(C546,女子登録情報!$A$2:$H$2000,4,0),"")</f>
        <v/>
      </c>
      <c r="H546" s="643" t="str">
        <f>IF(C546&gt;0,VLOOKUP(C546,女子登録情報!$A$2:$H$2000,8,0),"")</f>
        <v/>
      </c>
      <c r="I546" s="645" t="str">
        <f>IF(C546&gt;0,VLOOKUP(C546,女子登録情報!$A$2:$H$2000,5,0),"")</f>
        <v/>
      </c>
      <c r="J546" s="3"/>
    </row>
    <row r="547" spans="1:10" s="1" customFormat="1" ht="18.75" hidden="1">
      <c r="A547" s="4"/>
      <c r="B547" s="648"/>
      <c r="C547" s="644"/>
      <c r="D547" s="644"/>
      <c r="E547" s="641"/>
      <c r="F547" s="642"/>
      <c r="G547" s="644"/>
      <c r="H547" s="644"/>
      <c r="I547" s="646"/>
      <c r="J547" s="3"/>
    </row>
    <row r="548" spans="1:10" s="1" customFormat="1" ht="18.75" hidden="1">
      <c r="A548" s="4"/>
      <c r="B548" s="647">
        <v>5</v>
      </c>
      <c r="C548" s="643"/>
      <c r="D548" s="643" t="str">
        <f>IF(C548,VLOOKUP(C548,女子登録情報!$A$2:$H$2000,2,0),"")</f>
        <v/>
      </c>
      <c r="E548" s="639" t="str">
        <f>IF(C548&gt;0,VLOOKUP(C548,女子登録情報!$A$2:$H$2000,3,0),"")</f>
        <v/>
      </c>
      <c r="F548" s="640"/>
      <c r="G548" s="643" t="str">
        <f>IF(C548&gt;0,VLOOKUP(C548,女子登録情報!$A$2:$H$2000,4,0),"")</f>
        <v/>
      </c>
      <c r="H548" s="643" t="str">
        <f>IF(C548&gt;0,VLOOKUP(C548,女子登録情報!$A$2:$H$2000,8,0),"")</f>
        <v/>
      </c>
      <c r="I548" s="645" t="str">
        <f>IF(C548&gt;0,VLOOKUP(C548,女子登録情報!$A$2:$H$2000,5,0),"")</f>
        <v/>
      </c>
      <c r="J548" s="3"/>
    </row>
    <row r="549" spans="1:10" s="1" customFormat="1" ht="18.75" hidden="1">
      <c r="A549" s="4"/>
      <c r="B549" s="648"/>
      <c r="C549" s="644"/>
      <c r="D549" s="644"/>
      <c r="E549" s="641"/>
      <c r="F549" s="642"/>
      <c r="G549" s="644"/>
      <c r="H549" s="644"/>
      <c r="I549" s="646"/>
      <c r="J549" s="3"/>
    </row>
    <row r="550" spans="1:10" s="1" customFormat="1" ht="18.75" hidden="1">
      <c r="A550" s="4"/>
      <c r="B550" s="647">
        <v>6</v>
      </c>
      <c r="C550" s="643"/>
      <c r="D550" s="643" t="str">
        <f>IF(C550,VLOOKUP(C550,女子登録情報!$A$2:$H$2000,2,0),"")</f>
        <v/>
      </c>
      <c r="E550" s="639" t="str">
        <f>IF(C550&gt;0,VLOOKUP(C550,女子登録情報!$A$2:$H$2000,3,0),"")</f>
        <v/>
      </c>
      <c r="F550" s="640"/>
      <c r="G550" s="643" t="str">
        <f>IF(C550&gt;0,VLOOKUP(C550,女子登録情報!$A$2:$H$2000,4,0),"")</f>
        <v/>
      </c>
      <c r="H550" s="643" t="str">
        <f>IF(C550&gt;0,VLOOKUP(C550,女子登録情報!$A$2:$H$2000,8,0),"")</f>
        <v/>
      </c>
      <c r="I550" s="645" t="str">
        <f>IF(C550&gt;0,VLOOKUP(C550,女子登録情報!$A$2:$H$2000,5,0),"")</f>
        <v/>
      </c>
      <c r="J550" s="3"/>
    </row>
    <row r="551" spans="1:10" s="1" customFormat="1" ht="19.5" hidden="1" thickBot="1">
      <c r="A551" s="4"/>
      <c r="B551" s="694"/>
      <c r="C551" s="695"/>
      <c r="D551" s="695"/>
      <c r="E551" s="696"/>
      <c r="F551" s="697"/>
      <c r="G551" s="695"/>
      <c r="H551" s="695"/>
      <c r="I551" s="670"/>
      <c r="J551" s="3"/>
    </row>
    <row r="552" spans="1:10" s="1" customFormat="1" ht="18.75" hidden="1">
      <c r="A552" s="4"/>
      <c r="B552" s="671" t="s">
        <v>1181</v>
      </c>
      <c r="C552" s="672"/>
      <c r="D552" s="672"/>
      <c r="E552" s="672"/>
      <c r="F552" s="672"/>
      <c r="G552" s="672"/>
      <c r="H552" s="672"/>
      <c r="I552" s="673"/>
      <c r="J552" s="3"/>
    </row>
    <row r="553" spans="1:10" s="1" customFormat="1" ht="18.75" hidden="1">
      <c r="A553" s="4"/>
      <c r="B553" s="674"/>
      <c r="C553" s="675"/>
      <c r="D553" s="675"/>
      <c r="E553" s="675"/>
      <c r="F553" s="675"/>
      <c r="G553" s="675"/>
      <c r="H553" s="675"/>
      <c r="I553" s="676"/>
      <c r="J553" s="3"/>
    </row>
    <row r="554" spans="1:10" s="1" customFormat="1" ht="19.5" hidden="1" thickBot="1">
      <c r="A554" s="4"/>
      <c r="B554" s="677"/>
      <c r="C554" s="678"/>
      <c r="D554" s="678"/>
      <c r="E554" s="678"/>
      <c r="F554" s="678"/>
      <c r="G554" s="678"/>
      <c r="H554" s="678"/>
      <c r="I554" s="679"/>
      <c r="J554" s="3"/>
    </row>
    <row r="555" spans="1:10" s="1" customFormat="1" ht="18.75" hidden="1">
      <c r="A555" s="35"/>
      <c r="B555" s="35"/>
      <c r="C555" s="35"/>
      <c r="D555" s="35"/>
      <c r="E555" s="35"/>
      <c r="F555" s="35"/>
      <c r="G555" s="35"/>
      <c r="H555" s="35"/>
      <c r="I555" s="35"/>
      <c r="J555" s="38"/>
    </row>
    <row r="556" spans="1:10" s="1" customFormat="1" ht="18.75" hidden="1">
      <c r="A556" s="4"/>
      <c r="B556" s="4"/>
      <c r="C556" s="4"/>
      <c r="D556" s="4"/>
      <c r="E556" s="4"/>
      <c r="F556" s="4"/>
      <c r="G556" s="4"/>
      <c r="H556" s="4"/>
      <c r="I556" s="4"/>
      <c r="J556" s="36" t="s">
        <v>1213</v>
      </c>
    </row>
    <row r="557" spans="1:10" s="1" customFormat="1" ht="18.75" hidden="1">
      <c r="A557" s="4"/>
      <c r="B557" s="735" t="str">
        <f>CONCATENATE('加盟校情報&amp;大会設定'!$G$5,'加盟校情報&amp;大会設定'!$H$5,'加盟校情報&amp;大会設定'!$I$5,'加盟校情報&amp;大会設定'!$J$5,)&amp;"　女子4×400mR"</f>
        <v>第50回東海学生陸上競技秋季選手権大会　女子4×400mR</v>
      </c>
      <c r="C557" s="736"/>
      <c r="D557" s="736"/>
      <c r="E557" s="736"/>
      <c r="F557" s="736"/>
      <c r="G557" s="736"/>
      <c r="H557" s="736"/>
      <c r="I557" s="737"/>
      <c r="J557" s="3"/>
    </row>
    <row r="558" spans="1:10" s="1" customFormat="1" ht="19.5" hidden="1" thickBot="1">
      <c r="A558" s="4"/>
      <c r="B558" s="738"/>
      <c r="C558" s="739"/>
      <c r="D558" s="739"/>
      <c r="E558" s="739"/>
      <c r="F558" s="739"/>
      <c r="G558" s="739"/>
      <c r="H558" s="739"/>
      <c r="I558" s="740"/>
      <c r="J558" s="3"/>
    </row>
    <row r="559" spans="1:10" s="1" customFormat="1" ht="18.75" hidden="1">
      <c r="A559" s="4"/>
      <c r="B559" s="650" t="s">
        <v>1183</v>
      </c>
      <c r="C559" s="651"/>
      <c r="D559" s="688" t="str">
        <f>IF(基本情報登録!$D$6&gt;0,基本情報登録!$D$6,"")</f>
        <v/>
      </c>
      <c r="E559" s="689"/>
      <c r="F559" s="689"/>
      <c r="G559" s="689"/>
      <c r="H559" s="651"/>
      <c r="I559" s="37" t="s">
        <v>1217</v>
      </c>
      <c r="J559" s="3"/>
    </row>
    <row r="560" spans="1:10" s="1" customFormat="1" ht="18.75" hidden="1">
      <c r="A560" s="4"/>
      <c r="B560" s="657" t="s">
        <v>1</v>
      </c>
      <c r="C560" s="658"/>
      <c r="D560" s="690" t="str">
        <f>IF(基本情報登録!$D$8&gt;0,基本情報登録!$D$8,"")</f>
        <v/>
      </c>
      <c r="E560" s="691"/>
      <c r="F560" s="691"/>
      <c r="G560" s="691"/>
      <c r="H560" s="658"/>
      <c r="I560" s="645"/>
      <c r="J560" s="3"/>
    </row>
    <row r="561" spans="1:10" s="1" customFormat="1" ht="19.5" hidden="1" thickBot="1">
      <c r="A561" s="4"/>
      <c r="B561" s="686"/>
      <c r="C561" s="687"/>
      <c r="D561" s="692"/>
      <c r="E561" s="693"/>
      <c r="F561" s="693"/>
      <c r="G561" s="693"/>
      <c r="H561" s="687"/>
      <c r="I561" s="670"/>
      <c r="J561" s="3"/>
    </row>
    <row r="562" spans="1:10" s="1" customFormat="1" ht="18.75" hidden="1">
      <c r="A562" s="4"/>
      <c r="B562" s="650" t="s">
        <v>2127</v>
      </c>
      <c r="C562" s="651"/>
      <c r="D562" s="652"/>
      <c r="E562" s="653"/>
      <c r="F562" s="653"/>
      <c r="G562" s="653"/>
      <c r="H562" s="653"/>
      <c r="I562" s="654"/>
      <c r="J562" s="3"/>
    </row>
    <row r="563" spans="1:10" s="1" customFormat="1" ht="18.75" hidden="1">
      <c r="A563" s="4"/>
      <c r="B563" s="25"/>
      <c r="C563" s="26"/>
      <c r="D563" s="27"/>
      <c r="E563" s="655" t="str">
        <f>TEXT(D562,"00000")</f>
        <v>00000</v>
      </c>
      <c r="F563" s="655"/>
      <c r="G563" s="655"/>
      <c r="H563" s="655"/>
      <c r="I563" s="656"/>
      <c r="J563" s="3"/>
    </row>
    <row r="564" spans="1:10" s="1" customFormat="1" ht="18.75" hidden="1">
      <c r="A564" s="4"/>
      <c r="B564" s="657" t="s">
        <v>21</v>
      </c>
      <c r="C564" s="658"/>
      <c r="D564" s="639"/>
      <c r="E564" s="661"/>
      <c r="F564" s="661"/>
      <c r="G564" s="661"/>
      <c r="H564" s="661"/>
      <c r="I564" s="662"/>
      <c r="J564" s="3"/>
    </row>
    <row r="565" spans="1:10" s="1" customFormat="1" ht="18.75" hidden="1">
      <c r="A565" s="4"/>
      <c r="B565" s="659"/>
      <c r="C565" s="660"/>
      <c r="D565" s="641"/>
      <c r="E565" s="663"/>
      <c r="F565" s="663"/>
      <c r="G565" s="663"/>
      <c r="H565" s="663"/>
      <c r="I565" s="664"/>
      <c r="J565" s="3"/>
    </row>
    <row r="566" spans="1:10" s="1" customFormat="1" ht="19.5" hidden="1" thickBot="1">
      <c r="A566" s="4"/>
      <c r="B566" s="665" t="s">
        <v>1177</v>
      </c>
      <c r="C566" s="666"/>
      <c r="D566" s="667"/>
      <c r="E566" s="668"/>
      <c r="F566" s="668"/>
      <c r="G566" s="668"/>
      <c r="H566" s="668"/>
      <c r="I566" s="669"/>
      <c r="J566" s="3"/>
    </row>
    <row r="567" spans="1:10" s="1" customFormat="1" ht="18.75" hidden="1">
      <c r="A567" s="4"/>
      <c r="B567" s="698" t="s">
        <v>1178</v>
      </c>
      <c r="C567" s="699"/>
      <c r="D567" s="699"/>
      <c r="E567" s="699"/>
      <c r="F567" s="699"/>
      <c r="G567" s="699"/>
      <c r="H567" s="699"/>
      <c r="I567" s="700"/>
      <c r="J567" s="3"/>
    </row>
    <row r="568" spans="1:10" s="1" customFormat="1" ht="19.5" hidden="1" thickBot="1">
      <c r="A568" s="4"/>
      <c r="B568" s="28" t="s">
        <v>1182</v>
      </c>
      <c r="C568" s="29" t="s">
        <v>14</v>
      </c>
      <c r="D568" s="29" t="s">
        <v>1122</v>
      </c>
      <c r="E568" s="701" t="s">
        <v>1179</v>
      </c>
      <c r="F568" s="702"/>
      <c r="G568" s="29" t="s">
        <v>1183</v>
      </c>
      <c r="H568" s="29" t="s">
        <v>39</v>
      </c>
      <c r="I568" s="30" t="s">
        <v>1180</v>
      </c>
      <c r="J568" s="3"/>
    </row>
    <row r="569" spans="1:10" s="1" customFormat="1" ht="19.5" hidden="1" thickTop="1">
      <c r="A569" s="4"/>
      <c r="B569" s="703">
        <v>1</v>
      </c>
      <c r="C569" s="704"/>
      <c r="D569" s="704" t="str">
        <f>IF(C569&gt;0,VLOOKUP(C569,女子登録情報!$A$2:$H$2000,2,0),"")</f>
        <v/>
      </c>
      <c r="E569" s="705" t="str">
        <f>IF(C569&gt;0,VLOOKUP(C569,女子登録情報!$A$2:$H$2000,3,0),"")</f>
        <v/>
      </c>
      <c r="F569" s="706"/>
      <c r="G569" s="704" t="str">
        <f>IF(C569&gt;0,VLOOKUP(C569,女子登録情報!$A$2:$H$2000,4,0),"")</f>
        <v/>
      </c>
      <c r="H569" s="704" t="str">
        <f>IF(C569&gt;0,VLOOKUP(C569,女子登録情報!$A$2:$H$2000,8,0),"")</f>
        <v/>
      </c>
      <c r="I569" s="707" t="str">
        <f>IF(C569&gt;0,VLOOKUP(C569,女子登録情報!$A$2:$H$2000,5,0),"")</f>
        <v/>
      </c>
      <c r="J569" s="3"/>
    </row>
    <row r="570" spans="1:10" s="1" customFormat="1" ht="18.75" hidden="1">
      <c r="A570" s="4"/>
      <c r="B570" s="648"/>
      <c r="C570" s="644"/>
      <c r="D570" s="644"/>
      <c r="E570" s="641"/>
      <c r="F570" s="642"/>
      <c r="G570" s="644"/>
      <c r="H570" s="644"/>
      <c r="I570" s="646"/>
      <c r="J570" s="3"/>
    </row>
    <row r="571" spans="1:10" s="1" customFormat="1" ht="18.75" hidden="1">
      <c r="A571" s="4"/>
      <c r="B571" s="647">
        <v>2</v>
      </c>
      <c r="C571" s="643"/>
      <c r="D571" s="643" t="str">
        <f>IF(C571,VLOOKUP(C571,女子登録情報!$A$2:$H$2000,2,0),"")</f>
        <v/>
      </c>
      <c r="E571" s="639" t="str">
        <f>IF(C571&gt;0,VLOOKUP(C571,女子登録情報!$A$2:$H$2000,3,0),"")</f>
        <v/>
      </c>
      <c r="F571" s="640"/>
      <c r="G571" s="643" t="str">
        <f>IF(C571&gt;0,VLOOKUP(C571,女子登録情報!$A$2:$H$2000,4,0),"")</f>
        <v/>
      </c>
      <c r="H571" s="643" t="str">
        <f>IF(C571&gt;0,VLOOKUP(C571,女子登録情報!$A$2:$H$2000,8,0),"")</f>
        <v/>
      </c>
      <c r="I571" s="645" t="str">
        <f>IF(C571&gt;0,VLOOKUP(C571,女子登録情報!$A$2:$H$2000,5,0),"")</f>
        <v/>
      </c>
      <c r="J571" s="3"/>
    </row>
    <row r="572" spans="1:10" s="1" customFormat="1" ht="18.75" hidden="1">
      <c r="A572" s="4"/>
      <c r="B572" s="648"/>
      <c r="C572" s="644"/>
      <c r="D572" s="644"/>
      <c r="E572" s="641"/>
      <c r="F572" s="642"/>
      <c r="G572" s="644"/>
      <c r="H572" s="644"/>
      <c r="I572" s="646"/>
      <c r="J572" s="3"/>
    </row>
    <row r="573" spans="1:10" s="1" customFormat="1" ht="18.75" hidden="1">
      <c r="A573" s="4"/>
      <c r="B573" s="647">
        <v>3</v>
      </c>
      <c r="C573" s="643"/>
      <c r="D573" s="643" t="str">
        <f>IF(C573,VLOOKUP(C573,女子登録情報!$A$2:$H$2000,2,0),"")</f>
        <v/>
      </c>
      <c r="E573" s="639" t="str">
        <f>IF(C573&gt;0,VLOOKUP(C573,女子登録情報!$A$2:$H$2000,3,0),"")</f>
        <v/>
      </c>
      <c r="F573" s="640"/>
      <c r="G573" s="643" t="str">
        <f>IF(C573&gt;0,VLOOKUP(C573,女子登録情報!$A$2:$H$2000,4,0),"")</f>
        <v/>
      </c>
      <c r="H573" s="643" t="str">
        <f>IF(C573&gt;0,VLOOKUP(C573,女子登録情報!$A$2:$H$2000,8,0),"")</f>
        <v/>
      </c>
      <c r="I573" s="645" t="str">
        <f>IF(C573&gt;0,VLOOKUP(C573,女子登録情報!$A$2:$H$2000,5,0),"")</f>
        <v/>
      </c>
      <c r="J573" s="3"/>
    </row>
    <row r="574" spans="1:10" s="1" customFormat="1" ht="18.75" hidden="1">
      <c r="A574" s="4"/>
      <c r="B574" s="648"/>
      <c r="C574" s="644"/>
      <c r="D574" s="644"/>
      <c r="E574" s="641"/>
      <c r="F574" s="642"/>
      <c r="G574" s="644"/>
      <c r="H574" s="644"/>
      <c r="I574" s="646"/>
      <c r="J574" s="3"/>
    </row>
    <row r="575" spans="1:10" s="1" customFormat="1" ht="18.75" hidden="1">
      <c r="A575" s="4"/>
      <c r="B575" s="647">
        <v>4</v>
      </c>
      <c r="C575" s="643"/>
      <c r="D575" s="643" t="str">
        <f>IF(C575,VLOOKUP(C575,女子登録情報!$A$2:$H$2000,2,0),"")</f>
        <v/>
      </c>
      <c r="E575" s="639" t="str">
        <f>IF(C575&gt;0,VLOOKUP(C575,女子登録情報!$A$2:$H$2000,3,0),"")</f>
        <v/>
      </c>
      <c r="F575" s="640"/>
      <c r="G575" s="643" t="str">
        <f>IF(C575&gt;0,VLOOKUP(C575,女子登録情報!$A$2:$H$2000,4,0),"")</f>
        <v/>
      </c>
      <c r="H575" s="643" t="str">
        <f>IF(C575&gt;0,VLOOKUP(C575,女子登録情報!$A$2:$H$2000,8,0),"")</f>
        <v/>
      </c>
      <c r="I575" s="645" t="str">
        <f>IF(C575&gt;0,VLOOKUP(C575,女子登録情報!$A$2:$H$2000,5,0),"")</f>
        <v/>
      </c>
      <c r="J575" s="3"/>
    </row>
    <row r="576" spans="1:10" s="1" customFormat="1" ht="18.75" hidden="1">
      <c r="A576" s="4"/>
      <c r="B576" s="648"/>
      <c r="C576" s="644"/>
      <c r="D576" s="644"/>
      <c r="E576" s="641"/>
      <c r="F576" s="642"/>
      <c r="G576" s="644"/>
      <c r="H576" s="644"/>
      <c r="I576" s="646"/>
      <c r="J576" s="3"/>
    </row>
    <row r="577" spans="1:10" s="1" customFormat="1" ht="18.75" hidden="1">
      <c r="A577" s="4"/>
      <c r="B577" s="647">
        <v>5</v>
      </c>
      <c r="C577" s="643"/>
      <c r="D577" s="643" t="str">
        <f>IF(C577,VLOOKUP(C577,女子登録情報!$A$2:$H$2000,2,0),"")</f>
        <v/>
      </c>
      <c r="E577" s="639" t="str">
        <f>IF(C577&gt;0,VLOOKUP(C577,女子登録情報!$A$2:$H$2000,3,0),"")</f>
        <v/>
      </c>
      <c r="F577" s="640"/>
      <c r="G577" s="643" t="str">
        <f>IF(C577&gt;0,VLOOKUP(C577,女子登録情報!$A$2:$H$2000,4,0),"")</f>
        <v/>
      </c>
      <c r="H577" s="643" t="str">
        <f>IF(C577&gt;0,VLOOKUP(C577,女子登録情報!$A$2:$H$2000,8,0),"")</f>
        <v/>
      </c>
      <c r="I577" s="645" t="str">
        <f>IF(C577&gt;0,VLOOKUP(C577,女子登録情報!$A$2:$H$2000,5,0),"")</f>
        <v/>
      </c>
      <c r="J577" s="3"/>
    </row>
    <row r="578" spans="1:10" s="1" customFormat="1" ht="18.75" hidden="1">
      <c r="A578" s="4"/>
      <c r="B578" s="648"/>
      <c r="C578" s="644"/>
      <c r="D578" s="644"/>
      <c r="E578" s="641"/>
      <c r="F578" s="642"/>
      <c r="G578" s="644"/>
      <c r="H578" s="644"/>
      <c r="I578" s="646"/>
      <c r="J578" s="3"/>
    </row>
    <row r="579" spans="1:10" s="1" customFormat="1" ht="18.75" hidden="1">
      <c r="A579" s="4"/>
      <c r="B579" s="647">
        <v>6</v>
      </c>
      <c r="C579" s="643"/>
      <c r="D579" s="643" t="str">
        <f>IF(C579,VLOOKUP(C579,女子登録情報!$A$2:$H$2000,2,0),"")</f>
        <v/>
      </c>
      <c r="E579" s="639" t="str">
        <f>IF(C579&gt;0,VLOOKUP(C579,女子登録情報!$A$2:$H$2000,3,0),"")</f>
        <v/>
      </c>
      <c r="F579" s="640"/>
      <c r="G579" s="643" t="str">
        <f>IF(C579&gt;0,VLOOKUP(C579,女子登録情報!$A$2:$H$2000,4,0),"")</f>
        <v/>
      </c>
      <c r="H579" s="643" t="str">
        <f>IF(C579&gt;0,VLOOKUP(C579,女子登録情報!$A$2:$H$2000,8,0),"")</f>
        <v/>
      </c>
      <c r="I579" s="645" t="str">
        <f>IF(C579&gt;0,VLOOKUP(C579,女子登録情報!$A$2:$H$2000,5,0),"")</f>
        <v/>
      </c>
      <c r="J579" s="3"/>
    </row>
    <row r="580" spans="1:10" s="1" customFormat="1" ht="19.5" hidden="1" thickBot="1">
      <c r="A580" s="4"/>
      <c r="B580" s="694"/>
      <c r="C580" s="695"/>
      <c r="D580" s="695"/>
      <c r="E580" s="696"/>
      <c r="F580" s="697"/>
      <c r="G580" s="695"/>
      <c r="H580" s="695"/>
      <c r="I580" s="670"/>
      <c r="J580" s="3"/>
    </row>
    <row r="581" spans="1:10" s="1" customFormat="1" ht="18.75" hidden="1">
      <c r="A581" s="4"/>
      <c r="B581" s="671" t="s">
        <v>1181</v>
      </c>
      <c r="C581" s="672"/>
      <c r="D581" s="672"/>
      <c r="E581" s="672"/>
      <c r="F581" s="672"/>
      <c r="G581" s="672"/>
      <c r="H581" s="672"/>
      <c r="I581" s="673"/>
      <c r="J581" s="3"/>
    </row>
    <row r="582" spans="1:10" s="1" customFormat="1" ht="18.75" hidden="1">
      <c r="A582" s="4"/>
      <c r="B582" s="674"/>
      <c r="C582" s="675"/>
      <c r="D582" s="675"/>
      <c r="E582" s="675"/>
      <c r="F582" s="675"/>
      <c r="G582" s="675"/>
      <c r="H582" s="675"/>
      <c r="I582" s="676"/>
      <c r="J582" s="3"/>
    </row>
    <row r="583" spans="1:10" s="1" customFormat="1" ht="19.5" hidden="1" thickBot="1">
      <c r="A583" s="4"/>
      <c r="B583" s="677"/>
      <c r="C583" s="678"/>
      <c r="D583" s="678"/>
      <c r="E583" s="678"/>
      <c r="F583" s="678"/>
      <c r="G583" s="678"/>
      <c r="H583" s="678"/>
      <c r="I583" s="679"/>
      <c r="J583" s="3"/>
    </row>
    <row r="584" spans="1:10" s="1" customFormat="1" ht="18.75" hidden="1">
      <c r="A584" s="35"/>
      <c r="B584" s="35"/>
      <c r="C584" s="35"/>
      <c r="D584" s="35"/>
      <c r="E584" s="35"/>
      <c r="F584" s="35"/>
      <c r="G584" s="35"/>
      <c r="H584" s="35"/>
      <c r="I584" s="35"/>
      <c r="J584" s="38"/>
    </row>
    <row r="585" spans="1:10" s="1" customFormat="1">
      <c r="J585" s="34"/>
    </row>
  </sheetData>
  <mergeCells count="1165">
    <mergeCell ref="B4:C4"/>
    <mergeCell ref="E4:I4"/>
    <mergeCell ref="B5:C5"/>
    <mergeCell ref="E5:I5"/>
    <mergeCell ref="E15:I15"/>
    <mergeCell ref="B16:I16"/>
    <mergeCell ref="E17:F17"/>
    <mergeCell ref="B18:B19"/>
    <mergeCell ref="C18:C19"/>
    <mergeCell ref="D18:D19"/>
    <mergeCell ref="E18:F19"/>
    <mergeCell ref="G18:G19"/>
    <mergeCell ref="H18:H19"/>
    <mergeCell ref="I18:I19"/>
    <mergeCell ref="B11:C11"/>
    <mergeCell ref="D11:I11"/>
    <mergeCell ref="E12:I12"/>
    <mergeCell ref="B13:C14"/>
    <mergeCell ref="D13:I14"/>
    <mergeCell ref="B15:C15"/>
    <mergeCell ref="E20:F21"/>
    <mergeCell ref="G20:G21"/>
    <mergeCell ref="H20:H21"/>
    <mergeCell ref="A1:J3"/>
    <mergeCell ref="B6:I7"/>
    <mergeCell ref="B8:C8"/>
    <mergeCell ref="D8:H8"/>
    <mergeCell ref="B9:C10"/>
    <mergeCell ref="D9:H10"/>
    <mergeCell ref="I9:I10"/>
    <mergeCell ref="I24:I25"/>
    <mergeCell ref="B26:B27"/>
    <mergeCell ref="C26:C27"/>
    <mergeCell ref="D26:D27"/>
    <mergeCell ref="E26:F27"/>
    <mergeCell ref="G26:G27"/>
    <mergeCell ref="H26:H27"/>
    <mergeCell ref="I26:I27"/>
    <mergeCell ref="B24:B25"/>
    <mergeCell ref="C24:C25"/>
    <mergeCell ref="D24:D25"/>
    <mergeCell ref="E24:F25"/>
    <mergeCell ref="G24:G25"/>
    <mergeCell ref="H24:H25"/>
    <mergeCell ref="I20:I21"/>
    <mergeCell ref="B22:B23"/>
    <mergeCell ref="C22:C23"/>
    <mergeCell ref="D22:D23"/>
    <mergeCell ref="E22:F23"/>
    <mergeCell ref="G22:G23"/>
    <mergeCell ref="H22:H23"/>
    <mergeCell ref="I22:I23"/>
    <mergeCell ref="B20:B21"/>
    <mergeCell ref="C20:C21"/>
    <mergeCell ref="D20:D21"/>
    <mergeCell ref="B45:I45"/>
    <mergeCell ref="E46:F46"/>
    <mergeCell ref="B47:B48"/>
    <mergeCell ref="C47:C48"/>
    <mergeCell ref="D47:D48"/>
    <mergeCell ref="E47:F48"/>
    <mergeCell ref="G47:G48"/>
    <mergeCell ref="H47:H48"/>
    <mergeCell ref="I47:I48"/>
    <mergeCell ref="B40:C40"/>
    <mergeCell ref="D40:I40"/>
    <mergeCell ref="E41:I41"/>
    <mergeCell ref="B42:C43"/>
    <mergeCell ref="D42:I43"/>
    <mergeCell ref="B44:C44"/>
    <mergeCell ref="D44:I44"/>
    <mergeCell ref="I28:I29"/>
    <mergeCell ref="B30:I32"/>
    <mergeCell ref="B35:I36"/>
    <mergeCell ref="B37:C37"/>
    <mergeCell ref="D37:H37"/>
    <mergeCell ref="B38:C39"/>
    <mergeCell ref="D38:H39"/>
    <mergeCell ref="I38:I39"/>
    <mergeCell ref="B28:B29"/>
    <mergeCell ref="C28:C29"/>
    <mergeCell ref="D28:D29"/>
    <mergeCell ref="E28:F29"/>
    <mergeCell ref="G28:G29"/>
    <mergeCell ref="H28:H29"/>
    <mergeCell ref="I53:I54"/>
    <mergeCell ref="B55:B56"/>
    <mergeCell ref="C55:C56"/>
    <mergeCell ref="D55:D56"/>
    <mergeCell ref="E55:F56"/>
    <mergeCell ref="G55:G56"/>
    <mergeCell ref="H55:H56"/>
    <mergeCell ref="I55:I56"/>
    <mergeCell ref="B53:B54"/>
    <mergeCell ref="C53:C54"/>
    <mergeCell ref="D53:D54"/>
    <mergeCell ref="E53:F54"/>
    <mergeCell ref="G53:G54"/>
    <mergeCell ref="H53:H54"/>
    <mergeCell ref="I49:I50"/>
    <mergeCell ref="B51:B52"/>
    <mergeCell ref="C51:C52"/>
    <mergeCell ref="D51:D52"/>
    <mergeCell ref="E51:F52"/>
    <mergeCell ref="G51:G52"/>
    <mergeCell ref="H51:H52"/>
    <mergeCell ref="I51:I52"/>
    <mergeCell ref="B49:B50"/>
    <mergeCell ref="C49:C50"/>
    <mergeCell ref="D49:D50"/>
    <mergeCell ref="E49:F50"/>
    <mergeCell ref="G49:G50"/>
    <mergeCell ref="H49:H50"/>
    <mergeCell ref="B74:I74"/>
    <mergeCell ref="E75:F75"/>
    <mergeCell ref="B76:B77"/>
    <mergeCell ref="C76:C77"/>
    <mergeCell ref="D76:D77"/>
    <mergeCell ref="E76:F77"/>
    <mergeCell ref="G76:G77"/>
    <mergeCell ref="H76:H77"/>
    <mergeCell ref="I76:I77"/>
    <mergeCell ref="B69:C69"/>
    <mergeCell ref="D69:I69"/>
    <mergeCell ref="E70:I70"/>
    <mergeCell ref="B71:C72"/>
    <mergeCell ref="D71:I72"/>
    <mergeCell ref="B73:C73"/>
    <mergeCell ref="D73:I73"/>
    <mergeCell ref="I57:I58"/>
    <mergeCell ref="B59:I61"/>
    <mergeCell ref="B64:I65"/>
    <mergeCell ref="B66:C66"/>
    <mergeCell ref="D66:H66"/>
    <mergeCell ref="B67:C68"/>
    <mergeCell ref="D67:H68"/>
    <mergeCell ref="I67:I68"/>
    <mergeCell ref="B57:B58"/>
    <mergeCell ref="C57:C58"/>
    <mergeCell ref="D57:D58"/>
    <mergeCell ref="E57:F58"/>
    <mergeCell ref="G57:G58"/>
    <mergeCell ref="H57:H58"/>
    <mergeCell ref="I82:I83"/>
    <mergeCell ref="B84:B85"/>
    <mergeCell ref="C84:C85"/>
    <mergeCell ref="D84:D85"/>
    <mergeCell ref="E84:F85"/>
    <mergeCell ref="G84:G85"/>
    <mergeCell ref="H84:H85"/>
    <mergeCell ref="I84:I85"/>
    <mergeCell ref="B82:B83"/>
    <mergeCell ref="C82:C83"/>
    <mergeCell ref="D82:D83"/>
    <mergeCell ref="E82:F83"/>
    <mergeCell ref="G82:G83"/>
    <mergeCell ref="H82:H83"/>
    <mergeCell ref="I78:I79"/>
    <mergeCell ref="B80:B81"/>
    <mergeCell ref="C80:C81"/>
    <mergeCell ref="D80:D81"/>
    <mergeCell ref="E80:F81"/>
    <mergeCell ref="G80:G81"/>
    <mergeCell ref="H80:H81"/>
    <mergeCell ref="I80:I81"/>
    <mergeCell ref="B78:B79"/>
    <mergeCell ref="C78:C79"/>
    <mergeCell ref="D78:D79"/>
    <mergeCell ref="E78:F79"/>
    <mergeCell ref="G78:G79"/>
    <mergeCell ref="H78:H79"/>
    <mergeCell ref="B103:I103"/>
    <mergeCell ref="E104:F104"/>
    <mergeCell ref="B105:B106"/>
    <mergeCell ref="C105:C106"/>
    <mergeCell ref="D105:D106"/>
    <mergeCell ref="E105:F106"/>
    <mergeCell ref="G105:G106"/>
    <mergeCell ref="H105:H106"/>
    <mergeCell ref="I105:I106"/>
    <mergeCell ref="B98:C98"/>
    <mergeCell ref="D98:I98"/>
    <mergeCell ref="E99:I99"/>
    <mergeCell ref="B100:C101"/>
    <mergeCell ref="D100:I101"/>
    <mergeCell ref="B102:C102"/>
    <mergeCell ref="D102:I102"/>
    <mergeCell ref="I86:I87"/>
    <mergeCell ref="B88:I90"/>
    <mergeCell ref="B93:I94"/>
    <mergeCell ref="B95:C95"/>
    <mergeCell ref="D95:H95"/>
    <mergeCell ref="B96:C97"/>
    <mergeCell ref="D96:H97"/>
    <mergeCell ref="I96:I97"/>
    <mergeCell ref="B86:B87"/>
    <mergeCell ref="C86:C87"/>
    <mergeCell ref="D86:D87"/>
    <mergeCell ref="E86:F87"/>
    <mergeCell ref="G86:G87"/>
    <mergeCell ref="H86:H87"/>
    <mergeCell ref="I111:I112"/>
    <mergeCell ref="B113:B114"/>
    <mergeCell ref="C113:C114"/>
    <mergeCell ref="D113:D114"/>
    <mergeCell ref="E113:F114"/>
    <mergeCell ref="G113:G114"/>
    <mergeCell ref="H113:H114"/>
    <mergeCell ref="I113:I114"/>
    <mergeCell ref="B111:B112"/>
    <mergeCell ref="C111:C112"/>
    <mergeCell ref="D111:D112"/>
    <mergeCell ref="E111:F112"/>
    <mergeCell ref="G111:G112"/>
    <mergeCell ref="H111:H112"/>
    <mergeCell ref="I107:I108"/>
    <mergeCell ref="B109:B110"/>
    <mergeCell ref="C109:C110"/>
    <mergeCell ref="D109:D110"/>
    <mergeCell ref="E109:F110"/>
    <mergeCell ref="G109:G110"/>
    <mergeCell ref="H109:H110"/>
    <mergeCell ref="I109:I110"/>
    <mergeCell ref="B107:B108"/>
    <mergeCell ref="C107:C108"/>
    <mergeCell ref="D107:D108"/>
    <mergeCell ref="E107:F108"/>
    <mergeCell ref="G107:G108"/>
    <mergeCell ref="H107:H108"/>
    <mergeCell ref="B132:I132"/>
    <mergeCell ref="E133:F133"/>
    <mergeCell ref="B134:B135"/>
    <mergeCell ref="C134:C135"/>
    <mergeCell ref="D134:D135"/>
    <mergeCell ref="E134:F135"/>
    <mergeCell ref="G134:G135"/>
    <mergeCell ref="H134:H135"/>
    <mergeCell ref="I134:I135"/>
    <mergeCell ref="B127:C127"/>
    <mergeCell ref="D127:I127"/>
    <mergeCell ref="E128:I128"/>
    <mergeCell ref="B129:C130"/>
    <mergeCell ref="D129:I130"/>
    <mergeCell ref="B131:C131"/>
    <mergeCell ref="D131:I131"/>
    <mergeCell ref="I115:I116"/>
    <mergeCell ref="B117:I119"/>
    <mergeCell ref="B122:I123"/>
    <mergeCell ref="B124:C124"/>
    <mergeCell ref="D124:H124"/>
    <mergeCell ref="B125:C126"/>
    <mergeCell ref="D125:H126"/>
    <mergeCell ref="I125:I126"/>
    <mergeCell ref="B115:B116"/>
    <mergeCell ref="C115:C116"/>
    <mergeCell ref="D115:D116"/>
    <mergeCell ref="E115:F116"/>
    <mergeCell ref="G115:G116"/>
    <mergeCell ref="H115:H116"/>
    <mergeCell ref="I140:I141"/>
    <mergeCell ref="B142:B143"/>
    <mergeCell ref="C142:C143"/>
    <mergeCell ref="D142:D143"/>
    <mergeCell ref="E142:F143"/>
    <mergeCell ref="G142:G143"/>
    <mergeCell ref="H142:H143"/>
    <mergeCell ref="I142:I143"/>
    <mergeCell ref="B140:B141"/>
    <mergeCell ref="C140:C141"/>
    <mergeCell ref="D140:D141"/>
    <mergeCell ref="E140:F141"/>
    <mergeCell ref="G140:G141"/>
    <mergeCell ref="H140:H141"/>
    <mergeCell ref="I136:I137"/>
    <mergeCell ref="B138:B139"/>
    <mergeCell ref="C138:C139"/>
    <mergeCell ref="D138:D139"/>
    <mergeCell ref="E138:F139"/>
    <mergeCell ref="G138:G139"/>
    <mergeCell ref="H138:H139"/>
    <mergeCell ref="I138:I139"/>
    <mergeCell ref="B136:B137"/>
    <mergeCell ref="C136:C137"/>
    <mergeCell ref="D136:D137"/>
    <mergeCell ref="E136:F137"/>
    <mergeCell ref="G136:G137"/>
    <mergeCell ref="H136:H137"/>
    <mergeCell ref="B161:I161"/>
    <mergeCell ref="E162:F162"/>
    <mergeCell ref="B163:B164"/>
    <mergeCell ref="C163:C164"/>
    <mergeCell ref="D163:D164"/>
    <mergeCell ref="E163:F164"/>
    <mergeCell ref="G163:G164"/>
    <mergeCell ref="H163:H164"/>
    <mergeCell ref="I163:I164"/>
    <mergeCell ref="B156:C156"/>
    <mergeCell ref="D156:I156"/>
    <mergeCell ref="E157:I157"/>
    <mergeCell ref="B158:C159"/>
    <mergeCell ref="D158:I159"/>
    <mergeCell ref="B160:C160"/>
    <mergeCell ref="D160:I160"/>
    <mergeCell ref="I144:I145"/>
    <mergeCell ref="B146:I148"/>
    <mergeCell ref="B151:I152"/>
    <mergeCell ref="B153:C153"/>
    <mergeCell ref="D153:H153"/>
    <mergeCell ref="B154:C155"/>
    <mergeCell ref="D154:H155"/>
    <mergeCell ref="I154:I155"/>
    <mergeCell ref="B144:B145"/>
    <mergeCell ref="C144:C145"/>
    <mergeCell ref="D144:D145"/>
    <mergeCell ref="E144:F145"/>
    <mergeCell ref="G144:G145"/>
    <mergeCell ref="H144:H145"/>
    <mergeCell ref="I169:I170"/>
    <mergeCell ref="B171:B172"/>
    <mergeCell ref="C171:C172"/>
    <mergeCell ref="D171:D172"/>
    <mergeCell ref="E171:F172"/>
    <mergeCell ref="G171:G172"/>
    <mergeCell ref="H171:H172"/>
    <mergeCell ref="I171:I172"/>
    <mergeCell ref="B169:B170"/>
    <mergeCell ref="C169:C170"/>
    <mergeCell ref="D169:D170"/>
    <mergeCell ref="E169:F170"/>
    <mergeCell ref="G169:G170"/>
    <mergeCell ref="H169:H170"/>
    <mergeCell ref="I165:I166"/>
    <mergeCell ref="B167:B168"/>
    <mergeCell ref="C167:C168"/>
    <mergeCell ref="D167:D168"/>
    <mergeCell ref="E167:F168"/>
    <mergeCell ref="G167:G168"/>
    <mergeCell ref="H167:H168"/>
    <mergeCell ref="I167:I168"/>
    <mergeCell ref="B165:B166"/>
    <mergeCell ref="C165:C166"/>
    <mergeCell ref="D165:D166"/>
    <mergeCell ref="E165:F166"/>
    <mergeCell ref="G165:G166"/>
    <mergeCell ref="H165:H166"/>
    <mergeCell ref="B190:I190"/>
    <mergeCell ref="E191:F191"/>
    <mergeCell ref="B192:B193"/>
    <mergeCell ref="C192:C193"/>
    <mergeCell ref="D192:D193"/>
    <mergeCell ref="E192:F193"/>
    <mergeCell ref="G192:G193"/>
    <mergeCell ref="H192:H193"/>
    <mergeCell ref="I192:I193"/>
    <mergeCell ref="B185:C185"/>
    <mergeCell ref="D185:I185"/>
    <mergeCell ref="E186:I186"/>
    <mergeCell ref="B187:C188"/>
    <mergeCell ref="D187:I188"/>
    <mergeCell ref="B189:C189"/>
    <mergeCell ref="D189:I189"/>
    <mergeCell ref="I173:I174"/>
    <mergeCell ref="B175:I177"/>
    <mergeCell ref="B180:I181"/>
    <mergeCell ref="B182:C182"/>
    <mergeCell ref="D182:H182"/>
    <mergeCell ref="B183:C184"/>
    <mergeCell ref="D183:H184"/>
    <mergeCell ref="I183:I184"/>
    <mergeCell ref="B173:B174"/>
    <mergeCell ref="C173:C174"/>
    <mergeCell ref="D173:D174"/>
    <mergeCell ref="E173:F174"/>
    <mergeCell ref="G173:G174"/>
    <mergeCell ref="H173:H174"/>
    <mergeCell ref="I198:I199"/>
    <mergeCell ref="B200:B201"/>
    <mergeCell ref="C200:C201"/>
    <mergeCell ref="D200:D201"/>
    <mergeCell ref="E200:F201"/>
    <mergeCell ref="G200:G201"/>
    <mergeCell ref="H200:H201"/>
    <mergeCell ref="I200:I201"/>
    <mergeCell ref="B198:B199"/>
    <mergeCell ref="C198:C199"/>
    <mergeCell ref="D198:D199"/>
    <mergeCell ref="E198:F199"/>
    <mergeCell ref="G198:G199"/>
    <mergeCell ref="H198:H199"/>
    <mergeCell ref="I194:I195"/>
    <mergeCell ref="B196:B197"/>
    <mergeCell ref="C196:C197"/>
    <mergeCell ref="D196:D197"/>
    <mergeCell ref="E196:F197"/>
    <mergeCell ref="G196:G197"/>
    <mergeCell ref="H196:H197"/>
    <mergeCell ref="I196:I197"/>
    <mergeCell ref="B194:B195"/>
    <mergeCell ref="C194:C195"/>
    <mergeCell ref="D194:D195"/>
    <mergeCell ref="E194:F195"/>
    <mergeCell ref="G194:G195"/>
    <mergeCell ref="H194:H195"/>
    <mergeCell ref="B219:I219"/>
    <mergeCell ref="E220:F220"/>
    <mergeCell ref="B221:B222"/>
    <mergeCell ref="C221:C222"/>
    <mergeCell ref="D221:D222"/>
    <mergeCell ref="E221:F222"/>
    <mergeCell ref="G221:G222"/>
    <mergeCell ref="H221:H222"/>
    <mergeCell ref="I221:I222"/>
    <mergeCell ref="B214:C214"/>
    <mergeCell ref="D214:I214"/>
    <mergeCell ref="E215:I215"/>
    <mergeCell ref="B216:C217"/>
    <mergeCell ref="D216:I217"/>
    <mergeCell ref="B218:C218"/>
    <mergeCell ref="D218:I218"/>
    <mergeCell ref="I202:I203"/>
    <mergeCell ref="B204:I206"/>
    <mergeCell ref="B209:I210"/>
    <mergeCell ref="B211:C211"/>
    <mergeCell ref="D211:H211"/>
    <mergeCell ref="B212:C213"/>
    <mergeCell ref="D212:H213"/>
    <mergeCell ref="I212:I213"/>
    <mergeCell ref="B202:B203"/>
    <mergeCell ref="C202:C203"/>
    <mergeCell ref="D202:D203"/>
    <mergeCell ref="E202:F203"/>
    <mergeCell ref="G202:G203"/>
    <mergeCell ref="H202:H203"/>
    <mergeCell ref="I227:I228"/>
    <mergeCell ref="B229:B230"/>
    <mergeCell ref="C229:C230"/>
    <mergeCell ref="D229:D230"/>
    <mergeCell ref="E229:F230"/>
    <mergeCell ref="G229:G230"/>
    <mergeCell ref="H229:H230"/>
    <mergeCell ref="I229:I230"/>
    <mergeCell ref="B227:B228"/>
    <mergeCell ref="C227:C228"/>
    <mergeCell ref="D227:D228"/>
    <mergeCell ref="E227:F228"/>
    <mergeCell ref="G227:G228"/>
    <mergeCell ref="H227:H228"/>
    <mergeCell ref="I223:I224"/>
    <mergeCell ref="B225:B226"/>
    <mergeCell ref="C225:C226"/>
    <mergeCell ref="D225:D226"/>
    <mergeCell ref="E225:F226"/>
    <mergeCell ref="G225:G226"/>
    <mergeCell ref="H225:H226"/>
    <mergeCell ref="I225:I226"/>
    <mergeCell ref="B223:B224"/>
    <mergeCell ref="C223:C224"/>
    <mergeCell ref="D223:D224"/>
    <mergeCell ref="E223:F224"/>
    <mergeCell ref="G223:G224"/>
    <mergeCell ref="H223:H224"/>
    <mergeCell ref="B248:I248"/>
    <mergeCell ref="E249:F249"/>
    <mergeCell ref="B250:B251"/>
    <mergeCell ref="C250:C251"/>
    <mergeCell ref="D250:D251"/>
    <mergeCell ref="E250:F251"/>
    <mergeCell ref="G250:G251"/>
    <mergeCell ref="H250:H251"/>
    <mergeCell ref="I250:I251"/>
    <mergeCell ref="B243:C243"/>
    <mergeCell ref="D243:I243"/>
    <mergeCell ref="E244:I244"/>
    <mergeCell ref="B245:C246"/>
    <mergeCell ref="D245:I246"/>
    <mergeCell ref="B247:C247"/>
    <mergeCell ref="D247:I247"/>
    <mergeCell ref="I231:I232"/>
    <mergeCell ref="B233:I235"/>
    <mergeCell ref="B238:I239"/>
    <mergeCell ref="B240:C240"/>
    <mergeCell ref="D240:H240"/>
    <mergeCell ref="B241:C242"/>
    <mergeCell ref="D241:H242"/>
    <mergeCell ref="I241:I242"/>
    <mergeCell ref="B231:B232"/>
    <mergeCell ref="C231:C232"/>
    <mergeCell ref="D231:D232"/>
    <mergeCell ref="E231:F232"/>
    <mergeCell ref="G231:G232"/>
    <mergeCell ref="H231:H232"/>
    <mergeCell ref="I256:I257"/>
    <mergeCell ref="B258:B259"/>
    <mergeCell ref="C258:C259"/>
    <mergeCell ref="D258:D259"/>
    <mergeCell ref="E258:F259"/>
    <mergeCell ref="G258:G259"/>
    <mergeCell ref="H258:H259"/>
    <mergeCell ref="I258:I259"/>
    <mergeCell ref="B256:B257"/>
    <mergeCell ref="C256:C257"/>
    <mergeCell ref="D256:D257"/>
    <mergeCell ref="E256:F257"/>
    <mergeCell ref="G256:G257"/>
    <mergeCell ref="H256:H257"/>
    <mergeCell ref="I252:I253"/>
    <mergeCell ref="B254:B255"/>
    <mergeCell ref="C254:C255"/>
    <mergeCell ref="D254:D255"/>
    <mergeCell ref="E254:F255"/>
    <mergeCell ref="G254:G255"/>
    <mergeCell ref="H254:H255"/>
    <mergeCell ref="I254:I255"/>
    <mergeCell ref="B252:B253"/>
    <mergeCell ref="C252:C253"/>
    <mergeCell ref="D252:D253"/>
    <mergeCell ref="E252:F253"/>
    <mergeCell ref="G252:G253"/>
    <mergeCell ref="H252:H253"/>
    <mergeCell ref="B277:I277"/>
    <mergeCell ref="E278:F278"/>
    <mergeCell ref="B279:B280"/>
    <mergeCell ref="C279:C280"/>
    <mergeCell ref="D279:D280"/>
    <mergeCell ref="E279:F280"/>
    <mergeCell ref="G279:G280"/>
    <mergeCell ref="H279:H280"/>
    <mergeCell ref="I279:I280"/>
    <mergeCell ref="B272:C272"/>
    <mergeCell ref="D272:I272"/>
    <mergeCell ref="E273:I273"/>
    <mergeCell ref="B274:C275"/>
    <mergeCell ref="D274:I275"/>
    <mergeCell ref="B276:C276"/>
    <mergeCell ref="D276:I276"/>
    <mergeCell ref="I260:I261"/>
    <mergeCell ref="B262:I264"/>
    <mergeCell ref="B267:I268"/>
    <mergeCell ref="B269:C269"/>
    <mergeCell ref="D269:H269"/>
    <mergeCell ref="B270:C271"/>
    <mergeCell ref="D270:H271"/>
    <mergeCell ref="I270:I271"/>
    <mergeCell ref="B260:B261"/>
    <mergeCell ref="C260:C261"/>
    <mergeCell ref="D260:D261"/>
    <mergeCell ref="E260:F261"/>
    <mergeCell ref="G260:G261"/>
    <mergeCell ref="H260:H261"/>
    <mergeCell ref="I285:I286"/>
    <mergeCell ref="B287:B288"/>
    <mergeCell ref="C287:C288"/>
    <mergeCell ref="D287:D288"/>
    <mergeCell ref="E287:F288"/>
    <mergeCell ref="G287:G288"/>
    <mergeCell ref="H287:H288"/>
    <mergeCell ref="I287:I288"/>
    <mergeCell ref="B285:B286"/>
    <mergeCell ref="C285:C286"/>
    <mergeCell ref="D285:D286"/>
    <mergeCell ref="E285:F286"/>
    <mergeCell ref="G285:G286"/>
    <mergeCell ref="H285:H286"/>
    <mergeCell ref="I281:I282"/>
    <mergeCell ref="B283:B284"/>
    <mergeCell ref="C283:C284"/>
    <mergeCell ref="D283:D284"/>
    <mergeCell ref="E283:F284"/>
    <mergeCell ref="G283:G284"/>
    <mergeCell ref="H283:H284"/>
    <mergeCell ref="I283:I284"/>
    <mergeCell ref="B281:B282"/>
    <mergeCell ref="C281:C282"/>
    <mergeCell ref="D281:D282"/>
    <mergeCell ref="E281:F282"/>
    <mergeCell ref="G281:G282"/>
    <mergeCell ref="H281:H282"/>
    <mergeCell ref="B306:I306"/>
    <mergeCell ref="E307:F307"/>
    <mergeCell ref="B308:B309"/>
    <mergeCell ref="C308:C309"/>
    <mergeCell ref="D308:D309"/>
    <mergeCell ref="E308:F309"/>
    <mergeCell ref="G308:G309"/>
    <mergeCell ref="H308:H309"/>
    <mergeCell ref="I308:I309"/>
    <mergeCell ref="B301:C301"/>
    <mergeCell ref="D301:I301"/>
    <mergeCell ref="E302:I302"/>
    <mergeCell ref="B303:C304"/>
    <mergeCell ref="D303:I304"/>
    <mergeCell ref="B305:C305"/>
    <mergeCell ref="D305:I305"/>
    <mergeCell ref="I289:I290"/>
    <mergeCell ref="B291:I293"/>
    <mergeCell ref="B296:I297"/>
    <mergeCell ref="B298:C298"/>
    <mergeCell ref="D298:H298"/>
    <mergeCell ref="B299:C300"/>
    <mergeCell ref="D299:H300"/>
    <mergeCell ref="I299:I300"/>
    <mergeCell ref="B289:B290"/>
    <mergeCell ref="C289:C290"/>
    <mergeCell ref="D289:D290"/>
    <mergeCell ref="E289:F290"/>
    <mergeCell ref="G289:G290"/>
    <mergeCell ref="H289:H290"/>
    <mergeCell ref="I314:I315"/>
    <mergeCell ref="B316:B317"/>
    <mergeCell ref="C316:C317"/>
    <mergeCell ref="D316:D317"/>
    <mergeCell ref="E316:F317"/>
    <mergeCell ref="G316:G317"/>
    <mergeCell ref="H316:H317"/>
    <mergeCell ref="I316:I317"/>
    <mergeCell ref="B314:B315"/>
    <mergeCell ref="C314:C315"/>
    <mergeCell ref="D314:D315"/>
    <mergeCell ref="E314:F315"/>
    <mergeCell ref="G314:G315"/>
    <mergeCell ref="H314:H315"/>
    <mergeCell ref="I310:I311"/>
    <mergeCell ref="B312:B313"/>
    <mergeCell ref="C312:C313"/>
    <mergeCell ref="D312:D313"/>
    <mergeCell ref="E312:F313"/>
    <mergeCell ref="G312:G313"/>
    <mergeCell ref="H312:H313"/>
    <mergeCell ref="I312:I313"/>
    <mergeCell ref="B310:B311"/>
    <mergeCell ref="C310:C311"/>
    <mergeCell ref="D310:D311"/>
    <mergeCell ref="E310:F311"/>
    <mergeCell ref="G310:G311"/>
    <mergeCell ref="H310:H311"/>
    <mergeCell ref="B335:I335"/>
    <mergeCell ref="E336:F336"/>
    <mergeCell ref="B337:B338"/>
    <mergeCell ref="C337:C338"/>
    <mergeCell ref="D337:D338"/>
    <mergeCell ref="E337:F338"/>
    <mergeCell ref="G337:G338"/>
    <mergeCell ref="H337:H338"/>
    <mergeCell ref="I337:I338"/>
    <mergeCell ref="B330:C330"/>
    <mergeCell ref="D330:I330"/>
    <mergeCell ref="E331:I331"/>
    <mergeCell ref="B332:C333"/>
    <mergeCell ref="D332:I333"/>
    <mergeCell ref="B334:C334"/>
    <mergeCell ref="D334:I334"/>
    <mergeCell ref="I318:I319"/>
    <mergeCell ref="B320:I322"/>
    <mergeCell ref="B325:I326"/>
    <mergeCell ref="B327:C327"/>
    <mergeCell ref="D327:H327"/>
    <mergeCell ref="B328:C329"/>
    <mergeCell ref="D328:H329"/>
    <mergeCell ref="I328:I329"/>
    <mergeCell ref="B318:B319"/>
    <mergeCell ref="C318:C319"/>
    <mergeCell ref="D318:D319"/>
    <mergeCell ref="E318:F319"/>
    <mergeCell ref="G318:G319"/>
    <mergeCell ref="H318:H319"/>
    <mergeCell ref="I343:I344"/>
    <mergeCell ref="B345:B346"/>
    <mergeCell ref="C345:C346"/>
    <mergeCell ref="D345:D346"/>
    <mergeCell ref="E345:F346"/>
    <mergeCell ref="G345:G346"/>
    <mergeCell ref="H345:H346"/>
    <mergeCell ref="I345:I346"/>
    <mergeCell ref="B343:B344"/>
    <mergeCell ref="C343:C344"/>
    <mergeCell ref="D343:D344"/>
    <mergeCell ref="E343:F344"/>
    <mergeCell ref="G343:G344"/>
    <mergeCell ref="H343:H344"/>
    <mergeCell ref="I339:I340"/>
    <mergeCell ref="B341:B342"/>
    <mergeCell ref="C341:C342"/>
    <mergeCell ref="D341:D342"/>
    <mergeCell ref="E341:F342"/>
    <mergeCell ref="G341:G342"/>
    <mergeCell ref="H341:H342"/>
    <mergeCell ref="I341:I342"/>
    <mergeCell ref="B339:B340"/>
    <mergeCell ref="C339:C340"/>
    <mergeCell ref="D339:D340"/>
    <mergeCell ref="E339:F340"/>
    <mergeCell ref="G339:G340"/>
    <mergeCell ref="H339:H340"/>
    <mergeCell ref="B364:I364"/>
    <mergeCell ref="E365:F365"/>
    <mergeCell ref="B366:B367"/>
    <mergeCell ref="C366:C367"/>
    <mergeCell ref="D366:D367"/>
    <mergeCell ref="E366:F367"/>
    <mergeCell ref="G366:G367"/>
    <mergeCell ref="H366:H367"/>
    <mergeCell ref="I366:I367"/>
    <mergeCell ref="B359:C359"/>
    <mergeCell ref="D359:I359"/>
    <mergeCell ref="E360:I360"/>
    <mergeCell ref="B361:C362"/>
    <mergeCell ref="D361:I362"/>
    <mergeCell ref="B363:C363"/>
    <mergeCell ref="D363:I363"/>
    <mergeCell ref="I347:I348"/>
    <mergeCell ref="B349:I351"/>
    <mergeCell ref="B354:I355"/>
    <mergeCell ref="B356:C356"/>
    <mergeCell ref="D356:H356"/>
    <mergeCell ref="B357:C358"/>
    <mergeCell ref="D357:H358"/>
    <mergeCell ref="I357:I358"/>
    <mergeCell ref="B347:B348"/>
    <mergeCell ref="C347:C348"/>
    <mergeCell ref="D347:D348"/>
    <mergeCell ref="E347:F348"/>
    <mergeCell ref="G347:G348"/>
    <mergeCell ref="H347:H348"/>
    <mergeCell ref="I372:I373"/>
    <mergeCell ref="B374:B375"/>
    <mergeCell ref="C374:C375"/>
    <mergeCell ref="D374:D375"/>
    <mergeCell ref="E374:F375"/>
    <mergeCell ref="G374:G375"/>
    <mergeCell ref="H374:H375"/>
    <mergeCell ref="I374:I375"/>
    <mergeCell ref="B372:B373"/>
    <mergeCell ref="C372:C373"/>
    <mergeCell ref="D372:D373"/>
    <mergeCell ref="E372:F373"/>
    <mergeCell ref="G372:G373"/>
    <mergeCell ref="H372:H373"/>
    <mergeCell ref="I368:I369"/>
    <mergeCell ref="B370:B371"/>
    <mergeCell ref="C370:C371"/>
    <mergeCell ref="D370:D371"/>
    <mergeCell ref="E370:F371"/>
    <mergeCell ref="G370:G371"/>
    <mergeCell ref="H370:H371"/>
    <mergeCell ref="I370:I371"/>
    <mergeCell ref="B368:B369"/>
    <mergeCell ref="C368:C369"/>
    <mergeCell ref="D368:D369"/>
    <mergeCell ref="E368:F369"/>
    <mergeCell ref="G368:G369"/>
    <mergeCell ref="H368:H369"/>
    <mergeCell ref="B393:I393"/>
    <mergeCell ref="E394:F394"/>
    <mergeCell ref="B395:B396"/>
    <mergeCell ref="C395:C396"/>
    <mergeCell ref="D395:D396"/>
    <mergeCell ref="E395:F396"/>
    <mergeCell ref="G395:G396"/>
    <mergeCell ref="H395:H396"/>
    <mergeCell ref="I395:I396"/>
    <mergeCell ref="B388:C388"/>
    <mergeCell ref="D388:I388"/>
    <mergeCell ref="E389:I389"/>
    <mergeCell ref="B390:C391"/>
    <mergeCell ref="D390:I391"/>
    <mergeCell ref="B392:C392"/>
    <mergeCell ref="D392:I392"/>
    <mergeCell ref="I376:I377"/>
    <mergeCell ref="B378:I380"/>
    <mergeCell ref="B383:I384"/>
    <mergeCell ref="B385:C385"/>
    <mergeCell ref="D385:H385"/>
    <mergeCell ref="B386:C387"/>
    <mergeCell ref="D386:H387"/>
    <mergeCell ref="I386:I387"/>
    <mergeCell ref="B376:B377"/>
    <mergeCell ref="C376:C377"/>
    <mergeCell ref="D376:D377"/>
    <mergeCell ref="E376:F377"/>
    <mergeCell ref="G376:G377"/>
    <mergeCell ref="H376:H377"/>
    <mergeCell ref="I401:I402"/>
    <mergeCell ref="B403:B404"/>
    <mergeCell ref="C403:C404"/>
    <mergeCell ref="D403:D404"/>
    <mergeCell ref="E403:F404"/>
    <mergeCell ref="G403:G404"/>
    <mergeCell ref="H403:H404"/>
    <mergeCell ref="I403:I404"/>
    <mergeCell ref="B401:B402"/>
    <mergeCell ref="C401:C402"/>
    <mergeCell ref="D401:D402"/>
    <mergeCell ref="E401:F402"/>
    <mergeCell ref="G401:G402"/>
    <mergeCell ref="H401:H402"/>
    <mergeCell ref="I397:I398"/>
    <mergeCell ref="B399:B400"/>
    <mergeCell ref="C399:C400"/>
    <mergeCell ref="D399:D400"/>
    <mergeCell ref="E399:F400"/>
    <mergeCell ref="G399:G400"/>
    <mergeCell ref="H399:H400"/>
    <mergeCell ref="I399:I400"/>
    <mergeCell ref="B397:B398"/>
    <mergeCell ref="C397:C398"/>
    <mergeCell ref="D397:D398"/>
    <mergeCell ref="E397:F398"/>
    <mergeCell ref="G397:G398"/>
    <mergeCell ref="H397:H398"/>
    <mergeCell ref="B422:I422"/>
    <mergeCell ref="E423:F423"/>
    <mergeCell ref="B424:B425"/>
    <mergeCell ref="C424:C425"/>
    <mergeCell ref="D424:D425"/>
    <mergeCell ref="E424:F425"/>
    <mergeCell ref="G424:G425"/>
    <mergeCell ref="H424:H425"/>
    <mergeCell ref="I424:I425"/>
    <mergeCell ref="B417:C417"/>
    <mergeCell ref="D417:I417"/>
    <mergeCell ref="E418:I418"/>
    <mergeCell ref="B419:C420"/>
    <mergeCell ref="D419:I420"/>
    <mergeCell ref="B421:C421"/>
    <mergeCell ref="D421:I421"/>
    <mergeCell ref="I405:I406"/>
    <mergeCell ref="B407:I409"/>
    <mergeCell ref="B412:I413"/>
    <mergeCell ref="B414:C414"/>
    <mergeCell ref="D414:H414"/>
    <mergeCell ref="B415:C416"/>
    <mergeCell ref="D415:H416"/>
    <mergeCell ref="I415:I416"/>
    <mergeCell ref="B405:B406"/>
    <mergeCell ref="C405:C406"/>
    <mergeCell ref="D405:D406"/>
    <mergeCell ref="E405:F406"/>
    <mergeCell ref="G405:G406"/>
    <mergeCell ref="H405:H406"/>
    <mergeCell ref="I430:I431"/>
    <mergeCell ref="B432:B433"/>
    <mergeCell ref="C432:C433"/>
    <mergeCell ref="D432:D433"/>
    <mergeCell ref="E432:F433"/>
    <mergeCell ref="G432:G433"/>
    <mergeCell ref="H432:H433"/>
    <mergeCell ref="I432:I433"/>
    <mergeCell ref="B430:B431"/>
    <mergeCell ref="C430:C431"/>
    <mergeCell ref="D430:D431"/>
    <mergeCell ref="E430:F431"/>
    <mergeCell ref="G430:G431"/>
    <mergeCell ref="H430:H431"/>
    <mergeCell ref="I426:I427"/>
    <mergeCell ref="B428:B429"/>
    <mergeCell ref="C428:C429"/>
    <mergeCell ref="D428:D429"/>
    <mergeCell ref="E428:F429"/>
    <mergeCell ref="G428:G429"/>
    <mergeCell ref="H428:H429"/>
    <mergeCell ref="I428:I429"/>
    <mergeCell ref="B426:B427"/>
    <mergeCell ref="C426:C427"/>
    <mergeCell ref="D426:D427"/>
    <mergeCell ref="E426:F427"/>
    <mergeCell ref="G426:G427"/>
    <mergeCell ref="H426:H427"/>
    <mergeCell ref="B451:I451"/>
    <mergeCell ref="E452:F452"/>
    <mergeCell ref="B453:B454"/>
    <mergeCell ref="C453:C454"/>
    <mergeCell ref="D453:D454"/>
    <mergeCell ref="E453:F454"/>
    <mergeCell ref="G453:G454"/>
    <mergeCell ref="H453:H454"/>
    <mergeCell ref="I453:I454"/>
    <mergeCell ref="B446:C446"/>
    <mergeCell ref="D446:I446"/>
    <mergeCell ref="E447:I447"/>
    <mergeCell ref="B448:C449"/>
    <mergeCell ref="D448:I449"/>
    <mergeCell ref="B450:C450"/>
    <mergeCell ref="D450:I450"/>
    <mergeCell ref="I434:I435"/>
    <mergeCell ref="B436:I438"/>
    <mergeCell ref="B441:I442"/>
    <mergeCell ref="B443:C443"/>
    <mergeCell ref="D443:H443"/>
    <mergeCell ref="B444:C445"/>
    <mergeCell ref="D444:H445"/>
    <mergeCell ref="I444:I445"/>
    <mergeCell ref="B434:B435"/>
    <mergeCell ref="C434:C435"/>
    <mergeCell ref="D434:D435"/>
    <mergeCell ref="E434:F435"/>
    <mergeCell ref="G434:G435"/>
    <mergeCell ref="H434:H435"/>
    <mergeCell ref="I459:I460"/>
    <mergeCell ref="B461:B462"/>
    <mergeCell ref="C461:C462"/>
    <mergeCell ref="D461:D462"/>
    <mergeCell ref="E461:F462"/>
    <mergeCell ref="G461:G462"/>
    <mergeCell ref="H461:H462"/>
    <mergeCell ref="I461:I462"/>
    <mergeCell ref="B459:B460"/>
    <mergeCell ref="C459:C460"/>
    <mergeCell ref="D459:D460"/>
    <mergeCell ref="E459:F460"/>
    <mergeCell ref="G459:G460"/>
    <mergeCell ref="H459:H460"/>
    <mergeCell ref="I455:I456"/>
    <mergeCell ref="B457:B458"/>
    <mergeCell ref="C457:C458"/>
    <mergeCell ref="D457:D458"/>
    <mergeCell ref="E457:F458"/>
    <mergeCell ref="G457:G458"/>
    <mergeCell ref="H457:H458"/>
    <mergeCell ref="I457:I458"/>
    <mergeCell ref="B455:B456"/>
    <mergeCell ref="C455:C456"/>
    <mergeCell ref="D455:D456"/>
    <mergeCell ref="E455:F456"/>
    <mergeCell ref="G455:G456"/>
    <mergeCell ref="H455:H456"/>
    <mergeCell ref="B480:I480"/>
    <mergeCell ref="E481:F481"/>
    <mergeCell ref="B482:B483"/>
    <mergeCell ref="C482:C483"/>
    <mergeCell ref="D482:D483"/>
    <mergeCell ref="E482:F483"/>
    <mergeCell ref="G482:G483"/>
    <mergeCell ref="H482:H483"/>
    <mergeCell ref="I482:I483"/>
    <mergeCell ref="B475:C475"/>
    <mergeCell ref="D475:I475"/>
    <mergeCell ref="E476:I476"/>
    <mergeCell ref="B477:C478"/>
    <mergeCell ref="D477:I478"/>
    <mergeCell ref="B479:C479"/>
    <mergeCell ref="D479:I479"/>
    <mergeCell ref="I463:I464"/>
    <mergeCell ref="B465:I467"/>
    <mergeCell ref="B470:I471"/>
    <mergeCell ref="B472:C472"/>
    <mergeCell ref="D472:H472"/>
    <mergeCell ref="B473:C474"/>
    <mergeCell ref="D473:H474"/>
    <mergeCell ref="I473:I474"/>
    <mergeCell ref="B463:B464"/>
    <mergeCell ref="C463:C464"/>
    <mergeCell ref="D463:D464"/>
    <mergeCell ref="E463:F464"/>
    <mergeCell ref="G463:G464"/>
    <mergeCell ref="H463:H464"/>
    <mergeCell ref="I488:I489"/>
    <mergeCell ref="B490:B491"/>
    <mergeCell ref="C490:C491"/>
    <mergeCell ref="D490:D491"/>
    <mergeCell ref="E490:F491"/>
    <mergeCell ref="G490:G491"/>
    <mergeCell ref="H490:H491"/>
    <mergeCell ref="I490:I491"/>
    <mergeCell ref="B488:B489"/>
    <mergeCell ref="C488:C489"/>
    <mergeCell ref="D488:D489"/>
    <mergeCell ref="E488:F489"/>
    <mergeCell ref="G488:G489"/>
    <mergeCell ref="H488:H489"/>
    <mergeCell ref="I484:I485"/>
    <mergeCell ref="B486:B487"/>
    <mergeCell ref="C486:C487"/>
    <mergeCell ref="D486:D487"/>
    <mergeCell ref="E486:F487"/>
    <mergeCell ref="G486:G487"/>
    <mergeCell ref="H486:H487"/>
    <mergeCell ref="I486:I487"/>
    <mergeCell ref="B484:B485"/>
    <mergeCell ref="C484:C485"/>
    <mergeCell ref="D484:D485"/>
    <mergeCell ref="E484:F485"/>
    <mergeCell ref="G484:G485"/>
    <mergeCell ref="H484:H485"/>
    <mergeCell ref="B509:I509"/>
    <mergeCell ref="E510:F510"/>
    <mergeCell ref="B511:B512"/>
    <mergeCell ref="C511:C512"/>
    <mergeCell ref="D511:D512"/>
    <mergeCell ref="E511:F512"/>
    <mergeCell ref="G511:G512"/>
    <mergeCell ref="H511:H512"/>
    <mergeCell ref="I511:I512"/>
    <mergeCell ref="B504:C504"/>
    <mergeCell ref="D504:I504"/>
    <mergeCell ref="E505:I505"/>
    <mergeCell ref="B506:C507"/>
    <mergeCell ref="D506:I507"/>
    <mergeCell ref="B508:C508"/>
    <mergeCell ref="D508:I508"/>
    <mergeCell ref="I492:I493"/>
    <mergeCell ref="B494:I496"/>
    <mergeCell ref="B499:I500"/>
    <mergeCell ref="B501:C501"/>
    <mergeCell ref="D501:H501"/>
    <mergeCell ref="B502:C503"/>
    <mergeCell ref="D502:H503"/>
    <mergeCell ref="I502:I503"/>
    <mergeCell ref="B492:B493"/>
    <mergeCell ref="C492:C493"/>
    <mergeCell ref="D492:D493"/>
    <mergeCell ref="E492:F493"/>
    <mergeCell ref="G492:G493"/>
    <mergeCell ref="H492:H493"/>
    <mergeCell ref="I517:I518"/>
    <mergeCell ref="B519:B520"/>
    <mergeCell ref="C519:C520"/>
    <mergeCell ref="D519:D520"/>
    <mergeCell ref="E519:F520"/>
    <mergeCell ref="G519:G520"/>
    <mergeCell ref="H519:H520"/>
    <mergeCell ref="I519:I520"/>
    <mergeCell ref="B517:B518"/>
    <mergeCell ref="C517:C518"/>
    <mergeCell ref="D517:D518"/>
    <mergeCell ref="E517:F518"/>
    <mergeCell ref="G517:G518"/>
    <mergeCell ref="H517:H518"/>
    <mergeCell ref="I513:I514"/>
    <mergeCell ref="B515:B516"/>
    <mergeCell ref="C515:C516"/>
    <mergeCell ref="D515:D516"/>
    <mergeCell ref="E515:F516"/>
    <mergeCell ref="G515:G516"/>
    <mergeCell ref="H515:H516"/>
    <mergeCell ref="I515:I516"/>
    <mergeCell ref="B513:B514"/>
    <mergeCell ref="C513:C514"/>
    <mergeCell ref="D513:D514"/>
    <mergeCell ref="E513:F514"/>
    <mergeCell ref="G513:G514"/>
    <mergeCell ref="H513:H514"/>
    <mergeCell ref="B533:C533"/>
    <mergeCell ref="D533:I533"/>
    <mergeCell ref="E534:I534"/>
    <mergeCell ref="B535:C536"/>
    <mergeCell ref="D535:I536"/>
    <mergeCell ref="B537:C537"/>
    <mergeCell ref="D537:I537"/>
    <mergeCell ref="I521:I522"/>
    <mergeCell ref="B523:I525"/>
    <mergeCell ref="B528:I529"/>
    <mergeCell ref="B530:C530"/>
    <mergeCell ref="D530:H530"/>
    <mergeCell ref="B531:C532"/>
    <mergeCell ref="D531:H532"/>
    <mergeCell ref="I531:I532"/>
    <mergeCell ref="B521:B522"/>
    <mergeCell ref="C521:C522"/>
    <mergeCell ref="D521:D522"/>
    <mergeCell ref="E521:F522"/>
    <mergeCell ref="G521:G522"/>
    <mergeCell ref="H521:H522"/>
    <mergeCell ref="I542:I543"/>
    <mergeCell ref="B544:B545"/>
    <mergeCell ref="C544:C545"/>
    <mergeCell ref="D544:D545"/>
    <mergeCell ref="E544:F545"/>
    <mergeCell ref="G544:G545"/>
    <mergeCell ref="H544:H545"/>
    <mergeCell ref="I544:I545"/>
    <mergeCell ref="B542:B543"/>
    <mergeCell ref="C542:C543"/>
    <mergeCell ref="D542:D543"/>
    <mergeCell ref="E542:F543"/>
    <mergeCell ref="G542:G543"/>
    <mergeCell ref="H542:H543"/>
    <mergeCell ref="B538:I538"/>
    <mergeCell ref="E539:F539"/>
    <mergeCell ref="B540:B541"/>
    <mergeCell ref="C540:C541"/>
    <mergeCell ref="D540:D541"/>
    <mergeCell ref="E540:F541"/>
    <mergeCell ref="G540:G541"/>
    <mergeCell ref="H540:H541"/>
    <mergeCell ref="I540:I541"/>
    <mergeCell ref="I550:I551"/>
    <mergeCell ref="B552:I554"/>
    <mergeCell ref="B557:I558"/>
    <mergeCell ref="B559:C559"/>
    <mergeCell ref="D559:H559"/>
    <mergeCell ref="B560:C561"/>
    <mergeCell ref="D560:H561"/>
    <mergeCell ref="I560:I561"/>
    <mergeCell ref="B550:B551"/>
    <mergeCell ref="C550:C551"/>
    <mergeCell ref="D550:D551"/>
    <mergeCell ref="E550:F551"/>
    <mergeCell ref="G550:G551"/>
    <mergeCell ref="H550:H551"/>
    <mergeCell ref="I546:I547"/>
    <mergeCell ref="B548:B549"/>
    <mergeCell ref="C548:C549"/>
    <mergeCell ref="D548:D549"/>
    <mergeCell ref="E548:F549"/>
    <mergeCell ref="G548:G549"/>
    <mergeCell ref="H548:H549"/>
    <mergeCell ref="I548:I549"/>
    <mergeCell ref="B546:B547"/>
    <mergeCell ref="C546:C547"/>
    <mergeCell ref="D546:D547"/>
    <mergeCell ref="E546:F547"/>
    <mergeCell ref="G546:G547"/>
    <mergeCell ref="H546:H547"/>
    <mergeCell ref="I573:I574"/>
    <mergeCell ref="B571:B572"/>
    <mergeCell ref="C571:C572"/>
    <mergeCell ref="D571:D572"/>
    <mergeCell ref="E571:F572"/>
    <mergeCell ref="G571:G572"/>
    <mergeCell ref="H571:H572"/>
    <mergeCell ref="B567:I567"/>
    <mergeCell ref="E568:F568"/>
    <mergeCell ref="B569:B570"/>
    <mergeCell ref="C569:C570"/>
    <mergeCell ref="D569:D570"/>
    <mergeCell ref="E569:F570"/>
    <mergeCell ref="G569:G570"/>
    <mergeCell ref="H569:H570"/>
    <mergeCell ref="I569:I570"/>
    <mergeCell ref="B562:C562"/>
    <mergeCell ref="D562:I562"/>
    <mergeCell ref="E563:I563"/>
    <mergeCell ref="B564:C565"/>
    <mergeCell ref="D564:I565"/>
    <mergeCell ref="B566:C566"/>
    <mergeCell ref="D566:I566"/>
    <mergeCell ref="I571:I572"/>
    <mergeCell ref="B573:B574"/>
    <mergeCell ref="C573:C574"/>
    <mergeCell ref="D573:D574"/>
    <mergeCell ref="E573:F574"/>
    <mergeCell ref="G573:G574"/>
    <mergeCell ref="H573:H574"/>
    <mergeCell ref="I579:I580"/>
    <mergeCell ref="B581:I583"/>
    <mergeCell ref="B579:B580"/>
    <mergeCell ref="C579:C580"/>
    <mergeCell ref="D579:D580"/>
    <mergeCell ref="E579:F580"/>
    <mergeCell ref="G579:G580"/>
    <mergeCell ref="H579:H580"/>
    <mergeCell ref="I575:I576"/>
    <mergeCell ref="B577:B578"/>
    <mergeCell ref="C577:C578"/>
    <mergeCell ref="D577:D578"/>
    <mergeCell ref="E577:F578"/>
    <mergeCell ref="G577:G578"/>
    <mergeCell ref="H577:H578"/>
    <mergeCell ref="I577:I578"/>
    <mergeCell ref="B575:B576"/>
    <mergeCell ref="C575:C576"/>
    <mergeCell ref="D575:D576"/>
    <mergeCell ref="E575:F576"/>
    <mergeCell ref="G575:G576"/>
    <mergeCell ref="H575:H576"/>
  </mergeCells>
  <phoneticPr fontId="1"/>
  <dataValidations count="1">
    <dataValidation imeMode="halfKatakana" allowBlank="1" showInputMessage="1" showErrorMessage="1" sqref="G18:G29 G250:G261 G47:G58 G540:G551 G76:G87 G105:G116 G134:G145 G163:G174 G192:G203 G221:G232 G279:G290 G308:G319 G337:G348 G366:G377 G395:G406 G424:G435 G453:G464 G482:G493 G511:G522 G569:G580"/>
  </dataValidations>
  <pageMargins left="0.7" right="0.7" top="0.75" bottom="0.75" header="0.3" footer="0.3"/>
  <pageSetup paperSize="9" scale="72" fitToHeight="0" orientation="portrait" horizontalDpi="4294967293" verticalDpi="0" r:id="rId1"/>
  <rowBreaks count="9" manualBreakCount="9">
    <brk id="62" max="9" man="1"/>
    <brk id="120" max="9" man="1"/>
    <brk id="178" max="9" man="1"/>
    <brk id="236" max="9" man="1"/>
    <brk id="294" max="9" man="1"/>
    <brk id="352" max="9" man="1"/>
    <brk id="410" max="9" man="1"/>
    <brk id="468" max="9" man="1"/>
    <brk id="526" max="9"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男子登録情報!$M$2</xm:f>
          </x14:formula1>
          <xm:sqref>I9:I10</xm:sqref>
        </x14:dataValidation>
        <x14:dataValidation type="list" allowBlank="1" showInputMessage="1" showErrorMessage="1">
          <x14:formula1>
            <xm:f>男子登録情報!$M$1:$M$20</xm:f>
          </x14:formula1>
          <xm:sqref>I38:I39 I560:I561 I531:I532 I502:I503 I473:I474 I444:I445 I415:I416 I386:I387 I357:I358 I328:I329 I299:I300 I270:I271 I241:I242 I212:I213 I183:I184 I154:I155 I125:I126 I96:I97 I67:I68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R56"/>
  <sheetViews>
    <sheetView workbookViewId="0">
      <selection activeCell="B28" sqref="B28:D29"/>
    </sheetView>
  </sheetViews>
  <sheetFormatPr defaultColWidth="9" defaultRowHeight="13.5"/>
  <cols>
    <col min="1" max="11" width="9" style="62"/>
    <col min="12" max="12" width="9" style="62" customWidth="1"/>
    <col min="13" max="16384" width="9" style="62"/>
  </cols>
  <sheetData>
    <row r="1" spans="1:9">
      <c r="A1" s="754" t="str">
        <f>'加盟校情報&amp;大会設定'!H5&amp;'加盟校情報&amp;大会設定'!I5&amp;'加盟校情報&amp;大会設定'!J5</f>
        <v>第50回東海学生陸上競技秋季選手権大会</v>
      </c>
      <c r="B1" s="754"/>
      <c r="C1" s="754"/>
      <c r="D1" s="754"/>
      <c r="E1" s="754"/>
      <c r="F1" s="754"/>
      <c r="G1" s="754"/>
      <c r="H1" s="754"/>
      <c r="I1" s="754"/>
    </row>
    <row r="2" spans="1:9">
      <c r="A2" s="754"/>
      <c r="B2" s="754"/>
      <c r="C2" s="754"/>
      <c r="D2" s="754"/>
      <c r="E2" s="754"/>
      <c r="F2" s="754"/>
      <c r="G2" s="754"/>
      <c r="H2" s="754"/>
      <c r="I2" s="754"/>
    </row>
    <row r="3" spans="1:9">
      <c r="A3" s="754" t="s">
        <v>1973</v>
      </c>
      <c r="B3" s="754"/>
      <c r="C3" s="754"/>
      <c r="D3" s="754"/>
      <c r="E3" s="754"/>
      <c r="F3" s="754"/>
      <c r="G3" s="754"/>
      <c r="H3" s="754"/>
      <c r="I3" s="754"/>
    </row>
    <row r="4" spans="1:9">
      <c r="A4" s="754"/>
      <c r="B4" s="754"/>
      <c r="C4" s="754"/>
      <c r="D4" s="754"/>
      <c r="E4" s="754"/>
      <c r="F4" s="754"/>
      <c r="G4" s="754"/>
      <c r="H4" s="754"/>
      <c r="I4" s="754"/>
    </row>
    <row r="6" spans="1:9">
      <c r="A6" s="755" t="s">
        <v>1929</v>
      </c>
      <c r="B6" s="755"/>
      <c r="C6" s="757">
        <f>基本情報登録!D8</f>
        <v>0</v>
      </c>
      <c r="D6" s="757"/>
      <c r="E6" s="757"/>
      <c r="F6" s="757"/>
      <c r="G6" s="757"/>
      <c r="H6" s="757"/>
      <c r="I6" s="757"/>
    </row>
    <row r="7" spans="1:9">
      <c r="A7" s="756"/>
      <c r="B7" s="756"/>
      <c r="C7" s="758"/>
      <c r="D7" s="758"/>
      <c r="E7" s="758"/>
      <c r="F7" s="758"/>
      <c r="G7" s="758"/>
      <c r="H7" s="758"/>
      <c r="I7" s="758"/>
    </row>
    <row r="9" spans="1:9" ht="13.5" customHeight="1">
      <c r="A9" s="755" t="s">
        <v>1944</v>
      </c>
      <c r="B9" s="755"/>
      <c r="C9" s="757">
        <f>基本情報登録!D20</f>
        <v>0</v>
      </c>
      <c r="D9" s="757"/>
      <c r="E9" s="757"/>
      <c r="F9" s="757"/>
      <c r="G9" s="757"/>
      <c r="H9" s="757"/>
      <c r="I9" s="63"/>
    </row>
    <row r="10" spans="1:9" ht="13.5" customHeight="1">
      <c r="A10" s="756"/>
      <c r="B10" s="756"/>
      <c r="C10" s="758"/>
      <c r="D10" s="758"/>
      <c r="E10" s="758"/>
      <c r="F10" s="758"/>
      <c r="G10" s="758"/>
      <c r="H10" s="758"/>
      <c r="I10" s="64" t="s">
        <v>1930</v>
      </c>
    </row>
    <row r="12" spans="1:9" ht="13.5" customHeight="1">
      <c r="A12" s="755" t="str">
        <f>基本情報登録!B16</f>
        <v>部長名</v>
      </c>
      <c r="B12" s="755"/>
      <c r="C12" s="759">
        <f>基本情報登録!D16</f>
        <v>0</v>
      </c>
      <c r="D12" s="759"/>
      <c r="E12" s="759"/>
      <c r="F12" s="759"/>
      <c r="G12" s="759"/>
      <c r="H12" s="759"/>
      <c r="I12" s="63"/>
    </row>
    <row r="13" spans="1:9" ht="13.5" customHeight="1">
      <c r="A13" s="756"/>
      <c r="B13" s="756"/>
      <c r="C13" s="760"/>
      <c r="D13" s="760"/>
      <c r="E13" s="760"/>
      <c r="F13" s="760"/>
      <c r="G13" s="760"/>
      <c r="H13" s="760"/>
      <c r="I13" s="64" t="s">
        <v>1930</v>
      </c>
    </row>
    <row r="15" spans="1:9" ht="13.5" customHeight="1">
      <c r="A15" s="755" t="str">
        <f>基本情報登録!B25</f>
        <v>申込責任者氏名</v>
      </c>
      <c r="B15" s="755"/>
      <c r="C15" s="759">
        <f>基本情報登録!D25</f>
        <v>0</v>
      </c>
      <c r="D15" s="759"/>
      <c r="E15" s="759"/>
      <c r="F15" s="759"/>
      <c r="G15" s="759"/>
      <c r="H15" s="759"/>
      <c r="I15" s="79"/>
    </row>
    <row r="16" spans="1:9" ht="13.5" customHeight="1">
      <c r="A16" s="756"/>
      <c r="B16" s="756"/>
      <c r="C16" s="760"/>
      <c r="D16" s="760"/>
      <c r="E16" s="760"/>
      <c r="F16" s="760"/>
      <c r="G16" s="760"/>
      <c r="H16" s="760"/>
      <c r="I16" s="64" t="s">
        <v>1930</v>
      </c>
    </row>
    <row r="18" spans="1:18">
      <c r="B18" s="65" t="s">
        <v>1931</v>
      </c>
      <c r="C18" s="771"/>
      <c r="D18" s="772"/>
      <c r="E18" s="66"/>
      <c r="F18" s="67" t="s">
        <v>1932</v>
      </c>
      <c r="G18" s="773" t="str">
        <f>IF(基本情報登録!D27&gt;0,基本情報登録!D27,"")</f>
        <v/>
      </c>
      <c r="H18" s="773"/>
      <c r="I18" s="773"/>
    </row>
    <row r="19" spans="1:18">
      <c r="A19" s="755" t="s">
        <v>1943</v>
      </c>
      <c r="B19" s="755"/>
      <c r="C19" s="774"/>
      <c r="D19" s="774"/>
      <c r="E19" s="68" t="s">
        <v>1933</v>
      </c>
      <c r="F19" s="774"/>
      <c r="G19" s="774"/>
      <c r="H19" s="774"/>
      <c r="I19" s="68" t="s">
        <v>1934</v>
      </c>
    </row>
    <row r="20" spans="1:18">
      <c r="A20" s="756"/>
      <c r="B20" s="756"/>
      <c r="C20" s="774"/>
      <c r="D20" s="774"/>
      <c r="E20" s="774"/>
      <c r="F20" s="774"/>
      <c r="G20" s="774"/>
      <c r="H20" s="774"/>
      <c r="I20" s="774"/>
    </row>
    <row r="23" spans="1:18">
      <c r="A23" s="775" t="s">
        <v>1935</v>
      </c>
      <c r="B23" s="746" t="s">
        <v>1972</v>
      </c>
      <c r="C23" s="747"/>
      <c r="D23" s="748"/>
      <c r="E23" s="761" t="s">
        <v>1936</v>
      </c>
      <c r="F23" s="797" t="str">
        <f>IF(基本情報登録!D8&gt;0,VLOOKUP(基本情報登録!D8,'加盟校情報&amp;大会設定'!A3:D47,4,FALSE),"")</f>
        <v/>
      </c>
      <c r="G23" s="798"/>
      <c r="H23" s="798"/>
      <c r="I23" s="799"/>
    </row>
    <row r="24" spans="1:18">
      <c r="A24" s="775"/>
      <c r="B24" s="749"/>
      <c r="C24" s="750"/>
      <c r="D24" s="751"/>
      <c r="E24" s="762"/>
      <c r="F24" s="800"/>
      <c r="G24" s="801"/>
      <c r="H24" s="801"/>
      <c r="I24" s="802"/>
      <c r="P24" s="790"/>
      <c r="Q24" s="791"/>
      <c r="R24" s="792"/>
    </row>
    <row r="25" spans="1:18" s="69" customFormat="1">
      <c r="A25" s="752"/>
      <c r="B25" s="763" t="s">
        <v>1937</v>
      </c>
      <c r="C25" s="764"/>
      <c r="D25" s="765"/>
      <c r="E25" s="769" t="s">
        <v>32</v>
      </c>
      <c r="F25" s="769" t="s">
        <v>1938</v>
      </c>
      <c r="G25" s="769" t="s">
        <v>1939</v>
      </c>
      <c r="H25" s="793" t="s">
        <v>2025</v>
      </c>
      <c r="I25" s="794"/>
    </row>
    <row r="26" spans="1:18">
      <c r="A26" s="753"/>
      <c r="B26" s="766"/>
      <c r="C26" s="767"/>
      <c r="D26" s="768"/>
      <c r="E26" s="770"/>
      <c r="F26" s="770"/>
      <c r="G26" s="770"/>
      <c r="H26" s="795"/>
      <c r="I26" s="796"/>
    </row>
    <row r="27" spans="1:18" ht="13.5" customHeight="1">
      <c r="A27" s="776">
        <v>1</v>
      </c>
      <c r="B27" s="776" t="str">
        <f>'様式Ⅰ(男子)'!$E14</f>
        <v/>
      </c>
      <c r="C27" s="764"/>
      <c r="D27" s="765"/>
      <c r="E27" s="778">
        <f>'様式Ⅰ(男子)'!$C14</f>
        <v>0</v>
      </c>
      <c r="F27" s="769" t="str">
        <f>'様式Ⅰ(男子)'!$G14</f>
        <v/>
      </c>
      <c r="G27" s="769" t="str">
        <f>'様式Ⅰ(男子)'!$G15</f>
        <v/>
      </c>
      <c r="H27" s="786"/>
      <c r="I27" s="787"/>
    </row>
    <row r="28" spans="1:18" ht="13.5" customHeight="1">
      <c r="A28" s="777"/>
      <c r="B28" s="780" t="str">
        <f>'様式Ⅰ(男子)'!$D14</f>
        <v/>
      </c>
      <c r="C28" s="781">
        <f>'様式Ⅰ(女子)'!$C15</f>
        <v>0</v>
      </c>
      <c r="D28" s="782">
        <f>'様式Ⅰ(女子)'!$C15</f>
        <v>0</v>
      </c>
      <c r="E28" s="779"/>
      <c r="F28" s="770"/>
      <c r="G28" s="770"/>
      <c r="H28" s="788"/>
      <c r="I28" s="789"/>
    </row>
    <row r="29" spans="1:18" ht="13.5" customHeight="1">
      <c r="A29" s="783">
        <v>2</v>
      </c>
      <c r="B29" s="776" t="str">
        <f>'様式Ⅰ(男子)'!$E16</f>
        <v/>
      </c>
      <c r="C29" s="764"/>
      <c r="D29" s="765"/>
      <c r="E29" s="778">
        <f>'様式Ⅰ(男子)'!$C16</f>
        <v>0</v>
      </c>
      <c r="F29" s="769" t="str">
        <f>'様式Ⅰ(男子)'!$G16</f>
        <v/>
      </c>
      <c r="G29" s="769" t="str">
        <f>'様式Ⅰ(男子)'!$G17</f>
        <v/>
      </c>
      <c r="H29" s="786"/>
      <c r="I29" s="787"/>
    </row>
    <row r="30" spans="1:18" ht="13.5" customHeight="1">
      <c r="A30" s="777"/>
      <c r="B30" s="780" t="str">
        <f>'様式Ⅰ(男子)'!$D16</f>
        <v/>
      </c>
      <c r="C30" s="781">
        <f>'様式Ⅰ(女子)'!$C16</f>
        <v>0</v>
      </c>
      <c r="D30" s="782">
        <f>'様式Ⅰ(女子)'!$C16</f>
        <v>0</v>
      </c>
      <c r="E30" s="779"/>
      <c r="F30" s="770"/>
      <c r="G30" s="770"/>
      <c r="H30" s="788"/>
      <c r="I30" s="789"/>
    </row>
    <row r="31" spans="1:18" ht="13.5" customHeight="1">
      <c r="A31" s="783">
        <v>3</v>
      </c>
      <c r="B31" s="766" t="str">
        <f>'様式Ⅰ(男子)'!$E18</f>
        <v/>
      </c>
      <c r="C31" s="767"/>
      <c r="D31" s="768"/>
      <c r="E31" s="778">
        <f>'様式Ⅰ(男子)'!$C18</f>
        <v>0</v>
      </c>
      <c r="F31" s="769" t="str">
        <f>'様式Ⅰ(男子)'!$G18</f>
        <v/>
      </c>
      <c r="G31" s="769" t="str">
        <f>'様式Ⅰ(男子)'!$G19</f>
        <v/>
      </c>
      <c r="H31" s="786"/>
      <c r="I31" s="787"/>
    </row>
    <row r="32" spans="1:18" ht="13.5" customHeight="1">
      <c r="A32" s="777"/>
      <c r="B32" s="780" t="str">
        <f>'様式Ⅰ(男子)'!$D18</f>
        <v/>
      </c>
      <c r="C32" s="781" t="e">
        <f>'様式Ⅰ(女子)'!#REF!</f>
        <v>#REF!</v>
      </c>
      <c r="D32" s="782" t="e">
        <f>'様式Ⅰ(女子)'!#REF!</f>
        <v>#REF!</v>
      </c>
      <c r="E32" s="779"/>
      <c r="F32" s="770"/>
      <c r="G32" s="770"/>
      <c r="H32" s="788"/>
      <c r="I32" s="789"/>
    </row>
    <row r="33" spans="1:9" ht="13.5" customHeight="1">
      <c r="A33" s="783">
        <v>4</v>
      </c>
      <c r="B33" s="776" t="str">
        <f>'様式Ⅰ(男子)'!$E20</f>
        <v/>
      </c>
      <c r="C33" s="764"/>
      <c r="D33" s="765"/>
      <c r="E33" s="778">
        <f>'様式Ⅰ(男子)'!$C20</f>
        <v>0</v>
      </c>
      <c r="F33" s="769" t="str">
        <f>'様式Ⅰ(男子)'!$G20</f>
        <v/>
      </c>
      <c r="G33" s="769" t="str">
        <f>'様式Ⅰ(男子)'!$G21</f>
        <v/>
      </c>
      <c r="H33" s="786"/>
      <c r="I33" s="787"/>
    </row>
    <row r="34" spans="1:9" ht="13.5" customHeight="1">
      <c r="A34" s="777"/>
      <c r="B34" s="780" t="str">
        <f>'様式Ⅰ(男子)'!$D20</f>
        <v/>
      </c>
      <c r="C34" s="781">
        <f>'様式Ⅰ(女子)'!$C19</f>
        <v>0</v>
      </c>
      <c r="D34" s="782">
        <f>'様式Ⅰ(女子)'!$C19</f>
        <v>0</v>
      </c>
      <c r="E34" s="779"/>
      <c r="F34" s="770"/>
      <c r="G34" s="770"/>
      <c r="H34" s="788"/>
      <c r="I34" s="789"/>
    </row>
    <row r="35" spans="1:9" ht="13.5" customHeight="1">
      <c r="A35" s="783">
        <v>5</v>
      </c>
      <c r="B35" s="776" t="str">
        <f>'様式Ⅰ(男子)'!$E22</f>
        <v/>
      </c>
      <c r="C35" s="764"/>
      <c r="D35" s="765"/>
      <c r="E35" s="778">
        <f>'様式Ⅰ(男子)'!$C22</f>
        <v>0</v>
      </c>
      <c r="F35" s="769" t="str">
        <f>'様式Ⅰ(男子)'!$G22</f>
        <v/>
      </c>
      <c r="G35" s="769" t="str">
        <f>'様式Ⅰ(男子)'!$G23</f>
        <v/>
      </c>
      <c r="H35" s="786"/>
      <c r="I35" s="787"/>
    </row>
    <row r="36" spans="1:9" ht="13.5" customHeight="1">
      <c r="A36" s="777"/>
      <c r="B36" s="780" t="str">
        <f>'様式Ⅰ(男子)'!$D22</f>
        <v/>
      </c>
      <c r="C36" s="781">
        <f>'様式Ⅰ(女子)'!$C20</f>
        <v>0</v>
      </c>
      <c r="D36" s="782">
        <f>'様式Ⅰ(女子)'!$C20</f>
        <v>0</v>
      </c>
      <c r="E36" s="779"/>
      <c r="F36" s="770"/>
      <c r="G36" s="770"/>
      <c r="H36" s="788"/>
      <c r="I36" s="789"/>
    </row>
    <row r="37" spans="1:9" ht="13.5" customHeight="1">
      <c r="A37" s="783">
        <v>6</v>
      </c>
      <c r="B37" s="776" t="str">
        <f>'様式Ⅰ(男子)'!$E24</f>
        <v/>
      </c>
      <c r="C37" s="764"/>
      <c r="D37" s="765"/>
      <c r="E37" s="778">
        <f>'様式Ⅰ(男子)'!$C24</f>
        <v>0</v>
      </c>
      <c r="F37" s="769" t="str">
        <f>'様式Ⅰ(男子)'!$G24</f>
        <v/>
      </c>
      <c r="G37" s="769" t="str">
        <f>'様式Ⅰ(男子)'!$G25</f>
        <v/>
      </c>
      <c r="H37" s="786"/>
      <c r="I37" s="787"/>
    </row>
    <row r="38" spans="1:9" ht="13.5" customHeight="1">
      <c r="A38" s="777"/>
      <c r="B38" s="780" t="str">
        <f>'様式Ⅰ(男子)'!$D24</f>
        <v/>
      </c>
      <c r="C38" s="781" t="e">
        <f>'様式Ⅰ(女子)'!#REF!</f>
        <v>#REF!</v>
      </c>
      <c r="D38" s="782" t="e">
        <f>'様式Ⅰ(女子)'!#REF!</f>
        <v>#REF!</v>
      </c>
      <c r="E38" s="779"/>
      <c r="F38" s="770"/>
      <c r="G38" s="770"/>
      <c r="H38" s="788"/>
      <c r="I38" s="789"/>
    </row>
    <row r="39" spans="1:9" ht="13.5" customHeight="1">
      <c r="A39" s="783">
        <v>7</v>
      </c>
      <c r="B39" s="776" t="str">
        <f>'様式Ⅰ(男子)'!$E26</f>
        <v/>
      </c>
      <c r="C39" s="764"/>
      <c r="D39" s="765"/>
      <c r="E39" s="778">
        <f>'様式Ⅰ(男子)'!$C26</f>
        <v>0</v>
      </c>
      <c r="F39" s="769" t="str">
        <f>'様式Ⅰ(男子)'!$G26</f>
        <v/>
      </c>
      <c r="G39" s="769" t="str">
        <f>'様式Ⅰ(男子)'!$G27</f>
        <v/>
      </c>
      <c r="H39" s="786"/>
      <c r="I39" s="787"/>
    </row>
    <row r="40" spans="1:9" ht="13.5" customHeight="1">
      <c r="A40" s="777"/>
      <c r="B40" s="780" t="str">
        <f>'様式Ⅰ(男子)'!$D26</f>
        <v/>
      </c>
      <c r="C40" s="781">
        <f>'様式Ⅰ(女子)'!$C23</f>
        <v>0</v>
      </c>
      <c r="D40" s="782">
        <f>'様式Ⅰ(女子)'!$C23</f>
        <v>0</v>
      </c>
      <c r="E40" s="779"/>
      <c r="F40" s="770"/>
      <c r="G40" s="770"/>
      <c r="H40" s="788"/>
      <c r="I40" s="789"/>
    </row>
    <row r="41" spans="1:9" ht="13.5" customHeight="1">
      <c r="A41" s="783">
        <v>8</v>
      </c>
      <c r="B41" s="776" t="str">
        <f>'様式Ⅰ(男子)'!$E28</f>
        <v/>
      </c>
      <c r="C41" s="764"/>
      <c r="D41" s="765"/>
      <c r="E41" s="778">
        <f>'様式Ⅰ(男子)'!$C28</f>
        <v>0</v>
      </c>
      <c r="F41" s="769" t="str">
        <f>'様式Ⅰ(男子)'!$G28</f>
        <v/>
      </c>
      <c r="G41" s="769" t="str">
        <f>'様式Ⅰ(男子)'!$G29</f>
        <v/>
      </c>
      <c r="H41" s="786"/>
      <c r="I41" s="787"/>
    </row>
    <row r="42" spans="1:9" ht="13.5" customHeight="1">
      <c r="A42" s="777"/>
      <c r="B42" s="780" t="str">
        <f>'様式Ⅰ(男子)'!$D28</f>
        <v/>
      </c>
      <c r="C42" s="781">
        <f>'様式Ⅰ(女子)'!$C24</f>
        <v>0</v>
      </c>
      <c r="D42" s="782">
        <f>'様式Ⅰ(女子)'!$C24</f>
        <v>0</v>
      </c>
      <c r="E42" s="779"/>
      <c r="F42" s="770"/>
      <c r="G42" s="770"/>
      <c r="H42" s="788"/>
      <c r="I42" s="789"/>
    </row>
    <row r="43" spans="1:9" ht="13.5" customHeight="1">
      <c r="A43" s="783">
        <v>9</v>
      </c>
      <c r="B43" s="776" t="str">
        <f>'様式Ⅰ(男子)'!$E30</f>
        <v/>
      </c>
      <c r="C43" s="764"/>
      <c r="D43" s="765"/>
      <c r="E43" s="778">
        <f>'様式Ⅰ(男子)'!$C30</f>
        <v>0</v>
      </c>
      <c r="F43" s="778" t="str">
        <f>'様式Ⅰ(男子)'!$G30</f>
        <v/>
      </c>
      <c r="G43" s="778" t="str">
        <f>'様式Ⅰ(男子)'!$G31</f>
        <v/>
      </c>
      <c r="H43" s="786"/>
      <c r="I43" s="787"/>
    </row>
    <row r="44" spans="1:9" ht="13.5" customHeight="1">
      <c r="A44" s="777"/>
      <c r="B44" s="780" t="str">
        <f>'様式Ⅰ(男子)'!$D30</f>
        <v/>
      </c>
      <c r="C44" s="781" t="e">
        <f>'様式Ⅰ(女子)'!#REF!</f>
        <v>#REF!</v>
      </c>
      <c r="D44" s="782" t="e">
        <f>'様式Ⅰ(女子)'!#REF!</f>
        <v>#REF!</v>
      </c>
      <c r="E44" s="779"/>
      <c r="F44" s="779"/>
      <c r="G44" s="779"/>
      <c r="H44" s="788"/>
      <c r="I44" s="789"/>
    </row>
    <row r="45" spans="1:9" ht="13.5" customHeight="1">
      <c r="A45" s="783">
        <v>10</v>
      </c>
      <c r="B45" s="776" t="str">
        <f>'様式Ⅰ(男子)'!$E32</f>
        <v/>
      </c>
      <c r="C45" s="764"/>
      <c r="D45" s="765"/>
      <c r="E45" s="778">
        <f>'様式Ⅰ(男子)'!$C32</f>
        <v>0</v>
      </c>
      <c r="F45" s="778" t="str">
        <f>'様式Ⅰ(男子)'!$G32</f>
        <v/>
      </c>
      <c r="G45" s="778" t="str">
        <f>'様式Ⅰ(男子)'!$G33</f>
        <v/>
      </c>
      <c r="H45" s="786"/>
      <c r="I45" s="787"/>
    </row>
    <row r="46" spans="1:9" ht="13.5" customHeight="1">
      <c r="A46" s="777"/>
      <c r="B46" s="780" t="str">
        <f>'様式Ⅰ(男子)'!$D32</f>
        <v/>
      </c>
      <c r="C46" s="781">
        <f>'様式Ⅰ(女子)'!$C27</f>
        <v>0</v>
      </c>
      <c r="D46" s="782">
        <f>'様式Ⅰ(女子)'!$C27</f>
        <v>0</v>
      </c>
      <c r="E46" s="779"/>
      <c r="F46" s="779"/>
      <c r="G46" s="779"/>
      <c r="H46" s="788"/>
      <c r="I46" s="789"/>
    </row>
    <row r="47" spans="1:9" ht="13.5" customHeight="1">
      <c r="A47" s="783">
        <v>11</v>
      </c>
      <c r="B47" s="776" t="str">
        <f>'様式Ⅰ(男子)'!$E34</f>
        <v/>
      </c>
      <c r="C47" s="764"/>
      <c r="D47" s="765"/>
      <c r="E47" s="778">
        <f>'様式Ⅰ(男子)'!$C34</f>
        <v>0</v>
      </c>
      <c r="F47" s="778" t="str">
        <f>'様式Ⅰ(男子)'!$G34</f>
        <v/>
      </c>
      <c r="G47" s="778" t="str">
        <f>'様式Ⅰ(男子)'!$G35</f>
        <v/>
      </c>
      <c r="H47" s="786"/>
      <c r="I47" s="787"/>
    </row>
    <row r="48" spans="1:9" ht="13.5" customHeight="1">
      <c r="A48" s="777"/>
      <c r="B48" s="780" t="str">
        <f>'様式Ⅰ(男子)'!$D34</f>
        <v/>
      </c>
      <c r="C48" s="781">
        <f>'様式Ⅰ(女子)'!$C28</f>
        <v>0</v>
      </c>
      <c r="D48" s="782">
        <f>'様式Ⅰ(女子)'!$C28</f>
        <v>0</v>
      </c>
      <c r="E48" s="779"/>
      <c r="F48" s="779"/>
      <c r="G48" s="779"/>
      <c r="H48" s="788"/>
      <c r="I48" s="789"/>
    </row>
    <row r="49" spans="1:9" ht="13.5" customHeight="1">
      <c r="A49" s="70" t="s">
        <v>1940</v>
      </c>
      <c r="B49" s="784" t="s">
        <v>1941</v>
      </c>
      <c r="C49" s="784"/>
      <c r="D49" s="784"/>
      <c r="E49" s="71"/>
      <c r="F49" s="71"/>
      <c r="G49" s="71"/>
      <c r="H49" s="71"/>
      <c r="I49" s="71"/>
    </row>
    <row r="50" spans="1:9" ht="13.5" customHeight="1">
      <c r="A50" s="72"/>
      <c r="B50" s="784" t="s">
        <v>2032</v>
      </c>
      <c r="C50" s="784"/>
      <c r="D50" s="784"/>
      <c r="E50" s="784"/>
      <c r="F50" s="784"/>
      <c r="G50" s="784"/>
      <c r="H50" s="784"/>
      <c r="I50" s="784"/>
    </row>
    <row r="51" spans="1:9" ht="13.5" customHeight="1">
      <c r="G51" s="785" t="s">
        <v>1942</v>
      </c>
      <c r="H51" s="785"/>
      <c r="I51" s="785"/>
    </row>
    <row r="52" spans="1:9" ht="13.5" customHeight="1">
      <c r="G52" s="785"/>
      <c r="H52" s="785"/>
      <c r="I52" s="785"/>
    </row>
    <row r="53" spans="1:9" ht="13.5" customHeight="1"/>
    <row r="54" spans="1:9" ht="13.5" customHeight="1"/>
    <row r="55" spans="1:9" ht="13.5" customHeight="1"/>
    <row r="56" spans="1:9" ht="13.5" customHeight="1"/>
  </sheetData>
  <mergeCells count="107">
    <mergeCell ref="P24:R24"/>
    <mergeCell ref="H41:I42"/>
    <mergeCell ref="H39:I40"/>
    <mergeCell ref="H37:I38"/>
    <mergeCell ref="H35:I36"/>
    <mergeCell ref="H33:I34"/>
    <mergeCell ref="H29:I30"/>
    <mergeCell ref="H27:I28"/>
    <mergeCell ref="H25:I26"/>
    <mergeCell ref="H31:I32"/>
    <mergeCell ref="F23:I24"/>
    <mergeCell ref="F25:F26"/>
    <mergeCell ref="G25:G26"/>
    <mergeCell ref="A41:A42"/>
    <mergeCell ref="B41:D41"/>
    <mergeCell ref="E41:E42"/>
    <mergeCell ref="F41:F42"/>
    <mergeCell ref="G41:G42"/>
    <mergeCell ref="B42:D42"/>
    <mergeCell ref="B49:D49"/>
    <mergeCell ref="B50:I50"/>
    <mergeCell ref="G51:I52"/>
    <mergeCell ref="E43:E44"/>
    <mergeCell ref="E45:E46"/>
    <mergeCell ref="E47:E48"/>
    <mergeCell ref="A43:A44"/>
    <mergeCell ref="A45:A46"/>
    <mergeCell ref="A47:A48"/>
    <mergeCell ref="B43:D43"/>
    <mergeCell ref="B44:D44"/>
    <mergeCell ref="B45:D45"/>
    <mergeCell ref="B46:D46"/>
    <mergeCell ref="B47:D47"/>
    <mergeCell ref="B48:D48"/>
    <mergeCell ref="H43:I44"/>
    <mergeCell ref="H45:I46"/>
    <mergeCell ref="H47:I48"/>
    <mergeCell ref="A37:A38"/>
    <mergeCell ref="B37:D37"/>
    <mergeCell ref="E37:E38"/>
    <mergeCell ref="F37:F38"/>
    <mergeCell ref="G37:G38"/>
    <mergeCell ref="B38:D38"/>
    <mergeCell ref="A39:A40"/>
    <mergeCell ref="B39:D39"/>
    <mergeCell ref="E39:E40"/>
    <mergeCell ref="F39:F40"/>
    <mergeCell ref="G39:G40"/>
    <mergeCell ref="B40:D40"/>
    <mergeCell ref="A33:A34"/>
    <mergeCell ref="B33:D33"/>
    <mergeCell ref="E33:E34"/>
    <mergeCell ref="F33:F34"/>
    <mergeCell ref="G33:G34"/>
    <mergeCell ref="B34:D34"/>
    <mergeCell ref="A35:A36"/>
    <mergeCell ref="B35:D35"/>
    <mergeCell ref="E35:E36"/>
    <mergeCell ref="F35:F36"/>
    <mergeCell ref="G35:G36"/>
    <mergeCell ref="B36:D36"/>
    <mergeCell ref="A27:A28"/>
    <mergeCell ref="B27:D27"/>
    <mergeCell ref="E27:E28"/>
    <mergeCell ref="F27:F28"/>
    <mergeCell ref="G27:G28"/>
    <mergeCell ref="B28:D28"/>
    <mergeCell ref="F43:F44"/>
    <mergeCell ref="F45:F46"/>
    <mergeCell ref="F47:F48"/>
    <mergeCell ref="G43:G44"/>
    <mergeCell ref="G45:G46"/>
    <mergeCell ref="G47:G48"/>
    <mergeCell ref="A29:A30"/>
    <mergeCell ref="B29:D29"/>
    <mergeCell ref="E29:E30"/>
    <mergeCell ref="F29:F30"/>
    <mergeCell ref="G29:G30"/>
    <mergeCell ref="B30:D30"/>
    <mergeCell ref="A31:A32"/>
    <mergeCell ref="E31:E32"/>
    <mergeCell ref="F31:F32"/>
    <mergeCell ref="G31:G32"/>
    <mergeCell ref="B31:D31"/>
    <mergeCell ref="B32:D32"/>
    <mergeCell ref="B23:D24"/>
    <mergeCell ref="A25:A26"/>
    <mergeCell ref="A1:I2"/>
    <mergeCell ref="A3:I4"/>
    <mergeCell ref="A6:B7"/>
    <mergeCell ref="C6:I7"/>
    <mergeCell ref="A9:B10"/>
    <mergeCell ref="C9:H10"/>
    <mergeCell ref="A12:B13"/>
    <mergeCell ref="C12:H13"/>
    <mergeCell ref="A15:B16"/>
    <mergeCell ref="C15:H16"/>
    <mergeCell ref="E23:E24"/>
    <mergeCell ref="B25:D26"/>
    <mergeCell ref="E25:E26"/>
    <mergeCell ref="C18:D18"/>
    <mergeCell ref="G18:I18"/>
    <mergeCell ref="A19:B20"/>
    <mergeCell ref="C19:D19"/>
    <mergeCell ref="F19:H19"/>
    <mergeCell ref="C20:I20"/>
    <mergeCell ref="A23:A24"/>
  </mergeCells>
  <phoneticPr fontId="1"/>
  <pageMargins left="0.7" right="0.7" top="0.75" bottom="0.75" header="0.3" footer="0.3"/>
  <pageSetup paperSize="9" orientation="portrait" horizontalDpi="4294967292" verticalDpi="30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LJ314"/>
  <sheetViews>
    <sheetView topLeftCell="A5" zoomScale="65" zoomScaleNormal="80" workbookViewId="0">
      <selection activeCell="K14" sqref="K14"/>
    </sheetView>
  </sheetViews>
  <sheetFormatPr defaultColWidth="8.875" defaultRowHeight="13.5"/>
  <cols>
    <col min="1" max="1" width="9.125" bestFit="1" customWidth="1"/>
    <col min="2" max="2" width="3.625" customWidth="1"/>
    <col min="3" max="3" width="12.625" customWidth="1"/>
    <col min="4" max="4" width="19.5" customWidth="1"/>
    <col min="5" max="5" width="31.625" customWidth="1"/>
    <col min="6" max="6" width="30.125" customWidth="1"/>
    <col min="7" max="7" width="16.625" customWidth="1"/>
    <col min="8" max="8" width="12.125" hidden="1" customWidth="1"/>
    <col min="9" max="9" width="17.25" hidden="1" customWidth="1"/>
    <col min="10" max="10" width="10.125" customWidth="1"/>
    <col min="11" max="11" width="14.25" customWidth="1"/>
    <col min="12" max="12" width="10.625" hidden="1" customWidth="1"/>
    <col min="13" max="13" width="4.5" customWidth="1"/>
    <col min="14" max="14" width="11.25" style="86" customWidth="1"/>
    <col min="15" max="15" width="10.625" hidden="1" customWidth="1"/>
    <col min="16" max="16" width="21.625" style="170" hidden="1" customWidth="1"/>
    <col min="17" max="17" width="19.75" style="170" customWidth="1"/>
    <col min="18" max="18" width="9.125" hidden="1" customWidth="1"/>
    <col min="19" max="19" width="14.125" hidden="1" customWidth="1"/>
    <col min="20" max="20" width="8" hidden="1" customWidth="1"/>
    <col min="21" max="22" width="15.125" customWidth="1"/>
    <col min="23" max="26" width="9" hidden="1" customWidth="1"/>
    <col min="27" max="33" width="9.125" hidden="1" customWidth="1"/>
    <col min="34" max="34" width="23.875" hidden="1" customWidth="1"/>
    <col min="35" max="49" width="9.125" hidden="1" customWidth="1"/>
    <col min="50" max="50" width="11.25" hidden="1" customWidth="1"/>
    <col min="51" max="63" width="9.125" hidden="1" customWidth="1"/>
    <col min="64" max="74" width="9" hidden="1" customWidth="1"/>
    <col min="75" max="75" width="21.125" hidden="1" customWidth="1"/>
    <col min="76" max="77" width="9.125" hidden="1" customWidth="1"/>
    <col min="78" max="78" width="25.625" hidden="1" customWidth="1"/>
    <col min="79" max="79" width="9.125" hidden="1" customWidth="1"/>
    <col min="80" max="223" width="8.875" customWidth="1"/>
    <col min="224" max="224" width="10" customWidth="1"/>
    <col min="225" max="322" width="8.875" customWidth="1"/>
  </cols>
  <sheetData>
    <row r="1" spans="1:79" s="1" customFormat="1" ht="18" customHeight="1">
      <c r="A1" s="487" t="str">
        <f>CONCATENATE('加盟校情報&amp;大会設定'!G5,'加盟校情報&amp;大会設定'!H5,'加盟校情報&amp;大会設定'!I5,'加盟校情報&amp;大会設定'!J5)&amp;"　男子様式Ⅰ"</f>
        <v>第50回東海学生陸上競技秋季選手権大会　男子様式Ⅰ</v>
      </c>
      <c r="B1" s="487"/>
      <c r="C1" s="487"/>
      <c r="D1" s="487"/>
      <c r="E1" s="487"/>
      <c r="F1" s="487"/>
      <c r="G1" s="487"/>
      <c r="H1" s="487"/>
      <c r="I1" s="487"/>
      <c r="J1" s="487"/>
      <c r="K1" s="487"/>
      <c r="L1" s="487"/>
      <c r="M1" s="487"/>
      <c r="N1" s="487"/>
      <c r="O1" s="487"/>
      <c r="P1" s="487"/>
      <c r="Q1" s="487"/>
      <c r="R1" s="487"/>
      <c r="S1" s="487"/>
      <c r="T1" s="487"/>
      <c r="U1" s="487"/>
      <c r="V1" s="487"/>
      <c r="Y1" s="1" t="s">
        <v>2302</v>
      </c>
    </row>
    <row r="2" spans="1:79" s="1" customFormat="1" ht="18" customHeight="1">
      <c r="A2" s="487"/>
      <c r="B2" s="487"/>
      <c r="C2" s="487"/>
      <c r="D2" s="487"/>
      <c r="E2" s="487"/>
      <c r="F2" s="487"/>
      <c r="G2" s="487"/>
      <c r="H2" s="487"/>
      <c r="I2" s="487"/>
      <c r="J2" s="487"/>
      <c r="K2" s="487"/>
      <c r="L2" s="487"/>
      <c r="M2" s="487"/>
      <c r="N2" s="487"/>
      <c r="O2" s="487"/>
      <c r="P2" s="487"/>
      <c r="Q2" s="487"/>
      <c r="R2" s="487"/>
      <c r="S2" s="487"/>
      <c r="T2" s="487"/>
      <c r="U2" s="487"/>
      <c r="V2" s="487"/>
    </row>
    <row r="3" spans="1:79" s="1" customFormat="1" ht="18" customHeight="1">
      <c r="A3" s="487"/>
      <c r="B3" s="487"/>
      <c r="C3" s="487"/>
      <c r="D3" s="487"/>
      <c r="E3" s="487"/>
      <c r="F3" s="487"/>
      <c r="G3" s="487"/>
      <c r="H3" s="487"/>
      <c r="I3" s="487"/>
      <c r="J3" s="487"/>
      <c r="K3" s="487"/>
      <c r="L3" s="487"/>
      <c r="M3" s="487"/>
      <c r="N3" s="487"/>
      <c r="O3" s="487"/>
      <c r="P3" s="487"/>
      <c r="Q3" s="487"/>
      <c r="R3" s="487"/>
      <c r="S3" s="487"/>
      <c r="T3" s="487"/>
      <c r="U3" s="487"/>
      <c r="V3" s="487"/>
    </row>
    <row r="4" spans="1:79" s="88" customFormat="1" ht="36" customHeight="1">
      <c r="A4" s="293"/>
      <c r="B4" s="293"/>
      <c r="C4" s="293"/>
      <c r="D4" s="294"/>
      <c r="E4" s="294"/>
      <c r="F4" s="294"/>
      <c r="G4" s="294"/>
      <c r="H4" s="294"/>
      <c r="I4" s="294"/>
      <c r="J4" s="294"/>
      <c r="K4" s="294"/>
      <c r="L4" s="294"/>
      <c r="M4" s="294"/>
      <c r="N4" s="294"/>
      <c r="O4" s="294"/>
      <c r="P4" s="295"/>
      <c r="Q4" s="295"/>
      <c r="R4" s="294"/>
      <c r="S4" s="294"/>
      <c r="T4" s="294"/>
      <c r="U4" s="296" t="s">
        <v>2305</v>
      </c>
      <c r="V4" s="296" t="str">
        <f>IF(基本情報登録!D8="","",VLOOKUP(基本情報登録!D8,'加盟校情報&amp;大会設定'!A:F,6,FALSE))</f>
        <v/>
      </c>
    </row>
    <row r="5" spans="1:79" s="1" customFormat="1" ht="17.25" customHeight="1">
      <c r="A5" s="297" t="s">
        <v>910</v>
      </c>
      <c r="B5" s="298"/>
      <c r="C5" s="299" t="str">
        <f>基本情報登録!B8</f>
        <v>大学名</v>
      </c>
      <c r="D5" s="446" t="str">
        <f>IF(基本情報登録!D8&gt;0,基本情報登録!D8,"")</f>
        <v/>
      </c>
      <c r="E5" s="446"/>
      <c r="F5" s="299"/>
      <c r="G5" s="298"/>
      <c r="H5" s="298"/>
      <c r="I5" s="298"/>
      <c r="J5" s="298"/>
      <c r="K5" s="299" t="str">
        <f>基本情報登録!B20</f>
        <v>監督名</v>
      </c>
      <c r="L5" s="299"/>
      <c r="M5" s="446" t="str">
        <f>IF(基本情報登録!D20&gt;0,基本情報登録!D20,"")</f>
        <v/>
      </c>
      <c r="N5" s="446"/>
      <c r="O5" s="446"/>
      <c r="P5" s="446"/>
      <c r="Q5" s="446"/>
      <c r="R5" s="446"/>
      <c r="S5" s="300" t="s">
        <v>11</v>
      </c>
      <c r="T5" s="466" t="s">
        <v>2250</v>
      </c>
      <c r="U5" s="466" t="s">
        <v>12</v>
      </c>
      <c r="V5" s="466"/>
    </row>
    <row r="6" spans="1:79" s="1" customFormat="1" ht="18" customHeight="1">
      <c r="A6" s="298"/>
      <c r="B6" s="298"/>
      <c r="C6" s="299"/>
      <c r="D6" s="298"/>
      <c r="E6" s="298"/>
      <c r="F6" s="298"/>
      <c r="G6" s="298"/>
      <c r="H6" s="298"/>
      <c r="I6" s="298"/>
      <c r="J6" s="298"/>
      <c r="K6" s="298"/>
      <c r="L6" s="298"/>
      <c r="M6" s="298"/>
      <c r="N6" s="301"/>
      <c r="O6" s="298"/>
      <c r="P6" s="302"/>
      <c r="Q6" s="302"/>
      <c r="R6" s="298"/>
      <c r="S6" s="268"/>
      <c r="T6" s="466"/>
      <c r="U6" s="466"/>
      <c r="V6" s="466"/>
    </row>
    <row r="7" spans="1:79" s="1" customFormat="1" ht="18" customHeight="1">
      <c r="A7" s="298"/>
      <c r="B7" s="298"/>
      <c r="C7" s="299" t="str">
        <f>基本情報登録!B25</f>
        <v>申込責任者氏名</v>
      </c>
      <c r="D7" s="446" t="str">
        <f>IF(基本情報登録!D25&gt;0,基本情報登録!D25,"")</f>
        <v/>
      </c>
      <c r="E7" s="446"/>
      <c r="F7" s="299"/>
      <c r="G7" s="303"/>
      <c r="H7" s="298"/>
      <c r="I7" s="298"/>
      <c r="J7" s="298"/>
      <c r="K7" s="304" t="str">
        <f>基本情報登録!B27</f>
        <v>電話番号</v>
      </c>
      <c r="L7" s="299"/>
      <c r="M7" s="447" t="str">
        <f>IF(基本情報登録!D27&gt;0,基本情報登録!D27,"")</f>
        <v/>
      </c>
      <c r="N7" s="447"/>
      <c r="O7" s="447"/>
      <c r="P7" s="447"/>
      <c r="Q7" s="447"/>
      <c r="R7" s="447"/>
      <c r="S7" s="268"/>
      <c r="T7" s="466">
        <f>COUNTA(K14:K313)</f>
        <v>0</v>
      </c>
      <c r="U7" s="495">
        <f>T7*1500</f>
        <v>0</v>
      </c>
      <c r="V7" s="495"/>
    </row>
    <row r="8" spans="1:79" s="1" customFormat="1" ht="18" customHeight="1">
      <c r="A8" s="298"/>
      <c r="B8" s="298"/>
      <c r="C8" s="299"/>
      <c r="D8" s="298"/>
      <c r="E8" s="298"/>
      <c r="F8" s="298"/>
      <c r="G8" s="298"/>
      <c r="H8" s="298"/>
      <c r="I8" s="298"/>
      <c r="J8" s="298"/>
      <c r="K8" s="298"/>
      <c r="L8" s="298"/>
      <c r="M8" s="298"/>
      <c r="N8" s="301"/>
      <c r="O8" s="298"/>
      <c r="P8" s="302"/>
      <c r="Q8" s="302"/>
      <c r="R8" s="298"/>
      <c r="S8" s="268"/>
      <c r="T8" s="466"/>
      <c r="U8" s="495"/>
      <c r="V8" s="495"/>
    </row>
    <row r="9" spans="1:79" s="1" customFormat="1" ht="117.6" customHeight="1" thickBot="1">
      <c r="A9" s="501" t="s">
        <v>6045</v>
      </c>
      <c r="B9" s="502"/>
      <c r="C9" s="502"/>
      <c r="D9" s="502"/>
      <c r="E9" s="502"/>
      <c r="F9" s="502"/>
      <c r="G9" s="502"/>
      <c r="H9" s="502"/>
      <c r="I9" s="502"/>
      <c r="J9" s="502"/>
      <c r="K9" s="502"/>
      <c r="L9" s="502"/>
      <c r="M9" s="502"/>
      <c r="N9" s="502"/>
      <c r="O9" s="502"/>
      <c r="P9" s="502"/>
      <c r="Q9" s="502"/>
      <c r="R9" s="502"/>
      <c r="S9" s="502"/>
      <c r="T9" s="298"/>
      <c r="U9" s="298"/>
      <c r="V9" s="298"/>
      <c r="AY9" s="1" t="s">
        <v>2303</v>
      </c>
      <c r="AZ9" s="1" t="s">
        <v>2303</v>
      </c>
      <c r="BI9" s="1" t="s">
        <v>2303</v>
      </c>
    </row>
    <row r="10" spans="1:79" s="1" customFormat="1" ht="21.75" customHeight="1" thickBot="1">
      <c r="A10" s="505" t="s">
        <v>2128</v>
      </c>
      <c r="B10" s="506"/>
      <c r="C10" s="507"/>
      <c r="D10" s="508" t="s">
        <v>8368</v>
      </c>
      <c r="E10" s="509"/>
      <c r="F10" s="509"/>
      <c r="G10" s="509"/>
      <c r="H10" s="509"/>
      <c r="I10" s="509"/>
      <c r="J10" s="509"/>
      <c r="K10" s="509"/>
      <c r="L10" s="509"/>
      <c r="M10" s="509"/>
      <c r="N10" s="509"/>
      <c r="O10" s="509"/>
      <c r="P10" s="509"/>
      <c r="Q10" s="509"/>
      <c r="R10" s="509"/>
      <c r="S10" s="509"/>
      <c r="T10" s="510"/>
      <c r="U10" s="305" t="s">
        <v>2250</v>
      </c>
      <c r="V10" s="305" t="s">
        <v>12</v>
      </c>
      <c r="X10" s="84">
        <f>IF(OR(SUM(X14:X317)=0,C14=""),0,1)</f>
        <v>0</v>
      </c>
      <c r="Z10" s="93">
        <f>IF(SUM(Z14:Z313)&lt;&gt;0,1,0)</f>
        <v>0</v>
      </c>
      <c r="AB10" s="93">
        <f>IF(OR(MOD(SUM(AF14:AF372),10)=5,MOD(SUM(AF14:AF173),10)=0),0,1)</f>
        <v>0</v>
      </c>
      <c r="AC10" s="93"/>
      <c r="AD10" s="93"/>
      <c r="AE10" s="93"/>
      <c r="AF10" s="98"/>
      <c r="AG10" s="102"/>
      <c r="AI10" s="93">
        <f>IF(MAX(AI14:AI372)&gt;0,1,0)</f>
        <v>0</v>
      </c>
      <c r="AK10" s="93">
        <f>IF(MAX(AK14:AK372)&gt;0,1,0)</f>
        <v>0</v>
      </c>
      <c r="AL10" s="333">
        <f>IF(COUNTIF(AL14:AL522,1)&gt;0,1,0)</f>
        <v>0</v>
      </c>
      <c r="AM10" s="93">
        <f>IF(SUM(AM14)&lt;&gt;0,1,0)</f>
        <v>0</v>
      </c>
      <c r="AN10" s="93">
        <f>IF(SUM(AN14:AN313)&lt;&gt;0,1,0)</f>
        <v>0</v>
      </c>
      <c r="AO10" s="93"/>
      <c r="AP10" s="107"/>
      <c r="AQ10" s="108"/>
      <c r="AR10" s="108"/>
      <c r="AS10" s="108"/>
      <c r="AT10" s="108"/>
      <c r="AU10" s="108"/>
      <c r="AW10" s="83" t="str">
        <f t="shared" ref="AW10" si="0">IF(AW12&gt;0,1,"")</f>
        <v/>
      </c>
      <c r="AX10" s="93">
        <f>IF(SUM(AX14:AX313)=0,0,1)*0</f>
        <v>0</v>
      </c>
      <c r="AY10" s="93">
        <f>IF(SUM(AY14:AY313)=0,0,1)*0</f>
        <v>0</v>
      </c>
      <c r="AZ10" s="93">
        <f>IF(SUM(AZ14:AZ313)=0,0,1)*0</f>
        <v>0</v>
      </c>
      <c r="BA10" s="93">
        <f>IF(SUM(BA12:BA313)=0,0,IF(OR(SUM(BA12:BA313)&gt;21,SUM(BA12:BA313)&lt;10),1,0))</f>
        <v>0</v>
      </c>
      <c r="BB10" s="93">
        <f>IF(SUM(BB14:BB313)=0,0,IF(OR(SUM(BB14:BB313)&gt;21,SUM(BB14:BB313)&lt;10),1,0))</f>
        <v>0</v>
      </c>
      <c r="BC10" s="122"/>
      <c r="BD10" s="122"/>
      <c r="BI10" s="93" t="e">
        <f>IF(MAX(BI14:BI313)&gt;3,1,"")*0</f>
        <v>#VALUE!</v>
      </c>
      <c r="BL10" s="84"/>
      <c r="BM10" s="84"/>
      <c r="BN10" s="84"/>
      <c r="BO10" s="84"/>
      <c r="BP10" s="84"/>
      <c r="BQ10" s="84"/>
      <c r="BS10" s="93" t="str">
        <f>IF(MAX(BS14:BS313)&gt;1,1,"")</f>
        <v/>
      </c>
      <c r="BT10" s="93" t="str">
        <f>IF(MAX(BT14:BT313)&gt;0,1,"")</f>
        <v/>
      </c>
      <c r="BU10" s="93" t="str">
        <f>IF(MAX(BU14:BU313)&gt;0,1,"")</f>
        <v/>
      </c>
      <c r="BV10" s="93" t="str">
        <f>IF(MAX(BV14:BV313)&gt;0,1,"")</f>
        <v/>
      </c>
      <c r="BX10" s="93" t="str">
        <f>IF(MAX(BX14:BX313)&gt;1,1,"")</f>
        <v/>
      </c>
      <c r="BZ10" s="93" t="str">
        <f>IF(MAX(BZ14:BZ313)&gt;1,1,"")</f>
        <v/>
      </c>
      <c r="CA10" s="93" t="e">
        <f>IF(MAX(CA14:CA313)&gt;0,1,"")*0</f>
        <v>#VALUE!</v>
      </c>
    </row>
    <row r="11" spans="1:79" s="1" customFormat="1" ht="21.6" customHeight="1" thickBot="1">
      <c r="A11" s="511" t="s">
        <v>2113</v>
      </c>
      <c r="B11" s="512"/>
      <c r="C11" s="513"/>
      <c r="D11" s="514" t="str">
        <f>IF(COUNTIF($B$10:$CA$10,1)&gt;0,HLOOKUP(1,$X$10:$CA$11,2,FALSE),"")</f>
        <v/>
      </c>
      <c r="E11" s="515"/>
      <c r="F11" s="515"/>
      <c r="G11" s="515"/>
      <c r="H11" s="515"/>
      <c r="I11" s="515"/>
      <c r="J11" s="515"/>
      <c r="K11" s="515"/>
      <c r="L11" s="515"/>
      <c r="M11" s="515"/>
      <c r="N11" s="515"/>
      <c r="O11" s="515"/>
      <c r="P11" s="515"/>
      <c r="Q11" s="515"/>
      <c r="R11" s="515"/>
      <c r="S11" s="515"/>
      <c r="T11" s="516"/>
      <c r="U11" s="305">
        <f>COUNTA(K14:K313)</f>
        <v>0</v>
      </c>
      <c r="V11" s="306">
        <f>T7*2500</f>
        <v>0</v>
      </c>
      <c r="X11" s="105" t="s">
        <v>6061</v>
      </c>
      <c r="Z11" s="94" t="s">
        <v>2140</v>
      </c>
      <c r="AB11" s="101" t="s">
        <v>6020</v>
      </c>
      <c r="AC11" s="101" t="s">
        <v>2143</v>
      </c>
      <c r="AD11" s="101" t="s">
        <v>2143</v>
      </c>
      <c r="AE11" s="101" t="s">
        <v>2143</v>
      </c>
      <c r="AF11" s="101" t="s">
        <v>2143</v>
      </c>
      <c r="AG11" s="103"/>
      <c r="AI11" s="85" t="s">
        <v>6021</v>
      </c>
      <c r="AK11" s="105" t="s">
        <v>2147</v>
      </c>
      <c r="AL11" s="20" t="s">
        <v>6063</v>
      </c>
      <c r="AM11" s="105" t="s">
        <v>2148</v>
      </c>
      <c r="AN11" s="93" t="s">
        <v>2162</v>
      </c>
      <c r="AO11" s="93"/>
      <c r="AP11" s="109"/>
      <c r="AQ11" s="110"/>
      <c r="AR11" s="110"/>
      <c r="AS11" s="110"/>
      <c r="AT11" s="110"/>
      <c r="AU11" s="110"/>
      <c r="AW11" s="85" t="s">
        <v>2161</v>
      </c>
      <c r="AX11" s="93" t="s">
        <v>2176</v>
      </c>
      <c r="AY11" s="93" t="s">
        <v>2177</v>
      </c>
      <c r="AZ11" s="93" t="s">
        <v>2178</v>
      </c>
      <c r="BA11" s="93" t="s">
        <v>2179</v>
      </c>
      <c r="BB11" s="93" t="s">
        <v>2180</v>
      </c>
      <c r="BC11" s="122"/>
      <c r="BD11" s="122"/>
      <c r="BI11" s="1" t="s">
        <v>2247</v>
      </c>
      <c r="BL11" s="84"/>
      <c r="BM11" s="84"/>
      <c r="BN11" s="84"/>
      <c r="BO11" s="84"/>
      <c r="BP11" s="84"/>
      <c r="BQ11" s="84"/>
      <c r="BS11" s="1" t="s">
        <v>2278</v>
      </c>
      <c r="BT11" s="85" t="s">
        <v>2282</v>
      </c>
      <c r="BU11" s="85" t="s">
        <v>6022</v>
      </c>
      <c r="BV11" s="85" t="s">
        <v>6022</v>
      </c>
      <c r="BX11" s="1" t="s">
        <v>2280</v>
      </c>
      <c r="BZ11" s="1" t="s">
        <v>2281</v>
      </c>
      <c r="CA11" s="1" t="s">
        <v>6046</v>
      </c>
    </row>
    <row r="12" spans="1:79" s="1" customFormat="1" ht="18" customHeight="1" thickBot="1">
      <c r="A12" s="489" t="s">
        <v>13</v>
      </c>
      <c r="B12" s="491" t="s">
        <v>14</v>
      </c>
      <c r="C12" s="492"/>
      <c r="D12" s="467" t="s">
        <v>15</v>
      </c>
      <c r="E12" s="467" t="s">
        <v>6019</v>
      </c>
      <c r="F12" s="467" t="s">
        <v>6060</v>
      </c>
      <c r="G12" s="467" t="s">
        <v>39</v>
      </c>
      <c r="H12" s="307" t="s">
        <v>4</v>
      </c>
      <c r="I12" s="307" t="s">
        <v>16</v>
      </c>
      <c r="J12" s="491" t="s">
        <v>17</v>
      </c>
      <c r="K12" s="492"/>
      <c r="L12" s="467" t="s">
        <v>18</v>
      </c>
      <c r="M12" s="448" t="s">
        <v>2037</v>
      </c>
      <c r="N12" s="449"/>
      <c r="O12" s="449"/>
      <c r="P12" s="449"/>
      <c r="Q12" s="449"/>
      <c r="R12" s="449"/>
      <c r="S12" s="449"/>
      <c r="T12" s="450"/>
      <c r="U12" s="455" t="s">
        <v>2186</v>
      </c>
      <c r="V12" s="456"/>
      <c r="X12" s="326" t="s">
        <v>6062</v>
      </c>
      <c r="Y12" s="1">
        <f>SUM(BK14:BK313)</f>
        <v>0</v>
      </c>
      <c r="Z12" s="95" t="s">
        <v>2139</v>
      </c>
      <c r="AA12" s="496" t="s">
        <v>2141</v>
      </c>
      <c r="AB12" s="497"/>
      <c r="AC12" s="497"/>
      <c r="AD12" s="497"/>
      <c r="AE12" s="497"/>
      <c r="AF12" s="497"/>
      <c r="AG12" s="99"/>
      <c r="AH12" s="93" t="s">
        <v>2144</v>
      </c>
      <c r="AI12" s="83">
        <f>MAX(AI14:AI313)</f>
        <v>0</v>
      </c>
      <c r="AJ12" s="93" t="s">
        <v>2144</v>
      </c>
      <c r="AK12" s="93"/>
      <c r="AL12" s="20" t="s">
        <v>6064</v>
      </c>
      <c r="AM12" s="105" t="s">
        <v>2149</v>
      </c>
      <c r="AN12" s="93"/>
      <c r="AO12" s="498" t="s">
        <v>2150</v>
      </c>
      <c r="AP12" s="499"/>
      <c r="AQ12" s="499"/>
      <c r="AR12" s="499"/>
      <c r="AS12" s="499"/>
      <c r="AT12" s="499"/>
      <c r="AU12" s="500"/>
      <c r="AW12" s="83">
        <f>MAX(AW14:AW313)</f>
        <v>0</v>
      </c>
      <c r="AX12" s="123">
        <f>DATE(2018,1,1)</f>
        <v>43101</v>
      </c>
      <c r="AY12" s="99" t="s">
        <v>2181</v>
      </c>
      <c r="AZ12" s="99" t="s">
        <v>2182</v>
      </c>
      <c r="BA12" s="101" t="s">
        <v>1245</v>
      </c>
      <c r="BB12" s="93"/>
      <c r="BC12" s="122"/>
      <c r="BD12" s="122"/>
      <c r="BE12" s="1">
        <f>SUM(BE14:BE313)</f>
        <v>0</v>
      </c>
      <c r="BF12" s="1">
        <f>SUM(BF14:BF313)</f>
        <v>0</v>
      </c>
      <c r="BL12" s="84"/>
      <c r="BM12" s="84"/>
      <c r="BN12" s="84"/>
      <c r="BO12" s="84"/>
      <c r="BP12" s="84"/>
      <c r="BQ12" s="84"/>
    </row>
    <row r="13" spans="1:79" s="1" customFormat="1" ht="18" customHeight="1" thickBot="1">
      <c r="A13" s="490"/>
      <c r="B13" s="493"/>
      <c r="C13" s="494"/>
      <c r="D13" s="468"/>
      <c r="E13" s="468"/>
      <c r="F13" s="468"/>
      <c r="G13" s="468"/>
      <c r="H13" s="308"/>
      <c r="I13" s="308"/>
      <c r="J13" s="493"/>
      <c r="K13" s="494"/>
      <c r="L13" s="468"/>
      <c r="M13" s="451" t="s">
        <v>2125</v>
      </c>
      <c r="N13" s="452"/>
      <c r="O13" s="309" t="s">
        <v>19</v>
      </c>
      <c r="P13" s="310" t="s">
        <v>20</v>
      </c>
      <c r="Q13" s="311" t="s">
        <v>6007</v>
      </c>
      <c r="R13" s="451" t="s">
        <v>21</v>
      </c>
      <c r="S13" s="453"/>
      <c r="T13" s="454"/>
      <c r="U13" s="312" t="s">
        <v>22</v>
      </c>
      <c r="V13" s="312" t="s">
        <v>23</v>
      </c>
      <c r="Z13" s="96"/>
      <c r="AA13" s="93" t="s">
        <v>14</v>
      </c>
      <c r="AB13" s="93" t="s">
        <v>15</v>
      </c>
      <c r="AC13" s="93" t="s">
        <v>1183</v>
      </c>
      <c r="AD13" s="93" t="s">
        <v>39</v>
      </c>
      <c r="AE13" s="93" t="s">
        <v>2142</v>
      </c>
      <c r="AF13" s="93" t="s">
        <v>1248</v>
      </c>
      <c r="AG13" s="93" t="s">
        <v>2146</v>
      </c>
      <c r="AH13" s="93" t="s">
        <v>2145</v>
      </c>
      <c r="AJ13" s="93" t="s">
        <v>2145</v>
      </c>
      <c r="AK13" s="93"/>
      <c r="AL13" s="93"/>
      <c r="AM13" s="93"/>
      <c r="AN13" s="93" t="s">
        <v>2158</v>
      </c>
      <c r="AO13" s="93" t="s">
        <v>2151</v>
      </c>
      <c r="AP13" s="109" t="s">
        <v>2152</v>
      </c>
      <c r="AQ13" s="110" t="s">
        <v>2153</v>
      </c>
      <c r="AR13" s="110" t="s">
        <v>2154</v>
      </c>
      <c r="AS13" s="110" t="s">
        <v>2155</v>
      </c>
      <c r="AT13" s="110" t="s">
        <v>2156</v>
      </c>
      <c r="AU13" s="110" t="s">
        <v>2157</v>
      </c>
      <c r="AV13" s="1" t="s">
        <v>2159</v>
      </c>
      <c r="AW13" s="83" t="s">
        <v>2160</v>
      </c>
      <c r="AX13" s="123">
        <f>DATE(2019,9,16)</f>
        <v>43724</v>
      </c>
      <c r="AY13" s="123"/>
      <c r="AZ13" s="123"/>
      <c r="BA13" s="93" t="s">
        <v>2183</v>
      </c>
      <c r="BB13" s="93" t="s">
        <v>2184</v>
      </c>
      <c r="BC13" s="93" t="s">
        <v>1950</v>
      </c>
      <c r="BD13" s="93" t="s">
        <v>2185</v>
      </c>
      <c r="BE13" s="1" t="s">
        <v>2240</v>
      </c>
      <c r="BF13" s="1" t="s">
        <v>2241</v>
      </c>
      <c r="BH13" s="1" t="s">
        <v>2246</v>
      </c>
      <c r="BI13" s="1" t="s">
        <v>2246</v>
      </c>
      <c r="BL13" s="523" t="s">
        <v>2274</v>
      </c>
      <c r="BM13" s="523"/>
      <c r="BN13" s="523"/>
      <c r="BO13" s="523"/>
      <c r="BP13" s="523"/>
      <c r="BQ13" s="523"/>
      <c r="BS13" s="1" t="s">
        <v>2277</v>
      </c>
      <c r="BT13" s="1" t="s">
        <v>2279</v>
      </c>
      <c r="CA13" s="1" t="s">
        <v>6047</v>
      </c>
    </row>
    <row r="14" spans="1:79" s="1" customFormat="1" ht="18" customHeight="1" thickTop="1" thickBot="1">
      <c r="A14" s="482">
        <v>1</v>
      </c>
      <c r="B14" s="476" t="s">
        <v>1240</v>
      </c>
      <c r="C14" s="471"/>
      <c r="D14" s="469" t="str">
        <f>IF(C14&gt;0,VLOOKUP(C14,男子登録情報!$A$1:$H$1688,3,0),"")</f>
        <v/>
      </c>
      <c r="E14" s="469" t="str">
        <f>IF(C14&gt;0,VLOOKUP(C14,男子登録情報!$A$1:$H$1688,4,0),"")</f>
        <v/>
      </c>
      <c r="F14" s="469" t="str">
        <f>IF(C14&gt;0,VLOOKUP(C14,男子登録情報!$A$1:$H$1688,7,0),"")</f>
        <v/>
      </c>
      <c r="G14" s="320" t="str">
        <f>IF(C14&gt;0,VLOOKUP(C14,男子登録情報!$A$1:$H$1688,8,0),"")</f>
        <v/>
      </c>
      <c r="H14" s="475" t="e">
        <f>IF(G15&gt;0,VLOOKUP(G15,男子登録情報!$N$2:$O$49,2,0),"")</f>
        <v>#N/A</v>
      </c>
      <c r="I14" s="473" t="str">
        <f>IF(C14&gt;0,TEXT(C14,"100000000"),"000000000")</f>
        <v>000000000</v>
      </c>
      <c r="J14" s="321" t="s">
        <v>24</v>
      </c>
      <c r="K14" s="322"/>
      <c r="L14" s="5" t="str">
        <f>IF(K14&gt;0,VLOOKUP(K14,男子登録情報!$M$68:$N$86,2,0),"")</f>
        <v/>
      </c>
      <c r="M14" s="321" t="s">
        <v>27</v>
      </c>
      <c r="N14" s="275"/>
      <c r="O14" s="276" t="str">
        <f>IF(L14="","",LEFT(L14,5)&amp;" "&amp;IF(OR(LEFT(L14,3)*1&lt;70,LEFT(L14,3)*1&gt;100),REPT(0,7-LEN(N14)),REPT(0,5-LEN(N14)))&amp;N14)</f>
        <v/>
      </c>
      <c r="P14" s="277"/>
      <c r="Q14" s="329" t="str">
        <f>IF(OR(K14="",N14=""),"",IF(COUNTIF(K14,"*m*")&gt;0,AP14,IF(COUNTIF(K14,"*種*")&gt;0,AU14,AT14)))</f>
        <v/>
      </c>
      <c r="R14" s="463"/>
      <c r="S14" s="464"/>
      <c r="T14" s="465"/>
      <c r="U14" s="444"/>
      <c r="V14" s="444"/>
      <c r="X14" s="84">
        <f>IF(C14="",0,IF(F14=$D$5,0,1))</f>
        <v>0</v>
      </c>
      <c r="Y14" s="1" t="s">
        <v>2209</v>
      </c>
      <c r="Z14" s="97">
        <f t="shared" ref="Z14:Z57" si="1">IF(C14&gt;2000,1,0)</f>
        <v>0</v>
      </c>
      <c r="AA14" s="523">
        <f>C14</f>
        <v>0</v>
      </c>
      <c r="AB14" s="84" t="str">
        <f t="shared" ref="AB14:AB56" si="2">IF($C14="","",IF(D14="",1,0))</f>
        <v/>
      </c>
      <c r="AC14" s="84" t="str">
        <f t="shared" ref="AC14:AC56" si="3">IF($C14="","",IF(E14="",1,0))</f>
        <v/>
      </c>
      <c r="AD14" s="84" t="str">
        <f t="shared" ref="AD14:AD56" si="4">IF($C14="","",IF(G14="",1,0))</f>
        <v/>
      </c>
      <c r="AE14" s="84" t="str">
        <f t="shared" ref="AE14:AE56" si="5">IF($C14="","",IF(H14="",1,0))</f>
        <v/>
      </c>
      <c r="AF14" s="100">
        <f>IF(ISNA(OR(AB14:AE14)),1,SUM(AB14:AE14))</f>
        <v>0</v>
      </c>
      <c r="AG14" s="188" t="str">
        <f>IF(D14="","",D14)</f>
        <v/>
      </c>
      <c r="AH14" s="84" t="str">
        <f>IF($AG14="","",IF(K14="","",$AG14&amp;"-"&amp;K14))</f>
        <v/>
      </c>
      <c r="AI14" s="84" t="str">
        <f>IF(AND(COUNTA(K14,N14,P14,R14,U14,V14)&gt;0,BQ14=1),1,"")</f>
        <v/>
      </c>
      <c r="AJ14" s="104" t="str">
        <f>IF(K14="","",COUNTIF($AH$12:$AH$313,AH14))</f>
        <v/>
      </c>
      <c r="AK14" s="93">
        <f>IF(MAX(AJ14)&gt;1,1,0)</f>
        <v>0</v>
      </c>
      <c r="AL14" s="93">
        <f>IFERROR(IF(C14="",0,IF(COUNTIF($C$14:C14,C14)&gt;1,1,0)),"")</f>
        <v>0</v>
      </c>
      <c r="AM14" s="334" t="str">
        <f>IF(COUNTIF($N$14:$N$313,"*,*")&gt;0,1,IF(COUNTIF($N$14:$N$313,"*分*")&gt;0,1,IF(COUNTIF($N$14:$N$313,"*秒*")&gt;0,1,IF(COUNTIF($N$14:$N$313,"*cm*")&gt;0,1,IF(COUNTIF($N$14:$N$313,"*m*")&gt;0,1,IF(COUNTIF($N$14:$N$313,"*.*")&gt;0,1,""))))))</f>
        <v/>
      </c>
      <c r="AN14" s="93">
        <f>IF(COUNTIF(K14,"*m*")&gt;0,IF(VALUE(AR14)&gt;59,1,0),0)</f>
        <v>0</v>
      </c>
      <c r="AO14" s="93" t="str">
        <f>IF(COUNTIF(K14,"*m*")&gt;0,RIGHT(10000000+AV14,7),RIGHT(100000+AV14,5))</f>
        <v>00000</v>
      </c>
      <c r="AP14" s="109" t="str">
        <f>IF(AQ14=0,AR14&amp;"秒"&amp;AS14,AQ14&amp;"分"&amp;AR14&amp;"秒"&amp;AS14)</f>
        <v>0秒0</v>
      </c>
      <c r="AQ14" s="110">
        <f>INT(N14/10000)</f>
        <v>0</v>
      </c>
      <c r="AR14" s="110" t="str">
        <f>RIGHT(INT(N14/100),2)</f>
        <v>0</v>
      </c>
      <c r="AS14" s="110" t="str">
        <f>RIGHT(INT(N14/1),2)</f>
        <v>0</v>
      </c>
      <c r="AT14" s="110" t="str">
        <f>INT(N14/100)&amp;"m"&amp;RIGHT(N14,2)</f>
        <v>0m</v>
      </c>
      <c r="AU14" s="110" t="str">
        <f>N14&amp;"点"</f>
        <v>点</v>
      </c>
      <c r="AV14" s="93">
        <f>VALUE(N14)</f>
        <v>0</v>
      </c>
      <c r="AW14" s="83" t="str">
        <f>IF(COUNTIF(K14,"*m*")=0,"",IF($K14="","",COUNTIF($N14,AW$13)))</f>
        <v/>
      </c>
      <c r="AX14" s="93">
        <f t="shared" ref="AX14:AX57" si="6">IF(P14="",0,IF(OR(P14&lt;$AX$12,P14&gt;$AX$13),1,0))</f>
        <v>0</v>
      </c>
      <c r="AY14" s="93">
        <f>IF($N14="",0,IF($P14="",1,0))</f>
        <v>0</v>
      </c>
      <c r="AZ14" s="93">
        <f>IF($N14="",0,IF($R14="",1,0))</f>
        <v>0</v>
      </c>
      <c r="BA14" s="503">
        <f>IF(U14="",0,COUNTA($U$14:U15))</f>
        <v>0</v>
      </c>
      <c r="BB14" s="503">
        <f>IF(V14="",0,COUNTA($V$14:V15))</f>
        <v>0</v>
      </c>
      <c r="BC14" s="519" t="e">
        <f>IF(OR($L14="20100",$L15="20100",#REF!="20100"),COUNTIF($L$14:L15,"20100"),0)</f>
        <v>#REF!</v>
      </c>
      <c r="BD14" s="521" t="e">
        <f>IF($BC14=0,0,INDEX($N14:$N15,MATCH("20100",$L14:$L15,0),1))</f>
        <v>#REF!</v>
      </c>
      <c r="BE14" s="84" t="str">
        <f>IF(K14="","",IF(COUNTIF(K14,"*OP*")&gt;0,1,""))</f>
        <v/>
      </c>
      <c r="BF14" s="84" t="str">
        <f>IF(K14="","",IF(COUNTIF(K14,"*OP*")&gt;0,"",1))</f>
        <v/>
      </c>
      <c r="BG14" s="84" t="str">
        <f>IF(K14="","",IF(COUNTIF(K14,"*OP*")&gt;0,"",K14))</f>
        <v/>
      </c>
      <c r="BH14" s="124" t="str">
        <f>IF(K14="","",COUNTIF($BG$14:BG14,BG14))</f>
        <v/>
      </c>
      <c r="BI14" s="1" t="str">
        <f>IFERROR(BF14*BH14,"")</f>
        <v/>
      </c>
      <c r="BJ14" s="523" t="str">
        <f>IF(D14="","",COUNTIF($AG$14:AG14,AG14))</f>
        <v/>
      </c>
      <c r="BK14" s="523">
        <f>IF(BJ14=1,BJ14,0)</f>
        <v>0</v>
      </c>
      <c r="BL14" s="523" t="str">
        <f>IF(D14="","",$BP14)</f>
        <v/>
      </c>
      <c r="BM14" s="523" t="str">
        <f>IF(E14="","",$BP14)</f>
        <v/>
      </c>
      <c r="BN14" s="523" t="str">
        <f>IF(G14="","",$BP14)</f>
        <v/>
      </c>
      <c r="BO14" s="524" t="str">
        <f>IFERROR(IF(H14="","",BP14),"")</f>
        <v/>
      </c>
      <c r="BP14" s="523">
        <v>1</v>
      </c>
      <c r="BQ14" s="523">
        <f>IF(C14&gt;0,"",IF(COUNTIF(BL14:BO15,BP14)=4,"",1))</f>
        <v>1</v>
      </c>
      <c r="BR14" s="84">
        <f>COUNTIF($AH$14:AH14,AG14&amp;"-"&amp;"*5000m*")</f>
        <v>0</v>
      </c>
      <c r="BS14" s="523">
        <f>SUM(BR14:BR15)/3</f>
        <v>0</v>
      </c>
      <c r="BT14" s="524" t="str">
        <f>IF(AG14="","",IF(AND(COUNTA(K14:K15)=0,COUNTA(U14:V15)=0),1,""))</f>
        <v/>
      </c>
      <c r="BU14" s="523">
        <f>IF(AND($AG14="",COUNTA(U14)&gt;0),1,0)</f>
        <v>0</v>
      </c>
      <c r="BV14" s="523">
        <f>IF(AND($AG14="",COUNTA(V14)&gt;0),1,0)</f>
        <v>0</v>
      </c>
      <c r="BW14" s="523" t="str">
        <f>D14&amp;"-"&amp;U14</f>
        <v>-</v>
      </c>
      <c r="BX14" s="523" t="str">
        <f>IF(U14="","",COUNTIF($BW$14:BW14,BW14))</f>
        <v/>
      </c>
      <c r="BY14" s="523" t="str">
        <f>D14&amp;"-"&amp;V14</f>
        <v>-</v>
      </c>
      <c r="BZ14" s="523" t="str">
        <f>IF(V14="","",COUNTIF($BY$14:BY14,BY14))</f>
        <v/>
      </c>
      <c r="CA14" s="84" t="str">
        <f>IFERROR(IF(VLOOKUP(K14,種目数エラー用!$B:$C,2,FALSE)=(VLOOKUP(K15,種目数エラー用!$B:$C,2,FALSE)),1,""),"")</f>
        <v/>
      </c>
    </row>
    <row r="15" spans="1:79" s="1" customFormat="1" ht="18" customHeight="1" thickBot="1">
      <c r="A15" s="483"/>
      <c r="B15" s="477"/>
      <c r="C15" s="472"/>
      <c r="D15" s="470"/>
      <c r="E15" s="470"/>
      <c r="F15" s="470"/>
      <c r="G15" s="281" t="str">
        <f>IF(C14&gt;0,VLOOKUP(C14,男子登録情報!$A$1:$H$1688,5,0),"")</f>
        <v/>
      </c>
      <c r="H15" s="475"/>
      <c r="I15" s="474"/>
      <c r="J15" s="281" t="s">
        <v>28</v>
      </c>
      <c r="K15" s="280"/>
      <c r="L15" s="5" t="str">
        <f>IF(K15&gt;0,VLOOKUP(K15,男子登録情報!$M$68:$N$86,2,0),"")</f>
        <v/>
      </c>
      <c r="M15" s="281" t="s">
        <v>29</v>
      </c>
      <c r="N15" s="282"/>
      <c r="O15" s="330" t="str">
        <f>IF(L15="","",LEFT(L15,5)&amp;" "&amp;IF(OR(LEFT(L15,3)*1&lt;70,LEFT(L15,3)*1&gt;100),REPT(0,7-LEN(N15)),REPT(0,5-LEN(N15)))&amp;N15)</f>
        <v/>
      </c>
      <c r="P15" s="331"/>
      <c r="Q15" s="332" t="str">
        <f>IF(OR(K15="",N15=""),"",IF(COUNTIF(K15,"*m*")&gt;0,AP15,IF(COUNTIF(K15,"*種*")&gt;0,AU15,AT15)))</f>
        <v/>
      </c>
      <c r="R15" s="457"/>
      <c r="S15" s="458"/>
      <c r="T15" s="459"/>
      <c r="U15" s="445"/>
      <c r="V15" s="445"/>
      <c r="X15" s="84">
        <f t="shared" ref="X15:X78" si="7">IF(C15="",0,IF(F15=$D$5,0,1))</f>
        <v>0</v>
      </c>
      <c r="Z15" s="97">
        <f t="shared" si="1"/>
        <v>0</v>
      </c>
      <c r="AA15" s="523"/>
      <c r="AB15" s="84" t="str">
        <f t="shared" si="2"/>
        <v/>
      </c>
      <c r="AC15" s="84" t="str">
        <f t="shared" si="3"/>
        <v/>
      </c>
      <c r="AD15" s="84" t="str">
        <f t="shared" si="4"/>
        <v/>
      </c>
      <c r="AE15" s="84" t="str">
        <f t="shared" si="5"/>
        <v/>
      </c>
      <c r="AF15" s="100">
        <f t="shared" ref="AF15:AF57" si="8">IF(ISNA(OR(AB15:AE15)),1,SUM(AB15:AE15))</f>
        <v>0</v>
      </c>
      <c r="AG15" s="189" t="str">
        <f>AG14</f>
        <v/>
      </c>
      <c r="AH15" s="84" t="str">
        <f>IF($AG15="","",IF(K15="","",$AG15&amp;"-"&amp;K15))</f>
        <v/>
      </c>
      <c r="AI15" s="84" t="str">
        <f>IF(AND(COUNTA(K15,N15,P15,R15,U15,V15)&gt;0,BQ15=1),1,"")</f>
        <v/>
      </c>
      <c r="AJ15" s="104" t="str">
        <f>IF(K15="","",COUNTIF($AH$12:$AH$313,AH15))</f>
        <v/>
      </c>
      <c r="AK15" s="93">
        <f t="shared" ref="AK15:AK57" si="9">IF(MAX(AJ15)&gt;1,1,0)</f>
        <v>0</v>
      </c>
      <c r="AL15" s="93">
        <f>IFERROR(IF(C15="",0,IF(COUNTIF($C$14:C15,C15)&gt;1,1,0)),"")</f>
        <v>0</v>
      </c>
      <c r="AN15" s="93">
        <f>IF(COUNTIF(K15,"*m*")&gt;0,IF(VALUE(AR15)&gt;59,1,0),0)</f>
        <v>0</v>
      </c>
      <c r="AO15" s="93" t="str">
        <f t="shared" ref="AO15:AO57" si="10">IF(COUNTIF(L15,"*m*")&gt;0,RIGHT(10000000+AV15,7),RIGHT(100000+AV15,5))</f>
        <v>00000</v>
      </c>
      <c r="AP15" s="109" t="str">
        <f t="shared" ref="AP15:AP57" si="11">IF(AQ15=0,AR15&amp;"秒"&amp;AS15,AQ15&amp;"分"&amp;AR15&amp;"秒"&amp;AS15)</f>
        <v>0秒0</v>
      </c>
      <c r="AQ15" s="110">
        <f>INT(N15/10000)</f>
        <v>0</v>
      </c>
      <c r="AR15" s="110" t="str">
        <f>RIGHT(INT(N15/100),2)</f>
        <v>0</v>
      </c>
      <c r="AS15" s="110" t="str">
        <f>RIGHT(INT(N15/1),2)</f>
        <v>0</v>
      </c>
      <c r="AT15" s="110" t="str">
        <f>INT(N15/100)&amp;"m"&amp;RIGHT(N15,2)</f>
        <v>0m</v>
      </c>
      <c r="AU15" s="110" t="str">
        <f>N15&amp;"点"</f>
        <v>点</v>
      </c>
      <c r="AV15" s="93">
        <f>VALUE(N15)</f>
        <v>0</v>
      </c>
      <c r="AW15" s="83" t="str">
        <f>IF(COUNTIF(K15,"*m*")=0,"",IF($K15="","",COUNTIF($N15,AW$13)))</f>
        <v/>
      </c>
      <c r="AX15" s="93">
        <f t="shared" si="6"/>
        <v>0</v>
      </c>
      <c r="AY15" s="93">
        <f>IF($N15="",0,IF($P15="",1,0))</f>
        <v>0</v>
      </c>
      <c r="AZ15" s="93">
        <f>IF($N15="",0,IF($R15="",1,0))</f>
        <v>0</v>
      </c>
      <c r="BA15" s="504"/>
      <c r="BB15" s="504"/>
      <c r="BC15" s="520"/>
      <c r="BD15" s="522"/>
      <c r="BE15" s="84" t="str">
        <f>IF(K15="","",IF(COUNTIF(K15,"*OP*")&gt;0,1,""))</f>
        <v/>
      </c>
      <c r="BF15" s="84" t="str">
        <f>IF(K15="","",IF(COUNTIF(K15,"*OP*")&gt;0,"",1))</f>
        <v/>
      </c>
      <c r="BG15" s="84" t="str">
        <f>IF(K15="","",IF(COUNTIF(K15,"*OP*")&gt;0,"",K15))</f>
        <v/>
      </c>
      <c r="BH15" s="124" t="str">
        <f>IF(K15="","",COUNTIF($BG$14:BG15,BG15))</f>
        <v/>
      </c>
      <c r="BI15" s="1" t="str">
        <f t="shared" ref="BI15:BI57" si="12">IFERROR(BF15*BH15,"")</f>
        <v/>
      </c>
      <c r="BJ15" s="523"/>
      <c r="BK15" s="523"/>
      <c r="BL15" s="523"/>
      <c r="BM15" s="523"/>
      <c r="BN15" s="523"/>
      <c r="BO15" s="525"/>
      <c r="BP15" s="523"/>
      <c r="BQ15" s="523"/>
      <c r="BR15" s="84">
        <f>COUNTIF($AH$14:AH15,AG15&amp;"-"&amp;"*5000m*")</f>
        <v>0</v>
      </c>
      <c r="BS15" s="523"/>
      <c r="BT15" s="525"/>
      <c r="BU15" s="523"/>
      <c r="BV15" s="523"/>
      <c r="BW15" s="523"/>
      <c r="BX15" s="523"/>
      <c r="BY15" s="523"/>
      <c r="BZ15" s="523"/>
      <c r="CA15" s="84"/>
    </row>
    <row r="16" spans="1:79" s="1" customFormat="1" ht="18" customHeight="1" thickTop="1" thickBot="1">
      <c r="A16" s="482">
        <v>2</v>
      </c>
      <c r="B16" s="476" t="s">
        <v>1176</v>
      </c>
      <c r="C16" s="471"/>
      <c r="D16" s="469" t="str">
        <f>IF(C16&gt;0,VLOOKUP(C16,男子登録情報!$A$1:$H$1688,3,0),"")</f>
        <v/>
      </c>
      <c r="E16" s="469" t="str">
        <f>IF(C16&gt;0,VLOOKUP(C16,男子登録情報!$A$1:$H$1688,4,0),"")</f>
        <v/>
      </c>
      <c r="F16" s="469" t="str">
        <f>IF(C16&gt;0,VLOOKUP(C16,男子登録情報!$A$1:$H$1688,7,0),"")</f>
        <v/>
      </c>
      <c r="G16" s="320" t="str">
        <f>IF(C16&gt;0,VLOOKUP(C16,男子登録情報!$A$1:$H$1688,8,0),"")</f>
        <v/>
      </c>
      <c r="H16" s="475" t="e">
        <f>IF(G17&gt;0,VLOOKUP(G17,男子登録情報!$N$2:$O$49,2,0),"")</f>
        <v>#N/A</v>
      </c>
      <c r="I16" s="475" t="str">
        <f t="shared" ref="I16" si="13">IF(C16&gt;0,TEXT(C16,"100000000"),"000000000")</f>
        <v>000000000</v>
      </c>
      <c r="J16" s="321" t="s">
        <v>24</v>
      </c>
      <c r="K16" s="322"/>
      <c r="L16" s="5" t="str">
        <f>IF(K16&gt;0,VLOOKUP(K16,男子登録情報!$M$68:$N$86,2,0),"")</f>
        <v/>
      </c>
      <c r="M16" s="321" t="s">
        <v>27</v>
      </c>
      <c r="N16" s="275"/>
      <c r="O16" s="328" t="str">
        <f t="shared" ref="O16" si="14">IF(L16="","",LEFT(L16,5)&amp;" "&amp;IF(OR(LEFT(L16,3)*1&lt;70,LEFT(L16,3)*1&gt;100),REPT(0,7-LEN(N16)),REPT(0,5-LEN(N16)))&amp;N16)</f>
        <v/>
      </c>
      <c r="P16" s="277"/>
      <c r="Q16" s="329" t="str">
        <f t="shared" ref="Q16:Q79" si="15">IF(OR(K16="",N16=""),"",IF(COUNTIF(K16,"*m*")&gt;0,AP16,IF(COUNTIF(K16,"*種*")&gt;0,AU16,AT16)))</f>
        <v/>
      </c>
      <c r="R16" s="460"/>
      <c r="S16" s="461"/>
      <c r="T16" s="462"/>
      <c r="U16" s="444"/>
      <c r="V16" s="444"/>
      <c r="X16" s="84">
        <f t="shared" si="7"/>
        <v>0</v>
      </c>
      <c r="Z16" s="97">
        <f t="shared" si="1"/>
        <v>0</v>
      </c>
      <c r="AA16" s="523">
        <f t="shared" ref="AA16" si="16">C16</f>
        <v>0</v>
      </c>
      <c r="AB16" s="84" t="str">
        <f t="shared" si="2"/>
        <v/>
      </c>
      <c r="AC16" s="84" t="str">
        <f t="shared" si="3"/>
        <v/>
      </c>
      <c r="AD16" s="84" t="str">
        <f t="shared" si="4"/>
        <v/>
      </c>
      <c r="AE16" s="84" t="str">
        <f t="shared" si="5"/>
        <v/>
      </c>
      <c r="AF16" s="100">
        <f t="shared" si="8"/>
        <v>0</v>
      </c>
      <c r="AG16" s="188" t="str">
        <f>IF(D16="","",D16)</f>
        <v/>
      </c>
      <c r="AH16" s="84" t="str">
        <f t="shared" ref="AH16:AH57" si="17">IF($AG16="","",IF(K16="","",$AG16&amp;"-"&amp;K16))</f>
        <v/>
      </c>
      <c r="AI16" s="84" t="str">
        <f t="shared" ref="AI16:AI57" si="18">IF(AND(COUNTA(K16,N16,P16,R16,U16,V16)&gt;0,BQ16=1),1,"")</f>
        <v/>
      </c>
      <c r="AJ16" s="104" t="str">
        <f t="shared" ref="AJ16:AJ77" si="19">IF(K16="","",COUNTIF($AH$12:$AH$313,AH16))</f>
        <v/>
      </c>
      <c r="AK16" s="93">
        <f t="shared" si="9"/>
        <v>0</v>
      </c>
      <c r="AL16" s="93">
        <f>IFERROR(IF(C16="",0,IF(COUNTIF($C$14:C16,C16)&gt;1,1,0)),"")</f>
        <v>0</v>
      </c>
      <c r="AN16" s="93">
        <f t="shared" ref="AN16:AN57" si="20">IF(COUNTIF(K16,"*m*")&gt;0,IF(VALUE(AR16)&gt;59,1,0),0)</f>
        <v>0</v>
      </c>
      <c r="AO16" s="93" t="str">
        <f t="shared" si="10"/>
        <v>00000</v>
      </c>
      <c r="AP16" s="109" t="str">
        <f t="shared" si="11"/>
        <v>0秒0</v>
      </c>
      <c r="AQ16" s="110">
        <f t="shared" ref="AQ16:AQ57" si="21">INT(N16/10000)</f>
        <v>0</v>
      </c>
      <c r="AR16" s="110" t="str">
        <f t="shared" ref="AR16:AR57" si="22">RIGHT(INT(N16/100),2)</f>
        <v>0</v>
      </c>
      <c r="AS16" s="110" t="str">
        <f t="shared" ref="AS16:AS57" si="23">RIGHT(INT(N16/1),2)</f>
        <v>0</v>
      </c>
      <c r="AT16" s="110" t="str">
        <f t="shared" ref="AT16:AT57" si="24">INT(N16/100)&amp;"m"&amp;RIGHT(N16,2)</f>
        <v>0m</v>
      </c>
      <c r="AU16" s="110" t="str">
        <f t="shared" ref="AU16:AU57" si="25">N16&amp;"点"</f>
        <v>点</v>
      </c>
      <c r="AV16" s="93">
        <f t="shared" ref="AV16:AV57" si="26">VALUE(N16)</f>
        <v>0</v>
      </c>
      <c r="AW16" s="83" t="str">
        <f t="shared" ref="AW16:AW57" si="27">IF(COUNTIF(K16,"*m*")=0,"",IF($K16="","",COUNTIF($N16,AW$13)))</f>
        <v/>
      </c>
      <c r="AX16" s="93">
        <f t="shared" si="6"/>
        <v>0</v>
      </c>
      <c r="AY16" s="93">
        <f t="shared" ref="AY16:AY57" si="28">IF($N16="",0,IF($P16="",1,0))</f>
        <v>0</v>
      </c>
      <c r="AZ16" s="93">
        <f t="shared" ref="AZ16:AZ57" si="29">IF($N16="",0,IF($R16="",1,0))</f>
        <v>0</v>
      </c>
      <c r="BA16" s="503">
        <f>IF(U16="",0,COUNTA($U$14:U17))</f>
        <v>0</v>
      </c>
      <c r="BB16" s="503">
        <f>IF(V16="",0,COUNTA($V$14:V17))</f>
        <v>0</v>
      </c>
      <c r="BC16" s="519" t="e">
        <f>IF(OR($L16="20100",$L17="20100",#REF!="20100"),COUNTIF($L$14:L17,"20100"),0)</f>
        <v>#REF!</v>
      </c>
      <c r="BD16" s="521" t="e">
        <f>IF($BC16=0,0,INDEX($N16:$N17,MATCH("20100",$L16:$L17,0),1))</f>
        <v>#REF!</v>
      </c>
      <c r="BE16" s="84" t="str">
        <f t="shared" ref="BE16:BE57" si="30">IF(K16="","",IF(COUNTIF(K16,"*OP*")&gt;0,1,""))</f>
        <v/>
      </c>
      <c r="BF16" s="84" t="str">
        <f t="shared" ref="BF16:BF57" si="31">IF(K16="","",IF(COUNTIF(K16,"*OP*")&gt;0,"",1))</f>
        <v/>
      </c>
      <c r="BG16" s="84" t="str">
        <f t="shared" ref="BG16:BG57" si="32">IF(K16="","",IF(COUNTIF(K16,"*OP*")&gt;0,"",K16))</f>
        <v/>
      </c>
      <c r="BH16" s="124" t="str">
        <f>IF(K16="","",COUNTIF($BG$14:BG16,BG16))</f>
        <v/>
      </c>
      <c r="BI16" s="1" t="str">
        <f t="shared" si="12"/>
        <v/>
      </c>
      <c r="BJ16" s="523" t="str">
        <f>IF(D16="","",COUNTIF($AG$14:AG16,AG16))</f>
        <v/>
      </c>
      <c r="BK16" s="523">
        <f t="shared" ref="BK16" si="33">IF(BJ16=1,BJ16,0)</f>
        <v>0</v>
      </c>
      <c r="BL16" s="523" t="str">
        <f t="shared" ref="BL16" si="34">IF(D16="","",$BP16)</f>
        <v/>
      </c>
      <c r="BM16" s="523" t="str">
        <f t="shared" ref="BM16" si="35">IF(E16="","",$BP16)</f>
        <v/>
      </c>
      <c r="BN16" s="523" t="str">
        <f t="shared" ref="BN16" si="36">IF(G16="","",$BP16)</f>
        <v/>
      </c>
      <c r="BO16" s="524" t="str">
        <f t="shared" ref="BO16" si="37">IFERROR(IF(H16="","",BP16),"")</f>
        <v/>
      </c>
      <c r="BP16" s="523">
        <v>2</v>
      </c>
      <c r="BQ16" s="523">
        <f>IF(C16&gt;0,"",IF(COUNTIF(BL16:BO17,BP16)=4,"",1))</f>
        <v>1</v>
      </c>
      <c r="BR16" s="84">
        <f>COUNTIF($AH$14:AH16,AG16&amp;"-"&amp;"*5000m*")</f>
        <v>0</v>
      </c>
      <c r="BS16" s="523">
        <f>SUM(BR16:BR17)/3</f>
        <v>0</v>
      </c>
      <c r="BT16" s="524" t="str">
        <f>IF(AG16="","",IF(AND(COUNTA(K16:K17)=0,COUNTA(U16:V17)=0),1,""))</f>
        <v/>
      </c>
      <c r="BU16" s="523">
        <f>IF(AND($AG16="",COUNTA(U16)&gt;0),1,0)</f>
        <v>0</v>
      </c>
      <c r="BV16" s="523">
        <f>IF(AND($AG16="",COUNTA(V16)&gt;0),1,0)</f>
        <v>0</v>
      </c>
      <c r="BW16" s="523" t="str">
        <f t="shared" ref="BW16" si="38">D16&amp;"-"&amp;U16</f>
        <v>-</v>
      </c>
      <c r="BX16" s="523" t="str">
        <f>IF(U16="","",COUNTIF($BW$14:BW16,BW16))</f>
        <v/>
      </c>
      <c r="BY16" s="523" t="str">
        <f t="shared" ref="BY16" si="39">D16&amp;"-"&amp;V16</f>
        <v>-</v>
      </c>
      <c r="BZ16" s="523" t="str">
        <f>IF(V16="","",COUNTIF($BY$14:BY16,BY16))</f>
        <v/>
      </c>
      <c r="CA16" s="84" t="str">
        <f>IFERROR(IF(VLOOKUP(K16,種目数エラー用!$B:$C,2,FALSE)=(VLOOKUP(K17,種目数エラー用!$B:$C,2,FALSE)),1,""),"")</f>
        <v/>
      </c>
    </row>
    <row r="17" spans="1:79" s="1" customFormat="1" ht="18" customHeight="1" thickBot="1">
      <c r="A17" s="483"/>
      <c r="B17" s="477"/>
      <c r="C17" s="472"/>
      <c r="D17" s="470"/>
      <c r="E17" s="470"/>
      <c r="F17" s="470"/>
      <c r="G17" s="281" t="str">
        <f>IF(C16&gt;0,VLOOKUP(C16,男子登録情報!$A$1:$H$1688,5,0),"")</f>
        <v/>
      </c>
      <c r="H17" s="475"/>
      <c r="I17" s="475"/>
      <c r="J17" s="281" t="s">
        <v>28</v>
      </c>
      <c r="K17" s="280"/>
      <c r="L17" s="5" t="str">
        <f>IF(K17&gt;0,VLOOKUP(K17,男子登録情報!$M$68:$N$86,2,0),"")</f>
        <v/>
      </c>
      <c r="M17" s="281" t="s">
        <v>29</v>
      </c>
      <c r="N17" s="282"/>
      <c r="O17" s="278" t="str">
        <f t="shared" ref="O17:O59" si="40">IF(L17="","",LEFT(L17,5)&amp;" "&amp;IF(OR(LEFT(L17,3)*1&lt;70,LEFT(L17,3)*1&gt;100),REPT(0,7-LEN(N17)),REPT(0,5-LEN(N17)))&amp;N17)</f>
        <v/>
      </c>
      <c r="P17" s="279"/>
      <c r="Q17" s="332" t="str">
        <f t="shared" si="15"/>
        <v/>
      </c>
      <c r="R17" s="463"/>
      <c r="S17" s="464"/>
      <c r="T17" s="465"/>
      <c r="U17" s="445"/>
      <c r="V17" s="445"/>
      <c r="X17" s="84">
        <f t="shared" si="7"/>
        <v>0</v>
      </c>
      <c r="Z17" s="97">
        <f t="shared" si="1"/>
        <v>0</v>
      </c>
      <c r="AA17" s="523"/>
      <c r="AB17" s="84" t="str">
        <f t="shared" si="2"/>
        <v/>
      </c>
      <c r="AC17" s="84" t="str">
        <f t="shared" si="3"/>
        <v/>
      </c>
      <c r="AD17" s="84" t="str">
        <f t="shared" si="4"/>
        <v/>
      </c>
      <c r="AE17" s="84" t="str">
        <f t="shared" si="5"/>
        <v/>
      </c>
      <c r="AF17" s="100">
        <f t="shared" si="8"/>
        <v>0</v>
      </c>
      <c r="AG17" s="189" t="str">
        <f>AG16</f>
        <v/>
      </c>
      <c r="AH17" s="84" t="str">
        <f t="shared" si="17"/>
        <v/>
      </c>
      <c r="AI17" s="84" t="str">
        <f t="shared" si="18"/>
        <v/>
      </c>
      <c r="AJ17" s="104" t="str">
        <f t="shared" si="19"/>
        <v/>
      </c>
      <c r="AK17" s="93">
        <f t="shared" si="9"/>
        <v>0</v>
      </c>
      <c r="AL17" s="93">
        <f>IFERROR(IF(C17="",0,IF(COUNTIF($C$14:C17,C17)&gt;1,1,0)),"")</f>
        <v>0</v>
      </c>
      <c r="AN17" s="93">
        <f t="shared" si="20"/>
        <v>0</v>
      </c>
      <c r="AO17" s="93" t="str">
        <f t="shared" si="10"/>
        <v>00000</v>
      </c>
      <c r="AP17" s="109" t="str">
        <f t="shared" si="11"/>
        <v>0秒0</v>
      </c>
      <c r="AQ17" s="110">
        <f t="shared" si="21"/>
        <v>0</v>
      </c>
      <c r="AR17" s="110" t="str">
        <f t="shared" si="22"/>
        <v>0</v>
      </c>
      <c r="AS17" s="110" t="str">
        <f t="shared" si="23"/>
        <v>0</v>
      </c>
      <c r="AT17" s="110" t="str">
        <f t="shared" si="24"/>
        <v>0m</v>
      </c>
      <c r="AU17" s="110" t="str">
        <f t="shared" si="25"/>
        <v>点</v>
      </c>
      <c r="AV17" s="93">
        <f t="shared" si="26"/>
        <v>0</v>
      </c>
      <c r="AW17" s="83" t="str">
        <f t="shared" si="27"/>
        <v/>
      </c>
      <c r="AX17" s="93">
        <f t="shared" si="6"/>
        <v>0</v>
      </c>
      <c r="AY17" s="93">
        <f t="shared" si="28"/>
        <v>0</v>
      </c>
      <c r="AZ17" s="93">
        <f t="shared" si="29"/>
        <v>0</v>
      </c>
      <c r="BA17" s="504"/>
      <c r="BB17" s="504"/>
      <c r="BC17" s="520"/>
      <c r="BD17" s="522"/>
      <c r="BE17" s="84" t="str">
        <f t="shared" si="30"/>
        <v/>
      </c>
      <c r="BF17" s="84" t="str">
        <f t="shared" si="31"/>
        <v/>
      </c>
      <c r="BG17" s="84" t="str">
        <f t="shared" si="32"/>
        <v/>
      </c>
      <c r="BH17" s="124" t="str">
        <f>IF(K17="","",COUNTIF($BG$14:BG17,BG17))</f>
        <v/>
      </c>
      <c r="BI17" s="1" t="str">
        <f t="shared" si="12"/>
        <v/>
      </c>
      <c r="BJ17" s="523"/>
      <c r="BK17" s="523"/>
      <c r="BL17" s="523"/>
      <c r="BM17" s="523"/>
      <c r="BN17" s="523"/>
      <c r="BO17" s="525"/>
      <c r="BP17" s="523"/>
      <c r="BQ17" s="523"/>
      <c r="BR17" s="84">
        <f>COUNTIF($AH$14:AH17,AG17&amp;"-"&amp;"*5000m*")</f>
        <v>0</v>
      </c>
      <c r="BS17" s="523"/>
      <c r="BT17" s="525"/>
      <c r="BU17" s="523"/>
      <c r="BV17" s="523"/>
      <c r="BW17" s="523"/>
      <c r="BX17" s="523"/>
      <c r="BY17" s="523"/>
      <c r="BZ17" s="523"/>
      <c r="CA17" s="84"/>
    </row>
    <row r="18" spans="1:79" s="1" customFormat="1" ht="18" customHeight="1" thickTop="1" thickBot="1">
      <c r="A18" s="482">
        <v>3</v>
      </c>
      <c r="B18" s="476" t="s">
        <v>1240</v>
      </c>
      <c r="C18" s="471"/>
      <c r="D18" s="469" t="str">
        <f>IF(C18&gt;0,VLOOKUP(C18,男子登録情報!$A$1:$H$1688,3,0),"")</f>
        <v/>
      </c>
      <c r="E18" s="469" t="str">
        <f>IF(C18&gt;0,VLOOKUP(C18,男子登録情報!$A$1:$H$1688,4,0),"")</f>
        <v/>
      </c>
      <c r="F18" s="469" t="str">
        <f>IF(C18&gt;0,VLOOKUP(C18,男子登録情報!$A$1:$H$1688,7,0),"")</f>
        <v/>
      </c>
      <c r="G18" s="320" t="str">
        <f>IF(C18&gt;0,VLOOKUP(C18,男子登録情報!$A$1:$H$1688,8,0),"")</f>
        <v/>
      </c>
      <c r="H18" s="475" t="e">
        <f>IF(G19&gt;0,VLOOKUP(G19,男子登録情報!$N$2:$O$49,2,0),"")</f>
        <v>#N/A</v>
      </c>
      <c r="I18" s="473" t="str">
        <f t="shared" ref="I18" si="41">IF(C18&gt;0,TEXT(C18,"100000000"),"000000000")</f>
        <v>000000000</v>
      </c>
      <c r="J18" s="321" t="s">
        <v>24</v>
      </c>
      <c r="K18" s="322"/>
      <c r="L18" s="5" t="str">
        <f>IF(K18&gt;0,VLOOKUP(K18,男子登録情報!$M$68:$N$86,2,0),"")</f>
        <v/>
      </c>
      <c r="M18" s="321" t="s">
        <v>27</v>
      </c>
      <c r="N18" s="275"/>
      <c r="O18" s="276" t="str">
        <f t="shared" si="40"/>
        <v/>
      </c>
      <c r="P18" s="277"/>
      <c r="Q18" s="329" t="str">
        <f t="shared" si="15"/>
        <v/>
      </c>
      <c r="R18" s="460"/>
      <c r="S18" s="461"/>
      <c r="T18" s="462"/>
      <c r="U18" s="444"/>
      <c r="V18" s="444"/>
      <c r="X18" s="84">
        <f t="shared" si="7"/>
        <v>0</v>
      </c>
      <c r="Z18" s="97">
        <f t="shared" si="1"/>
        <v>0</v>
      </c>
      <c r="AA18" s="523">
        <f t="shared" ref="AA18" si="42">C18</f>
        <v>0</v>
      </c>
      <c r="AB18" s="84" t="str">
        <f t="shared" si="2"/>
        <v/>
      </c>
      <c r="AC18" s="84" t="str">
        <f t="shared" si="3"/>
        <v/>
      </c>
      <c r="AD18" s="84" t="str">
        <f t="shared" si="4"/>
        <v/>
      </c>
      <c r="AE18" s="84" t="str">
        <f t="shared" si="5"/>
        <v/>
      </c>
      <c r="AF18" s="100">
        <f t="shared" si="8"/>
        <v>0</v>
      </c>
      <c r="AG18" s="188" t="str">
        <f t="shared" ref="AG18" si="43">IF(D18="","",D18)</f>
        <v/>
      </c>
      <c r="AH18" s="84" t="str">
        <f t="shared" si="17"/>
        <v/>
      </c>
      <c r="AI18" s="84" t="str">
        <f t="shared" si="18"/>
        <v/>
      </c>
      <c r="AJ18" s="104" t="str">
        <f t="shared" si="19"/>
        <v/>
      </c>
      <c r="AK18" s="93">
        <f t="shared" si="9"/>
        <v>0</v>
      </c>
      <c r="AL18" s="93">
        <f>IFERROR(IF(C18="",0,IF(COUNTIF($C$14:C18,C18)&gt;1,1,0)),"")</f>
        <v>0</v>
      </c>
      <c r="AN18" s="93">
        <f t="shared" si="20"/>
        <v>0</v>
      </c>
      <c r="AO18" s="93" t="str">
        <f t="shared" si="10"/>
        <v>00000</v>
      </c>
      <c r="AP18" s="109" t="str">
        <f t="shared" si="11"/>
        <v>0秒0</v>
      </c>
      <c r="AQ18" s="110">
        <f t="shared" si="21"/>
        <v>0</v>
      </c>
      <c r="AR18" s="110" t="str">
        <f t="shared" si="22"/>
        <v>0</v>
      </c>
      <c r="AS18" s="110" t="str">
        <f t="shared" si="23"/>
        <v>0</v>
      </c>
      <c r="AT18" s="110" t="str">
        <f t="shared" si="24"/>
        <v>0m</v>
      </c>
      <c r="AU18" s="110" t="str">
        <f t="shared" si="25"/>
        <v>点</v>
      </c>
      <c r="AV18" s="93">
        <f t="shared" si="26"/>
        <v>0</v>
      </c>
      <c r="AW18" s="83" t="str">
        <f t="shared" si="27"/>
        <v/>
      </c>
      <c r="AX18" s="93">
        <f t="shared" si="6"/>
        <v>0</v>
      </c>
      <c r="AY18" s="93">
        <f t="shared" si="28"/>
        <v>0</v>
      </c>
      <c r="AZ18" s="93">
        <f t="shared" si="29"/>
        <v>0</v>
      </c>
      <c r="BA18" s="503">
        <f>IF(U18="",0,COUNTA($U$14:U19))</f>
        <v>0</v>
      </c>
      <c r="BB18" s="503">
        <f>IF(V18="",0,COUNTA($V$14:V19))</f>
        <v>0</v>
      </c>
      <c r="BC18" s="519" t="e">
        <f>IF(OR($L18="20100",$L19="20100",#REF!="20100"),COUNTIF($L$14:L19,"20100"),0)</f>
        <v>#REF!</v>
      </c>
      <c r="BD18" s="521" t="e">
        <f>IF($BC18=0,0,INDEX($N18:$N19,MATCH("20100",$L18:$L19,0),1))</f>
        <v>#REF!</v>
      </c>
      <c r="BE18" s="84" t="str">
        <f t="shared" si="30"/>
        <v/>
      </c>
      <c r="BF18" s="84" t="str">
        <f t="shared" si="31"/>
        <v/>
      </c>
      <c r="BG18" s="84" t="str">
        <f t="shared" si="32"/>
        <v/>
      </c>
      <c r="BH18" s="124" t="str">
        <f>IF(K18="","",COUNTIF($BG$14:BG18,BG18))</f>
        <v/>
      </c>
      <c r="BI18" s="1" t="str">
        <f t="shared" si="12"/>
        <v/>
      </c>
      <c r="BJ18" s="523" t="str">
        <f>IF(D18="","",COUNTIF($AG$14:AG18,AG18))</f>
        <v/>
      </c>
      <c r="BK18" s="523">
        <f t="shared" ref="BK18" si="44">IF(BJ18=1,BJ18,0)</f>
        <v>0</v>
      </c>
      <c r="BL18" s="523" t="str">
        <f t="shared" ref="BL18" si="45">IF(D18="","",$BP18)</f>
        <v/>
      </c>
      <c r="BM18" s="523" t="str">
        <f t="shared" ref="BM18" si="46">IF(E18="","",$BP18)</f>
        <v/>
      </c>
      <c r="BN18" s="523" t="str">
        <f t="shared" ref="BN18" si="47">IF(G18="","",$BP18)</f>
        <v/>
      </c>
      <c r="BO18" s="524" t="str">
        <f t="shared" ref="BO18" si="48">IFERROR(IF(H18="","",BP18),"")</f>
        <v/>
      </c>
      <c r="BP18" s="523">
        <v>3</v>
      </c>
      <c r="BQ18" s="523">
        <f>IF(C18&gt;0,"",IF(COUNTIF(BL18:BO19,BP18)=4,"",1))</f>
        <v>1</v>
      </c>
      <c r="BR18" s="84">
        <f>COUNTIF($AH$14:AH18,AG18&amp;"-"&amp;"*5000m*")</f>
        <v>0</v>
      </c>
      <c r="BS18" s="523">
        <f>SUM(BR18:BR19)/3</f>
        <v>0</v>
      </c>
      <c r="BT18" s="524" t="str">
        <f>IF(AG18="","",IF(AND(COUNTA(K18:K19)=0,COUNTA(U18:V19)=0),1,""))</f>
        <v/>
      </c>
      <c r="BU18" s="523">
        <f>IF(AND($AG18="",COUNTA(U18)&gt;0),1,0)</f>
        <v>0</v>
      </c>
      <c r="BV18" s="523">
        <f>IF(AND($AG18="",COUNTA(V18)&gt;0),1,0)</f>
        <v>0</v>
      </c>
      <c r="BW18" s="523" t="str">
        <f t="shared" ref="BW18" si="49">D18&amp;"-"&amp;U18</f>
        <v>-</v>
      </c>
      <c r="BX18" s="523" t="str">
        <f>IF(U18="","",COUNTIF($BW$14:BW18,BW18))</f>
        <v/>
      </c>
      <c r="BY18" s="523" t="str">
        <f t="shared" ref="BY18" si="50">D18&amp;"-"&amp;V18</f>
        <v>-</v>
      </c>
      <c r="BZ18" s="523" t="str">
        <f>IF(V18="","",COUNTIF($BY$14:BY18,BY18))</f>
        <v/>
      </c>
      <c r="CA18" s="84" t="str">
        <f>IFERROR(IF(VLOOKUP(K18,種目数エラー用!$B:$C,2,FALSE)=(VLOOKUP(K19,種目数エラー用!$B:$C,2,FALSE)),1,""),"")</f>
        <v/>
      </c>
    </row>
    <row r="19" spans="1:79" s="1" customFormat="1" ht="18" customHeight="1" thickBot="1">
      <c r="A19" s="483"/>
      <c r="B19" s="477"/>
      <c r="C19" s="472"/>
      <c r="D19" s="470"/>
      <c r="E19" s="470"/>
      <c r="F19" s="470"/>
      <c r="G19" s="281" t="str">
        <f>IF(C18&gt;0,VLOOKUP(C18,男子登録情報!$A$1:$H$1688,5,0),"")</f>
        <v/>
      </c>
      <c r="H19" s="475"/>
      <c r="I19" s="475"/>
      <c r="J19" s="281" t="s">
        <v>28</v>
      </c>
      <c r="K19" s="280"/>
      <c r="L19" s="5" t="str">
        <f>IF(K19&gt;0,VLOOKUP(K19,男子登録情報!$M$68:$N$86,2,0),"")</f>
        <v/>
      </c>
      <c r="M19" s="281" t="s">
        <v>29</v>
      </c>
      <c r="N19" s="282"/>
      <c r="O19" s="278" t="str">
        <f t="shared" si="40"/>
        <v/>
      </c>
      <c r="P19" s="279"/>
      <c r="Q19" s="332" t="str">
        <f t="shared" si="15"/>
        <v/>
      </c>
      <c r="R19" s="463"/>
      <c r="S19" s="464"/>
      <c r="T19" s="465"/>
      <c r="U19" s="445"/>
      <c r="V19" s="445"/>
      <c r="X19" s="84">
        <f>IF(C19="",0,IF(F19=$D$5,0,1))</f>
        <v>0</v>
      </c>
      <c r="Z19" s="97">
        <f t="shared" si="1"/>
        <v>0</v>
      </c>
      <c r="AA19" s="523"/>
      <c r="AB19" s="84" t="str">
        <f t="shared" si="2"/>
        <v/>
      </c>
      <c r="AC19" s="84" t="str">
        <f t="shared" si="3"/>
        <v/>
      </c>
      <c r="AD19" s="84" t="str">
        <f t="shared" si="4"/>
        <v/>
      </c>
      <c r="AE19" s="84" t="str">
        <f t="shared" si="5"/>
        <v/>
      </c>
      <c r="AF19" s="100">
        <f t="shared" si="8"/>
        <v>0</v>
      </c>
      <c r="AG19" s="189" t="str">
        <f t="shared" ref="AG19" si="51">AG18</f>
        <v/>
      </c>
      <c r="AH19" s="84" t="str">
        <f t="shared" si="17"/>
        <v/>
      </c>
      <c r="AI19" s="84" t="str">
        <f t="shared" si="18"/>
        <v/>
      </c>
      <c r="AJ19" s="104" t="str">
        <f t="shared" si="19"/>
        <v/>
      </c>
      <c r="AK19" s="93">
        <f t="shared" si="9"/>
        <v>0</v>
      </c>
      <c r="AL19" s="93">
        <f>IFERROR(IF(C19="",0,IF(COUNTIF($C$14:C19,C19)&gt;1,1,0)),"")</f>
        <v>0</v>
      </c>
      <c r="AN19" s="93">
        <f t="shared" si="20"/>
        <v>0</v>
      </c>
      <c r="AO19" s="93" t="str">
        <f t="shared" si="10"/>
        <v>00000</v>
      </c>
      <c r="AP19" s="109" t="str">
        <f t="shared" si="11"/>
        <v>0秒0</v>
      </c>
      <c r="AQ19" s="110">
        <f t="shared" si="21"/>
        <v>0</v>
      </c>
      <c r="AR19" s="110" t="str">
        <f t="shared" si="22"/>
        <v>0</v>
      </c>
      <c r="AS19" s="110" t="str">
        <f t="shared" si="23"/>
        <v>0</v>
      </c>
      <c r="AT19" s="110" t="str">
        <f t="shared" si="24"/>
        <v>0m</v>
      </c>
      <c r="AU19" s="110" t="str">
        <f t="shared" si="25"/>
        <v>点</v>
      </c>
      <c r="AV19" s="93">
        <f t="shared" si="26"/>
        <v>0</v>
      </c>
      <c r="AW19" s="83" t="str">
        <f t="shared" si="27"/>
        <v/>
      </c>
      <c r="AX19" s="93">
        <f t="shared" si="6"/>
        <v>0</v>
      </c>
      <c r="AY19" s="93">
        <f t="shared" si="28"/>
        <v>0</v>
      </c>
      <c r="AZ19" s="93">
        <f t="shared" si="29"/>
        <v>0</v>
      </c>
      <c r="BA19" s="504"/>
      <c r="BB19" s="504"/>
      <c r="BC19" s="520"/>
      <c r="BD19" s="522"/>
      <c r="BE19" s="84" t="str">
        <f t="shared" si="30"/>
        <v/>
      </c>
      <c r="BF19" s="84" t="str">
        <f t="shared" si="31"/>
        <v/>
      </c>
      <c r="BG19" s="84" t="str">
        <f t="shared" si="32"/>
        <v/>
      </c>
      <c r="BH19" s="124" t="str">
        <f>IF(K19="","",COUNTIF($BG$14:BG19,BG19))</f>
        <v/>
      </c>
      <c r="BI19" s="1" t="str">
        <f t="shared" si="12"/>
        <v/>
      </c>
      <c r="BJ19" s="523"/>
      <c r="BK19" s="523"/>
      <c r="BL19" s="523"/>
      <c r="BM19" s="523"/>
      <c r="BN19" s="523"/>
      <c r="BO19" s="525"/>
      <c r="BP19" s="523"/>
      <c r="BQ19" s="523"/>
      <c r="BR19" s="84">
        <f>COUNTIF($AH$14:AH19,AG19&amp;"-"&amp;"*5000m*")</f>
        <v>0</v>
      </c>
      <c r="BS19" s="523"/>
      <c r="BT19" s="525"/>
      <c r="BU19" s="523"/>
      <c r="BV19" s="523"/>
      <c r="BW19" s="523"/>
      <c r="BX19" s="523"/>
      <c r="BY19" s="523"/>
      <c r="BZ19" s="523"/>
      <c r="CA19" s="84"/>
    </row>
    <row r="20" spans="1:79" s="1" customFormat="1" ht="18" customHeight="1" thickTop="1" thickBot="1">
      <c r="A20" s="482">
        <v>4</v>
      </c>
      <c r="B20" s="476" t="s">
        <v>1176</v>
      </c>
      <c r="C20" s="471"/>
      <c r="D20" s="469" t="str">
        <f>IF(C20&gt;0,VLOOKUP(C20,男子登録情報!$A$1:$H$1688,3,0),"")</f>
        <v/>
      </c>
      <c r="E20" s="469" t="str">
        <f>IF(C20&gt;0,VLOOKUP(C20,男子登録情報!$A$1:$H$1688,4,0),"")</f>
        <v/>
      </c>
      <c r="F20" s="469" t="str">
        <f>IF(C20&gt;0,VLOOKUP(C20,男子登録情報!$A$1:$H$1688,7,0),"")</f>
        <v/>
      </c>
      <c r="G20" s="320" t="str">
        <f>IF(C20&gt;0,VLOOKUP(C20,男子登録情報!$A$1:$H$1688,8,0),"")</f>
        <v/>
      </c>
      <c r="H20" s="475" t="e">
        <f>IF(G21&gt;0,VLOOKUP(G21,男子登録情報!$N$2:$O$49,2,0),"")</f>
        <v>#N/A</v>
      </c>
      <c r="I20" s="473" t="str">
        <f t="shared" ref="I20" si="52">IF(C20&gt;0,TEXT(C20,"100000000"),"000000000")</f>
        <v>000000000</v>
      </c>
      <c r="J20" s="321" t="s">
        <v>24</v>
      </c>
      <c r="K20" s="322"/>
      <c r="L20" s="5" t="str">
        <f>IF(K20&gt;0,VLOOKUP(K20,男子登録情報!$M$68:$N$86,2,0),"")</f>
        <v/>
      </c>
      <c r="M20" s="321" t="s">
        <v>27</v>
      </c>
      <c r="N20" s="275"/>
      <c r="O20" s="276" t="str">
        <f t="shared" si="40"/>
        <v/>
      </c>
      <c r="P20" s="277"/>
      <c r="Q20" s="329" t="str">
        <f t="shared" si="15"/>
        <v/>
      </c>
      <c r="R20" s="460"/>
      <c r="S20" s="461"/>
      <c r="T20" s="462"/>
      <c r="U20" s="444"/>
      <c r="V20" s="444"/>
      <c r="X20" s="84">
        <f t="shared" ref="X20" si="53">IF(C20="",0,IF(F20=$D$5,0,1))</f>
        <v>0</v>
      </c>
      <c r="Z20" s="97">
        <f t="shared" si="1"/>
        <v>0</v>
      </c>
      <c r="AA20" s="523">
        <f t="shared" ref="AA20" si="54">C20</f>
        <v>0</v>
      </c>
      <c r="AB20" s="84" t="str">
        <f t="shared" si="2"/>
        <v/>
      </c>
      <c r="AC20" s="84" t="str">
        <f t="shared" si="3"/>
        <v/>
      </c>
      <c r="AD20" s="84" t="str">
        <f t="shared" si="4"/>
        <v/>
      </c>
      <c r="AE20" s="84" t="str">
        <f t="shared" si="5"/>
        <v/>
      </c>
      <c r="AF20" s="100">
        <f t="shared" si="8"/>
        <v>0</v>
      </c>
      <c r="AG20" s="188" t="str">
        <f t="shared" ref="AG20" si="55">IF(D20="","",D20)</f>
        <v/>
      </c>
      <c r="AH20" s="84" t="str">
        <f t="shared" si="17"/>
        <v/>
      </c>
      <c r="AI20" s="84" t="str">
        <f t="shared" si="18"/>
        <v/>
      </c>
      <c r="AJ20" s="104" t="str">
        <f t="shared" si="19"/>
        <v/>
      </c>
      <c r="AK20" s="93">
        <f t="shared" si="9"/>
        <v>0</v>
      </c>
      <c r="AL20" s="93">
        <f>IFERROR(IF(C20="",0,IF(COUNTIF($C$14:C20,C20)&gt;1,1,0)),"")</f>
        <v>0</v>
      </c>
      <c r="AN20" s="93">
        <f t="shared" si="20"/>
        <v>0</v>
      </c>
      <c r="AO20" s="93" t="str">
        <f t="shared" si="10"/>
        <v>00000</v>
      </c>
      <c r="AP20" s="109" t="str">
        <f t="shared" si="11"/>
        <v>0秒0</v>
      </c>
      <c r="AQ20" s="110">
        <f t="shared" si="21"/>
        <v>0</v>
      </c>
      <c r="AR20" s="110" t="str">
        <f t="shared" si="22"/>
        <v>0</v>
      </c>
      <c r="AS20" s="110" t="str">
        <f t="shared" si="23"/>
        <v>0</v>
      </c>
      <c r="AT20" s="110" t="str">
        <f t="shared" si="24"/>
        <v>0m</v>
      </c>
      <c r="AU20" s="110" t="str">
        <f t="shared" si="25"/>
        <v>点</v>
      </c>
      <c r="AV20" s="93">
        <f t="shared" si="26"/>
        <v>0</v>
      </c>
      <c r="AW20" s="83" t="str">
        <f t="shared" si="27"/>
        <v/>
      </c>
      <c r="AX20" s="93">
        <f t="shared" si="6"/>
        <v>0</v>
      </c>
      <c r="AY20" s="93">
        <f t="shared" si="28"/>
        <v>0</v>
      </c>
      <c r="AZ20" s="93">
        <f t="shared" si="29"/>
        <v>0</v>
      </c>
      <c r="BA20" s="503">
        <f>IF(U20="",0,COUNTA($U$14:U21))</f>
        <v>0</v>
      </c>
      <c r="BB20" s="503">
        <f>IF(V20="",0,COUNTA($V$14:V21))</f>
        <v>0</v>
      </c>
      <c r="BC20" s="519" t="e">
        <f>IF(OR($L20="20100",$L21="20100",#REF!="20100"),COUNTIF($L$14:L21,"20100"),0)</f>
        <v>#REF!</v>
      </c>
      <c r="BD20" s="521" t="e">
        <f>IF($BC20=0,0,INDEX($N20:$N21,MATCH("20100",$L20:$L21,0),1))</f>
        <v>#REF!</v>
      </c>
      <c r="BE20" s="84" t="str">
        <f t="shared" si="30"/>
        <v/>
      </c>
      <c r="BF20" s="84" t="str">
        <f t="shared" si="31"/>
        <v/>
      </c>
      <c r="BG20" s="84" t="str">
        <f t="shared" si="32"/>
        <v/>
      </c>
      <c r="BH20" s="124" t="str">
        <f>IF(K20="","",COUNTIF($BG$14:BG20,BG20))</f>
        <v/>
      </c>
      <c r="BI20" s="1" t="str">
        <f t="shared" si="12"/>
        <v/>
      </c>
      <c r="BJ20" s="523" t="str">
        <f>IF(D20="","",COUNTIF($AG$14:AG20,AG20))</f>
        <v/>
      </c>
      <c r="BK20" s="523">
        <f t="shared" ref="BK20" si="56">IF(BJ20=1,BJ20,0)</f>
        <v>0</v>
      </c>
      <c r="BL20" s="523" t="str">
        <f t="shared" ref="BL20" si="57">IF(D20="","",$BP20)</f>
        <v/>
      </c>
      <c r="BM20" s="523" t="str">
        <f t="shared" ref="BM20" si="58">IF(E20="","",$BP20)</f>
        <v/>
      </c>
      <c r="BN20" s="523" t="str">
        <f t="shared" ref="BN20" si="59">IF(G20="","",$BP20)</f>
        <v/>
      </c>
      <c r="BO20" s="524" t="str">
        <f t="shared" ref="BO20" si="60">IFERROR(IF(H20="","",BP20),"")</f>
        <v/>
      </c>
      <c r="BP20" s="523">
        <v>4</v>
      </c>
      <c r="BQ20" s="523">
        <f>IF(C20&gt;0,"",IF(COUNTIF(BL20:BO21,BP20)=4,"",1))</f>
        <v>1</v>
      </c>
      <c r="BR20" s="84">
        <f>COUNTIF($AH$14:AH20,AG20&amp;"-"&amp;"*5000m*")</f>
        <v>0</v>
      </c>
      <c r="BS20" s="523">
        <f>SUM(BR20:BR21)/3</f>
        <v>0</v>
      </c>
      <c r="BT20" s="524" t="str">
        <f>IF(AG20="","",IF(AND(COUNTA(K20:K21)=0,COUNTA(U20:V21)=0),1,""))</f>
        <v/>
      </c>
      <c r="BU20" s="523">
        <f>IF(AND($AG20="",COUNTA(U20)&gt;0),1,0)</f>
        <v>0</v>
      </c>
      <c r="BV20" s="523">
        <f>IF(AND($AG20="",COUNTA(V20)&gt;0),1,0)</f>
        <v>0</v>
      </c>
      <c r="BW20" s="523" t="str">
        <f t="shared" ref="BW20" si="61">D20&amp;"-"&amp;U20</f>
        <v>-</v>
      </c>
      <c r="BX20" s="523" t="str">
        <f>IF(U20="","",COUNTIF($BW$14:BW20,BW20))</f>
        <v/>
      </c>
      <c r="BY20" s="523" t="str">
        <f t="shared" ref="BY20" si="62">D20&amp;"-"&amp;V20</f>
        <v>-</v>
      </c>
      <c r="BZ20" s="523" t="str">
        <f>IF(V20="","",COUNTIF($BY$14:BY20,BY20))</f>
        <v/>
      </c>
      <c r="CA20" s="84" t="str">
        <f>IFERROR(IF(VLOOKUP(K20,種目数エラー用!$B:$C,2,FALSE)=(VLOOKUP(K21,種目数エラー用!$B:$C,2,FALSE)),1,""),"")</f>
        <v/>
      </c>
    </row>
    <row r="21" spans="1:79" s="1" customFormat="1" ht="18" customHeight="1" thickBot="1">
      <c r="A21" s="483"/>
      <c r="B21" s="477"/>
      <c r="C21" s="472"/>
      <c r="D21" s="470"/>
      <c r="E21" s="470"/>
      <c r="F21" s="470"/>
      <c r="G21" s="281" t="str">
        <f>IF(C20&gt;0,VLOOKUP(C20,男子登録情報!$A$1:$H$1688,5,0),"")</f>
        <v/>
      </c>
      <c r="H21" s="475"/>
      <c r="I21" s="475"/>
      <c r="J21" s="281" t="s">
        <v>28</v>
      </c>
      <c r="K21" s="280"/>
      <c r="L21" s="5" t="str">
        <f>IF(K21&gt;0,VLOOKUP(K21,男子登録情報!$M$68:$N$86,2,0),"")</f>
        <v/>
      </c>
      <c r="M21" s="281" t="s">
        <v>29</v>
      </c>
      <c r="N21" s="282"/>
      <c r="O21" s="278" t="str">
        <f t="shared" si="40"/>
        <v/>
      </c>
      <c r="P21" s="279"/>
      <c r="Q21" s="332" t="str">
        <f t="shared" si="15"/>
        <v/>
      </c>
      <c r="R21" s="463"/>
      <c r="S21" s="464"/>
      <c r="T21" s="465"/>
      <c r="U21" s="445"/>
      <c r="V21" s="445"/>
      <c r="X21" s="84">
        <f t="shared" si="7"/>
        <v>0</v>
      </c>
      <c r="Z21" s="97">
        <f t="shared" si="1"/>
        <v>0</v>
      </c>
      <c r="AA21" s="523"/>
      <c r="AB21" s="84" t="str">
        <f t="shared" si="2"/>
        <v/>
      </c>
      <c r="AC21" s="84" t="str">
        <f t="shared" si="3"/>
        <v/>
      </c>
      <c r="AD21" s="84" t="str">
        <f t="shared" si="4"/>
        <v/>
      </c>
      <c r="AE21" s="84" t="str">
        <f t="shared" si="5"/>
        <v/>
      </c>
      <c r="AF21" s="100">
        <f t="shared" si="8"/>
        <v>0</v>
      </c>
      <c r="AG21" s="189" t="str">
        <f t="shared" ref="AG21" si="63">AG20</f>
        <v/>
      </c>
      <c r="AH21" s="84" t="str">
        <f t="shared" si="17"/>
        <v/>
      </c>
      <c r="AI21" s="84" t="str">
        <f t="shared" si="18"/>
        <v/>
      </c>
      <c r="AJ21" s="104" t="str">
        <f t="shared" si="19"/>
        <v/>
      </c>
      <c r="AK21" s="93">
        <f t="shared" si="9"/>
        <v>0</v>
      </c>
      <c r="AL21" s="93">
        <f>IFERROR(IF(C21="",0,IF(COUNTIF($C$14:C21,C21)&gt;1,1,0)),"")</f>
        <v>0</v>
      </c>
      <c r="AN21" s="93">
        <f t="shared" si="20"/>
        <v>0</v>
      </c>
      <c r="AO21" s="93" t="str">
        <f t="shared" si="10"/>
        <v>00000</v>
      </c>
      <c r="AP21" s="109" t="str">
        <f t="shared" si="11"/>
        <v>0秒0</v>
      </c>
      <c r="AQ21" s="110">
        <f t="shared" si="21"/>
        <v>0</v>
      </c>
      <c r="AR21" s="110" t="str">
        <f t="shared" si="22"/>
        <v>0</v>
      </c>
      <c r="AS21" s="110" t="str">
        <f t="shared" si="23"/>
        <v>0</v>
      </c>
      <c r="AT21" s="110" t="str">
        <f t="shared" si="24"/>
        <v>0m</v>
      </c>
      <c r="AU21" s="110" t="str">
        <f t="shared" si="25"/>
        <v>点</v>
      </c>
      <c r="AV21" s="93">
        <f t="shared" si="26"/>
        <v>0</v>
      </c>
      <c r="AW21" s="83" t="str">
        <f t="shared" si="27"/>
        <v/>
      </c>
      <c r="AX21" s="93">
        <f t="shared" si="6"/>
        <v>0</v>
      </c>
      <c r="AY21" s="93">
        <f t="shared" si="28"/>
        <v>0</v>
      </c>
      <c r="AZ21" s="93">
        <f t="shared" si="29"/>
        <v>0</v>
      </c>
      <c r="BA21" s="504"/>
      <c r="BB21" s="504"/>
      <c r="BC21" s="520"/>
      <c r="BD21" s="522"/>
      <c r="BE21" s="84" t="str">
        <f t="shared" si="30"/>
        <v/>
      </c>
      <c r="BF21" s="84" t="str">
        <f t="shared" si="31"/>
        <v/>
      </c>
      <c r="BG21" s="84" t="str">
        <f t="shared" si="32"/>
        <v/>
      </c>
      <c r="BH21" s="124" t="str">
        <f>IF(K21="","",COUNTIF($BG$14:BG21,BG21))</f>
        <v/>
      </c>
      <c r="BI21" s="1" t="str">
        <f t="shared" si="12"/>
        <v/>
      </c>
      <c r="BJ21" s="523"/>
      <c r="BK21" s="523"/>
      <c r="BL21" s="523"/>
      <c r="BM21" s="523"/>
      <c r="BN21" s="523"/>
      <c r="BO21" s="525"/>
      <c r="BP21" s="523"/>
      <c r="BQ21" s="523"/>
      <c r="BR21" s="84">
        <f>COUNTIF($AH$14:AH21,AG21&amp;"-"&amp;"*5000m*")</f>
        <v>0</v>
      </c>
      <c r="BS21" s="523"/>
      <c r="BT21" s="525"/>
      <c r="BU21" s="523"/>
      <c r="BV21" s="523"/>
      <c r="BW21" s="523"/>
      <c r="BX21" s="523"/>
      <c r="BY21" s="523"/>
      <c r="BZ21" s="523"/>
      <c r="CA21" s="84"/>
    </row>
    <row r="22" spans="1:79" s="1" customFormat="1" ht="18" customHeight="1" thickTop="1" thickBot="1">
      <c r="A22" s="482">
        <v>5</v>
      </c>
      <c r="B22" s="476" t="s">
        <v>1176</v>
      </c>
      <c r="C22" s="471"/>
      <c r="D22" s="469" t="str">
        <f>IF(C22&gt;0,VLOOKUP(C22,男子登録情報!$A$1:$H$1688,3,0),"")</f>
        <v/>
      </c>
      <c r="E22" s="469" t="str">
        <f>IF(C22&gt;0,VLOOKUP(C22,男子登録情報!$A$1:$H$1688,4,0),"")</f>
        <v/>
      </c>
      <c r="F22" s="469" t="str">
        <f>IF(C22&gt;0,VLOOKUP(C22,男子登録情報!$A$1:$H$1688,7,0),"")</f>
        <v/>
      </c>
      <c r="G22" s="320" t="str">
        <f>IF(C22&gt;0,VLOOKUP(C22,男子登録情報!$A$1:$H$1688,8,0),"")</f>
        <v/>
      </c>
      <c r="H22" s="475" t="e">
        <f>IF(G23&gt;0,VLOOKUP(G23,男子登録情報!$N$2:$O$49,2,0),"")</f>
        <v>#N/A</v>
      </c>
      <c r="I22" s="473" t="str">
        <f t="shared" ref="I22" si="64">IF(C22&gt;0,TEXT(C22,"100000000"),"000000000")</f>
        <v>000000000</v>
      </c>
      <c r="J22" s="321" t="s">
        <v>24</v>
      </c>
      <c r="K22" s="322"/>
      <c r="L22" s="5" t="str">
        <f>IF(K22&gt;0,VLOOKUP(K22,男子登録情報!$M$68:$N$86,2,0),"")</f>
        <v/>
      </c>
      <c r="M22" s="321" t="s">
        <v>27</v>
      </c>
      <c r="N22" s="275"/>
      <c r="O22" s="276" t="str">
        <f t="shared" si="40"/>
        <v/>
      </c>
      <c r="P22" s="277"/>
      <c r="Q22" s="329" t="str">
        <f t="shared" si="15"/>
        <v/>
      </c>
      <c r="R22" s="460"/>
      <c r="S22" s="461"/>
      <c r="T22" s="462"/>
      <c r="U22" s="444"/>
      <c r="V22" s="444"/>
      <c r="X22" s="84">
        <f t="shared" si="7"/>
        <v>0</v>
      </c>
      <c r="Z22" s="97">
        <f t="shared" si="1"/>
        <v>0</v>
      </c>
      <c r="AA22" s="523">
        <f t="shared" ref="AA22" si="65">C22</f>
        <v>0</v>
      </c>
      <c r="AB22" s="84" t="str">
        <f t="shared" si="2"/>
        <v/>
      </c>
      <c r="AC22" s="84" t="str">
        <f t="shared" si="3"/>
        <v/>
      </c>
      <c r="AD22" s="84" t="str">
        <f t="shared" si="4"/>
        <v/>
      </c>
      <c r="AE22" s="84" t="str">
        <f t="shared" si="5"/>
        <v/>
      </c>
      <c r="AF22" s="100">
        <f t="shared" si="8"/>
        <v>0</v>
      </c>
      <c r="AG22" s="188" t="str">
        <f t="shared" ref="AG22" si="66">IF(D22="","",D22)</f>
        <v/>
      </c>
      <c r="AH22" s="84" t="str">
        <f t="shared" si="17"/>
        <v/>
      </c>
      <c r="AI22" s="84" t="str">
        <f t="shared" si="18"/>
        <v/>
      </c>
      <c r="AJ22" s="104" t="str">
        <f t="shared" si="19"/>
        <v/>
      </c>
      <c r="AK22" s="93">
        <f t="shared" si="9"/>
        <v>0</v>
      </c>
      <c r="AL22" s="93">
        <f>IFERROR(IF(C22="",0,IF(COUNTIF($C$14:C22,C22)&gt;1,1,0)),"")</f>
        <v>0</v>
      </c>
      <c r="AN22" s="93">
        <f t="shared" si="20"/>
        <v>0</v>
      </c>
      <c r="AO22" s="93" t="str">
        <f t="shared" si="10"/>
        <v>00000</v>
      </c>
      <c r="AP22" s="109" t="str">
        <f t="shared" si="11"/>
        <v>0秒0</v>
      </c>
      <c r="AQ22" s="110">
        <f t="shared" si="21"/>
        <v>0</v>
      </c>
      <c r="AR22" s="110" t="str">
        <f t="shared" si="22"/>
        <v>0</v>
      </c>
      <c r="AS22" s="110" t="str">
        <f t="shared" si="23"/>
        <v>0</v>
      </c>
      <c r="AT22" s="110" t="str">
        <f t="shared" si="24"/>
        <v>0m</v>
      </c>
      <c r="AU22" s="110" t="str">
        <f t="shared" si="25"/>
        <v>点</v>
      </c>
      <c r="AV22" s="93">
        <f t="shared" si="26"/>
        <v>0</v>
      </c>
      <c r="AW22" s="83" t="str">
        <f t="shared" si="27"/>
        <v/>
      </c>
      <c r="AX22" s="93">
        <f t="shared" si="6"/>
        <v>0</v>
      </c>
      <c r="AY22" s="93">
        <f t="shared" si="28"/>
        <v>0</v>
      </c>
      <c r="AZ22" s="93">
        <f t="shared" si="29"/>
        <v>0</v>
      </c>
      <c r="BA22" s="503">
        <f>IF(U22="",0,COUNTA($U$14:U23))</f>
        <v>0</v>
      </c>
      <c r="BB22" s="503">
        <f>IF(V22="",0,COUNTA($V$14:V23))</f>
        <v>0</v>
      </c>
      <c r="BC22" s="519" t="e">
        <f>IF(OR($L22="20100",$L23="20100",#REF!="20100"),COUNTIF($L$14:L23,"20100"),0)</f>
        <v>#REF!</v>
      </c>
      <c r="BD22" s="521" t="e">
        <f>IF($BC22=0,0,INDEX($N22:$N23,MATCH("20100",$L22:$L23,0),1))</f>
        <v>#REF!</v>
      </c>
      <c r="BE22" s="84" t="str">
        <f t="shared" si="30"/>
        <v/>
      </c>
      <c r="BF22" s="84" t="str">
        <f t="shared" si="31"/>
        <v/>
      </c>
      <c r="BG22" s="84" t="str">
        <f t="shared" si="32"/>
        <v/>
      </c>
      <c r="BH22" s="124" t="str">
        <f>IF(K22="","",COUNTIF($BG$14:BG22,BG22))</f>
        <v/>
      </c>
      <c r="BI22" s="1" t="str">
        <f t="shared" si="12"/>
        <v/>
      </c>
      <c r="BJ22" s="523" t="str">
        <f>IF(D22="","",COUNTIF($AG$14:AG22,AG22))</f>
        <v/>
      </c>
      <c r="BK22" s="523">
        <f t="shared" ref="BK22" si="67">IF(BJ22=1,BJ22,0)</f>
        <v>0</v>
      </c>
      <c r="BL22" s="523" t="str">
        <f t="shared" ref="BL22" si="68">IF(D22="","",$BP22)</f>
        <v/>
      </c>
      <c r="BM22" s="523" t="str">
        <f t="shared" ref="BM22" si="69">IF(E22="","",$BP22)</f>
        <v/>
      </c>
      <c r="BN22" s="523" t="str">
        <f t="shared" ref="BN22" si="70">IF(G22="","",$BP22)</f>
        <v/>
      </c>
      <c r="BO22" s="524" t="str">
        <f t="shared" ref="BO22" si="71">IFERROR(IF(H22="","",BP22),"")</f>
        <v/>
      </c>
      <c r="BP22" s="523">
        <v>5</v>
      </c>
      <c r="BQ22" s="523">
        <f>IF(C22&gt;0,"",IF(COUNTIF(BL22:BO23,BP22)=4,"",1))</f>
        <v>1</v>
      </c>
      <c r="BR22" s="84">
        <f>COUNTIF($AH$14:AH22,AG22&amp;"-"&amp;"*5000m*")</f>
        <v>0</v>
      </c>
      <c r="BS22" s="523">
        <f>SUM(BR22:BR23)/3</f>
        <v>0</v>
      </c>
      <c r="BT22" s="524" t="str">
        <f>IF(AG22="","",IF(AND(COUNTA(K22:K23)=0,COUNTA(U22:V23)=0),1,""))</f>
        <v/>
      </c>
      <c r="BU22" s="523">
        <f>IF(AND($AG22="",COUNTA(U22)&gt;0),1,0)</f>
        <v>0</v>
      </c>
      <c r="BV22" s="523">
        <f>IF(AND($AG22="",COUNTA(V22)&gt;0),1,0)</f>
        <v>0</v>
      </c>
      <c r="BW22" s="523" t="str">
        <f t="shared" ref="BW22" si="72">D22&amp;"-"&amp;U22</f>
        <v>-</v>
      </c>
      <c r="BX22" s="523" t="str">
        <f>IF(U22="","",COUNTIF($BW$14:BW22,BW22))</f>
        <v/>
      </c>
      <c r="BY22" s="523" t="str">
        <f t="shared" ref="BY22" si="73">D22&amp;"-"&amp;V22</f>
        <v>-</v>
      </c>
      <c r="BZ22" s="523" t="str">
        <f>IF(V22="","",COUNTIF($BY$14:BY22,BY22))</f>
        <v/>
      </c>
      <c r="CA22" s="84" t="str">
        <f>IFERROR(IF(VLOOKUP(K22,種目数エラー用!$B:$C,2,FALSE)=(VLOOKUP(K23,種目数エラー用!$B:$C,2,FALSE)),1,""),"")</f>
        <v/>
      </c>
    </row>
    <row r="23" spans="1:79" s="1" customFormat="1" ht="18" customHeight="1" thickBot="1">
      <c r="A23" s="483"/>
      <c r="B23" s="477"/>
      <c r="C23" s="472"/>
      <c r="D23" s="470"/>
      <c r="E23" s="470"/>
      <c r="F23" s="470"/>
      <c r="G23" s="281" t="str">
        <f>IF(C22&gt;0,VLOOKUP(C22,男子登録情報!$A$1:$H$1688,5,0),"")</f>
        <v/>
      </c>
      <c r="H23" s="475"/>
      <c r="I23" s="475"/>
      <c r="J23" s="281" t="s">
        <v>28</v>
      </c>
      <c r="K23" s="280"/>
      <c r="L23" s="5" t="str">
        <f>IF(K23&gt;0,VLOOKUP(K23,男子登録情報!$M$68:$N$86,2,0),"")</f>
        <v/>
      </c>
      <c r="M23" s="281" t="s">
        <v>29</v>
      </c>
      <c r="N23" s="282"/>
      <c r="O23" s="278" t="str">
        <f t="shared" si="40"/>
        <v/>
      </c>
      <c r="P23" s="279"/>
      <c r="Q23" s="332" t="str">
        <f t="shared" si="15"/>
        <v/>
      </c>
      <c r="R23" s="463"/>
      <c r="S23" s="464"/>
      <c r="T23" s="465"/>
      <c r="U23" s="445"/>
      <c r="V23" s="445"/>
      <c r="X23" s="84">
        <f t="shared" si="7"/>
        <v>0</v>
      </c>
      <c r="Z23" s="97">
        <f t="shared" si="1"/>
        <v>0</v>
      </c>
      <c r="AA23" s="523"/>
      <c r="AB23" s="84" t="str">
        <f t="shared" si="2"/>
        <v/>
      </c>
      <c r="AC23" s="84" t="str">
        <f t="shared" si="3"/>
        <v/>
      </c>
      <c r="AD23" s="84" t="str">
        <f t="shared" si="4"/>
        <v/>
      </c>
      <c r="AE23" s="84" t="str">
        <f t="shared" si="5"/>
        <v/>
      </c>
      <c r="AF23" s="100">
        <f t="shared" si="8"/>
        <v>0</v>
      </c>
      <c r="AG23" s="189" t="str">
        <f t="shared" ref="AG23" si="74">AG22</f>
        <v/>
      </c>
      <c r="AH23" s="84" t="str">
        <f t="shared" si="17"/>
        <v/>
      </c>
      <c r="AI23" s="84" t="str">
        <f t="shared" si="18"/>
        <v/>
      </c>
      <c r="AJ23" s="104" t="str">
        <f t="shared" si="19"/>
        <v/>
      </c>
      <c r="AK23" s="93">
        <f t="shared" si="9"/>
        <v>0</v>
      </c>
      <c r="AL23" s="93">
        <f>IFERROR(IF(C23="",0,IF(COUNTIF($C$14:C23,C23)&gt;1,1,0)),"")</f>
        <v>0</v>
      </c>
      <c r="AN23" s="93">
        <f t="shared" si="20"/>
        <v>0</v>
      </c>
      <c r="AO23" s="93" t="str">
        <f t="shared" si="10"/>
        <v>00000</v>
      </c>
      <c r="AP23" s="109" t="str">
        <f t="shared" si="11"/>
        <v>0秒0</v>
      </c>
      <c r="AQ23" s="110">
        <f t="shared" si="21"/>
        <v>0</v>
      </c>
      <c r="AR23" s="110" t="str">
        <f t="shared" si="22"/>
        <v>0</v>
      </c>
      <c r="AS23" s="110" t="str">
        <f t="shared" si="23"/>
        <v>0</v>
      </c>
      <c r="AT23" s="110" t="str">
        <f t="shared" si="24"/>
        <v>0m</v>
      </c>
      <c r="AU23" s="110" t="str">
        <f t="shared" si="25"/>
        <v>点</v>
      </c>
      <c r="AV23" s="93">
        <f t="shared" si="26"/>
        <v>0</v>
      </c>
      <c r="AW23" s="83" t="str">
        <f t="shared" si="27"/>
        <v/>
      </c>
      <c r="AX23" s="93">
        <f t="shared" si="6"/>
        <v>0</v>
      </c>
      <c r="AY23" s="93">
        <f t="shared" si="28"/>
        <v>0</v>
      </c>
      <c r="AZ23" s="93">
        <f t="shared" si="29"/>
        <v>0</v>
      </c>
      <c r="BA23" s="504"/>
      <c r="BB23" s="504"/>
      <c r="BC23" s="520"/>
      <c r="BD23" s="522"/>
      <c r="BE23" s="84" t="str">
        <f t="shared" si="30"/>
        <v/>
      </c>
      <c r="BF23" s="84" t="str">
        <f t="shared" si="31"/>
        <v/>
      </c>
      <c r="BG23" s="84" t="str">
        <f t="shared" si="32"/>
        <v/>
      </c>
      <c r="BH23" s="124" t="str">
        <f>IF(K23="","",COUNTIF($BG$14:BG23,BG23))</f>
        <v/>
      </c>
      <c r="BI23" s="1" t="str">
        <f t="shared" si="12"/>
        <v/>
      </c>
      <c r="BJ23" s="523"/>
      <c r="BK23" s="523"/>
      <c r="BL23" s="523"/>
      <c r="BM23" s="523"/>
      <c r="BN23" s="523"/>
      <c r="BO23" s="525"/>
      <c r="BP23" s="523"/>
      <c r="BQ23" s="523"/>
      <c r="BR23" s="84">
        <f>COUNTIF($AH$14:AH23,AG23&amp;"-"&amp;"*5000m*")</f>
        <v>0</v>
      </c>
      <c r="BS23" s="523"/>
      <c r="BT23" s="525"/>
      <c r="BU23" s="523"/>
      <c r="BV23" s="523"/>
      <c r="BW23" s="523"/>
      <c r="BX23" s="523"/>
      <c r="BY23" s="523"/>
      <c r="BZ23" s="523"/>
      <c r="CA23" s="84"/>
    </row>
    <row r="24" spans="1:79" s="1" customFormat="1" ht="18" customHeight="1" thickTop="1" thickBot="1">
      <c r="A24" s="482">
        <v>6</v>
      </c>
      <c r="B24" s="476" t="s">
        <v>1176</v>
      </c>
      <c r="C24" s="471"/>
      <c r="D24" s="469" t="str">
        <f>IF(C24&gt;0,VLOOKUP(C24,男子登録情報!$A$1:$H$1688,3,0),"")</f>
        <v/>
      </c>
      <c r="E24" s="469" t="str">
        <f>IF(C24&gt;0,VLOOKUP(C24,男子登録情報!$A$1:$H$1688,4,0),"")</f>
        <v/>
      </c>
      <c r="F24" s="469" t="str">
        <f>IF(C24&gt;0,VLOOKUP(C24,男子登録情報!$A$1:$H$1688,7,0),"")</f>
        <v/>
      </c>
      <c r="G24" s="320" t="str">
        <f>IF(C24&gt;0,VLOOKUP(C24,男子登録情報!$A$1:$H$1688,8,0),"")</f>
        <v/>
      </c>
      <c r="H24" s="475" t="e">
        <f>IF(G25&gt;0,VLOOKUP(G25,男子登録情報!$N$2:$O$49,2,0),"")</f>
        <v>#N/A</v>
      </c>
      <c r="I24" s="473" t="str">
        <f t="shared" ref="I24" si="75">IF(C24&gt;0,TEXT(C24,"100000000"),"000000000")</f>
        <v>000000000</v>
      </c>
      <c r="J24" s="321" t="s">
        <v>24</v>
      </c>
      <c r="K24" s="322"/>
      <c r="L24" s="5" t="str">
        <f>IF(K24&gt;0,VLOOKUP(K24,男子登録情報!$M$68:$N$86,2,0),"")</f>
        <v/>
      </c>
      <c r="M24" s="321" t="s">
        <v>27</v>
      </c>
      <c r="N24" s="275"/>
      <c r="O24" s="276" t="str">
        <f t="shared" si="40"/>
        <v/>
      </c>
      <c r="P24" s="277"/>
      <c r="Q24" s="329" t="str">
        <f t="shared" si="15"/>
        <v/>
      </c>
      <c r="R24" s="460"/>
      <c r="S24" s="461"/>
      <c r="T24" s="462"/>
      <c r="U24" s="444"/>
      <c r="V24" s="444"/>
      <c r="X24" s="84">
        <f t="shared" si="7"/>
        <v>0</v>
      </c>
      <c r="Z24" s="97">
        <f t="shared" si="1"/>
        <v>0</v>
      </c>
      <c r="AA24" s="523">
        <f t="shared" ref="AA24" si="76">C24</f>
        <v>0</v>
      </c>
      <c r="AB24" s="84" t="str">
        <f t="shared" si="2"/>
        <v/>
      </c>
      <c r="AC24" s="84" t="str">
        <f t="shared" si="3"/>
        <v/>
      </c>
      <c r="AD24" s="84" t="str">
        <f t="shared" si="4"/>
        <v/>
      </c>
      <c r="AE24" s="84" t="str">
        <f t="shared" si="5"/>
        <v/>
      </c>
      <c r="AF24" s="100">
        <f t="shared" si="8"/>
        <v>0</v>
      </c>
      <c r="AG24" s="188" t="str">
        <f t="shared" ref="AG24" si="77">IF(D24="","",D24)</f>
        <v/>
      </c>
      <c r="AH24" s="84" t="str">
        <f t="shared" si="17"/>
        <v/>
      </c>
      <c r="AI24" s="84" t="str">
        <f t="shared" si="18"/>
        <v/>
      </c>
      <c r="AJ24" s="104" t="str">
        <f t="shared" si="19"/>
        <v/>
      </c>
      <c r="AK24" s="93">
        <f t="shared" si="9"/>
        <v>0</v>
      </c>
      <c r="AL24" s="93">
        <f>IFERROR(IF(C24="",0,IF(COUNTIF($C$14:C24,C24)&gt;1,1,0)),"")</f>
        <v>0</v>
      </c>
      <c r="AN24" s="93">
        <f t="shared" si="20"/>
        <v>0</v>
      </c>
      <c r="AO24" s="93" t="str">
        <f t="shared" si="10"/>
        <v>00000</v>
      </c>
      <c r="AP24" s="109" t="str">
        <f t="shared" si="11"/>
        <v>0秒0</v>
      </c>
      <c r="AQ24" s="110">
        <f t="shared" si="21"/>
        <v>0</v>
      </c>
      <c r="AR24" s="110" t="str">
        <f t="shared" si="22"/>
        <v>0</v>
      </c>
      <c r="AS24" s="110" t="str">
        <f t="shared" si="23"/>
        <v>0</v>
      </c>
      <c r="AT24" s="110" t="str">
        <f t="shared" si="24"/>
        <v>0m</v>
      </c>
      <c r="AU24" s="110" t="str">
        <f t="shared" si="25"/>
        <v>点</v>
      </c>
      <c r="AV24" s="93">
        <f t="shared" si="26"/>
        <v>0</v>
      </c>
      <c r="AW24" s="83" t="str">
        <f t="shared" si="27"/>
        <v/>
      </c>
      <c r="AX24" s="93">
        <f t="shared" si="6"/>
        <v>0</v>
      </c>
      <c r="AY24" s="93">
        <f t="shared" si="28"/>
        <v>0</v>
      </c>
      <c r="AZ24" s="93">
        <f t="shared" si="29"/>
        <v>0</v>
      </c>
      <c r="BA24" s="503">
        <f>IF(U24="",0,COUNTA($U$14:U25))</f>
        <v>0</v>
      </c>
      <c r="BB24" s="503">
        <f>IF(V24="",0,COUNTA($V$14:V25))</f>
        <v>0</v>
      </c>
      <c r="BC24" s="519" t="e">
        <f>IF(OR($L24="20100",$L25="20100",#REF!="20100"),COUNTIF($L$14:L25,"20100"),0)</f>
        <v>#REF!</v>
      </c>
      <c r="BD24" s="521" t="e">
        <f>IF($BC24=0,0,INDEX($N24:$N25,MATCH("20100",$L24:$L25,0),1))</f>
        <v>#REF!</v>
      </c>
      <c r="BE24" s="84" t="str">
        <f t="shared" si="30"/>
        <v/>
      </c>
      <c r="BF24" s="84" t="str">
        <f t="shared" si="31"/>
        <v/>
      </c>
      <c r="BG24" s="84" t="str">
        <f t="shared" si="32"/>
        <v/>
      </c>
      <c r="BH24" s="124" t="str">
        <f>IF(K24="","",COUNTIF($BG$14:BG24,BG24))</f>
        <v/>
      </c>
      <c r="BI24" s="1" t="str">
        <f t="shared" si="12"/>
        <v/>
      </c>
      <c r="BJ24" s="523" t="str">
        <f>IF(D24="","",COUNTIF($AG$14:AG24,AG24))</f>
        <v/>
      </c>
      <c r="BK24" s="523">
        <f t="shared" ref="BK24" si="78">IF(BJ24=1,BJ24,0)</f>
        <v>0</v>
      </c>
      <c r="BL24" s="523" t="str">
        <f t="shared" ref="BL24" si="79">IF(D24="","",$BP24)</f>
        <v/>
      </c>
      <c r="BM24" s="523" t="str">
        <f t="shared" ref="BM24" si="80">IF(E24="","",$BP24)</f>
        <v/>
      </c>
      <c r="BN24" s="523" t="str">
        <f t="shared" ref="BN24" si="81">IF(G24="","",$BP24)</f>
        <v/>
      </c>
      <c r="BO24" s="524" t="str">
        <f t="shared" ref="BO24" si="82">IFERROR(IF(H24="","",BP24),"")</f>
        <v/>
      </c>
      <c r="BP24" s="523">
        <v>6</v>
      </c>
      <c r="BQ24" s="523">
        <f>IF(C24&gt;0,"",IF(COUNTIF(BL24:BO25,BP24)=4,"",1))</f>
        <v>1</v>
      </c>
      <c r="BR24" s="84">
        <f>COUNTIF($AH$14:AH24,AG24&amp;"-"&amp;"*5000m*")</f>
        <v>0</v>
      </c>
      <c r="BS24" s="523">
        <f>SUM(BR24:BR25)/3</f>
        <v>0</v>
      </c>
      <c r="BT24" s="524" t="str">
        <f>IF(AG24="","",IF(AND(COUNTA(K24:K25)=0,COUNTA(U24:V25)=0),1,""))</f>
        <v/>
      </c>
      <c r="BU24" s="523">
        <f>IF(AND($AG24="",COUNTA(U24)&gt;0),1,0)</f>
        <v>0</v>
      </c>
      <c r="BV24" s="523">
        <f>IF(AND($AG24="",COUNTA(V24)&gt;0),1,0)</f>
        <v>0</v>
      </c>
      <c r="BW24" s="523" t="str">
        <f t="shared" ref="BW24" si="83">D24&amp;"-"&amp;U24</f>
        <v>-</v>
      </c>
      <c r="BX24" s="523" t="str">
        <f>IF(U24="","",COUNTIF($BW$14:BW24,BW24))</f>
        <v/>
      </c>
      <c r="BY24" s="523" t="str">
        <f t="shared" ref="BY24" si="84">D24&amp;"-"&amp;V24</f>
        <v>-</v>
      </c>
      <c r="BZ24" s="523" t="str">
        <f>IF(V24="","",COUNTIF($BY$14:BY24,BY24))</f>
        <v/>
      </c>
      <c r="CA24" s="84" t="str">
        <f>IFERROR(IF(VLOOKUP(K24,種目数エラー用!$B:$C,2,FALSE)=(VLOOKUP(K25,種目数エラー用!$B:$C,2,FALSE)),1,""),"")</f>
        <v/>
      </c>
    </row>
    <row r="25" spans="1:79" s="1" customFormat="1" ht="18" customHeight="1" thickBot="1">
      <c r="A25" s="483"/>
      <c r="B25" s="477"/>
      <c r="C25" s="472"/>
      <c r="D25" s="470"/>
      <c r="E25" s="470"/>
      <c r="F25" s="470"/>
      <c r="G25" s="281" t="str">
        <f>IF(C24&gt;0,VLOOKUP(C24,男子登録情報!$A$1:$H$1688,5,0),"")</f>
        <v/>
      </c>
      <c r="H25" s="475"/>
      <c r="I25" s="475"/>
      <c r="J25" s="281" t="s">
        <v>28</v>
      </c>
      <c r="K25" s="280"/>
      <c r="L25" s="5" t="str">
        <f>IF(K25&gt;0,VLOOKUP(K25,男子登録情報!$M$68:$N$86,2,0),"")</f>
        <v/>
      </c>
      <c r="M25" s="281" t="s">
        <v>29</v>
      </c>
      <c r="N25" s="282"/>
      <c r="O25" s="278" t="str">
        <f t="shared" si="40"/>
        <v/>
      </c>
      <c r="P25" s="279"/>
      <c r="Q25" s="332" t="str">
        <f t="shared" si="15"/>
        <v/>
      </c>
      <c r="R25" s="463"/>
      <c r="S25" s="464"/>
      <c r="T25" s="465"/>
      <c r="U25" s="445"/>
      <c r="V25" s="445"/>
      <c r="X25" s="84">
        <f t="shared" si="7"/>
        <v>0</v>
      </c>
      <c r="Z25" s="97">
        <f t="shared" si="1"/>
        <v>0</v>
      </c>
      <c r="AA25" s="523"/>
      <c r="AB25" s="84" t="str">
        <f t="shared" si="2"/>
        <v/>
      </c>
      <c r="AC25" s="84" t="str">
        <f t="shared" si="3"/>
        <v/>
      </c>
      <c r="AD25" s="84" t="str">
        <f t="shared" si="4"/>
        <v/>
      </c>
      <c r="AE25" s="84" t="str">
        <f t="shared" si="5"/>
        <v/>
      </c>
      <c r="AF25" s="100">
        <f t="shared" si="8"/>
        <v>0</v>
      </c>
      <c r="AG25" s="189" t="str">
        <f t="shared" ref="AG25" si="85">AG24</f>
        <v/>
      </c>
      <c r="AH25" s="84" t="str">
        <f t="shared" si="17"/>
        <v/>
      </c>
      <c r="AI25" s="84" t="str">
        <f t="shared" si="18"/>
        <v/>
      </c>
      <c r="AJ25" s="104" t="str">
        <f t="shared" si="19"/>
        <v/>
      </c>
      <c r="AK25" s="93">
        <f t="shared" si="9"/>
        <v>0</v>
      </c>
      <c r="AL25" s="93">
        <f>IFERROR(IF(C25="",0,IF(COUNTIF($C$14:C25,C25)&gt;1,1,0)),"")</f>
        <v>0</v>
      </c>
      <c r="AN25" s="93">
        <f t="shared" si="20"/>
        <v>0</v>
      </c>
      <c r="AO25" s="93" t="str">
        <f t="shared" si="10"/>
        <v>00000</v>
      </c>
      <c r="AP25" s="109" t="str">
        <f t="shared" si="11"/>
        <v>0秒0</v>
      </c>
      <c r="AQ25" s="110">
        <f t="shared" si="21"/>
        <v>0</v>
      </c>
      <c r="AR25" s="110" t="str">
        <f t="shared" si="22"/>
        <v>0</v>
      </c>
      <c r="AS25" s="110" t="str">
        <f t="shared" si="23"/>
        <v>0</v>
      </c>
      <c r="AT25" s="110" t="str">
        <f t="shared" si="24"/>
        <v>0m</v>
      </c>
      <c r="AU25" s="110" t="str">
        <f t="shared" si="25"/>
        <v>点</v>
      </c>
      <c r="AV25" s="93">
        <f t="shared" si="26"/>
        <v>0</v>
      </c>
      <c r="AW25" s="83" t="str">
        <f t="shared" si="27"/>
        <v/>
      </c>
      <c r="AX25" s="93">
        <f t="shared" si="6"/>
        <v>0</v>
      </c>
      <c r="AY25" s="93">
        <f t="shared" si="28"/>
        <v>0</v>
      </c>
      <c r="AZ25" s="93">
        <f t="shared" si="29"/>
        <v>0</v>
      </c>
      <c r="BA25" s="504"/>
      <c r="BB25" s="504"/>
      <c r="BC25" s="520"/>
      <c r="BD25" s="522"/>
      <c r="BE25" s="84" t="str">
        <f t="shared" si="30"/>
        <v/>
      </c>
      <c r="BF25" s="84" t="str">
        <f t="shared" si="31"/>
        <v/>
      </c>
      <c r="BG25" s="84" t="str">
        <f t="shared" si="32"/>
        <v/>
      </c>
      <c r="BH25" s="124" t="str">
        <f>IF(K25="","",COUNTIF($BG$14:BG25,BG25))</f>
        <v/>
      </c>
      <c r="BI25" s="1" t="str">
        <f t="shared" si="12"/>
        <v/>
      </c>
      <c r="BJ25" s="523"/>
      <c r="BK25" s="523"/>
      <c r="BL25" s="523"/>
      <c r="BM25" s="523"/>
      <c r="BN25" s="523"/>
      <c r="BO25" s="525"/>
      <c r="BP25" s="523"/>
      <c r="BQ25" s="523"/>
      <c r="BR25" s="84">
        <f>COUNTIF($AH$14:AH25,AG25&amp;"-"&amp;"*5000m*")</f>
        <v>0</v>
      </c>
      <c r="BS25" s="523"/>
      <c r="BT25" s="525"/>
      <c r="BU25" s="523"/>
      <c r="BV25" s="523"/>
      <c r="BW25" s="523"/>
      <c r="BX25" s="523"/>
      <c r="BY25" s="523"/>
      <c r="BZ25" s="523"/>
      <c r="CA25" s="84"/>
    </row>
    <row r="26" spans="1:79" s="1" customFormat="1" ht="18" customHeight="1" thickTop="1" thickBot="1">
      <c r="A26" s="482">
        <v>7</v>
      </c>
      <c r="B26" s="476" t="s">
        <v>1176</v>
      </c>
      <c r="C26" s="471"/>
      <c r="D26" s="469" t="str">
        <f>IF(C26&gt;0,VLOOKUP(C26,男子登録情報!$A$1:$H$1688,3,0),"")</f>
        <v/>
      </c>
      <c r="E26" s="469" t="str">
        <f>IF(C26&gt;0,VLOOKUP(C26,男子登録情報!$A$1:$H$1688,4,0),"")</f>
        <v/>
      </c>
      <c r="F26" s="469" t="str">
        <f>IF(C26&gt;0,VLOOKUP(C26,男子登録情報!$A$1:$H$1688,7,0),"")</f>
        <v/>
      </c>
      <c r="G26" s="320" t="str">
        <f>IF(C26&gt;0,VLOOKUP(C26,男子登録情報!$A$1:$H$1688,8,0),"")</f>
        <v/>
      </c>
      <c r="H26" s="475" t="e">
        <f>IF(G27&gt;0,VLOOKUP(G27,男子登録情報!$N$2:$O$49,2,0),"")</f>
        <v>#N/A</v>
      </c>
      <c r="I26" s="473" t="str">
        <f t="shared" ref="I26" si="86">IF(C26&gt;0,TEXT(C26,"100000000"),"000000000")</f>
        <v>000000000</v>
      </c>
      <c r="J26" s="321" t="s">
        <v>24</v>
      </c>
      <c r="K26" s="322"/>
      <c r="L26" s="5" t="str">
        <f>IF(K26&gt;0,VLOOKUP(K26,男子登録情報!$M$68:$N$86,2,0),"")</f>
        <v/>
      </c>
      <c r="M26" s="321" t="s">
        <v>27</v>
      </c>
      <c r="N26" s="275"/>
      <c r="O26" s="276" t="str">
        <f t="shared" si="40"/>
        <v/>
      </c>
      <c r="P26" s="277"/>
      <c r="Q26" s="329" t="str">
        <f t="shared" si="15"/>
        <v/>
      </c>
      <c r="R26" s="460"/>
      <c r="S26" s="461"/>
      <c r="T26" s="462"/>
      <c r="U26" s="444"/>
      <c r="V26" s="444"/>
      <c r="X26" s="84">
        <f t="shared" si="7"/>
        <v>0</v>
      </c>
      <c r="Z26" s="97">
        <f t="shared" si="1"/>
        <v>0</v>
      </c>
      <c r="AA26" s="523">
        <f t="shared" ref="AA26" si="87">C26</f>
        <v>0</v>
      </c>
      <c r="AB26" s="84" t="str">
        <f t="shared" si="2"/>
        <v/>
      </c>
      <c r="AC26" s="84" t="str">
        <f t="shared" si="3"/>
        <v/>
      </c>
      <c r="AD26" s="84" t="str">
        <f t="shared" si="4"/>
        <v/>
      </c>
      <c r="AE26" s="84" t="str">
        <f t="shared" si="5"/>
        <v/>
      </c>
      <c r="AF26" s="100">
        <f t="shared" si="8"/>
        <v>0</v>
      </c>
      <c r="AG26" s="188" t="str">
        <f t="shared" ref="AG26" si="88">IF(D26="","",D26)</f>
        <v/>
      </c>
      <c r="AH26" s="84" t="str">
        <f t="shared" si="17"/>
        <v/>
      </c>
      <c r="AI26" s="84" t="str">
        <f t="shared" si="18"/>
        <v/>
      </c>
      <c r="AJ26" s="104" t="str">
        <f t="shared" si="19"/>
        <v/>
      </c>
      <c r="AK26" s="93">
        <f t="shared" si="9"/>
        <v>0</v>
      </c>
      <c r="AL26" s="93">
        <f>IFERROR(IF(C26="",0,IF(COUNTIF($C$14:C26,C26)&gt;1,1,0)),"")</f>
        <v>0</v>
      </c>
      <c r="AN26" s="93">
        <f t="shared" si="20"/>
        <v>0</v>
      </c>
      <c r="AO26" s="93" t="str">
        <f t="shared" si="10"/>
        <v>00000</v>
      </c>
      <c r="AP26" s="109" t="str">
        <f t="shared" si="11"/>
        <v>0秒0</v>
      </c>
      <c r="AQ26" s="110">
        <f t="shared" si="21"/>
        <v>0</v>
      </c>
      <c r="AR26" s="110" t="str">
        <f t="shared" si="22"/>
        <v>0</v>
      </c>
      <c r="AS26" s="110" t="str">
        <f t="shared" si="23"/>
        <v>0</v>
      </c>
      <c r="AT26" s="110" t="str">
        <f t="shared" si="24"/>
        <v>0m</v>
      </c>
      <c r="AU26" s="110" t="str">
        <f t="shared" si="25"/>
        <v>点</v>
      </c>
      <c r="AV26" s="93">
        <f t="shared" si="26"/>
        <v>0</v>
      </c>
      <c r="AW26" s="83" t="str">
        <f t="shared" si="27"/>
        <v/>
      </c>
      <c r="AX26" s="93">
        <f t="shared" si="6"/>
        <v>0</v>
      </c>
      <c r="AY26" s="93">
        <f t="shared" si="28"/>
        <v>0</v>
      </c>
      <c r="AZ26" s="93">
        <f t="shared" si="29"/>
        <v>0</v>
      </c>
      <c r="BA26" s="503">
        <f>IF(U26="",0,COUNTA($U$14:U27))</f>
        <v>0</v>
      </c>
      <c r="BB26" s="503">
        <f>IF(V26="",0,COUNTA($V$14:V27))</f>
        <v>0</v>
      </c>
      <c r="BC26" s="519" t="e">
        <f>IF(OR($L26="20100",$L27="20100",#REF!="20100"),COUNTIF($L$14:L27,"20100"),0)</f>
        <v>#REF!</v>
      </c>
      <c r="BD26" s="521" t="e">
        <f>IF($BC26=0,0,INDEX($N26:$N27,MATCH("20100",$L26:$L27,0),1))</f>
        <v>#REF!</v>
      </c>
      <c r="BE26" s="84" t="str">
        <f t="shared" si="30"/>
        <v/>
      </c>
      <c r="BF26" s="84" t="str">
        <f t="shared" si="31"/>
        <v/>
      </c>
      <c r="BG26" s="84" t="str">
        <f t="shared" si="32"/>
        <v/>
      </c>
      <c r="BH26" s="124" t="str">
        <f>IF(K26="","",COUNTIF($BG$14:BG26,BG26))</f>
        <v/>
      </c>
      <c r="BI26" s="1" t="str">
        <f t="shared" si="12"/>
        <v/>
      </c>
      <c r="BJ26" s="523" t="str">
        <f>IF(D26="","",COUNTIF($AG$14:AG26,AG26))</f>
        <v/>
      </c>
      <c r="BK26" s="523">
        <f t="shared" ref="BK26" si="89">IF(BJ26=1,BJ26,0)</f>
        <v>0</v>
      </c>
      <c r="BL26" s="523" t="str">
        <f t="shared" ref="BL26" si="90">IF(D26="","",$BP26)</f>
        <v/>
      </c>
      <c r="BM26" s="523" t="str">
        <f t="shared" ref="BM26" si="91">IF(E26="","",$BP26)</f>
        <v/>
      </c>
      <c r="BN26" s="523" t="str">
        <f t="shared" ref="BN26" si="92">IF(G26="","",$BP26)</f>
        <v/>
      </c>
      <c r="BO26" s="524" t="str">
        <f t="shared" ref="BO26" si="93">IFERROR(IF(H26="","",BP26),"")</f>
        <v/>
      </c>
      <c r="BP26" s="523">
        <v>7</v>
      </c>
      <c r="BQ26" s="523">
        <f>IF(C26&gt;0,"",IF(COUNTIF(BL26:BO27,BP26)=4,"",1))</f>
        <v>1</v>
      </c>
      <c r="BR26" s="84">
        <f>COUNTIF($AH$14:AH26,AG26&amp;"-"&amp;"*5000m*")</f>
        <v>0</v>
      </c>
      <c r="BS26" s="523">
        <f>SUM(BR26:BR27)/3</f>
        <v>0</v>
      </c>
      <c r="BT26" s="524" t="str">
        <f>IF(AG26="","",IF(AND(COUNTA(K26:K27)=0,COUNTA(U26:V27)=0),1,""))</f>
        <v/>
      </c>
      <c r="BU26" s="523">
        <f>IF(AND($AG26="",COUNTA(U26)&gt;0),1,0)</f>
        <v>0</v>
      </c>
      <c r="BV26" s="523">
        <f>IF(AND($AG26="",COUNTA(V26)&gt;0),1,0)</f>
        <v>0</v>
      </c>
      <c r="BW26" s="523" t="str">
        <f t="shared" ref="BW26" si="94">D26&amp;"-"&amp;U26</f>
        <v>-</v>
      </c>
      <c r="BX26" s="523" t="str">
        <f>IF(U26="","",COUNTIF($BW$14:BW26,BW26))</f>
        <v/>
      </c>
      <c r="BY26" s="523" t="str">
        <f t="shared" ref="BY26" si="95">D26&amp;"-"&amp;V26</f>
        <v>-</v>
      </c>
      <c r="BZ26" s="523" t="str">
        <f>IF(V26="","",COUNTIF($BY$14:BY26,BY26))</f>
        <v/>
      </c>
      <c r="CA26" s="84" t="str">
        <f>IFERROR(IF(VLOOKUP(K26,種目数エラー用!$B:$C,2,FALSE)=(VLOOKUP(K27,種目数エラー用!$B:$C,2,FALSE)),1,""),"")</f>
        <v/>
      </c>
    </row>
    <row r="27" spans="1:79" s="1" customFormat="1" ht="18" customHeight="1" thickBot="1">
      <c r="A27" s="483"/>
      <c r="B27" s="477"/>
      <c r="C27" s="472"/>
      <c r="D27" s="470"/>
      <c r="E27" s="470"/>
      <c r="F27" s="470"/>
      <c r="G27" s="281" t="str">
        <f>IF(C26&gt;0,VLOOKUP(C26,男子登録情報!$A$1:$H$1688,5,0),"")</f>
        <v/>
      </c>
      <c r="H27" s="475"/>
      <c r="I27" s="475"/>
      <c r="J27" s="281" t="s">
        <v>28</v>
      </c>
      <c r="K27" s="280"/>
      <c r="L27" s="5" t="str">
        <f>IF(K27&gt;0,VLOOKUP(K27,男子登録情報!$M$68:$N$86,2,0),"")</f>
        <v/>
      </c>
      <c r="M27" s="281" t="s">
        <v>29</v>
      </c>
      <c r="N27" s="282"/>
      <c r="O27" s="278" t="str">
        <f t="shared" si="40"/>
        <v/>
      </c>
      <c r="P27" s="279"/>
      <c r="Q27" s="332" t="str">
        <f t="shared" si="15"/>
        <v/>
      </c>
      <c r="R27" s="463"/>
      <c r="S27" s="464"/>
      <c r="T27" s="465"/>
      <c r="U27" s="445"/>
      <c r="V27" s="445"/>
      <c r="X27" s="84">
        <f t="shared" si="7"/>
        <v>0</v>
      </c>
      <c r="Z27" s="97">
        <f t="shared" si="1"/>
        <v>0</v>
      </c>
      <c r="AA27" s="523"/>
      <c r="AB27" s="84" t="str">
        <f t="shared" si="2"/>
        <v/>
      </c>
      <c r="AC27" s="84" t="str">
        <f t="shared" si="3"/>
        <v/>
      </c>
      <c r="AD27" s="84" t="str">
        <f t="shared" si="4"/>
        <v/>
      </c>
      <c r="AE27" s="84" t="str">
        <f t="shared" si="5"/>
        <v/>
      </c>
      <c r="AF27" s="100">
        <f t="shared" si="8"/>
        <v>0</v>
      </c>
      <c r="AG27" s="189" t="str">
        <f t="shared" ref="AG27" si="96">AG26</f>
        <v/>
      </c>
      <c r="AH27" s="84" t="str">
        <f t="shared" si="17"/>
        <v/>
      </c>
      <c r="AI27" s="84" t="str">
        <f t="shared" si="18"/>
        <v/>
      </c>
      <c r="AJ27" s="104" t="str">
        <f t="shared" si="19"/>
        <v/>
      </c>
      <c r="AK27" s="93">
        <f t="shared" si="9"/>
        <v>0</v>
      </c>
      <c r="AL27" s="93">
        <f>IFERROR(IF(C27="",0,IF(COUNTIF($C$14:C27,C27)&gt;1,1,0)),"")</f>
        <v>0</v>
      </c>
      <c r="AN27" s="93">
        <f t="shared" si="20"/>
        <v>0</v>
      </c>
      <c r="AO27" s="93" t="str">
        <f t="shared" si="10"/>
        <v>00000</v>
      </c>
      <c r="AP27" s="109" t="str">
        <f t="shared" si="11"/>
        <v>0秒0</v>
      </c>
      <c r="AQ27" s="110">
        <f t="shared" si="21"/>
        <v>0</v>
      </c>
      <c r="AR27" s="110" t="str">
        <f t="shared" si="22"/>
        <v>0</v>
      </c>
      <c r="AS27" s="110" t="str">
        <f t="shared" si="23"/>
        <v>0</v>
      </c>
      <c r="AT27" s="110" t="str">
        <f t="shared" si="24"/>
        <v>0m</v>
      </c>
      <c r="AU27" s="110" t="str">
        <f t="shared" si="25"/>
        <v>点</v>
      </c>
      <c r="AV27" s="93">
        <f t="shared" si="26"/>
        <v>0</v>
      </c>
      <c r="AW27" s="83" t="str">
        <f t="shared" si="27"/>
        <v/>
      </c>
      <c r="AX27" s="93">
        <f t="shared" si="6"/>
        <v>0</v>
      </c>
      <c r="AY27" s="93">
        <f t="shared" si="28"/>
        <v>0</v>
      </c>
      <c r="AZ27" s="93">
        <f t="shared" si="29"/>
        <v>0</v>
      </c>
      <c r="BA27" s="504"/>
      <c r="BB27" s="504"/>
      <c r="BC27" s="520"/>
      <c r="BD27" s="522"/>
      <c r="BE27" s="84" t="str">
        <f t="shared" si="30"/>
        <v/>
      </c>
      <c r="BF27" s="84" t="str">
        <f t="shared" si="31"/>
        <v/>
      </c>
      <c r="BG27" s="84" t="str">
        <f t="shared" si="32"/>
        <v/>
      </c>
      <c r="BH27" s="124" t="str">
        <f>IF(K27="","",COUNTIF($BG$14:BG27,BG27))</f>
        <v/>
      </c>
      <c r="BI27" s="1" t="str">
        <f t="shared" si="12"/>
        <v/>
      </c>
      <c r="BJ27" s="523"/>
      <c r="BK27" s="523"/>
      <c r="BL27" s="523"/>
      <c r="BM27" s="523"/>
      <c r="BN27" s="523"/>
      <c r="BO27" s="525"/>
      <c r="BP27" s="523"/>
      <c r="BQ27" s="523"/>
      <c r="BR27" s="84">
        <f>COUNTIF($AH$14:AH27,AG27&amp;"-"&amp;"*5000m*")</f>
        <v>0</v>
      </c>
      <c r="BS27" s="523"/>
      <c r="BT27" s="525"/>
      <c r="BU27" s="523"/>
      <c r="BV27" s="523"/>
      <c r="BW27" s="523"/>
      <c r="BX27" s="523"/>
      <c r="BY27" s="523"/>
      <c r="BZ27" s="523"/>
      <c r="CA27" s="84"/>
    </row>
    <row r="28" spans="1:79" s="1" customFormat="1" ht="18" customHeight="1" thickTop="1" thickBot="1">
      <c r="A28" s="482">
        <v>8</v>
      </c>
      <c r="B28" s="476" t="s">
        <v>1176</v>
      </c>
      <c r="C28" s="471"/>
      <c r="D28" s="469" t="str">
        <f>IF(C28&gt;0,VLOOKUP(C28,男子登録情報!$A$1:$H$1688,3,0),"")</f>
        <v/>
      </c>
      <c r="E28" s="469" t="str">
        <f>IF(C28&gt;0,VLOOKUP(C28,男子登録情報!$A$1:$H$1688,4,0),"")</f>
        <v/>
      </c>
      <c r="F28" s="469" t="str">
        <f>IF(C28&gt;0,VLOOKUP(C28,男子登録情報!$A$1:$H$1688,7,0),"")</f>
        <v/>
      </c>
      <c r="G28" s="320" t="str">
        <f>IF(C28&gt;0,VLOOKUP(C28,男子登録情報!$A$1:$H$1688,8,0),"")</f>
        <v/>
      </c>
      <c r="H28" s="475" t="e">
        <f>IF(G29&gt;0,VLOOKUP(G29,男子登録情報!$N$2:$O$49,2,0),"")</f>
        <v>#N/A</v>
      </c>
      <c r="I28" s="473" t="str">
        <f t="shared" ref="I28" si="97">IF(C28&gt;0,TEXT(C28,"100000000"),"000000000")</f>
        <v>000000000</v>
      </c>
      <c r="J28" s="321" t="s">
        <v>24</v>
      </c>
      <c r="K28" s="322"/>
      <c r="L28" s="5" t="str">
        <f>IF(K28&gt;0,VLOOKUP(K28,男子登録情報!$M$68:$N$86,2,0),"")</f>
        <v/>
      </c>
      <c r="M28" s="321" t="s">
        <v>27</v>
      </c>
      <c r="N28" s="275"/>
      <c r="O28" s="276" t="str">
        <f t="shared" si="40"/>
        <v/>
      </c>
      <c r="P28" s="277"/>
      <c r="Q28" s="329" t="str">
        <f t="shared" si="15"/>
        <v/>
      </c>
      <c r="R28" s="460"/>
      <c r="S28" s="461"/>
      <c r="T28" s="462"/>
      <c r="U28" s="444"/>
      <c r="V28" s="444"/>
      <c r="X28" s="84">
        <f t="shared" si="7"/>
        <v>0</v>
      </c>
      <c r="Z28" s="97">
        <f t="shared" si="1"/>
        <v>0</v>
      </c>
      <c r="AA28" s="523">
        <f t="shared" ref="AA28" si="98">C28</f>
        <v>0</v>
      </c>
      <c r="AB28" s="84" t="str">
        <f t="shared" si="2"/>
        <v/>
      </c>
      <c r="AC28" s="84" t="str">
        <f t="shared" si="3"/>
        <v/>
      </c>
      <c r="AD28" s="84" t="str">
        <f t="shared" si="4"/>
        <v/>
      </c>
      <c r="AE28" s="84" t="str">
        <f t="shared" si="5"/>
        <v/>
      </c>
      <c r="AF28" s="100">
        <f t="shared" si="8"/>
        <v>0</v>
      </c>
      <c r="AG28" s="188" t="str">
        <f t="shared" ref="AG28" si="99">IF(D28="","",D28)</f>
        <v/>
      </c>
      <c r="AH28" s="84" t="str">
        <f t="shared" si="17"/>
        <v/>
      </c>
      <c r="AI28" s="84" t="str">
        <f t="shared" si="18"/>
        <v/>
      </c>
      <c r="AJ28" s="104" t="str">
        <f t="shared" si="19"/>
        <v/>
      </c>
      <c r="AK28" s="93">
        <f t="shared" si="9"/>
        <v>0</v>
      </c>
      <c r="AL28" s="93">
        <f>IFERROR(IF(C28="",0,IF(COUNTIF($C$14:C28,C28)&gt;1,1,0)),"")</f>
        <v>0</v>
      </c>
      <c r="AN28" s="93">
        <f t="shared" si="20"/>
        <v>0</v>
      </c>
      <c r="AO28" s="93" t="str">
        <f t="shared" si="10"/>
        <v>00000</v>
      </c>
      <c r="AP28" s="109" t="str">
        <f t="shared" si="11"/>
        <v>0秒0</v>
      </c>
      <c r="AQ28" s="110">
        <f t="shared" si="21"/>
        <v>0</v>
      </c>
      <c r="AR28" s="110" t="str">
        <f t="shared" si="22"/>
        <v>0</v>
      </c>
      <c r="AS28" s="110" t="str">
        <f t="shared" si="23"/>
        <v>0</v>
      </c>
      <c r="AT28" s="110" t="str">
        <f t="shared" si="24"/>
        <v>0m</v>
      </c>
      <c r="AU28" s="110" t="str">
        <f t="shared" si="25"/>
        <v>点</v>
      </c>
      <c r="AV28" s="93">
        <f t="shared" si="26"/>
        <v>0</v>
      </c>
      <c r="AW28" s="83" t="str">
        <f t="shared" si="27"/>
        <v/>
      </c>
      <c r="AX28" s="93">
        <f t="shared" si="6"/>
        <v>0</v>
      </c>
      <c r="AY28" s="93">
        <f t="shared" si="28"/>
        <v>0</v>
      </c>
      <c r="AZ28" s="93">
        <f t="shared" si="29"/>
        <v>0</v>
      </c>
      <c r="BA28" s="503">
        <f>IF(U28="",0,COUNTA($U$14:U29))</f>
        <v>0</v>
      </c>
      <c r="BB28" s="503">
        <f>IF(V28="",0,COUNTA($V$14:V29))</f>
        <v>0</v>
      </c>
      <c r="BC28" s="519" t="e">
        <f>IF(OR($L28="20100",$L29="20100",#REF!="20100"),COUNTIF($L$14:L29,"20100"),0)</f>
        <v>#REF!</v>
      </c>
      <c r="BD28" s="521" t="e">
        <f>IF($BC28=0,0,INDEX($N28:$N29,MATCH("20100",$L28:$L29,0),1))</f>
        <v>#REF!</v>
      </c>
      <c r="BE28" s="84" t="str">
        <f t="shared" si="30"/>
        <v/>
      </c>
      <c r="BF28" s="84" t="str">
        <f t="shared" si="31"/>
        <v/>
      </c>
      <c r="BG28" s="84" t="str">
        <f t="shared" si="32"/>
        <v/>
      </c>
      <c r="BH28" s="124" t="str">
        <f>IF(K28="","",COUNTIF($BG$14:BG28,BG28))</f>
        <v/>
      </c>
      <c r="BI28" s="1" t="str">
        <f t="shared" si="12"/>
        <v/>
      </c>
      <c r="BJ28" s="523" t="str">
        <f>IF(D28="","",COUNTIF($AG$14:AG28,AG28))</f>
        <v/>
      </c>
      <c r="BK28" s="523">
        <f t="shared" ref="BK28" si="100">IF(BJ28=1,BJ28,0)</f>
        <v>0</v>
      </c>
      <c r="BL28" s="523" t="str">
        <f t="shared" ref="BL28" si="101">IF(D28="","",$BP28)</f>
        <v/>
      </c>
      <c r="BM28" s="523" t="str">
        <f t="shared" ref="BM28" si="102">IF(E28="","",$BP28)</f>
        <v/>
      </c>
      <c r="BN28" s="523" t="str">
        <f t="shared" ref="BN28" si="103">IF(G28="","",$BP28)</f>
        <v/>
      </c>
      <c r="BO28" s="524" t="str">
        <f t="shared" ref="BO28" si="104">IFERROR(IF(H28="","",BP28),"")</f>
        <v/>
      </c>
      <c r="BP28" s="523">
        <v>8</v>
      </c>
      <c r="BQ28" s="523">
        <f>IF(C28&gt;0,"",IF(COUNTIF(BL28:BO29,BP28)=4,"",1))</f>
        <v>1</v>
      </c>
      <c r="BR28" s="84">
        <f>COUNTIF($AH$14:AH28,AG28&amp;"-"&amp;"*5000m*")</f>
        <v>0</v>
      </c>
      <c r="BS28" s="523">
        <f>SUM(BR28:BR29)/3</f>
        <v>0</v>
      </c>
      <c r="BT28" s="524" t="str">
        <f>IF(AG28="","",IF(AND(COUNTA(K28:K29)=0,COUNTA(U28:V29)=0),1,""))</f>
        <v/>
      </c>
      <c r="BU28" s="523">
        <f>IF(AND($AG28="",COUNTA(U28)&gt;0),1,0)</f>
        <v>0</v>
      </c>
      <c r="BV28" s="523">
        <f>IF(AND($AG28="",COUNTA(V28)&gt;0),1,0)</f>
        <v>0</v>
      </c>
      <c r="BW28" s="523" t="str">
        <f t="shared" ref="BW28" si="105">D28&amp;"-"&amp;U28</f>
        <v>-</v>
      </c>
      <c r="BX28" s="523" t="str">
        <f>IF(U28="","",COUNTIF($BW$14:BW28,BW28))</f>
        <v/>
      </c>
      <c r="BY28" s="523" t="str">
        <f t="shared" ref="BY28" si="106">D28&amp;"-"&amp;V28</f>
        <v>-</v>
      </c>
      <c r="BZ28" s="523" t="str">
        <f>IF(V28="","",COUNTIF($BY$14:BY28,BY28))</f>
        <v/>
      </c>
      <c r="CA28" s="84" t="str">
        <f>IFERROR(IF(VLOOKUP(K28,種目数エラー用!$B:$C,2,FALSE)=(VLOOKUP(K29,種目数エラー用!$B:$C,2,FALSE)),1,""),"")</f>
        <v/>
      </c>
    </row>
    <row r="29" spans="1:79" s="1" customFormat="1" ht="18" customHeight="1" thickBot="1">
      <c r="A29" s="483"/>
      <c r="B29" s="477"/>
      <c r="C29" s="472"/>
      <c r="D29" s="470"/>
      <c r="E29" s="470"/>
      <c r="F29" s="470"/>
      <c r="G29" s="281" t="str">
        <f>IF(C28&gt;0,VLOOKUP(C28,男子登録情報!$A$1:$H$1688,5,0),"")</f>
        <v/>
      </c>
      <c r="H29" s="475"/>
      <c r="I29" s="475"/>
      <c r="J29" s="281" t="s">
        <v>28</v>
      </c>
      <c r="K29" s="280"/>
      <c r="L29" s="5" t="str">
        <f>IF(K29&gt;0,VLOOKUP(K29,男子登録情報!$M$68:$N$86,2,0),"")</f>
        <v/>
      </c>
      <c r="M29" s="281" t="s">
        <v>29</v>
      </c>
      <c r="N29" s="282"/>
      <c r="O29" s="278" t="str">
        <f t="shared" si="40"/>
        <v/>
      </c>
      <c r="P29" s="279"/>
      <c r="Q29" s="332" t="str">
        <f t="shared" si="15"/>
        <v/>
      </c>
      <c r="R29" s="463"/>
      <c r="S29" s="464"/>
      <c r="T29" s="465"/>
      <c r="U29" s="445"/>
      <c r="V29" s="445"/>
      <c r="X29" s="84">
        <f t="shared" si="7"/>
        <v>0</v>
      </c>
      <c r="Z29" s="97">
        <f t="shared" si="1"/>
        <v>0</v>
      </c>
      <c r="AA29" s="523"/>
      <c r="AB29" s="84" t="str">
        <f t="shared" si="2"/>
        <v/>
      </c>
      <c r="AC29" s="84" t="str">
        <f t="shared" si="3"/>
        <v/>
      </c>
      <c r="AD29" s="84" t="str">
        <f t="shared" si="4"/>
        <v/>
      </c>
      <c r="AE29" s="84" t="str">
        <f t="shared" si="5"/>
        <v/>
      </c>
      <c r="AF29" s="100">
        <f t="shared" si="8"/>
        <v>0</v>
      </c>
      <c r="AG29" s="189" t="str">
        <f t="shared" ref="AG29" si="107">AG28</f>
        <v/>
      </c>
      <c r="AH29" s="84" t="str">
        <f t="shared" si="17"/>
        <v/>
      </c>
      <c r="AI29" s="84" t="str">
        <f t="shared" si="18"/>
        <v/>
      </c>
      <c r="AJ29" s="104" t="str">
        <f t="shared" si="19"/>
        <v/>
      </c>
      <c r="AK29" s="93">
        <f t="shared" si="9"/>
        <v>0</v>
      </c>
      <c r="AL29" s="93">
        <f>IFERROR(IF(C29="",0,IF(COUNTIF($C$14:C29,C29)&gt;1,1,0)),"")</f>
        <v>0</v>
      </c>
      <c r="AN29" s="93">
        <f t="shared" si="20"/>
        <v>0</v>
      </c>
      <c r="AO29" s="93" t="str">
        <f t="shared" si="10"/>
        <v>00000</v>
      </c>
      <c r="AP29" s="109" t="str">
        <f t="shared" si="11"/>
        <v>0秒0</v>
      </c>
      <c r="AQ29" s="110">
        <f t="shared" si="21"/>
        <v>0</v>
      </c>
      <c r="AR29" s="110" t="str">
        <f t="shared" si="22"/>
        <v>0</v>
      </c>
      <c r="AS29" s="110" t="str">
        <f t="shared" si="23"/>
        <v>0</v>
      </c>
      <c r="AT29" s="110" t="str">
        <f t="shared" si="24"/>
        <v>0m</v>
      </c>
      <c r="AU29" s="110" t="str">
        <f t="shared" si="25"/>
        <v>点</v>
      </c>
      <c r="AV29" s="93">
        <f t="shared" si="26"/>
        <v>0</v>
      </c>
      <c r="AW29" s="83" t="str">
        <f t="shared" si="27"/>
        <v/>
      </c>
      <c r="AX29" s="93">
        <f t="shared" si="6"/>
        <v>0</v>
      </c>
      <c r="AY29" s="93">
        <f t="shared" si="28"/>
        <v>0</v>
      </c>
      <c r="AZ29" s="93">
        <f t="shared" si="29"/>
        <v>0</v>
      </c>
      <c r="BA29" s="504"/>
      <c r="BB29" s="504"/>
      <c r="BC29" s="520"/>
      <c r="BD29" s="522"/>
      <c r="BE29" s="84" t="str">
        <f t="shared" si="30"/>
        <v/>
      </c>
      <c r="BF29" s="84" t="str">
        <f t="shared" si="31"/>
        <v/>
      </c>
      <c r="BG29" s="84" t="str">
        <f t="shared" si="32"/>
        <v/>
      </c>
      <c r="BH29" s="124" t="str">
        <f>IF(K29="","",COUNTIF($BG$14:BG29,BG29))</f>
        <v/>
      </c>
      <c r="BI29" s="1" t="str">
        <f t="shared" si="12"/>
        <v/>
      </c>
      <c r="BJ29" s="523"/>
      <c r="BK29" s="523"/>
      <c r="BL29" s="523"/>
      <c r="BM29" s="523"/>
      <c r="BN29" s="523"/>
      <c r="BO29" s="525"/>
      <c r="BP29" s="523"/>
      <c r="BQ29" s="523"/>
      <c r="BR29" s="84">
        <f>COUNTIF($AH$14:AH29,AG29&amp;"-"&amp;"*5000m*")</f>
        <v>0</v>
      </c>
      <c r="BS29" s="523"/>
      <c r="BT29" s="525"/>
      <c r="BU29" s="523"/>
      <c r="BV29" s="523"/>
      <c r="BW29" s="523"/>
      <c r="BX29" s="523"/>
      <c r="BY29" s="523"/>
      <c r="BZ29" s="523"/>
      <c r="CA29" s="84"/>
    </row>
    <row r="30" spans="1:79" s="1" customFormat="1" ht="18" customHeight="1" thickTop="1" thickBot="1">
      <c r="A30" s="482">
        <v>9</v>
      </c>
      <c r="B30" s="476" t="s">
        <v>1176</v>
      </c>
      <c r="C30" s="471"/>
      <c r="D30" s="469" t="str">
        <f>IF(C30&gt;0,VLOOKUP(C30,男子登録情報!$A$1:$H$1688,3,0),"")</f>
        <v/>
      </c>
      <c r="E30" s="469" t="str">
        <f>IF(C30&gt;0,VLOOKUP(C30,男子登録情報!$A$1:$H$1688,4,0),"")</f>
        <v/>
      </c>
      <c r="F30" s="469" t="str">
        <f>IF(C30&gt;0,VLOOKUP(C30,男子登録情報!$A$1:$H$1688,7,0),"")</f>
        <v/>
      </c>
      <c r="G30" s="320" t="str">
        <f>IF(C30&gt;0,VLOOKUP(C30,男子登録情報!$A$1:$H$1688,8,0),"")</f>
        <v/>
      </c>
      <c r="H30" s="475" t="e">
        <f>IF(G31&gt;0,VLOOKUP(G31,男子登録情報!$N$2:$O$49,2,0),"")</f>
        <v>#N/A</v>
      </c>
      <c r="I30" s="473" t="str">
        <f t="shared" ref="I30" si="108">IF(C30&gt;0,TEXT(C30,"100000000"),"000000000")</f>
        <v>000000000</v>
      </c>
      <c r="J30" s="321" t="s">
        <v>24</v>
      </c>
      <c r="K30" s="322"/>
      <c r="L30" s="5" t="str">
        <f>IF(K30&gt;0,VLOOKUP(K30,男子登録情報!$M$68:$N$86,2,0),"")</f>
        <v/>
      </c>
      <c r="M30" s="321" t="s">
        <v>27</v>
      </c>
      <c r="N30" s="275"/>
      <c r="O30" s="276" t="str">
        <f t="shared" si="40"/>
        <v/>
      </c>
      <c r="P30" s="277"/>
      <c r="Q30" s="329" t="str">
        <f t="shared" si="15"/>
        <v/>
      </c>
      <c r="R30" s="460"/>
      <c r="S30" s="461"/>
      <c r="T30" s="462"/>
      <c r="U30" s="444"/>
      <c r="V30" s="444"/>
      <c r="X30" s="84">
        <f t="shared" si="7"/>
        <v>0</v>
      </c>
      <c r="Z30" s="97">
        <f t="shared" si="1"/>
        <v>0</v>
      </c>
      <c r="AA30" s="523">
        <f t="shared" ref="AA30" si="109">C30</f>
        <v>0</v>
      </c>
      <c r="AB30" s="84" t="str">
        <f t="shared" si="2"/>
        <v/>
      </c>
      <c r="AC30" s="84" t="str">
        <f t="shared" si="3"/>
        <v/>
      </c>
      <c r="AD30" s="84" t="str">
        <f t="shared" si="4"/>
        <v/>
      </c>
      <c r="AE30" s="84" t="str">
        <f t="shared" si="5"/>
        <v/>
      </c>
      <c r="AF30" s="100">
        <f t="shared" si="8"/>
        <v>0</v>
      </c>
      <c r="AG30" s="188" t="str">
        <f t="shared" ref="AG30" si="110">IF(D30="","",D30)</f>
        <v/>
      </c>
      <c r="AH30" s="84" t="str">
        <f t="shared" si="17"/>
        <v/>
      </c>
      <c r="AI30" s="84" t="str">
        <f t="shared" si="18"/>
        <v/>
      </c>
      <c r="AJ30" s="104" t="str">
        <f t="shared" si="19"/>
        <v/>
      </c>
      <c r="AK30" s="93">
        <f t="shared" si="9"/>
        <v>0</v>
      </c>
      <c r="AL30" s="93">
        <f>IFERROR(IF(C30="",0,IF(COUNTIF($C$14:C30,C30)&gt;1,1,0)),"")</f>
        <v>0</v>
      </c>
      <c r="AN30" s="93">
        <f t="shared" si="20"/>
        <v>0</v>
      </c>
      <c r="AO30" s="93" t="str">
        <f t="shared" si="10"/>
        <v>00000</v>
      </c>
      <c r="AP30" s="109" t="str">
        <f t="shared" si="11"/>
        <v>0秒0</v>
      </c>
      <c r="AQ30" s="110">
        <f t="shared" si="21"/>
        <v>0</v>
      </c>
      <c r="AR30" s="110" t="str">
        <f t="shared" si="22"/>
        <v>0</v>
      </c>
      <c r="AS30" s="110" t="str">
        <f t="shared" si="23"/>
        <v>0</v>
      </c>
      <c r="AT30" s="110" t="str">
        <f t="shared" si="24"/>
        <v>0m</v>
      </c>
      <c r="AU30" s="110" t="str">
        <f t="shared" si="25"/>
        <v>点</v>
      </c>
      <c r="AV30" s="93">
        <f t="shared" si="26"/>
        <v>0</v>
      </c>
      <c r="AW30" s="83" t="str">
        <f t="shared" si="27"/>
        <v/>
      </c>
      <c r="AX30" s="93">
        <f t="shared" si="6"/>
        <v>0</v>
      </c>
      <c r="AY30" s="93">
        <f t="shared" si="28"/>
        <v>0</v>
      </c>
      <c r="AZ30" s="93">
        <f t="shared" si="29"/>
        <v>0</v>
      </c>
      <c r="BA30" s="503">
        <f>IF(U30="",0,COUNTA($U$14:U31))</f>
        <v>0</v>
      </c>
      <c r="BB30" s="503">
        <f>IF(V30="",0,COUNTA($V$14:V31))</f>
        <v>0</v>
      </c>
      <c r="BC30" s="519" t="e">
        <f>IF(OR($L30="20100",$L31="20100",#REF!="20100"),COUNTIF($L$14:L31,"20100"),0)</f>
        <v>#REF!</v>
      </c>
      <c r="BD30" s="521" t="e">
        <f>IF($BC30=0,0,INDEX($N30:$N31,MATCH("20100",$L30:$L31,0),1))</f>
        <v>#REF!</v>
      </c>
      <c r="BE30" s="84" t="str">
        <f t="shared" si="30"/>
        <v/>
      </c>
      <c r="BF30" s="84" t="str">
        <f t="shared" si="31"/>
        <v/>
      </c>
      <c r="BG30" s="84" t="str">
        <f t="shared" si="32"/>
        <v/>
      </c>
      <c r="BH30" s="124" t="str">
        <f>IF(K30="","",COUNTIF($BG$14:BG30,BG30))</f>
        <v/>
      </c>
      <c r="BI30" s="1" t="str">
        <f t="shared" si="12"/>
        <v/>
      </c>
      <c r="BJ30" s="523" t="str">
        <f>IF(D30="","",COUNTIF($AG$14:AG30,AG30))</f>
        <v/>
      </c>
      <c r="BK30" s="523">
        <f t="shared" ref="BK30" si="111">IF(BJ30=1,BJ30,0)</f>
        <v>0</v>
      </c>
      <c r="BL30" s="523" t="str">
        <f t="shared" ref="BL30" si="112">IF(D30="","",$BP30)</f>
        <v/>
      </c>
      <c r="BM30" s="523" t="str">
        <f t="shared" ref="BM30" si="113">IF(E30="","",$BP30)</f>
        <v/>
      </c>
      <c r="BN30" s="523" t="str">
        <f t="shared" ref="BN30" si="114">IF(G30="","",$BP30)</f>
        <v/>
      </c>
      <c r="BO30" s="524" t="str">
        <f t="shared" ref="BO30" si="115">IFERROR(IF(H30="","",BP30),"")</f>
        <v/>
      </c>
      <c r="BP30" s="523">
        <v>9</v>
      </c>
      <c r="BQ30" s="523">
        <f>IF(C30&gt;0,"",IF(COUNTIF(BL30:BO31,BP30)=4,"",1))</f>
        <v>1</v>
      </c>
      <c r="BR30" s="84">
        <f>COUNTIF($AH$14:AH30,AG30&amp;"-"&amp;"*5000m*")</f>
        <v>0</v>
      </c>
      <c r="BS30" s="523">
        <f>SUM(BR30:BR31)/3</f>
        <v>0</v>
      </c>
      <c r="BT30" s="524" t="str">
        <f>IF(AG30="","",IF(AND(COUNTA(K30:K31)=0,COUNTA(U30:V31)=0),1,""))</f>
        <v/>
      </c>
      <c r="BU30" s="523">
        <f>IF(AND($AG30="",COUNTA(U30)&gt;0),1,0)</f>
        <v>0</v>
      </c>
      <c r="BV30" s="523">
        <f>IF(AND($AG30="",COUNTA(V30)&gt;0),1,0)</f>
        <v>0</v>
      </c>
      <c r="BW30" s="523" t="str">
        <f t="shared" ref="BW30" si="116">D30&amp;"-"&amp;U30</f>
        <v>-</v>
      </c>
      <c r="BX30" s="523" t="str">
        <f>IF(U30="","",COUNTIF($BW$14:BW30,BW30))</f>
        <v/>
      </c>
      <c r="BY30" s="523" t="str">
        <f t="shared" ref="BY30" si="117">D30&amp;"-"&amp;V30</f>
        <v>-</v>
      </c>
      <c r="BZ30" s="523" t="str">
        <f>IF(V30="","",COUNTIF($BY$14:BY30,BY30))</f>
        <v/>
      </c>
      <c r="CA30" s="84" t="str">
        <f>IFERROR(IF(VLOOKUP(K30,種目数エラー用!$B:$C,2,FALSE)=(VLOOKUP(K31,種目数エラー用!$B:$C,2,FALSE)),1,""),"")</f>
        <v/>
      </c>
    </row>
    <row r="31" spans="1:79" s="1" customFormat="1" ht="18" customHeight="1" thickBot="1">
      <c r="A31" s="483"/>
      <c r="B31" s="477"/>
      <c r="C31" s="472"/>
      <c r="D31" s="470"/>
      <c r="E31" s="470"/>
      <c r="F31" s="470"/>
      <c r="G31" s="281" t="str">
        <f>IF(C30&gt;0,VLOOKUP(C30,男子登録情報!$A$1:$H$1688,5,0),"")</f>
        <v/>
      </c>
      <c r="H31" s="475"/>
      <c r="I31" s="475"/>
      <c r="J31" s="281" t="s">
        <v>28</v>
      </c>
      <c r="K31" s="280"/>
      <c r="L31" s="5" t="str">
        <f>IF(K31&gt;0,VLOOKUP(K31,男子登録情報!$M$68:$N$86,2,0),"")</f>
        <v/>
      </c>
      <c r="M31" s="281" t="s">
        <v>29</v>
      </c>
      <c r="N31" s="282"/>
      <c r="O31" s="278" t="str">
        <f t="shared" si="40"/>
        <v/>
      </c>
      <c r="P31" s="279"/>
      <c r="Q31" s="332" t="str">
        <f t="shared" si="15"/>
        <v/>
      </c>
      <c r="R31" s="463"/>
      <c r="S31" s="464"/>
      <c r="T31" s="465"/>
      <c r="U31" s="445"/>
      <c r="V31" s="445"/>
      <c r="X31" s="84">
        <f t="shared" si="7"/>
        <v>0</v>
      </c>
      <c r="Z31" s="97">
        <f t="shared" si="1"/>
        <v>0</v>
      </c>
      <c r="AA31" s="523"/>
      <c r="AB31" s="84" t="str">
        <f t="shared" si="2"/>
        <v/>
      </c>
      <c r="AC31" s="84" t="str">
        <f t="shared" si="3"/>
        <v/>
      </c>
      <c r="AD31" s="84" t="str">
        <f t="shared" si="4"/>
        <v/>
      </c>
      <c r="AE31" s="84" t="str">
        <f t="shared" si="5"/>
        <v/>
      </c>
      <c r="AF31" s="100">
        <f t="shared" si="8"/>
        <v>0</v>
      </c>
      <c r="AG31" s="189" t="str">
        <f t="shared" ref="AG31" si="118">AG30</f>
        <v/>
      </c>
      <c r="AH31" s="84" t="str">
        <f t="shared" si="17"/>
        <v/>
      </c>
      <c r="AI31" s="84" t="str">
        <f t="shared" si="18"/>
        <v/>
      </c>
      <c r="AJ31" s="104" t="str">
        <f t="shared" si="19"/>
        <v/>
      </c>
      <c r="AK31" s="93">
        <f t="shared" si="9"/>
        <v>0</v>
      </c>
      <c r="AL31" s="93">
        <f>IFERROR(IF(C31="",0,IF(COUNTIF($C$14:C31,C31)&gt;1,1,0)),"")</f>
        <v>0</v>
      </c>
      <c r="AN31" s="93">
        <f t="shared" si="20"/>
        <v>0</v>
      </c>
      <c r="AO31" s="93" t="str">
        <f t="shared" si="10"/>
        <v>00000</v>
      </c>
      <c r="AP31" s="109" t="str">
        <f t="shared" si="11"/>
        <v>0秒0</v>
      </c>
      <c r="AQ31" s="110">
        <f t="shared" si="21"/>
        <v>0</v>
      </c>
      <c r="AR31" s="110" t="str">
        <f t="shared" si="22"/>
        <v>0</v>
      </c>
      <c r="AS31" s="110" t="str">
        <f t="shared" si="23"/>
        <v>0</v>
      </c>
      <c r="AT31" s="110" t="str">
        <f t="shared" si="24"/>
        <v>0m</v>
      </c>
      <c r="AU31" s="110" t="str">
        <f t="shared" si="25"/>
        <v>点</v>
      </c>
      <c r="AV31" s="93">
        <f t="shared" si="26"/>
        <v>0</v>
      </c>
      <c r="AW31" s="83" t="str">
        <f t="shared" si="27"/>
        <v/>
      </c>
      <c r="AX31" s="93">
        <f t="shared" si="6"/>
        <v>0</v>
      </c>
      <c r="AY31" s="93">
        <f t="shared" si="28"/>
        <v>0</v>
      </c>
      <c r="AZ31" s="93">
        <f t="shared" si="29"/>
        <v>0</v>
      </c>
      <c r="BA31" s="504"/>
      <c r="BB31" s="504"/>
      <c r="BC31" s="520"/>
      <c r="BD31" s="522"/>
      <c r="BE31" s="84" t="str">
        <f t="shared" si="30"/>
        <v/>
      </c>
      <c r="BF31" s="84" t="str">
        <f t="shared" si="31"/>
        <v/>
      </c>
      <c r="BG31" s="84" t="str">
        <f t="shared" si="32"/>
        <v/>
      </c>
      <c r="BH31" s="124" t="str">
        <f>IF(K31="","",COUNTIF($BG$14:BG31,BG31))</f>
        <v/>
      </c>
      <c r="BI31" s="1" t="str">
        <f t="shared" si="12"/>
        <v/>
      </c>
      <c r="BJ31" s="523"/>
      <c r="BK31" s="523"/>
      <c r="BL31" s="523"/>
      <c r="BM31" s="523"/>
      <c r="BN31" s="523"/>
      <c r="BO31" s="525"/>
      <c r="BP31" s="523"/>
      <c r="BQ31" s="523"/>
      <c r="BR31" s="84">
        <f>COUNTIF($AH$14:AH31,AG31&amp;"-"&amp;"*5000m*")</f>
        <v>0</v>
      </c>
      <c r="BS31" s="523"/>
      <c r="BT31" s="525"/>
      <c r="BU31" s="523"/>
      <c r="BV31" s="523"/>
      <c r="BW31" s="523"/>
      <c r="BX31" s="523"/>
      <c r="BY31" s="523"/>
      <c r="BZ31" s="523"/>
      <c r="CA31" s="84"/>
    </row>
    <row r="32" spans="1:79" s="1" customFormat="1" ht="18" customHeight="1" thickTop="1" thickBot="1">
      <c r="A32" s="482">
        <v>10</v>
      </c>
      <c r="B32" s="476" t="s">
        <v>1176</v>
      </c>
      <c r="C32" s="471"/>
      <c r="D32" s="469" t="str">
        <f>IF(C32&gt;0,VLOOKUP(C32,男子登録情報!$A$1:$H$1688,3,0),"")</f>
        <v/>
      </c>
      <c r="E32" s="469" t="str">
        <f>IF(C32&gt;0,VLOOKUP(C32,男子登録情報!$A$1:$H$1688,4,0),"")</f>
        <v/>
      </c>
      <c r="F32" s="469" t="str">
        <f>IF(C32&gt;0,VLOOKUP(C32,男子登録情報!$A$1:$H$1688,7,0),"")</f>
        <v/>
      </c>
      <c r="G32" s="320" t="str">
        <f>IF(C32&gt;0,VLOOKUP(C32,男子登録情報!$A$1:$H$1688,8,0),"")</f>
        <v/>
      </c>
      <c r="H32" s="475" t="e">
        <f>IF(G33&gt;0,VLOOKUP(G33,男子登録情報!$N$2:$O$49,2,0),"")</f>
        <v>#N/A</v>
      </c>
      <c r="I32" s="473" t="str">
        <f t="shared" ref="I32" si="119">IF(C32&gt;0,TEXT(C32,"100000000"),"000000000")</f>
        <v>000000000</v>
      </c>
      <c r="J32" s="321" t="s">
        <v>24</v>
      </c>
      <c r="K32" s="322"/>
      <c r="L32" s="5" t="str">
        <f>IF(K32&gt;0,VLOOKUP(K32,男子登録情報!$M$68:$N$86,2,0),"")</f>
        <v/>
      </c>
      <c r="M32" s="321" t="s">
        <v>27</v>
      </c>
      <c r="N32" s="275"/>
      <c r="O32" s="276" t="str">
        <f t="shared" si="40"/>
        <v/>
      </c>
      <c r="P32" s="277"/>
      <c r="Q32" s="329" t="str">
        <f t="shared" si="15"/>
        <v/>
      </c>
      <c r="R32" s="460"/>
      <c r="S32" s="461"/>
      <c r="T32" s="462"/>
      <c r="U32" s="444"/>
      <c r="V32" s="444"/>
      <c r="X32" s="84">
        <f t="shared" si="7"/>
        <v>0</v>
      </c>
      <c r="Z32" s="97">
        <f t="shared" si="1"/>
        <v>0</v>
      </c>
      <c r="AA32" s="523">
        <f t="shared" ref="AA32" si="120">C32</f>
        <v>0</v>
      </c>
      <c r="AB32" s="84" t="str">
        <f t="shared" si="2"/>
        <v/>
      </c>
      <c r="AC32" s="84" t="str">
        <f t="shared" si="3"/>
        <v/>
      </c>
      <c r="AD32" s="84" t="str">
        <f t="shared" si="4"/>
        <v/>
      </c>
      <c r="AE32" s="84" t="str">
        <f t="shared" si="5"/>
        <v/>
      </c>
      <c r="AF32" s="100">
        <f t="shared" si="8"/>
        <v>0</v>
      </c>
      <c r="AG32" s="188" t="str">
        <f t="shared" ref="AG32" si="121">IF(D32="","",D32)</f>
        <v/>
      </c>
      <c r="AH32" s="84" t="str">
        <f t="shared" si="17"/>
        <v/>
      </c>
      <c r="AI32" s="84" t="str">
        <f t="shared" si="18"/>
        <v/>
      </c>
      <c r="AJ32" s="104" t="str">
        <f t="shared" si="19"/>
        <v/>
      </c>
      <c r="AK32" s="93">
        <f t="shared" si="9"/>
        <v>0</v>
      </c>
      <c r="AL32" s="93">
        <f>IFERROR(IF(C32="",0,IF(COUNTIF($C$14:C32,C32)&gt;1,1,0)),"")</f>
        <v>0</v>
      </c>
      <c r="AN32" s="93">
        <f t="shared" si="20"/>
        <v>0</v>
      </c>
      <c r="AO32" s="93" t="str">
        <f t="shared" si="10"/>
        <v>00000</v>
      </c>
      <c r="AP32" s="109" t="str">
        <f t="shared" si="11"/>
        <v>0秒0</v>
      </c>
      <c r="AQ32" s="110">
        <f t="shared" si="21"/>
        <v>0</v>
      </c>
      <c r="AR32" s="110" t="str">
        <f t="shared" si="22"/>
        <v>0</v>
      </c>
      <c r="AS32" s="110" t="str">
        <f t="shared" si="23"/>
        <v>0</v>
      </c>
      <c r="AT32" s="110" t="str">
        <f t="shared" si="24"/>
        <v>0m</v>
      </c>
      <c r="AU32" s="110" t="str">
        <f t="shared" si="25"/>
        <v>点</v>
      </c>
      <c r="AV32" s="93">
        <f t="shared" si="26"/>
        <v>0</v>
      </c>
      <c r="AW32" s="83" t="str">
        <f t="shared" si="27"/>
        <v/>
      </c>
      <c r="AX32" s="93">
        <f t="shared" si="6"/>
        <v>0</v>
      </c>
      <c r="AY32" s="93">
        <f t="shared" si="28"/>
        <v>0</v>
      </c>
      <c r="AZ32" s="93">
        <f t="shared" si="29"/>
        <v>0</v>
      </c>
      <c r="BA32" s="503">
        <f>IF(U32="",0,COUNTA($U$14:U33))</f>
        <v>0</v>
      </c>
      <c r="BB32" s="503">
        <f>IF(V32="",0,COUNTA($V$14:V33))</f>
        <v>0</v>
      </c>
      <c r="BC32" s="519" t="e">
        <f>IF(OR($L32="20100",$L33="20100",#REF!="20100"),COUNTIF($L$14:L33,"20100"),0)</f>
        <v>#REF!</v>
      </c>
      <c r="BD32" s="521" t="e">
        <f>IF($BC32=0,0,INDEX($N32:$N33,MATCH("20100",$L32:$L33,0),1))</f>
        <v>#REF!</v>
      </c>
      <c r="BE32" s="84" t="str">
        <f t="shared" si="30"/>
        <v/>
      </c>
      <c r="BF32" s="84" t="str">
        <f t="shared" si="31"/>
        <v/>
      </c>
      <c r="BG32" s="84" t="str">
        <f t="shared" si="32"/>
        <v/>
      </c>
      <c r="BH32" s="124" t="str">
        <f>IF(K32="","",COUNTIF($BG$14:BG32,BG32))</f>
        <v/>
      </c>
      <c r="BI32" s="1" t="str">
        <f t="shared" si="12"/>
        <v/>
      </c>
      <c r="BJ32" s="523" t="str">
        <f>IF(D32="","",COUNTIF($AG$14:AG32,AG32))</f>
        <v/>
      </c>
      <c r="BK32" s="523">
        <f t="shared" ref="BK32" si="122">IF(BJ32=1,BJ32,0)</f>
        <v>0</v>
      </c>
      <c r="BL32" s="523" t="str">
        <f t="shared" ref="BL32" si="123">IF(D32="","",$BP32)</f>
        <v/>
      </c>
      <c r="BM32" s="523" t="str">
        <f t="shared" ref="BM32" si="124">IF(E32="","",$BP32)</f>
        <v/>
      </c>
      <c r="BN32" s="523" t="str">
        <f t="shared" ref="BN32" si="125">IF(G32="","",$BP32)</f>
        <v/>
      </c>
      <c r="BO32" s="524" t="str">
        <f t="shared" ref="BO32" si="126">IFERROR(IF(H32="","",BP32),"")</f>
        <v/>
      </c>
      <c r="BP32" s="523">
        <v>10</v>
      </c>
      <c r="BQ32" s="523">
        <f>IF(C32&gt;0,"",IF(COUNTIF(BL32:BO33,BP32)=4,"",1))</f>
        <v>1</v>
      </c>
      <c r="BR32" s="84">
        <f>COUNTIF($AH$14:AH32,AG32&amp;"-"&amp;"*5000m*")</f>
        <v>0</v>
      </c>
      <c r="BS32" s="523">
        <f>SUM(BR32:BR33)/3</f>
        <v>0</v>
      </c>
      <c r="BT32" s="524" t="str">
        <f>IF(AG32="","",IF(AND(COUNTA(K32:K33)=0,COUNTA(U32:V33)=0),1,""))</f>
        <v/>
      </c>
      <c r="BU32" s="523">
        <f>IF(AND($AG32="",COUNTA(U32)&gt;0),1,0)</f>
        <v>0</v>
      </c>
      <c r="BV32" s="523">
        <f>IF(AND($AG32="",COUNTA(V32)&gt;0),1,0)</f>
        <v>0</v>
      </c>
      <c r="BW32" s="523" t="str">
        <f t="shared" ref="BW32" si="127">D32&amp;"-"&amp;U32</f>
        <v>-</v>
      </c>
      <c r="BX32" s="523" t="str">
        <f>IF(U32="","",COUNTIF($BW$14:BW32,BW32))</f>
        <v/>
      </c>
      <c r="BY32" s="523" t="str">
        <f t="shared" ref="BY32" si="128">D32&amp;"-"&amp;V32</f>
        <v>-</v>
      </c>
      <c r="BZ32" s="523" t="str">
        <f>IF(V32="","",COUNTIF($BY$14:BY32,BY32))</f>
        <v/>
      </c>
      <c r="CA32" s="84" t="str">
        <f>IFERROR(IF(VLOOKUP(K32,種目数エラー用!$B:$C,2,FALSE)=(VLOOKUP(K33,種目数エラー用!$B:$C,2,FALSE)),1,""),"")</f>
        <v/>
      </c>
    </row>
    <row r="33" spans="1:322" s="1" customFormat="1" ht="18" customHeight="1" thickBot="1">
      <c r="A33" s="483"/>
      <c r="B33" s="477"/>
      <c r="C33" s="472"/>
      <c r="D33" s="470"/>
      <c r="E33" s="470"/>
      <c r="F33" s="470"/>
      <c r="G33" s="281" t="str">
        <f>IF(C32&gt;0,VLOOKUP(C32,男子登録情報!$A$1:$H$1688,5,0),"")</f>
        <v/>
      </c>
      <c r="H33" s="475"/>
      <c r="I33" s="475"/>
      <c r="J33" s="281" t="s">
        <v>28</v>
      </c>
      <c r="K33" s="280"/>
      <c r="L33" s="5" t="str">
        <f>IF(K33&gt;0,VLOOKUP(K33,男子登録情報!$M$68:$N$86,2,0),"")</f>
        <v/>
      </c>
      <c r="M33" s="281" t="s">
        <v>29</v>
      </c>
      <c r="N33" s="282"/>
      <c r="O33" s="278" t="str">
        <f t="shared" si="40"/>
        <v/>
      </c>
      <c r="P33" s="279"/>
      <c r="Q33" s="332" t="str">
        <f t="shared" si="15"/>
        <v/>
      </c>
      <c r="R33" s="463"/>
      <c r="S33" s="464"/>
      <c r="T33" s="465"/>
      <c r="U33" s="445"/>
      <c r="V33" s="445"/>
      <c r="X33" s="84">
        <f t="shared" si="7"/>
        <v>0</v>
      </c>
      <c r="Z33" s="97">
        <f t="shared" si="1"/>
        <v>0</v>
      </c>
      <c r="AA33" s="523"/>
      <c r="AB33" s="84" t="str">
        <f t="shared" si="2"/>
        <v/>
      </c>
      <c r="AC33" s="84" t="str">
        <f t="shared" si="3"/>
        <v/>
      </c>
      <c r="AD33" s="84" t="str">
        <f t="shared" si="4"/>
        <v/>
      </c>
      <c r="AE33" s="84" t="str">
        <f t="shared" si="5"/>
        <v/>
      </c>
      <c r="AF33" s="100">
        <f t="shared" si="8"/>
        <v>0</v>
      </c>
      <c r="AG33" s="189" t="str">
        <f t="shared" ref="AG33" si="129">AG32</f>
        <v/>
      </c>
      <c r="AH33" s="84" t="str">
        <f t="shared" si="17"/>
        <v/>
      </c>
      <c r="AI33" s="84" t="str">
        <f t="shared" si="18"/>
        <v/>
      </c>
      <c r="AJ33" s="104" t="str">
        <f t="shared" si="19"/>
        <v/>
      </c>
      <c r="AK33" s="93">
        <f t="shared" si="9"/>
        <v>0</v>
      </c>
      <c r="AL33" s="93">
        <f>IFERROR(IF(C33="",0,IF(COUNTIF($C$14:C33,C33)&gt;1,1,0)),"")</f>
        <v>0</v>
      </c>
      <c r="AN33" s="93">
        <f t="shared" si="20"/>
        <v>0</v>
      </c>
      <c r="AO33" s="93" t="str">
        <f t="shared" si="10"/>
        <v>00000</v>
      </c>
      <c r="AP33" s="109" t="str">
        <f t="shared" si="11"/>
        <v>0秒0</v>
      </c>
      <c r="AQ33" s="110">
        <f t="shared" si="21"/>
        <v>0</v>
      </c>
      <c r="AR33" s="110" t="str">
        <f t="shared" si="22"/>
        <v>0</v>
      </c>
      <c r="AS33" s="110" t="str">
        <f t="shared" si="23"/>
        <v>0</v>
      </c>
      <c r="AT33" s="110" t="str">
        <f t="shared" si="24"/>
        <v>0m</v>
      </c>
      <c r="AU33" s="110" t="str">
        <f t="shared" si="25"/>
        <v>点</v>
      </c>
      <c r="AV33" s="93">
        <f t="shared" si="26"/>
        <v>0</v>
      </c>
      <c r="AW33" s="83" t="str">
        <f t="shared" si="27"/>
        <v/>
      </c>
      <c r="AX33" s="93">
        <f t="shared" si="6"/>
        <v>0</v>
      </c>
      <c r="AY33" s="93">
        <f t="shared" si="28"/>
        <v>0</v>
      </c>
      <c r="AZ33" s="93">
        <f t="shared" si="29"/>
        <v>0</v>
      </c>
      <c r="BA33" s="504"/>
      <c r="BB33" s="504"/>
      <c r="BC33" s="520"/>
      <c r="BD33" s="522"/>
      <c r="BE33" s="84" t="str">
        <f t="shared" si="30"/>
        <v/>
      </c>
      <c r="BF33" s="84" t="str">
        <f t="shared" si="31"/>
        <v/>
      </c>
      <c r="BG33" s="84" t="str">
        <f t="shared" si="32"/>
        <v/>
      </c>
      <c r="BH33" s="124" t="str">
        <f>IF(K33="","",COUNTIF($BG$14:BG33,BG33))</f>
        <v/>
      </c>
      <c r="BI33" s="1" t="str">
        <f t="shared" si="12"/>
        <v/>
      </c>
      <c r="BJ33" s="523"/>
      <c r="BK33" s="523"/>
      <c r="BL33" s="523"/>
      <c r="BM33" s="523"/>
      <c r="BN33" s="523"/>
      <c r="BO33" s="525"/>
      <c r="BP33" s="523"/>
      <c r="BQ33" s="523"/>
      <c r="BR33" s="84">
        <f>COUNTIF($AH$14:AH33,AG33&amp;"-"&amp;"*5000m*")</f>
        <v>0</v>
      </c>
      <c r="BS33" s="523"/>
      <c r="BT33" s="525"/>
      <c r="BU33" s="523"/>
      <c r="BV33" s="523"/>
      <c r="BW33" s="523"/>
      <c r="BX33" s="523"/>
      <c r="BY33" s="523"/>
      <c r="BZ33" s="523"/>
      <c r="CA33" s="84"/>
    </row>
    <row r="34" spans="1:322" s="1" customFormat="1" ht="18" customHeight="1" thickTop="1" thickBot="1">
      <c r="A34" s="482">
        <v>11</v>
      </c>
      <c r="B34" s="476" t="s">
        <v>1176</v>
      </c>
      <c r="C34" s="471"/>
      <c r="D34" s="469" t="str">
        <f>IF(C34&gt;0,VLOOKUP(C34,男子登録情報!$A$1:$H$1688,3,0),"")</f>
        <v/>
      </c>
      <c r="E34" s="469" t="str">
        <f>IF(C34&gt;0,VLOOKUP(C34,男子登録情報!$A$1:$H$1688,4,0),"")</f>
        <v/>
      </c>
      <c r="F34" s="469" t="str">
        <f>IF(C34&gt;0,VLOOKUP(C34,男子登録情報!$A$1:$H$1688,7,0),"")</f>
        <v/>
      </c>
      <c r="G34" s="320" t="str">
        <f>IF(C34&gt;0,VLOOKUP(C34,男子登録情報!$A$1:$H$1688,8,0),"")</f>
        <v/>
      </c>
      <c r="H34" s="475" t="e">
        <f>IF(G35&gt;0,VLOOKUP(G35,男子登録情報!$N$2:$O$49,2,0),"")</f>
        <v>#N/A</v>
      </c>
      <c r="I34" s="473" t="str">
        <f t="shared" ref="I34" si="130">IF(C34&gt;0,TEXT(C34,"100000000"),"000000000")</f>
        <v>000000000</v>
      </c>
      <c r="J34" s="321" t="s">
        <v>24</v>
      </c>
      <c r="K34" s="322"/>
      <c r="L34" s="5" t="str">
        <f>IF(K34&gt;0,VLOOKUP(K34,男子登録情報!$M$68:$N$86,2,0),"")</f>
        <v/>
      </c>
      <c r="M34" s="321" t="s">
        <v>27</v>
      </c>
      <c r="N34" s="275"/>
      <c r="O34" s="276" t="str">
        <f t="shared" si="40"/>
        <v/>
      </c>
      <c r="P34" s="277"/>
      <c r="Q34" s="341" t="str">
        <f t="shared" si="15"/>
        <v/>
      </c>
      <c r="R34" s="479"/>
      <c r="S34" s="480"/>
      <c r="T34" s="481"/>
      <c r="U34" s="444"/>
      <c r="V34" s="444"/>
      <c r="X34" s="84">
        <f t="shared" si="7"/>
        <v>0</v>
      </c>
      <c r="Z34" s="97">
        <f t="shared" si="1"/>
        <v>0</v>
      </c>
      <c r="AA34" s="523">
        <f t="shared" ref="AA34" si="131">C34</f>
        <v>0</v>
      </c>
      <c r="AB34" s="84" t="str">
        <f t="shared" si="2"/>
        <v/>
      </c>
      <c r="AC34" s="84" t="str">
        <f t="shared" si="3"/>
        <v/>
      </c>
      <c r="AD34" s="84" t="str">
        <f t="shared" si="4"/>
        <v/>
      </c>
      <c r="AE34" s="84" t="str">
        <f t="shared" si="5"/>
        <v/>
      </c>
      <c r="AF34" s="100">
        <f t="shared" si="8"/>
        <v>0</v>
      </c>
      <c r="AG34" s="188" t="str">
        <f t="shared" ref="AG34" si="132">IF(D34="","",D34)</f>
        <v/>
      </c>
      <c r="AH34" s="84" t="str">
        <f t="shared" si="17"/>
        <v/>
      </c>
      <c r="AI34" s="84" t="str">
        <f t="shared" si="18"/>
        <v/>
      </c>
      <c r="AJ34" s="104" t="str">
        <f t="shared" si="19"/>
        <v/>
      </c>
      <c r="AK34" s="93">
        <f t="shared" si="9"/>
        <v>0</v>
      </c>
      <c r="AL34" s="93">
        <f>IFERROR(IF(C34="",0,IF(COUNTIF($C$14:C34,C34)&gt;1,1,0)),"")</f>
        <v>0</v>
      </c>
      <c r="AN34" s="93">
        <f t="shared" si="20"/>
        <v>0</v>
      </c>
      <c r="AO34" s="93" t="str">
        <f t="shared" si="10"/>
        <v>00000</v>
      </c>
      <c r="AP34" s="109" t="str">
        <f t="shared" si="11"/>
        <v>0秒0</v>
      </c>
      <c r="AQ34" s="110">
        <f t="shared" si="21"/>
        <v>0</v>
      </c>
      <c r="AR34" s="110" t="str">
        <f t="shared" si="22"/>
        <v>0</v>
      </c>
      <c r="AS34" s="110" t="str">
        <f t="shared" si="23"/>
        <v>0</v>
      </c>
      <c r="AT34" s="110" t="str">
        <f t="shared" si="24"/>
        <v>0m</v>
      </c>
      <c r="AU34" s="110" t="str">
        <f t="shared" si="25"/>
        <v>点</v>
      </c>
      <c r="AV34" s="93">
        <f t="shared" si="26"/>
        <v>0</v>
      </c>
      <c r="AW34" s="83" t="str">
        <f t="shared" si="27"/>
        <v/>
      </c>
      <c r="AX34" s="93">
        <f t="shared" si="6"/>
        <v>0</v>
      </c>
      <c r="AY34" s="93">
        <f t="shared" si="28"/>
        <v>0</v>
      </c>
      <c r="AZ34" s="93">
        <f t="shared" si="29"/>
        <v>0</v>
      </c>
      <c r="BA34" s="503">
        <f>IF(U34="",0,COUNTA($U$14:U35))</f>
        <v>0</v>
      </c>
      <c r="BB34" s="503">
        <f>IF(V34="",0,COUNTA($V$14:V35))</f>
        <v>0</v>
      </c>
      <c r="BC34" s="519" t="e">
        <f>IF(OR($L34="20100",$L35="20100",#REF!="20100"),COUNTIF($L$14:L35,"20100"),0)</f>
        <v>#REF!</v>
      </c>
      <c r="BD34" s="521" t="e">
        <f>IF($BC34=0,0,INDEX($N34:$N35,MATCH("20100",$L34:$L35,0),1))</f>
        <v>#REF!</v>
      </c>
      <c r="BE34" s="84" t="str">
        <f t="shared" si="30"/>
        <v/>
      </c>
      <c r="BF34" s="84" t="str">
        <f t="shared" si="31"/>
        <v/>
      </c>
      <c r="BG34" s="84" t="str">
        <f t="shared" si="32"/>
        <v/>
      </c>
      <c r="BH34" s="124" t="str">
        <f>IF(K34="","",COUNTIF($BG$14:BG34,BG34))</f>
        <v/>
      </c>
      <c r="BI34" s="1" t="str">
        <f t="shared" si="12"/>
        <v/>
      </c>
      <c r="BJ34" s="523" t="str">
        <f>IF(D34="","",COUNTIF($AG$14:AG34,AG34))</f>
        <v/>
      </c>
      <c r="BK34" s="523">
        <f t="shared" ref="BK34" si="133">IF(BJ34=1,BJ34,0)</f>
        <v>0</v>
      </c>
      <c r="BL34" s="523" t="str">
        <f t="shared" ref="BL34" si="134">IF(D34="","",$BP34)</f>
        <v/>
      </c>
      <c r="BM34" s="523" t="str">
        <f t="shared" ref="BM34" si="135">IF(E34="","",$BP34)</f>
        <v/>
      </c>
      <c r="BN34" s="523" t="str">
        <f t="shared" ref="BN34" si="136">IF(G34="","",$BP34)</f>
        <v/>
      </c>
      <c r="BO34" s="524" t="str">
        <f t="shared" ref="BO34" si="137">IFERROR(IF(H34="","",BP34),"")</f>
        <v/>
      </c>
      <c r="BP34" s="523">
        <v>11</v>
      </c>
      <c r="BQ34" s="523">
        <f>IF(C34&gt;0,"",IF(COUNTIF(BL34:BO35,BP34)=4,"",1))</f>
        <v>1</v>
      </c>
      <c r="BR34" s="84">
        <f>COUNTIF($AH$14:AH34,AG34&amp;"-"&amp;"*5000m*")</f>
        <v>0</v>
      </c>
      <c r="BS34" s="523">
        <f>SUM(BR34:BR35)/3</f>
        <v>0</v>
      </c>
      <c r="BT34" s="524" t="str">
        <f>IF(AG34="","",IF(AND(COUNTA(K34:K35)=0,COUNTA(U34:V35)=0),1,""))</f>
        <v/>
      </c>
      <c r="BU34" s="523">
        <f>IF(AND($AG34="",COUNTA(U34)&gt;0),1,0)</f>
        <v>0</v>
      </c>
      <c r="BV34" s="523">
        <f>IF(AND($AG34="",COUNTA(V34)&gt;0),1,0)</f>
        <v>0</v>
      </c>
      <c r="BW34" s="523" t="str">
        <f t="shared" ref="BW34" si="138">D34&amp;"-"&amp;U34</f>
        <v>-</v>
      </c>
      <c r="BX34" s="523" t="str">
        <f>IF(U34="","",COUNTIF($BW$14:BW34,BW34))</f>
        <v/>
      </c>
      <c r="BY34" s="523" t="str">
        <f t="shared" ref="BY34" si="139">D34&amp;"-"&amp;V34</f>
        <v>-</v>
      </c>
      <c r="BZ34" s="523" t="str">
        <f>IF(V34="","",COUNTIF($BY$14:BY34,BY34))</f>
        <v/>
      </c>
      <c r="CA34" s="84" t="str">
        <f>IFERROR(IF(VLOOKUP(K34,種目数エラー用!$B:$C,2,FALSE)=(VLOOKUP(K35,種目数エラー用!$B:$C,2,FALSE)),1,""),"")</f>
        <v/>
      </c>
    </row>
    <row r="35" spans="1:322" s="78" customFormat="1" ht="18" customHeight="1" thickBot="1">
      <c r="A35" s="490"/>
      <c r="B35" s="468"/>
      <c r="C35" s="478"/>
      <c r="D35" s="486"/>
      <c r="E35" s="486"/>
      <c r="F35" s="486"/>
      <c r="G35" s="281" t="str">
        <f>IF(C34&gt;0,VLOOKUP(C34,男子登録情報!$A$1:$H$1688,5,0),"")</f>
        <v/>
      </c>
      <c r="H35" s="475"/>
      <c r="I35" s="474"/>
      <c r="J35" s="281" t="s">
        <v>28</v>
      </c>
      <c r="K35" s="280"/>
      <c r="L35" s="5" t="str">
        <f>IF(K35&gt;0,VLOOKUP(K35,男子登録情報!$M$68:$N$86,2,0),"")</f>
        <v/>
      </c>
      <c r="M35" s="281" t="s">
        <v>29</v>
      </c>
      <c r="N35" s="282"/>
      <c r="O35" s="330" t="str">
        <f t="shared" si="40"/>
        <v/>
      </c>
      <c r="P35" s="331"/>
      <c r="Q35" s="332" t="str">
        <f t="shared" si="15"/>
        <v/>
      </c>
      <c r="R35" s="463"/>
      <c r="S35" s="464"/>
      <c r="T35" s="465"/>
      <c r="U35" s="445"/>
      <c r="V35" s="445"/>
      <c r="X35" s="84">
        <f t="shared" si="7"/>
        <v>0</v>
      </c>
      <c r="Z35" s="97">
        <f t="shared" si="1"/>
        <v>0</v>
      </c>
      <c r="AA35" s="523"/>
      <c r="AB35" s="84" t="str">
        <f t="shared" si="2"/>
        <v/>
      </c>
      <c r="AC35" s="84" t="str">
        <f t="shared" si="3"/>
        <v/>
      </c>
      <c r="AD35" s="84" t="str">
        <f t="shared" si="4"/>
        <v/>
      </c>
      <c r="AE35" s="84" t="str">
        <f t="shared" si="5"/>
        <v/>
      </c>
      <c r="AF35" s="100">
        <f t="shared" si="8"/>
        <v>0</v>
      </c>
      <c r="AG35" s="189" t="str">
        <f t="shared" ref="AG35" si="140">AG34</f>
        <v/>
      </c>
      <c r="AH35" s="84" t="str">
        <f t="shared" si="17"/>
        <v/>
      </c>
      <c r="AI35" s="84" t="str">
        <f t="shared" si="18"/>
        <v/>
      </c>
      <c r="AJ35" s="104" t="str">
        <f t="shared" si="19"/>
        <v/>
      </c>
      <c r="AK35" s="93">
        <f t="shared" si="9"/>
        <v>0</v>
      </c>
      <c r="AL35" s="93">
        <f>IFERROR(IF(C35="",0,IF(COUNTIF($C$14:C35,C35)&gt;1,1,0)),"")</f>
        <v>0</v>
      </c>
      <c r="AN35" s="93">
        <f t="shared" si="20"/>
        <v>0</v>
      </c>
      <c r="AO35" s="93" t="str">
        <f t="shared" si="10"/>
        <v>00000</v>
      </c>
      <c r="AP35" s="109" t="str">
        <f t="shared" si="11"/>
        <v>0秒0</v>
      </c>
      <c r="AQ35" s="110">
        <f t="shared" si="21"/>
        <v>0</v>
      </c>
      <c r="AR35" s="110" t="str">
        <f t="shared" si="22"/>
        <v>0</v>
      </c>
      <c r="AS35" s="110" t="str">
        <f t="shared" si="23"/>
        <v>0</v>
      </c>
      <c r="AT35" s="110" t="str">
        <f t="shared" si="24"/>
        <v>0m</v>
      </c>
      <c r="AU35" s="110" t="str">
        <f t="shared" si="25"/>
        <v>点</v>
      </c>
      <c r="AV35" s="93">
        <f t="shared" si="26"/>
        <v>0</v>
      </c>
      <c r="AW35" s="83" t="str">
        <f t="shared" si="27"/>
        <v/>
      </c>
      <c r="AX35" s="93">
        <f t="shared" si="6"/>
        <v>0</v>
      </c>
      <c r="AY35" s="93">
        <f t="shared" si="28"/>
        <v>0</v>
      </c>
      <c r="AZ35" s="93">
        <f t="shared" si="29"/>
        <v>0</v>
      </c>
      <c r="BA35" s="504"/>
      <c r="BB35" s="504"/>
      <c r="BC35" s="520"/>
      <c r="BD35" s="522"/>
      <c r="BE35" s="84" t="str">
        <f t="shared" si="30"/>
        <v/>
      </c>
      <c r="BF35" s="84" t="str">
        <f t="shared" si="31"/>
        <v/>
      </c>
      <c r="BG35" s="84" t="str">
        <f t="shared" si="32"/>
        <v/>
      </c>
      <c r="BH35" s="124" t="str">
        <f>IF(K35="","",COUNTIF($BG$14:BG35,BG35))</f>
        <v/>
      </c>
      <c r="BI35" s="1" t="str">
        <f t="shared" si="12"/>
        <v/>
      </c>
      <c r="BJ35" s="523"/>
      <c r="BK35" s="523"/>
      <c r="BL35" s="523"/>
      <c r="BM35" s="523"/>
      <c r="BN35" s="523"/>
      <c r="BO35" s="525"/>
      <c r="BP35" s="523"/>
      <c r="BQ35" s="523"/>
      <c r="BR35" s="84">
        <f>COUNTIF($AH$14:AH35,AG35&amp;"-"&amp;"*5000m*")</f>
        <v>0</v>
      </c>
      <c r="BS35" s="523"/>
      <c r="BT35" s="525"/>
      <c r="BU35" s="523"/>
      <c r="BV35" s="523"/>
      <c r="BW35" s="523"/>
      <c r="BX35" s="523"/>
      <c r="BY35" s="523"/>
      <c r="BZ35" s="523"/>
      <c r="CA35" s="84"/>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row>
    <row r="36" spans="1:322" s="1" customFormat="1" ht="18" customHeight="1" thickTop="1" thickBot="1">
      <c r="A36" s="483">
        <v>12</v>
      </c>
      <c r="B36" s="488" t="s">
        <v>1176</v>
      </c>
      <c r="C36" s="518"/>
      <c r="D36" s="517" t="str">
        <f>IF(C36&gt;0,VLOOKUP(C36,男子登録情報!$A$1:$H$1688,3,0),"")</f>
        <v/>
      </c>
      <c r="E36" s="517" t="str">
        <f>IF(C36&gt;0,VLOOKUP(C36,男子登録情報!$A$1:$H$1688,4,0),"")</f>
        <v/>
      </c>
      <c r="F36" s="517" t="str">
        <f>IF(C36&gt;0,VLOOKUP(C36,男子登録情報!$A$1:$H$1688,7,0),"")</f>
        <v/>
      </c>
      <c r="G36" s="320" t="str">
        <f>IF(C36&gt;0,VLOOKUP(C36,男子登録情報!$A$1:$H$1688,8,0),"")</f>
        <v/>
      </c>
      <c r="H36" s="475" t="e">
        <f>IF(G37&gt;0,VLOOKUP(G37,男子登録情報!$N$2:$O$49,2,0),"")</f>
        <v>#N/A</v>
      </c>
      <c r="I36" s="475" t="str">
        <f t="shared" ref="I36" si="141">IF(C36&gt;0,TEXT(C36,"100000000"),"000000000")</f>
        <v>000000000</v>
      </c>
      <c r="J36" s="321" t="s">
        <v>24</v>
      </c>
      <c r="K36" s="322"/>
      <c r="L36" s="5" t="str">
        <f>IF(K36&gt;0,VLOOKUP(K36,男子登録情報!$M$68:$N$86,2,0),"")</f>
        <v/>
      </c>
      <c r="M36" s="321" t="s">
        <v>27</v>
      </c>
      <c r="N36" s="327"/>
      <c r="O36" s="328" t="str">
        <f t="shared" si="40"/>
        <v/>
      </c>
      <c r="P36" s="277"/>
      <c r="Q36" s="329" t="str">
        <f t="shared" si="15"/>
        <v/>
      </c>
      <c r="R36" s="479"/>
      <c r="S36" s="480"/>
      <c r="T36" s="481"/>
      <c r="U36" s="444"/>
      <c r="V36" s="444"/>
      <c r="X36" s="84">
        <f t="shared" si="7"/>
        <v>0</v>
      </c>
      <c r="Z36" s="97">
        <f t="shared" si="1"/>
        <v>0</v>
      </c>
      <c r="AA36" s="523">
        <f t="shared" ref="AA36" si="142">C36</f>
        <v>0</v>
      </c>
      <c r="AB36" s="84" t="str">
        <f t="shared" si="2"/>
        <v/>
      </c>
      <c r="AC36" s="84" t="str">
        <f t="shared" si="3"/>
        <v/>
      </c>
      <c r="AD36" s="84" t="str">
        <f t="shared" si="4"/>
        <v/>
      </c>
      <c r="AE36" s="84" t="str">
        <f t="shared" si="5"/>
        <v/>
      </c>
      <c r="AF36" s="100">
        <f t="shared" si="8"/>
        <v>0</v>
      </c>
      <c r="AG36" s="188" t="str">
        <f t="shared" ref="AG36" si="143">IF(D36="","",D36)</f>
        <v/>
      </c>
      <c r="AH36" s="84" t="str">
        <f t="shared" si="17"/>
        <v/>
      </c>
      <c r="AI36" s="84" t="str">
        <f t="shared" si="18"/>
        <v/>
      </c>
      <c r="AJ36" s="104" t="str">
        <f t="shared" si="19"/>
        <v/>
      </c>
      <c r="AK36" s="93">
        <f t="shared" si="9"/>
        <v>0</v>
      </c>
      <c r="AL36" s="93">
        <f>IFERROR(IF(C36="",0,IF(COUNTIF($C$14:C36,C36)&gt;1,1,0)),"")</f>
        <v>0</v>
      </c>
      <c r="AN36" s="93">
        <f t="shared" si="20"/>
        <v>0</v>
      </c>
      <c r="AO36" s="93" t="str">
        <f t="shared" si="10"/>
        <v>00000</v>
      </c>
      <c r="AP36" s="109" t="str">
        <f t="shared" si="11"/>
        <v>0秒0</v>
      </c>
      <c r="AQ36" s="110">
        <f t="shared" si="21"/>
        <v>0</v>
      </c>
      <c r="AR36" s="110" t="str">
        <f t="shared" si="22"/>
        <v>0</v>
      </c>
      <c r="AS36" s="110" t="str">
        <f t="shared" si="23"/>
        <v>0</v>
      </c>
      <c r="AT36" s="110" t="str">
        <f t="shared" si="24"/>
        <v>0m</v>
      </c>
      <c r="AU36" s="110" t="str">
        <f t="shared" si="25"/>
        <v>点</v>
      </c>
      <c r="AV36" s="93">
        <f t="shared" si="26"/>
        <v>0</v>
      </c>
      <c r="AW36" s="83" t="str">
        <f t="shared" si="27"/>
        <v/>
      </c>
      <c r="AX36" s="93">
        <f t="shared" si="6"/>
        <v>0</v>
      </c>
      <c r="AY36" s="93">
        <f t="shared" si="28"/>
        <v>0</v>
      </c>
      <c r="AZ36" s="93">
        <f t="shared" si="29"/>
        <v>0</v>
      </c>
      <c r="BA36" s="503">
        <f>IF(U36="",0,COUNTA($U$14:U37))</f>
        <v>0</v>
      </c>
      <c r="BB36" s="503">
        <f>IF(V36="",0,COUNTA($V$14:V37))</f>
        <v>0</v>
      </c>
      <c r="BC36" s="519" t="e">
        <f>IF(OR($L36="20100",$L37="20100",#REF!="20100"),COUNTIF($L$14:L37,"20100"),0)</f>
        <v>#REF!</v>
      </c>
      <c r="BD36" s="521" t="e">
        <f>IF($BC36=0,0,INDEX($N36:$N37,MATCH("20100",$L36:$L37,0),1))</f>
        <v>#REF!</v>
      </c>
      <c r="BE36" s="84" t="str">
        <f t="shared" si="30"/>
        <v/>
      </c>
      <c r="BF36" s="84" t="str">
        <f t="shared" si="31"/>
        <v/>
      </c>
      <c r="BG36" s="84" t="str">
        <f t="shared" si="32"/>
        <v/>
      </c>
      <c r="BH36" s="124" t="str">
        <f>IF(K36="","",COUNTIF($BG$14:BG36,BG36))</f>
        <v/>
      </c>
      <c r="BI36" s="1" t="str">
        <f t="shared" si="12"/>
        <v/>
      </c>
      <c r="BJ36" s="523" t="str">
        <f>IF(D36="","",COUNTIF($AG$14:AG36,AG36))</f>
        <v/>
      </c>
      <c r="BK36" s="523">
        <f t="shared" ref="BK36" si="144">IF(BJ36=1,BJ36,0)</f>
        <v>0</v>
      </c>
      <c r="BL36" s="523" t="str">
        <f t="shared" ref="BL36" si="145">IF(D36="","",$BP36)</f>
        <v/>
      </c>
      <c r="BM36" s="523" t="str">
        <f t="shared" ref="BM36" si="146">IF(E36="","",$BP36)</f>
        <v/>
      </c>
      <c r="BN36" s="523" t="str">
        <f t="shared" ref="BN36" si="147">IF(G36="","",$BP36)</f>
        <v/>
      </c>
      <c r="BO36" s="524" t="str">
        <f t="shared" ref="BO36" si="148">IFERROR(IF(H36="","",BP36),"")</f>
        <v/>
      </c>
      <c r="BP36" s="523">
        <v>12</v>
      </c>
      <c r="BQ36" s="523">
        <f>IF(C36&gt;0,"",IF(COUNTIF(BL36:BO37,BP36)=4,"",1))</f>
        <v>1</v>
      </c>
      <c r="BR36" s="84">
        <f>COUNTIF($AH$14:AH36,AG36&amp;"-"&amp;"*5000m*")</f>
        <v>0</v>
      </c>
      <c r="BS36" s="523">
        <f>SUM(BR36:BR37)/3</f>
        <v>0</v>
      </c>
      <c r="BT36" s="524" t="str">
        <f>IF(AG36="","",IF(AND(COUNTA(K36:K37)=0,COUNTA(U36:V37)=0),1,""))</f>
        <v/>
      </c>
      <c r="BU36" s="523">
        <f>IF(AND($AG36="",COUNTA(U36)&gt;0),1,0)</f>
        <v>0</v>
      </c>
      <c r="BV36" s="523">
        <f>IF(AND($AG36="",COUNTA(V36)&gt;0),1,0)</f>
        <v>0</v>
      </c>
      <c r="BW36" s="523" t="str">
        <f t="shared" ref="BW36" si="149">D36&amp;"-"&amp;U36</f>
        <v>-</v>
      </c>
      <c r="BX36" s="523" t="str">
        <f>IF(U36="","",COUNTIF($BW$14:BW36,BW36))</f>
        <v/>
      </c>
      <c r="BY36" s="523" t="str">
        <f t="shared" ref="BY36" si="150">D36&amp;"-"&amp;V36</f>
        <v>-</v>
      </c>
      <c r="BZ36" s="523" t="str">
        <f>IF(V36="","",COUNTIF($BY$14:BY36,BY36))</f>
        <v/>
      </c>
      <c r="CA36" s="84" t="str">
        <f>IFERROR(IF(VLOOKUP(K36,種目数エラー用!$B:$C,2,FALSE)=(VLOOKUP(K37,種目数エラー用!$B:$C,2,FALSE)),1,""),"")</f>
        <v/>
      </c>
    </row>
    <row r="37" spans="1:322" s="1" customFormat="1" ht="18" customHeight="1" thickBot="1">
      <c r="A37" s="483"/>
      <c r="B37" s="477"/>
      <c r="C37" s="472"/>
      <c r="D37" s="470"/>
      <c r="E37" s="470"/>
      <c r="F37" s="470"/>
      <c r="G37" s="281" t="str">
        <f>IF(C36&gt;0,VLOOKUP(C36,男子登録情報!$A$1:$H$1688,5,0),"")</f>
        <v/>
      </c>
      <c r="H37" s="475"/>
      <c r="I37" s="475"/>
      <c r="J37" s="281" t="s">
        <v>28</v>
      </c>
      <c r="K37" s="280"/>
      <c r="L37" s="5" t="str">
        <f>IF(K37&gt;0,VLOOKUP(K37,男子登録情報!$M$68:$N$86,2,0),"")</f>
        <v/>
      </c>
      <c r="M37" s="281" t="s">
        <v>29</v>
      </c>
      <c r="N37" s="282"/>
      <c r="O37" s="278" t="str">
        <f t="shared" si="40"/>
        <v/>
      </c>
      <c r="P37" s="279"/>
      <c r="Q37" s="332" t="str">
        <f t="shared" si="15"/>
        <v/>
      </c>
      <c r="R37" s="463"/>
      <c r="S37" s="464"/>
      <c r="T37" s="465"/>
      <c r="U37" s="445"/>
      <c r="V37" s="445"/>
      <c r="X37" s="84">
        <f t="shared" si="7"/>
        <v>0</v>
      </c>
      <c r="Z37" s="97">
        <f t="shared" si="1"/>
        <v>0</v>
      </c>
      <c r="AA37" s="523"/>
      <c r="AB37" s="84" t="str">
        <f t="shared" si="2"/>
        <v/>
      </c>
      <c r="AC37" s="84" t="str">
        <f t="shared" si="3"/>
        <v/>
      </c>
      <c r="AD37" s="84" t="str">
        <f t="shared" si="4"/>
        <v/>
      </c>
      <c r="AE37" s="84" t="str">
        <f t="shared" si="5"/>
        <v/>
      </c>
      <c r="AF37" s="100">
        <f t="shared" si="8"/>
        <v>0</v>
      </c>
      <c r="AG37" s="189" t="str">
        <f t="shared" ref="AG37" si="151">AG36</f>
        <v/>
      </c>
      <c r="AH37" s="84" t="str">
        <f t="shared" si="17"/>
        <v/>
      </c>
      <c r="AI37" s="84" t="str">
        <f t="shared" si="18"/>
        <v/>
      </c>
      <c r="AJ37" s="104" t="str">
        <f t="shared" si="19"/>
        <v/>
      </c>
      <c r="AK37" s="93">
        <f t="shared" si="9"/>
        <v>0</v>
      </c>
      <c r="AL37" s="93">
        <f>IFERROR(IF(C37="",0,IF(COUNTIF($C$14:C37,C37)&gt;1,1,0)),"")</f>
        <v>0</v>
      </c>
      <c r="AN37" s="93">
        <f t="shared" si="20"/>
        <v>0</v>
      </c>
      <c r="AO37" s="93" t="str">
        <f t="shared" si="10"/>
        <v>00000</v>
      </c>
      <c r="AP37" s="109" t="str">
        <f t="shared" si="11"/>
        <v>0秒0</v>
      </c>
      <c r="AQ37" s="110">
        <f t="shared" si="21"/>
        <v>0</v>
      </c>
      <c r="AR37" s="110" t="str">
        <f t="shared" si="22"/>
        <v>0</v>
      </c>
      <c r="AS37" s="110" t="str">
        <f t="shared" si="23"/>
        <v>0</v>
      </c>
      <c r="AT37" s="110" t="str">
        <f t="shared" si="24"/>
        <v>0m</v>
      </c>
      <c r="AU37" s="110" t="str">
        <f t="shared" si="25"/>
        <v>点</v>
      </c>
      <c r="AV37" s="93">
        <f t="shared" si="26"/>
        <v>0</v>
      </c>
      <c r="AW37" s="83" t="str">
        <f t="shared" si="27"/>
        <v/>
      </c>
      <c r="AX37" s="93">
        <f t="shared" si="6"/>
        <v>0</v>
      </c>
      <c r="AY37" s="93">
        <f t="shared" si="28"/>
        <v>0</v>
      </c>
      <c r="AZ37" s="93">
        <f t="shared" si="29"/>
        <v>0</v>
      </c>
      <c r="BA37" s="504"/>
      <c r="BB37" s="504"/>
      <c r="BC37" s="520"/>
      <c r="BD37" s="522"/>
      <c r="BE37" s="84" t="str">
        <f t="shared" si="30"/>
        <v/>
      </c>
      <c r="BF37" s="84" t="str">
        <f t="shared" si="31"/>
        <v/>
      </c>
      <c r="BG37" s="84" t="str">
        <f t="shared" si="32"/>
        <v/>
      </c>
      <c r="BH37" s="124" t="str">
        <f>IF(K37="","",COUNTIF($BG$14:BG37,BG37))</f>
        <v/>
      </c>
      <c r="BI37" s="1" t="str">
        <f t="shared" si="12"/>
        <v/>
      </c>
      <c r="BJ37" s="523"/>
      <c r="BK37" s="523"/>
      <c r="BL37" s="523"/>
      <c r="BM37" s="523"/>
      <c r="BN37" s="523"/>
      <c r="BO37" s="525"/>
      <c r="BP37" s="523"/>
      <c r="BQ37" s="523"/>
      <c r="BR37" s="84">
        <f>COUNTIF($AH$14:AH37,AG37&amp;"-"&amp;"*5000m*")</f>
        <v>0</v>
      </c>
      <c r="BS37" s="523"/>
      <c r="BT37" s="525"/>
      <c r="BU37" s="523"/>
      <c r="BV37" s="523"/>
      <c r="BW37" s="523"/>
      <c r="BX37" s="523"/>
      <c r="BY37" s="523"/>
      <c r="BZ37" s="523"/>
      <c r="CA37" s="84"/>
    </row>
    <row r="38" spans="1:322" s="1" customFormat="1" ht="18" customHeight="1" thickTop="1" thickBot="1">
      <c r="A38" s="482">
        <v>13</v>
      </c>
      <c r="B38" s="476" t="s">
        <v>1176</v>
      </c>
      <c r="C38" s="471"/>
      <c r="D38" s="469" t="str">
        <f>IF(C38&gt;0,VLOOKUP(C38,男子登録情報!$A$1:$H$1688,3,0),"")</f>
        <v/>
      </c>
      <c r="E38" s="469" t="str">
        <f>IF(C38&gt;0,VLOOKUP(C38,男子登録情報!$A$1:$H$1688,4,0),"")</f>
        <v/>
      </c>
      <c r="F38" s="469" t="str">
        <f>IF(C38&gt;0,VLOOKUP(C38,男子登録情報!$A$1:$H$1688,7,0),"")</f>
        <v/>
      </c>
      <c r="G38" s="320" t="str">
        <f>IF(C38&gt;0,VLOOKUP(C38,男子登録情報!$A$1:$H$1688,8,0),"")</f>
        <v/>
      </c>
      <c r="H38" s="475" t="e">
        <f>IF(G39&gt;0,VLOOKUP(G39,男子登録情報!$N$2:$O$49,2,0),"")</f>
        <v>#N/A</v>
      </c>
      <c r="I38" s="473" t="str">
        <f t="shared" ref="I38" si="152">IF(C38&gt;0,TEXT(C38,"100000000"),"000000000")</f>
        <v>000000000</v>
      </c>
      <c r="J38" s="321" t="s">
        <v>24</v>
      </c>
      <c r="K38" s="322"/>
      <c r="L38" s="5" t="str">
        <f>IF(K38&gt;0,VLOOKUP(K38,男子登録情報!$M$68:$N$86,2,0),"")</f>
        <v/>
      </c>
      <c r="M38" s="321" t="s">
        <v>27</v>
      </c>
      <c r="N38" s="275"/>
      <c r="O38" s="276" t="str">
        <f t="shared" si="40"/>
        <v/>
      </c>
      <c r="P38" s="277"/>
      <c r="Q38" s="329" t="str">
        <f t="shared" si="15"/>
        <v/>
      </c>
      <c r="R38" s="479"/>
      <c r="S38" s="480"/>
      <c r="T38" s="481"/>
      <c r="U38" s="444"/>
      <c r="V38" s="444"/>
      <c r="X38" s="84">
        <f t="shared" si="7"/>
        <v>0</v>
      </c>
      <c r="Z38" s="97">
        <f t="shared" si="1"/>
        <v>0</v>
      </c>
      <c r="AA38" s="523">
        <f t="shared" ref="AA38" si="153">C38</f>
        <v>0</v>
      </c>
      <c r="AB38" s="84" t="str">
        <f t="shared" si="2"/>
        <v/>
      </c>
      <c r="AC38" s="84" t="str">
        <f t="shared" si="3"/>
        <v/>
      </c>
      <c r="AD38" s="84" t="str">
        <f t="shared" si="4"/>
        <v/>
      </c>
      <c r="AE38" s="84" t="str">
        <f t="shared" si="5"/>
        <v/>
      </c>
      <c r="AF38" s="100">
        <f t="shared" si="8"/>
        <v>0</v>
      </c>
      <c r="AG38" s="188" t="str">
        <f t="shared" ref="AG38" si="154">IF(D38="","",D38)</f>
        <v/>
      </c>
      <c r="AH38" s="84" t="str">
        <f t="shared" si="17"/>
        <v/>
      </c>
      <c r="AI38" s="84" t="str">
        <f t="shared" si="18"/>
        <v/>
      </c>
      <c r="AJ38" s="104" t="str">
        <f t="shared" si="19"/>
        <v/>
      </c>
      <c r="AK38" s="93">
        <f t="shared" si="9"/>
        <v>0</v>
      </c>
      <c r="AL38" s="93">
        <f>IFERROR(IF(C38="",0,IF(COUNTIF($C$14:C38,C38)&gt;1,1,0)),"")</f>
        <v>0</v>
      </c>
      <c r="AN38" s="93">
        <f t="shared" si="20"/>
        <v>0</v>
      </c>
      <c r="AO38" s="93" t="str">
        <f t="shared" si="10"/>
        <v>00000</v>
      </c>
      <c r="AP38" s="109" t="str">
        <f t="shared" si="11"/>
        <v>0秒0</v>
      </c>
      <c r="AQ38" s="110">
        <f t="shared" si="21"/>
        <v>0</v>
      </c>
      <c r="AR38" s="110" t="str">
        <f t="shared" si="22"/>
        <v>0</v>
      </c>
      <c r="AS38" s="110" t="str">
        <f t="shared" si="23"/>
        <v>0</v>
      </c>
      <c r="AT38" s="110" t="str">
        <f t="shared" si="24"/>
        <v>0m</v>
      </c>
      <c r="AU38" s="110" t="str">
        <f t="shared" si="25"/>
        <v>点</v>
      </c>
      <c r="AV38" s="93">
        <f t="shared" si="26"/>
        <v>0</v>
      </c>
      <c r="AW38" s="83" t="str">
        <f t="shared" si="27"/>
        <v/>
      </c>
      <c r="AX38" s="93">
        <f t="shared" si="6"/>
        <v>0</v>
      </c>
      <c r="AY38" s="93">
        <f t="shared" si="28"/>
        <v>0</v>
      </c>
      <c r="AZ38" s="93">
        <f t="shared" si="29"/>
        <v>0</v>
      </c>
      <c r="BA38" s="503">
        <f>IF(U38="",0,COUNTA($U$14:U39))</f>
        <v>0</v>
      </c>
      <c r="BB38" s="503">
        <f>IF(V38="",0,COUNTA($V$14:V39))</f>
        <v>0</v>
      </c>
      <c r="BC38" s="519" t="e">
        <f>IF(OR($L38="20100",$L39="20100",#REF!="20100"),COUNTIF($L$14:L39,"20100"),0)</f>
        <v>#REF!</v>
      </c>
      <c r="BD38" s="521" t="e">
        <f>IF($BC38=0,0,INDEX($N38:$N39,MATCH("20100",$L38:$L39,0),1))</f>
        <v>#REF!</v>
      </c>
      <c r="BE38" s="84" t="str">
        <f t="shared" si="30"/>
        <v/>
      </c>
      <c r="BF38" s="84" t="str">
        <f t="shared" si="31"/>
        <v/>
      </c>
      <c r="BG38" s="84" t="str">
        <f t="shared" si="32"/>
        <v/>
      </c>
      <c r="BH38" s="124" t="str">
        <f>IF(K38="","",COUNTIF($BG$14:BG38,BG38))</f>
        <v/>
      </c>
      <c r="BI38" s="1" t="str">
        <f t="shared" si="12"/>
        <v/>
      </c>
      <c r="BJ38" s="523" t="str">
        <f>IF(D38="","",COUNTIF($AG$14:AG38,AG38))</f>
        <v/>
      </c>
      <c r="BK38" s="523">
        <f t="shared" ref="BK38" si="155">IF(BJ38=1,BJ38,0)</f>
        <v>0</v>
      </c>
      <c r="BL38" s="523" t="str">
        <f t="shared" ref="BL38" si="156">IF(D38="","",$BP38)</f>
        <v/>
      </c>
      <c r="BM38" s="523" t="str">
        <f t="shared" ref="BM38" si="157">IF(E38="","",$BP38)</f>
        <v/>
      </c>
      <c r="BN38" s="523" t="str">
        <f t="shared" ref="BN38" si="158">IF(G38="","",$BP38)</f>
        <v/>
      </c>
      <c r="BO38" s="524" t="str">
        <f t="shared" ref="BO38" si="159">IFERROR(IF(H38="","",BP38),"")</f>
        <v/>
      </c>
      <c r="BP38" s="523">
        <v>13</v>
      </c>
      <c r="BQ38" s="523">
        <f>IF(C38&gt;0,"",IF(COUNTIF(BL38:BO39,BP38)=4,"",1))</f>
        <v>1</v>
      </c>
      <c r="BR38" s="84">
        <f>COUNTIF($AH$14:AH38,AG38&amp;"-"&amp;"*5000m*")</f>
        <v>0</v>
      </c>
      <c r="BS38" s="523">
        <f>SUM(BR38:BR39)/3</f>
        <v>0</v>
      </c>
      <c r="BT38" s="524" t="str">
        <f>IF(AG38="","",IF(AND(COUNTA(K38:K39)=0,COUNTA(U38:V39)=0),1,""))</f>
        <v/>
      </c>
      <c r="BU38" s="523">
        <f>IF(AND($AG38="",COUNTA(U38)&gt;0),1,0)</f>
        <v>0</v>
      </c>
      <c r="BV38" s="523">
        <f>IF(AND($AG38="",COUNTA(V38)&gt;0),1,0)</f>
        <v>0</v>
      </c>
      <c r="BW38" s="523" t="str">
        <f t="shared" ref="BW38" si="160">D38&amp;"-"&amp;U38</f>
        <v>-</v>
      </c>
      <c r="BX38" s="523" t="str">
        <f>IF(U38="","",COUNTIF($BW$14:BW38,BW38))</f>
        <v/>
      </c>
      <c r="BY38" s="523" t="str">
        <f t="shared" ref="BY38" si="161">D38&amp;"-"&amp;V38</f>
        <v>-</v>
      </c>
      <c r="BZ38" s="523" t="str">
        <f>IF(V38="","",COUNTIF($BY$14:BY38,BY38))</f>
        <v/>
      </c>
      <c r="CA38" s="84" t="str">
        <f>IFERROR(IF(VLOOKUP(K38,種目数エラー用!$B:$C,2,FALSE)=(VLOOKUP(K39,種目数エラー用!$B:$C,2,FALSE)),1,""),"")</f>
        <v/>
      </c>
    </row>
    <row r="39" spans="1:322" s="1" customFormat="1" ht="18" customHeight="1" thickBot="1">
      <c r="A39" s="483"/>
      <c r="B39" s="477"/>
      <c r="C39" s="472"/>
      <c r="D39" s="470"/>
      <c r="E39" s="470"/>
      <c r="F39" s="470"/>
      <c r="G39" s="281" t="str">
        <f>IF(C38&gt;0,VLOOKUP(C38,男子登録情報!$A$1:$H$1688,5,0),"")</f>
        <v/>
      </c>
      <c r="H39" s="475"/>
      <c r="I39" s="475"/>
      <c r="J39" s="281" t="s">
        <v>28</v>
      </c>
      <c r="K39" s="280"/>
      <c r="L39" s="5" t="str">
        <f>IF(K39&gt;0,VLOOKUP(K39,男子登録情報!$M$68:$N$86,2,0),"")</f>
        <v/>
      </c>
      <c r="M39" s="281" t="s">
        <v>29</v>
      </c>
      <c r="N39" s="282"/>
      <c r="O39" s="278" t="str">
        <f t="shared" si="40"/>
        <v/>
      </c>
      <c r="P39" s="279"/>
      <c r="Q39" s="332" t="str">
        <f t="shared" si="15"/>
        <v/>
      </c>
      <c r="R39" s="463"/>
      <c r="S39" s="464"/>
      <c r="T39" s="465"/>
      <c r="U39" s="445"/>
      <c r="V39" s="445"/>
      <c r="X39" s="84">
        <f t="shared" si="7"/>
        <v>0</v>
      </c>
      <c r="Z39" s="97">
        <f t="shared" si="1"/>
        <v>0</v>
      </c>
      <c r="AA39" s="523"/>
      <c r="AB39" s="84" t="str">
        <f t="shared" si="2"/>
        <v/>
      </c>
      <c r="AC39" s="84" t="str">
        <f t="shared" si="3"/>
        <v/>
      </c>
      <c r="AD39" s="84" t="str">
        <f t="shared" si="4"/>
        <v/>
      </c>
      <c r="AE39" s="84" t="str">
        <f t="shared" si="5"/>
        <v/>
      </c>
      <c r="AF39" s="100">
        <f t="shared" si="8"/>
        <v>0</v>
      </c>
      <c r="AG39" s="189" t="str">
        <f t="shared" ref="AG39" si="162">AG38</f>
        <v/>
      </c>
      <c r="AH39" s="84" t="str">
        <f t="shared" si="17"/>
        <v/>
      </c>
      <c r="AI39" s="84" t="str">
        <f t="shared" si="18"/>
        <v/>
      </c>
      <c r="AJ39" s="104" t="str">
        <f t="shared" si="19"/>
        <v/>
      </c>
      <c r="AK39" s="93">
        <f t="shared" si="9"/>
        <v>0</v>
      </c>
      <c r="AL39" s="93">
        <f>IFERROR(IF(C39="",0,IF(COUNTIF($C$14:C39,C39)&gt;1,1,0)),"")</f>
        <v>0</v>
      </c>
      <c r="AN39" s="93">
        <f t="shared" si="20"/>
        <v>0</v>
      </c>
      <c r="AO39" s="93" t="str">
        <f t="shared" si="10"/>
        <v>00000</v>
      </c>
      <c r="AP39" s="109" t="str">
        <f t="shared" si="11"/>
        <v>0秒0</v>
      </c>
      <c r="AQ39" s="110">
        <f t="shared" si="21"/>
        <v>0</v>
      </c>
      <c r="AR39" s="110" t="str">
        <f t="shared" si="22"/>
        <v>0</v>
      </c>
      <c r="AS39" s="110" t="str">
        <f t="shared" si="23"/>
        <v>0</v>
      </c>
      <c r="AT39" s="110" t="str">
        <f t="shared" si="24"/>
        <v>0m</v>
      </c>
      <c r="AU39" s="110" t="str">
        <f t="shared" si="25"/>
        <v>点</v>
      </c>
      <c r="AV39" s="93">
        <f t="shared" si="26"/>
        <v>0</v>
      </c>
      <c r="AW39" s="83" t="str">
        <f t="shared" si="27"/>
        <v/>
      </c>
      <c r="AX39" s="93">
        <f t="shared" si="6"/>
        <v>0</v>
      </c>
      <c r="AY39" s="93">
        <f t="shared" si="28"/>
        <v>0</v>
      </c>
      <c r="AZ39" s="93">
        <f t="shared" si="29"/>
        <v>0</v>
      </c>
      <c r="BA39" s="504"/>
      <c r="BB39" s="504"/>
      <c r="BC39" s="520"/>
      <c r="BD39" s="522"/>
      <c r="BE39" s="84" t="str">
        <f t="shared" si="30"/>
        <v/>
      </c>
      <c r="BF39" s="84" t="str">
        <f t="shared" si="31"/>
        <v/>
      </c>
      <c r="BG39" s="84" t="str">
        <f t="shared" si="32"/>
        <v/>
      </c>
      <c r="BH39" s="124" t="str">
        <f>IF(K39="","",COUNTIF($BG$14:BG39,BG39))</f>
        <v/>
      </c>
      <c r="BI39" s="1" t="str">
        <f t="shared" si="12"/>
        <v/>
      </c>
      <c r="BJ39" s="523"/>
      <c r="BK39" s="523"/>
      <c r="BL39" s="523"/>
      <c r="BM39" s="523"/>
      <c r="BN39" s="523"/>
      <c r="BO39" s="525"/>
      <c r="BP39" s="523"/>
      <c r="BQ39" s="523"/>
      <c r="BR39" s="84">
        <f>COUNTIF($AH$14:AH39,AG39&amp;"-"&amp;"*5000m*")</f>
        <v>0</v>
      </c>
      <c r="BS39" s="523"/>
      <c r="BT39" s="525"/>
      <c r="BU39" s="523"/>
      <c r="BV39" s="523"/>
      <c r="BW39" s="523"/>
      <c r="BX39" s="523"/>
      <c r="BY39" s="523"/>
      <c r="BZ39" s="523"/>
      <c r="CA39" s="84"/>
    </row>
    <row r="40" spans="1:322" s="1" customFormat="1" ht="18" customHeight="1" thickTop="1" thickBot="1">
      <c r="A40" s="482">
        <v>14</v>
      </c>
      <c r="B40" s="476" t="s">
        <v>1176</v>
      </c>
      <c r="C40" s="471"/>
      <c r="D40" s="469" t="str">
        <f>IF(C40&gt;0,VLOOKUP(C40,男子登録情報!$A$1:$H$1688,3,0),"")</f>
        <v/>
      </c>
      <c r="E40" s="469" t="str">
        <f>IF(C40&gt;0,VLOOKUP(C40,男子登録情報!$A$1:$H$1688,4,0),"")</f>
        <v/>
      </c>
      <c r="F40" s="469" t="str">
        <f>IF(C40&gt;0,VLOOKUP(C40,男子登録情報!$A$1:$H$1688,7,0),"")</f>
        <v/>
      </c>
      <c r="G40" s="320" t="str">
        <f>IF(C40&gt;0,VLOOKUP(C40,男子登録情報!$A$1:$H$1688,8,0),"")</f>
        <v/>
      </c>
      <c r="H40" s="475" t="e">
        <f>IF(G41&gt;0,VLOOKUP(G41,男子登録情報!$N$2:$O$49,2,0),"")</f>
        <v>#N/A</v>
      </c>
      <c r="I40" s="473" t="str">
        <f t="shared" ref="I40" si="163">IF(C40&gt;0,TEXT(C40,"100000000"),"000000000")</f>
        <v>000000000</v>
      </c>
      <c r="J40" s="321" t="s">
        <v>24</v>
      </c>
      <c r="K40" s="322"/>
      <c r="L40" s="5" t="str">
        <f>IF(K40&gt;0,VLOOKUP(K40,男子登録情報!$M$68:$N$86,2,0),"")</f>
        <v/>
      </c>
      <c r="M40" s="321" t="s">
        <v>27</v>
      </c>
      <c r="N40" s="275"/>
      <c r="O40" s="276" t="str">
        <f t="shared" si="40"/>
        <v/>
      </c>
      <c r="P40" s="277"/>
      <c r="Q40" s="329" t="str">
        <f t="shared" si="15"/>
        <v/>
      </c>
      <c r="R40" s="479"/>
      <c r="S40" s="480"/>
      <c r="T40" s="481"/>
      <c r="U40" s="444"/>
      <c r="V40" s="444"/>
      <c r="X40" s="84">
        <f t="shared" si="7"/>
        <v>0</v>
      </c>
      <c r="Z40" s="97">
        <f t="shared" si="1"/>
        <v>0</v>
      </c>
      <c r="AA40" s="523">
        <f t="shared" ref="AA40" si="164">C40</f>
        <v>0</v>
      </c>
      <c r="AB40" s="84" t="str">
        <f t="shared" si="2"/>
        <v/>
      </c>
      <c r="AC40" s="84" t="str">
        <f t="shared" si="3"/>
        <v/>
      </c>
      <c r="AD40" s="84" t="str">
        <f t="shared" si="4"/>
        <v/>
      </c>
      <c r="AE40" s="84" t="str">
        <f t="shared" si="5"/>
        <v/>
      </c>
      <c r="AF40" s="100">
        <f t="shared" si="8"/>
        <v>0</v>
      </c>
      <c r="AG40" s="188" t="str">
        <f t="shared" ref="AG40" si="165">IF(D40="","",D40)</f>
        <v/>
      </c>
      <c r="AH40" s="84" t="str">
        <f t="shared" si="17"/>
        <v/>
      </c>
      <c r="AI40" s="84" t="str">
        <f t="shared" si="18"/>
        <v/>
      </c>
      <c r="AJ40" s="104" t="str">
        <f t="shared" si="19"/>
        <v/>
      </c>
      <c r="AK40" s="93">
        <f t="shared" si="9"/>
        <v>0</v>
      </c>
      <c r="AL40" s="93">
        <f>IFERROR(IF(C40="",0,IF(COUNTIF($C$14:C40,C40)&gt;1,1,0)),"")</f>
        <v>0</v>
      </c>
      <c r="AN40" s="93">
        <f t="shared" si="20"/>
        <v>0</v>
      </c>
      <c r="AO40" s="93" t="str">
        <f t="shared" si="10"/>
        <v>00000</v>
      </c>
      <c r="AP40" s="109" t="str">
        <f t="shared" si="11"/>
        <v>0秒0</v>
      </c>
      <c r="AQ40" s="110">
        <f t="shared" si="21"/>
        <v>0</v>
      </c>
      <c r="AR40" s="110" t="str">
        <f t="shared" si="22"/>
        <v>0</v>
      </c>
      <c r="AS40" s="110" t="str">
        <f t="shared" si="23"/>
        <v>0</v>
      </c>
      <c r="AT40" s="110" t="str">
        <f t="shared" si="24"/>
        <v>0m</v>
      </c>
      <c r="AU40" s="110" t="str">
        <f t="shared" si="25"/>
        <v>点</v>
      </c>
      <c r="AV40" s="93">
        <f t="shared" si="26"/>
        <v>0</v>
      </c>
      <c r="AW40" s="83" t="str">
        <f t="shared" si="27"/>
        <v/>
      </c>
      <c r="AX40" s="93">
        <f t="shared" si="6"/>
        <v>0</v>
      </c>
      <c r="AY40" s="93">
        <f t="shared" si="28"/>
        <v>0</v>
      </c>
      <c r="AZ40" s="93">
        <f t="shared" si="29"/>
        <v>0</v>
      </c>
      <c r="BA40" s="503">
        <f>IF(U40="",0,COUNTA($U$14:U41))</f>
        <v>0</v>
      </c>
      <c r="BB40" s="503">
        <f>IF(V40="",0,COUNTA($V$14:V41))</f>
        <v>0</v>
      </c>
      <c r="BC40" s="519" t="e">
        <f>IF(OR($L40="20100",$L41="20100",#REF!="20100"),COUNTIF($L$14:L41,"20100"),0)</f>
        <v>#REF!</v>
      </c>
      <c r="BD40" s="521" t="e">
        <f>IF($BC40=0,0,INDEX($N40:$N41,MATCH("20100",$L40:$L41,0),1))</f>
        <v>#REF!</v>
      </c>
      <c r="BE40" s="84" t="str">
        <f t="shared" si="30"/>
        <v/>
      </c>
      <c r="BF40" s="84" t="str">
        <f t="shared" si="31"/>
        <v/>
      </c>
      <c r="BG40" s="84" t="str">
        <f t="shared" si="32"/>
        <v/>
      </c>
      <c r="BH40" s="124" t="str">
        <f>IF(K40="","",COUNTIF($BG$14:BG40,BG40))</f>
        <v/>
      </c>
      <c r="BI40" s="1" t="str">
        <f t="shared" si="12"/>
        <v/>
      </c>
      <c r="BJ40" s="523" t="str">
        <f>IF(D40="","",COUNTIF($AG$14:AG40,AG40))</f>
        <v/>
      </c>
      <c r="BK40" s="523">
        <f t="shared" ref="BK40" si="166">IF(BJ40=1,BJ40,0)</f>
        <v>0</v>
      </c>
      <c r="BL40" s="523" t="str">
        <f t="shared" ref="BL40" si="167">IF(D40="","",$BP40)</f>
        <v/>
      </c>
      <c r="BM40" s="523" t="str">
        <f t="shared" ref="BM40" si="168">IF(E40="","",$BP40)</f>
        <v/>
      </c>
      <c r="BN40" s="523" t="str">
        <f t="shared" ref="BN40" si="169">IF(G40="","",$BP40)</f>
        <v/>
      </c>
      <c r="BO40" s="524" t="str">
        <f t="shared" ref="BO40" si="170">IFERROR(IF(H40="","",BP40),"")</f>
        <v/>
      </c>
      <c r="BP40" s="523">
        <v>14</v>
      </c>
      <c r="BQ40" s="523">
        <f>IF(C40&gt;0,"",IF(COUNTIF(BL40:BO41,BP40)=4,"",1))</f>
        <v>1</v>
      </c>
      <c r="BR40" s="84">
        <f>COUNTIF($AH$14:AH40,AG40&amp;"-"&amp;"*5000m*")</f>
        <v>0</v>
      </c>
      <c r="BS40" s="523">
        <f>SUM(BR40:BR41)/3</f>
        <v>0</v>
      </c>
      <c r="BT40" s="524" t="str">
        <f>IF(AG40="","",IF(AND(COUNTA(K40:K41)=0,COUNTA(U40:V41)=0),1,""))</f>
        <v/>
      </c>
      <c r="BU40" s="523">
        <f>IF(AND($AG40="",COUNTA(U40)&gt;0),1,0)</f>
        <v>0</v>
      </c>
      <c r="BV40" s="523">
        <f>IF(AND($AG40="",COUNTA(V40)&gt;0),1,0)</f>
        <v>0</v>
      </c>
      <c r="BW40" s="523" t="str">
        <f t="shared" ref="BW40" si="171">D40&amp;"-"&amp;U40</f>
        <v>-</v>
      </c>
      <c r="BX40" s="523" t="str">
        <f>IF(U40="","",COUNTIF($BW$14:BW40,BW40))</f>
        <v/>
      </c>
      <c r="BY40" s="523" t="str">
        <f t="shared" ref="BY40" si="172">D40&amp;"-"&amp;V40</f>
        <v>-</v>
      </c>
      <c r="BZ40" s="523" t="str">
        <f>IF(V40="","",COUNTIF($BY$14:BY40,BY40))</f>
        <v/>
      </c>
      <c r="CA40" s="84" t="str">
        <f>IFERROR(IF(VLOOKUP(K40,種目数エラー用!$B:$C,2,FALSE)=(VLOOKUP(K41,種目数エラー用!$B:$C,2,FALSE)),1,""),"")</f>
        <v/>
      </c>
    </row>
    <row r="41" spans="1:322" s="1" customFormat="1" ht="18" customHeight="1" thickBot="1">
      <c r="A41" s="483"/>
      <c r="B41" s="477"/>
      <c r="C41" s="472"/>
      <c r="D41" s="470"/>
      <c r="E41" s="470"/>
      <c r="F41" s="470"/>
      <c r="G41" s="281" t="str">
        <f>IF(C40&gt;0,VLOOKUP(C40,男子登録情報!$A$1:$H$1688,5,0),"")</f>
        <v/>
      </c>
      <c r="H41" s="475"/>
      <c r="I41" s="475"/>
      <c r="J41" s="281" t="s">
        <v>28</v>
      </c>
      <c r="K41" s="280"/>
      <c r="L41" s="5" t="str">
        <f>IF(K41&gt;0,VLOOKUP(K41,男子登録情報!$M$68:$N$86,2,0),"")</f>
        <v/>
      </c>
      <c r="M41" s="281" t="s">
        <v>29</v>
      </c>
      <c r="N41" s="282"/>
      <c r="O41" s="278" t="str">
        <f t="shared" si="40"/>
        <v/>
      </c>
      <c r="P41" s="279"/>
      <c r="Q41" s="332" t="str">
        <f t="shared" si="15"/>
        <v/>
      </c>
      <c r="R41" s="463"/>
      <c r="S41" s="464"/>
      <c r="T41" s="465"/>
      <c r="U41" s="445"/>
      <c r="V41" s="445"/>
      <c r="X41" s="84">
        <f t="shared" si="7"/>
        <v>0</v>
      </c>
      <c r="Z41" s="97">
        <f t="shared" si="1"/>
        <v>0</v>
      </c>
      <c r="AA41" s="523"/>
      <c r="AB41" s="84" t="str">
        <f t="shared" si="2"/>
        <v/>
      </c>
      <c r="AC41" s="84" t="str">
        <f t="shared" si="3"/>
        <v/>
      </c>
      <c r="AD41" s="84" t="str">
        <f t="shared" si="4"/>
        <v/>
      </c>
      <c r="AE41" s="84" t="str">
        <f t="shared" si="5"/>
        <v/>
      </c>
      <c r="AF41" s="100">
        <f t="shared" si="8"/>
        <v>0</v>
      </c>
      <c r="AG41" s="189" t="str">
        <f t="shared" ref="AG41" si="173">AG40</f>
        <v/>
      </c>
      <c r="AH41" s="84" t="str">
        <f t="shared" si="17"/>
        <v/>
      </c>
      <c r="AI41" s="84" t="str">
        <f t="shared" si="18"/>
        <v/>
      </c>
      <c r="AJ41" s="104" t="str">
        <f t="shared" si="19"/>
        <v/>
      </c>
      <c r="AK41" s="93">
        <f t="shared" si="9"/>
        <v>0</v>
      </c>
      <c r="AL41" s="93">
        <f>IFERROR(IF(C41="",0,IF(COUNTIF($C$14:C41,C41)&gt;1,1,0)),"")</f>
        <v>0</v>
      </c>
      <c r="AN41" s="93">
        <f t="shared" si="20"/>
        <v>0</v>
      </c>
      <c r="AO41" s="93" t="str">
        <f t="shared" si="10"/>
        <v>00000</v>
      </c>
      <c r="AP41" s="109" t="str">
        <f t="shared" si="11"/>
        <v>0秒0</v>
      </c>
      <c r="AQ41" s="110">
        <f t="shared" si="21"/>
        <v>0</v>
      </c>
      <c r="AR41" s="110" t="str">
        <f t="shared" si="22"/>
        <v>0</v>
      </c>
      <c r="AS41" s="110" t="str">
        <f t="shared" si="23"/>
        <v>0</v>
      </c>
      <c r="AT41" s="110" t="str">
        <f t="shared" si="24"/>
        <v>0m</v>
      </c>
      <c r="AU41" s="110" t="str">
        <f t="shared" si="25"/>
        <v>点</v>
      </c>
      <c r="AV41" s="93">
        <f t="shared" si="26"/>
        <v>0</v>
      </c>
      <c r="AW41" s="83" t="str">
        <f t="shared" si="27"/>
        <v/>
      </c>
      <c r="AX41" s="93">
        <f t="shared" si="6"/>
        <v>0</v>
      </c>
      <c r="AY41" s="93">
        <f t="shared" si="28"/>
        <v>0</v>
      </c>
      <c r="AZ41" s="93">
        <f t="shared" si="29"/>
        <v>0</v>
      </c>
      <c r="BA41" s="504"/>
      <c r="BB41" s="504"/>
      <c r="BC41" s="520"/>
      <c r="BD41" s="522"/>
      <c r="BE41" s="84" t="str">
        <f t="shared" si="30"/>
        <v/>
      </c>
      <c r="BF41" s="84" t="str">
        <f t="shared" si="31"/>
        <v/>
      </c>
      <c r="BG41" s="84" t="str">
        <f t="shared" si="32"/>
        <v/>
      </c>
      <c r="BH41" s="124" t="str">
        <f>IF(K41="","",COUNTIF($BG$14:BG41,BG41))</f>
        <v/>
      </c>
      <c r="BI41" s="1" t="str">
        <f t="shared" si="12"/>
        <v/>
      </c>
      <c r="BJ41" s="523"/>
      <c r="BK41" s="523"/>
      <c r="BL41" s="523"/>
      <c r="BM41" s="523"/>
      <c r="BN41" s="523"/>
      <c r="BO41" s="525"/>
      <c r="BP41" s="523"/>
      <c r="BQ41" s="523"/>
      <c r="BR41" s="84">
        <f>COUNTIF($AH$14:AH41,AG41&amp;"-"&amp;"*5000m*")</f>
        <v>0</v>
      </c>
      <c r="BS41" s="523"/>
      <c r="BT41" s="525"/>
      <c r="BU41" s="523"/>
      <c r="BV41" s="523"/>
      <c r="BW41" s="523"/>
      <c r="BX41" s="523"/>
      <c r="BY41" s="523"/>
      <c r="BZ41" s="523"/>
      <c r="CA41" s="84"/>
    </row>
    <row r="42" spans="1:322" s="1" customFormat="1" ht="18" customHeight="1" thickTop="1" thickBot="1">
      <c r="A42" s="482">
        <v>15</v>
      </c>
      <c r="B42" s="476" t="s">
        <v>1176</v>
      </c>
      <c r="C42" s="471"/>
      <c r="D42" s="469" t="str">
        <f>IF(C42&gt;0,VLOOKUP(C42,男子登録情報!$A$1:$H$1688,3,0),"")</f>
        <v/>
      </c>
      <c r="E42" s="469" t="str">
        <f>IF(C42&gt;0,VLOOKUP(C42,男子登録情報!$A$1:$H$1688,4,0),"")</f>
        <v/>
      </c>
      <c r="F42" s="469" t="str">
        <f>IF(C42&gt;0,VLOOKUP(C42,男子登録情報!$A$1:$H$1688,7,0),"")</f>
        <v/>
      </c>
      <c r="G42" s="320" t="str">
        <f>IF(C42&gt;0,VLOOKUP(C42,男子登録情報!$A$1:$H$1688,8,0),"")</f>
        <v/>
      </c>
      <c r="H42" s="475" t="e">
        <f>IF(G43&gt;0,VLOOKUP(G43,男子登録情報!$N$2:$O$49,2,0),"")</f>
        <v>#N/A</v>
      </c>
      <c r="I42" s="473" t="str">
        <f t="shared" ref="I42" si="174">IF(C42&gt;0,TEXT(C42,"100000000"),"000000000")</f>
        <v>000000000</v>
      </c>
      <c r="J42" s="321" t="s">
        <v>24</v>
      </c>
      <c r="K42" s="322"/>
      <c r="L42" s="5" t="str">
        <f>IF(K42&gt;0,VLOOKUP(K42,男子登録情報!$M$68:$N$86,2,0),"")</f>
        <v/>
      </c>
      <c r="M42" s="321" t="s">
        <v>27</v>
      </c>
      <c r="N42" s="275"/>
      <c r="O42" s="276" t="str">
        <f t="shared" si="40"/>
        <v/>
      </c>
      <c r="P42" s="277"/>
      <c r="Q42" s="329" t="str">
        <f t="shared" si="15"/>
        <v/>
      </c>
      <c r="R42" s="479"/>
      <c r="S42" s="480"/>
      <c r="T42" s="481"/>
      <c r="U42" s="444"/>
      <c r="V42" s="444"/>
      <c r="X42" s="84">
        <f t="shared" si="7"/>
        <v>0</v>
      </c>
      <c r="Z42" s="97">
        <f t="shared" si="1"/>
        <v>0</v>
      </c>
      <c r="AA42" s="523">
        <f t="shared" ref="AA42" si="175">C42</f>
        <v>0</v>
      </c>
      <c r="AB42" s="84" t="str">
        <f t="shared" si="2"/>
        <v/>
      </c>
      <c r="AC42" s="84" t="str">
        <f t="shared" si="3"/>
        <v/>
      </c>
      <c r="AD42" s="84" t="str">
        <f t="shared" si="4"/>
        <v/>
      </c>
      <c r="AE42" s="84" t="str">
        <f t="shared" si="5"/>
        <v/>
      </c>
      <c r="AF42" s="100">
        <f t="shared" si="8"/>
        <v>0</v>
      </c>
      <c r="AG42" s="188" t="str">
        <f t="shared" ref="AG42" si="176">IF(D42="","",D42)</f>
        <v/>
      </c>
      <c r="AH42" s="84" t="str">
        <f t="shared" si="17"/>
        <v/>
      </c>
      <c r="AI42" s="84" t="str">
        <f t="shared" si="18"/>
        <v/>
      </c>
      <c r="AJ42" s="104" t="str">
        <f t="shared" si="19"/>
        <v/>
      </c>
      <c r="AK42" s="93">
        <f t="shared" si="9"/>
        <v>0</v>
      </c>
      <c r="AL42" s="93">
        <f>IFERROR(IF(C42="",0,IF(COUNTIF($C$14:C42,C42)&gt;1,1,0)),"")</f>
        <v>0</v>
      </c>
      <c r="AN42" s="93">
        <f t="shared" si="20"/>
        <v>0</v>
      </c>
      <c r="AO42" s="93" t="str">
        <f t="shared" si="10"/>
        <v>00000</v>
      </c>
      <c r="AP42" s="109" t="str">
        <f t="shared" si="11"/>
        <v>0秒0</v>
      </c>
      <c r="AQ42" s="110">
        <f t="shared" si="21"/>
        <v>0</v>
      </c>
      <c r="AR42" s="110" t="str">
        <f t="shared" si="22"/>
        <v>0</v>
      </c>
      <c r="AS42" s="110" t="str">
        <f t="shared" si="23"/>
        <v>0</v>
      </c>
      <c r="AT42" s="110" t="str">
        <f t="shared" si="24"/>
        <v>0m</v>
      </c>
      <c r="AU42" s="110" t="str">
        <f t="shared" si="25"/>
        <v>点</v>
      </c>
      <c r="AV42" s="93">
        <f t="shared" si="26"/>
        <v>0</v>
      </c>
      <c r="AW42" s="83" t="str">
        <f t="shared" si="27"/>
        <v/>
      </c>
      <c r="AX42" s="93">
        <f t="shared" si="6"/>
        <v>0</v>
      </c>
      <c r="AY42" s="93">
        <f t="shared" si="28"/>
        <v>0</v>
      </c>
      <c r="AZ42" s="93">
        <f t="shared" si="29"/>
        <v>0</v>
      </c>
      <c r="BA42" s="503">
        <f>IF(U42="",0,COUNTA($U$14:U43))</f>
        <v>0</v>
      </c>
      <c r="BB42" s="503">
        <f>IF(V42="",0,COUNTA($V$14:V43))</f>
        <v>0</v>
      </c>
      <c r="BC42" s="519" t="e">
        <f>IF(OR($L42="20100",$L43="20100",#REF!="20100"),COUNTIF($L$14:L43,"20100"),0)</f>
        <v>#REF!</v>
      </c>
      <c r="BD42" s="521" t="e">
        <f>IF($BC42=0,0,INDEX($N42:$N43,MATCH("20100",$L42:$L43,0),1))</f>
        <v>#REF!</v>
      </c>
      <c r="BE42" s="84" t="str">
        <f t="shared" si="30"/>
        <v/>
      </c>
      <c r="BF42" s="84" t="str">
        <f t="shared" si="31"/>
        <v/>
      </c>
      <c r="BG42" s="84" t="str">
        <f t="shared" si="32"/>
        <v/>
      </c>
      <c r="BH42" s="124" t="str">
        <f>IF(K42="","",COUNTIF($BG$14:BG42,BG42))</f>
        <v/>
      </c>
      <c r="BI42" s="1" t="str">
        <f t="shared" si="12"/>
        <v/>
      </c>
      <c r="BJ42" s="523" t="str">
        <f>IF(D42="","",COUNTIF($AG$14:AG42,AG42))</f>
        <v/>
      </c>
      <c r="BK42" s="523">
        <f t="shared" ref="BK42" si="177">IF(BJ42=1,BJ42,0)</f>
        <v>0</v>
      </c>
      <c r="BL42" s="523" t="str">
        <f t="shared" ref="BL42" si="178">IF(D42="","",$BP42)</f>
        <v/>
      </c>
      <c r="BM42" s="523" t="str">
        <f t="shared" ref="BM42" si="179">IF(E42="","",$BP42)</f>
        <v/>
      </c>
      <c r="BN42" s="523" t="str">
        <f t="shared" ref="BN42" si="180">IF(G42="","",$BP42)</f>
        <v/>
      </c>
      <c r="BO42" s="524" t="str">
        <f t="shared" ref="BO42" si="181">IFERROR(IF(H42="","",BP42),"")</f>
        <v/>
      </c>
      <c r="BP42" s="523">
        <v>15</v>
      </c>
      <c r="BQ42" s="523">
        <f>IF(C42&gt;0,"",IF(COUNTIF(BL42:BO43,BP42)=4,"",1))</f>
        <v>1</v>
      </c>
      <c r="BR42" s="84">
        <f>COUNTIF($AH$14:AH42,AG42&amp;"-"&amp;"*5000m*")</f>
        <v>0</v>
      </c>
      <c r="BS42" s="523">
        <f>SUM(BR42:BR43)/3</f>
        <v>0</v>
      </c>
      <c r="BT42" s="524" t="str">
        <f>IF(AG42="","",IF(AND(COUNTA(K42:K43)=0,COUNTA(U42:V43)=0),1,""))</f>
        <v/>
      </c>
      <c r="BU42" s="523">
        <f>IF(AND($AG42="",COUNTA(U42)&gt;0),1,0)</f>
        <v>0</v>
      </c>
      <c r="BV42" s="523">
        <f>IF(AND($AG42="",COUNTA(V42)&gt;0),1,0)</f>
        <v>0</v>
      </c>
      <c r="BW42" s="523" t="str">
        <f t="shared" ref="BW42" si="182">D42&amp;"-"&amp;U42</f>
        <v>-</v>
      </c>
      <c r="BX42" s="523" t="str">
        <f>IF(U42="","",COUNTIF($BW$14:BW42,BW42))</f>
        <v/>
      </c>
      <c r="BY42" s="523" t="str">
        <f t="shared" ref="BY42" si="183">D42&amp;"-"&amp;V42</f>
        <v>-</v>
      </c>
      <c r="BZ42" s="523" t="str">
        <f>IF(V42="","",COUNTIF($BY$14:BY42,BY42))</f>
        <v/>
      </c>
      <c r="CA42" s="84" t="str">
        <f>IFERROR(IF(VLOOKUP(K42,種目数エラー用!$B:$C,2,FALSE)=(VLOOKUP(K43,種目数エラー用!$B:$C,2,FALSE)),1,""),"")</f>
        <v/>
      </c>
    </row>
    <row r="43" spans="1:322" s="1" customFormat="1" ht="18" customHeight="1" thickBot="1">
      <c r="A43" s="483"/>
      <c r="B43" s="477"/>
      <c r="C43" s="472"/>
      <c r="D43" s="470"/>
      <c r="E43" s="470"/>
      <c r="F43" s="470"/>
      <c r="G43" s="281" t="str">
        <f>IF(C42&gt;0,VLOOKUP(C42,男子登録情報!$A$1:$H$1688,5,0),"")</f>
        <v/>
      </c>
      <c r="H43" s="475"/>
      <c r="I43" s="475"/>
      <c r="J43" s="281" t="s">
        <v>28</v>
      </c>
      <c r="K43" s="280"/>
      <c r="L43" s="5" t="str">
        <f>IF(K43&gt;0,VLOOKUP(K43,男子登録情報!$M$68:$N$86,2,0),"")</f>
        <v/>
      </c>
      <c r="M43" s="281" t="s">
        <v>29</v>
      </c>
      <c r="N43" s="282"/>
      <c r="O43" s="278" t="str">
        <f t="shared" si="40"/>
        <v/>
      </c>
      <c r="P43" s="279"/>
      <c r="Q43" s="332" t="str">
        <f t="shared" si="15"/>
        <v/>
      </c>
      <c r="R43" s="463"/>
      <c r="S43" s="464"/>
      <c r="T43" s="465"/>
      <c r="U43" s="445"/>
      <c r="V43" s="445"/>
      <c r="X43" s="84">
        <f t="shared" si="7"/>
        <v>0</v>
      </c>
      <c r="Z43" s="97">
        <f t="shared" si="1"/>
        <v>0</v>
      </c>
      <c r="AA43" s="523"/>
      <c r="AB43" s="84" t="str">
        <f t="shared" si="2"/>
        <v/>
      </c>
      <c r="AC43" s="84" t="str">
        <f t="shared" si="3"/>
        <v/>
      </c>
      <c r="AD43" s="84" t="str">
        <f t="shared" si="4"/>
        <v/>
      </c>
      <c r="AE43" s="84" t="str">
        <f t="shared" si="5"/>
        <v/>
      </c>
      <c r="AF43" s="100">
        <f t="shared" si="8"/>
        <v>0</v>
      </c>
      <c r="AG43" s="189" t="str">
        <f t="shared" ref="AG43" si="184">AG42</f>
        <v/>
      </c>
      <c r="AH43" s="84" t="str">
        <f t="shared" si="17"/>
        <v/>
      </c>
      <c r="AI43" s="84" t="str">
        <f t="shared" si="18"/>
        <v/>
      </c>
      <c r="AJ43" s="104" t="str">
        <f t="shared" si="19"/>
        <v/>
      </c>
      <c r="AK43" s="93">
        <f t="shared" si="9"/>
        <v>0</v>
      </c>
      <c r="AL43" s="93">
        <f>IFERROR(IF(C43="",0,IF(COUNTIF($C$14:C43,C43)&gt;1,1,0)),"")</f>
        <v>0</v>
      </c>
      <c r="AN43" s="93">
        <f t="shared" si="20"/>
        <v>0</v>
      </c>
      <c r="AO43" s="93" t="str">
        <f t="shared" si="10"/>
        <v>00000</v>
      </c>
      <c r="AP43" s="109" t="str">
        <f t="shared" si="11"/>
        <v>0秒0</v>
      </c>
      <c r="AQ43" s="110">
        <f t="shared" si="21"/>
        <v>0</v>
      </c>
      <c r="AR43" s="110" t="str">
        <f t="shared" si="22"/>
        <v>0</v>
      </c>
      <c r="AS43" s="110" t="str">
        <f t="shared" si="23"/>
        <v>0</v>
      </c>
      <c r="AT43" s="110" t="str">
        <f t="shared" si="24"/>
        <v>0m</v>
      </c>
      <c r="AU43" s="110" t="str">
        <f t="shared" si="25"/>
        <v>点</v>
      </c>
      <c r="AV43" s="93">
        <f t="shared" si="26"/>
        <v>0</v>
      </c>
      <c r="AW43" s="83" t="str">
        <f t="shared" si="27"/>
        <v/>
      </c>
      <c r="AX43" s="93">
        <f t="shared" si="6"/>
        <v>0</v>
      </c>
      <c r="AY43" s="93">
        <f t="shared" si="28"/>
        <v>0</v>
      </c>
      <c r="AZ43" s="93">
        <f t="shared" si="29"/>
        <v>0</v>
      </c>
      <c r="BA43" s="504"/>
      <c r="BB43" s="504"/>
      <c r="BC43" s="520"/>
      <c r="BD43" s="522"/>
      <c r="BE43" s="84" t="str">
        <f t="shared" si="30"/>
        <v/>
      </c>
      <c r="BF43" s="84" t="str">
        <f t="shared" si="31"/>
        <v/>
      </c>
      <c r="BG43" s="84" t="str">
        <f t="shared" si="32"/>
        <v/>
      </c>
      <c r="BH43" s="124" t="str">
        <f>IF(K43="","",COUNTIF($BG$14:BG43,BG43))</f>
        <v/>
      </c>
      <c r="BI43" s="1" t="str">
        <f t="shared" si="12"/>
        <v/>
      </c>
      <c r="BJ43" s="523"/>
      <c r="BK43" s="523"/>
      <c r="BL43" s="523"/>
      <c r="BM43" s="523"/>
      <c r="BN43" s="523"/>
      <c r="BO43" s="525"/>
      <c r="BP43" s="523"/>
      <c r="BQ43" s="523"/>
      <c r="BR43" s="84">
        <f>COUNTIF($AH$14:AH43,AG43&amp;"-"&amp;"*5000m*")</f>
        <v>0</v>
      </c>
      <c r="BS43" s="523"/>
      <c r="BT43" s="525"/>
      <c r="BU43" s="523"/>
      <c r="BV43" s="523"/>
      <c r="BW43" s="523"/>
      <c r="BX43" s="523"/>
      <c r="BY43" s="523"/>
      <c r="BZ43" s="523"/>
      <c r="CA43" s="84"/>
    </row>
    <row r="44" spans="1:322" s="1" customFormat="1" ht="18" customHeight="1" thickTop="1" thickBot="1">
      <c r="A44" s="482">
        <v>16</v>
      </c>
      <c r="B44" s="476" t="s">
        <v>1176</v>
      </c>
      <c r="C44" s="471"/>
      <c r="D44" s="469" t="str">
        <f>IF(C44&gt;0,VLOOKUP(C44,男子登録情報!$A$1:$H$1688,3,0),"")</f>
        <v/>
      </c>
      <c r="E44" s="469" t="str">
        <f>IF(C44&gt;0,VLOOKUP(C44,男子登録情報!$A$1:$H$1688,4,0),"")</f>
        <v/>
      </c>
      <c r="F44" s="469" t="str">
        <f>IF(C44&gt;0,VLOOKUP(C44,男子登録情報!$A$1:$H$1688,7,0),"")</f>
        <v/>
      </c>
      <c r="G44" s="320" t="str">
        <f>IF(C44&gt;0,VLOOKUP(C44,男子登録情報!$A$1:$H$1688,8,0),"")</f>
        <v/>
      </c>
      <c r="H44" s="475" t="e">
        <f>IF(G45&gt;0,VLOOKUP(G45,男子登録情報!$N$2:$O$49,2,0),"")</f>
        <v>#N/A</v>
      </c>
      <c r="I44" s="473" t="str">
        <f t="shared" ref="I44" si="185">IF(C44&gt;0,TEXT(C44,"100000000"),"000000000")</f>
        <v>000000000</v>
      </c>
      <c r="J44" s="321" t="s">
        <v>24</v>
      </c>
      <c r="K44" s="322"/>
      <c r="L44" s="5" t="str">
        <f>IF(K44&gt;0,VLOOKUP(K44,男子登録情報!$M$68:$N$86,2,0),"")</f>
        <v/>
      </c>
      <c r="M44" s="321" t="s">
        <v>27</v>
      </c>
      <c r="N44" s="275"/>
      <c r="O44" s="276" t="str">
        <f t="shared" si="40"/>
        <v/>
      </c>
      <c r="P44" s="277"/>
      <c r="Q44" s="329" t="str">
        <f t="shared" si="15"/>
        <v/>
      </c>
      <c r="R44" s="479"/>
      <c r="S44" s="480"/>
      <c r="T44" s="481"/>
      <c r="U44" s="444"/>
      <c r="V44" s="444"/>
      <c r="X44" s="84">
        <f t="shared" si="7"/>
        <v>0</v>
      </c>
      <c r="Z44" s="97">
        <f t="shared" si="1"/>
        <v>0</v>
      </c>
      <c r="AA44" s="523">
        <f t="shared" ref="AA44" si="186">C44</f>
        <v>0</v>
      </c>
      <c r="AB44" s="84" t="str">
        <f t="shared" si="2"/>
        <v/>
      </c>
      <c r="AC44" s="84" t="str">
        <f t="shared" si="3"/>
        <v/>
      </c>
      <c r="AD44" s="84" t="str">
        <f t="shared" si="4"/>
        <v/>
      </c>
      <c r="AE44" s="84" t="str">
        <f t="shared" si="5"/>
        <v/>
      </c>
      <c r="AF44" s="100">
        <f t="shared" si="8"/>
        <v>0</v>
      </c>
      <c r="AG44" s="188" t="str">
        <f t="shared" ref="AG44" si="187">IF(D44="","",D44)</f>
        <v/>
      </c>
      <c r="AH44" s="84" t="str">
        <f t="shared" si="17"/>
        <v/>
      </c>
      <c r="AI44" s="84" t="str">
        <f t="shared" si="18"/>
        <v/>
      </c>
      <c r="AJ44" s="104" t="str">
        <f t="shared" si="19"/>
        <v/>
      </c>
      <c r="AK44" s="93">
        <f t="shared" si="9"/>
        <v>0</v>
      </c>
      <c r="AL44" s="93">
        <f>IFERROR(IF(C44="",0,IF(COUNTIF($C$14:C44,C44)&gt;1,1,0)),"")</f>
        <v>0</v>
      </c>
      <c r="AN44" s="93">
        <f t="shared" si="20"/>
        <v>0</v>
      </c>
      <c r="AO44" s="93" t="str">
        <f t="shared" si="10"/>
        <v>00000</v>
      </c>
      <c r="AP44" s="109" t="str">
        <f t="shared" si="11"/>
        <v>0秒0</v>
      </c>
      <c r="AQ44" s="110">
        <f t="shared" si="21"/>
        <v>0</v>
      </c>
      <c r="AR44" s="110" t="str">
        <f t="shared" si="22"/>
        <v>0</v>
      </c>
      <c r="AS44" s="110" t="str">
        <f t="shared" si="23"/>
        <v>0</v>
      </c>
      <c r="AT44" s="110" t="str">
        <f t="shared" si="24"/>
        <v>0m</v>
      </c>
      <c r="AU44" s="110" t="str">
        <f t="shared" si="25"/>
        <v>点</v>
      </c>
      <c r="AV44" s="93">
        <f t="shared" si="26"/>
        <v>0</v>
      </c>
      <c r="AW44" s="83" t="str">
        <f t="shared" si="27"/>
        <v/>
      </c>
      <c r="AX44" s="93">
        <f t="shared" si="6"/>
        <v>0</v>
      </c>
      <c r="AY44" s="93">
        <f t="shared" si="28"/>
        <v>0</v>
      </c>
      <c r="AZ44" s="93">
        <f t="shared" si="29"/>
        <v>0</v>
      </c>
      <c r="BA44" s="503">
        <f>IF(U44="",0,COUNTA($U$14:U45))</f>
        <v>0</v>
      </c>
      <c r="BB44" s="503">
        <f>IF(V44="",0,COUNTA($V$14:V45))</f>
        <v>0</v>
      </c>
      <c r="BC44" s="519" t="e">
        <f>IF(OR($L44="20100",$L45="20100",#REF!="20100"),COUNTIF($L$14:L45,"20100"),0)</f>
        <v>#REF!</v>
      </c>
      <c r="BD44" s="521" t="e">
        <f>IF($BC44=0,0,INDEX($N44:$N45,MATCH("20100",$L44:$L45,0),1))</f>
        <v>#REF!</v>
      </c>
      <c r="BE44" s="84" t="str">
        <f t="shared" si="30"/>
        <v/>
      </c>
      <c r="BF44" s="84" t="str">
        <f t="shared" si="31"/>
        <v/>
      </c>
      <c r="BG44" s="84" t="str">
        <f t="shared" si="32"/>
        <v/>
      </c>
      <c r="BH44" s="124" t="str">
        <f>IF(K44="","",COUNTIF($BG$14:BG44,BG44))</f>
        <v/>
      </c>
      <c r="BI44" s="1" t="str">
        <f t="shared" si="12"/>
        <v/>
      </c>
      <c r="BJ44" s="523" t="str">
        <f>IF(D44="","",COUNTIF($AG$14:AG44,AG44))</f>
        <v/>
      </c>
      <c r="BK44" s="523">
        <f t="shared" ref="BK44" si="188">IF(BJ44=1,BJ44,0)</f>
        <v>0</v>
      </c>
      <c r="BL44" s="523" t="str">
        <f t="shared" ref="BL44" si="189">IF(D44="","",$BP44)</f>
        <v/>
      </c>
      <c r="BM44" s="523" t="str">
        <f t="shared" ref="BM44" si="190">IF(E44="","",$BP44)</f>
        <v/>
      </c>
      <c r="BN44" s="523" t="str">
        <f t="shared" ref="BN44" si="191">IF(G44="","",$BP44)</f>
        <v/>
      </c>
      <c r="BO44" s="524" t="str">
        <f t="shared" ref="BO44" si="192">IFERROR(IF(H44="","",BP44),"")</f>
        <v/>
      </c>
      <c r="BP44" s="523">
        <v>16</v>
      </c>
      <c r="BQ44" s="523">
        <f>IF(C44&gt;0,"",IF(COUNTIF(BL44:BO45,BP44)=4,"",1))</f>
        <v>1</v>
      </c>
      <c r="BR44" s="84">
        <f>COUNTIF($AH$14:AH44,AG44&amp;"-"&amp;"*5000m*")</f>
        <v>0</v>
      </c>
      <c r="BS44" s="523">
        <f>SUM(BR44:BR45)/3</f>
        <v>0</v>
      </c>
      <c r="BT44" s="524" t="str">
        <f>IF(AG44="","",IF(AND(COUNTA(K44:K45)=0,COUNTA(U44:V45)=0),1,""))</f>
        <v/>
      </c>
      <c r="BU44" s="523">
        <f>IF(AND($AG44="",COUNTA(U44)&gt;0),1,0)</f>
        <v>0</v>
      </c>
      <c r="BV44" s="523">
        <f>IF(AND($AG44="",COUNTA(V44)&gt;0),1,0)</f>
        <v>0</v>
      </c>
      <c r="BW44" s="523" t="str">
        <f t="shared" ref="BW44" si="193">D44&amp;"-"&amp;U44</f>
        <v>-</v>
      </c>
      <c r="BX44" s="523" t="str">
        <f>IF(U44="","",COUNTIF($BW$14:BW44,BW44))</f>
        <v/>
      </c>
      <c r="BY44" s="523" t="str">
        <f t="shared" ref="BY44" si="194">D44&amp;"-"&amp;V44</f>
        <v>-</v>
      </c>
      <c r="BZ44" s="523" t="str">
        <f>IF(V44="","",COUNTIF($BY$14:BY44,BY44))</f>
        <v/>
      </c>
      <c r="CA44" s="84" t="str">
        <f>IFERROR(IF(VLOOKUP(K44,種目数エラー用!$B:$C,2,FALSE)=(VLOOKUP(K45,種目数エラー用!$B:$C,2,FALSE)),1,""),"")</f>
        <v/>
      </c>
    </row>
    <row r="45" spans="1:322" s="1" customFormat="1" ht="18" customHeight="1" thickBot="1">
      <c r="A45" s="483"/>
      <c r="B45" s="477"/>
      <c r="C45" s="472"/>
      <c r="D45" s="470"/>
      <c r="E45" s="470"/>
      <c r="F45" s="470"/>
      <c r="G45" s="281" t="str">
        <f>IF(C44&gt;0,VLOOKUP(C44,男子登録情報!$A$1:$H$1688,5,0),"")</f>
        <v/>
      </c>
      <c r="H45" s="475"/>
      <c r="I45" s="475"/>
      <c r="J45" s="281" t="s">
        <v>28</v>
      </c>
      <c r="K45" s="280"/>
      <c r="L45" s="5" t="str">
        <f>IF(K45&gt;0,VLOOKUP(K45,男子登録情報!$M$68:$N$86,2,0),"")</f>
        <v/>
      </c>
      <c r="M45" s="281" t="s">
        <v>29</v>
      </c>
      <c r="N45" s="282"/>
      <c r="O45" s="278" t="str">
        <f t="shared" si="40"/>
        <v/>
      </c>
      <c r="P45" s="279"/>
      <c r="Q45" s="332" t="str">
        <f t="shared" si="15"/>
        <v/>
      </c>
      <c r="R45" s="463"/>
      <c r="S45" s="464"/>
      <c r="T45" s="465"/>
      <c r="U45" s="445"/>
      <c r="V45" s="445"/>
      <c r="X45" s="84">
        <f t="shared" si="7"/>
        <v>0</v>
      </c>
      <c r="Z45" s="97">
        <f t="shared" si="1"/>
        <v>0</v>
      </c>
      <c r="AA45" s="523"/>
      <c r="AB45" s="84" t="str">
        <f t="shared" si="2"/>
        <v/>
      </c>
      <c r="AC45" s="84" t="str">
        <f t="shared" si="3"/>
        <v/>
      </c>
      <c r="AD45" s="84" t="str">
        <f t="shared" si="4"/>
        <v/>
      </c>
      <c r="AE45" s="84" t="str">
        <f t="shared" si="5"/>
        <v/>
      </c>
      <c r="AF45" s="100">
        <f t="shared" si="8"/>
        <v>0</v>
      </c>
      <c r="AG45" s="189" t="str">
        <f t="shared" ref="AG45" si="195">AG44</f>
        <v/>
      </c>
      <c r="AH45" s="84" t="str">
        <f t="shared" si="17"/>
        <v/>
      </c>
      <c r="AI45" s="84" t="str">
        <f t="shared" si="18"/>
        <v/>
      </c>
      <c r="AJ45" s="104" t="str">
        <f t="shared" si="19"/>
        <v/>
      </c>
      <c r="AK45" s="93">
        <f t="shared" si="9"/>
        <v>0</v>
      </c>
      <c r="AL45" s="93">
        <f>IFERROR(IF(C45="",0,IF(COUNTIF($C$14:C45,C45)&gt;1,1,0)),"")</f>
        <v>0</v>
      </c>
      <c r="AN45" s="93">
        <f t="shared" si="20"/>
        <v>0</v>
      </c>
      <c r="AO45" s="93" t="str">
        <f t="shared" si="10"/>
        <v>00000</v>
      </c>
      <c r="AP45" s="109" t="str">
        <f t="shared" si="11"/>
        <v>0秒0</v>
      </c>
      <c r="AQ45" s="110">
        <f t="shared" si="21"/>
        <v>0</v>
      </c>
      <c r="AR45" s="110" t="str">
        <f t="shared" si="22"/>
        <v>0</v>
      </c>
      <c r="AS45" s="110" t="str">
        <f t="shared" si="23"/>
        <v>0</v>
      </c>
      <c r="AT45" s="110" t="str">
        <f t="shared" si="24"/>
        <v>0m</v>
      </c>
      <c r="AU45" s="110" t="str">
        <f t="shared" si="25"/>
        <v>点</v>
      </c>
      <c r="AV45" s="93">
        <f t="shared" si="26"/>
        <v>0</v>
      </c>
      <c r="AW45" s="83" t="str">
        <f t="shared" si="27"/>
        <v/>
      </c>
      <c r="AX45" s="93">
        <f t="shared" si="6"/>
        <v>0</v>
      </c>
      <c r="AY45" s="93">
        <f t="shared" si="28"/>
        <v>0</v>
      </c>
      <c r="AZ45" s="93">
        <f t="shared" si="29"/>
        <v>0</v>
      </c>
      <c r="BA45" s="504"/>
      <c r="BB45" s="504"/>
      <c r="BC45" s="520"/>
      <c r="BD45" s="522"/>
      <c r="BE45" s="84" t="str">
        <f t="shared" si="30"/>
        <v/>
      </c>
      <c r="BF45" s="84" t="str">
        <f t="shared" si="31"/>
        <v/>
      </c>
      <c r="BG45" s="84" t="str">
        <f t="shared" si="32"/>
        <v/>
      </c>
      <c r="BH45" s="124" t="str">
        <f>IF(K45="","",COUNTIF($BG$14:BG45,BG45))</f>
        <v/>
      </c>
      <c r="BI45" s="1" t="str">
        <f t="shared" si="12"/>
        <v/>
      </c>
      <c r="BJ45" s="523"/>
      <c r="BK45" s="523"/>
      <c r="BL45" s="523"/>
      <c r="BM45" s="523"/>
      <c r="BN45" s="523"/>
      <c r="BO45" s="525"/>
      <c r="BP45" s="523"/>
      <c r="BQ45" s="523"/>
      <c r="BR45" s="84">
        <f>COUNTIF($AH$14:AH45,AG45&amp;"-"&amp;"*5000m*")</f>
        <v>0</v>
      </c>
      <c r="BS45" s="523"/>
      <c r="BT45" s="525"/>
      <c r="BU45" s="523"/>
      <c r="BV45" s="523"/>
      <c r="BW45" s="523"/>
      <c r="BX45" s="523"/>
      <c r="BY45" s="523"/>
      <c r="BZ45" s="523"/>
      <c r="CA45" s="84"/>
    </row>
    <row r="46" spans="1:322" s="1" customFormat="1" ht="18" customHeight="1" thickTop="1" thickBot="1">
      <c r="A46" s="482">
        <v>17</v>
      </c>
      <c r="B46" s="476" t="s">
        <v>1176</v>
      </c>
      <c r="C46" s="471"/>
      <c r="D46" s="469" t="str">
        <f>IF(C46&gt;0,VLOOKUP(C46,男子登録情報!$A$1:$H$1688,3,0),"")</f>
        <v/>
      </c>
      <c r="E46" s="469" t="str">
        <f>IF(C46&gt;0,VLOOKUP(C46,男子登録情報!$A$1:$H$1688,4,0),"")</f>
        <v/>
      </c>
      <c r="F46" s="469" t="str">
        <f>IF(C46&gt;0,VLOOKUP(C46,男子登録情報!$A$1:$H$1688,7,0),"")</f>
        <v/>
      </c>
      <c r="G46" s="320" t="str">
        <f>IF(C46&gt;0,VLOOKUP(C46,男子登録情報!$A$1:$H$1688,8,0),"")</f>
        <v/>
      </c>
      <c r="H46" s="475" t="e">
        <f>IF(G47&gt;0,VLOOKUP(G47,男子登録情報!$N$2:$O$49,2,0),"")</f>
        <v>#N/A</v>
      </c>
      <c r="I46" s="473" t="str">
        <f t="shared" ref="I46" si="196">IF(C46&gt;0,TEXT(C46,"100000000"),"000000000")</f>
        <v>000000000</v>
      </c>
      <c r="J46" s="321" t="s">
        <v>24</v>
      </c>
      <c r="K46" s="322"/>
      <c r="L46" s="5" t="str">
        <f>IF(K46&gt;0,VLOOKUP(K46,男子登録情報!$M$68:$N$86,2,0),"")</f>
        <v/>
      </c>
      <c r="M46" s="321" t="s">
        <v>27</v>
      </c>
      <c r="N46" s="275"/>
      <c r="O46" s="276" t="str">
        <f t="shared" si="40"/>
        <v/>
      </c>
      <c r="P46" s="277"/>
      <c r="Q46" s="329" t="str">
        <f t="shared" si="15"/>
        <v/>
      </c>
      <c r="R46" s="479"/>
      <c r="S46" s="480"/>
      <c r="T46" s="481"/>
      <c r="U46" s="444"/>
      <c r="V46" s="444"/>
      <c r="X46" s="84">
        <f t="shared" si="7"/>
        <v>0</v>
      </c>
      <c r="Z46" s="97">
        <f t="shared" si="1"/>
        <v>0</v>
      </c>
      <c r="AA46" s="523">
        <f t="shared" ref="AA46" si="197">C46</f>
        <v>0</v>
      </c>
      <c r="AB46" s="84" t="str">
        <f t="shared" si="2"/>
        <v/>
      </c>
      <c r="AC46" s="84" t="str">
        <f t="shared" si="3"/>
        <v/>
      </c>
      <c r="AD46" s="84" t="str">
        <f t="shared" si="4"/>
        <v/>
      </c>
      <c r="AE46" s="84" t="str">
        <f t="shared" si="5"/>
        <v/>
      </c>
      <c r="AF46" s="100">
        <f t="shared" si="8"/>
        <v>0</v>
      </c>
      <c r="AG46" s="188" t="str">
        <f t="shared" ref="AG46" si="198">IF(D46="","",D46)</f>
        <v/>
      </c>
      <c r="AH46" s="84" t="str">
        <f t="shared" si="17"/>
        <v/>
      </c>
      <c r="AI46" s="84" t="str">
        <f t="shared" si="18"/>
        <v/>
      </c>
      <c r="AJ46" s="104" t="str">
        <f t="shared" si="19"/>
        <v/>
      </c>
      <c r="AK46" s="93">
        <f t="shared" si="9"/>
        <v>0</v>
      </c>
      <c r="AL46" s="93">
        <f>IFERROR(IF(C46="",0,IF(COUNTIF($C$14:C46,C46)&gt;1,1,0)),"")</f>
        <v>0</v>
      </c>
      <c r="AN46" s="93">
        <f t="shared" si="20"/>
        <v>0</v>
      </c>
      <c r="AO46" s="93" t="str">
        <f t="shared" si="10"/>
        <v>00000</v>
      </c>
      <c r="AP46" s="109" t="str">
        <f t="shared" si="11"/>
        <v>0秒0</v>
      </c>
      <c r="AQ46" s="110">
        <f t="shared" si="21"/>
        <v>0</v>
      </c>
      <c r="AR46" s="110" t="str">
        <f t="shared" si="22"/>
        <v>0</v>
      </c>
      <c r="AS46" s="110" t="str">
        <f t="shared" si="23"/>
        <v>0</v>
      </c>
      <c r="AT46" s="110" t="str">
        <f t="shared" si="24"/>
        <v>0m</v>
      </c>
      <c r="AU46" s="110" t="str">
        <f t="shared" si="25"/>
        <v>点</v>
      </c>
      <c r="AV46" s="93">
        <f t="shared" si="26"/>
        <v>0</v>
      </c>
      <c r="AW46" s="83" t="str">
        <f t="shared" si="27"/>
        <v/>
      </c>
      <c r="AX46" s="93">
        <f t="shared" si="6"/>
        <v>0</v>
      </c>
      <c r="AY46" s="93">
        <f t="shared" si="28"/>
        <v>0</v>
      </c>
      <c r="AZ46" s="93">
        <f t="shared" si="29"/>
        <v>0</v>
      </c>
      <c r="BA46" s="503">
        <f>IF(U46="",0,COUNTA($U$14:U47))</f>
        <v>0</v>
      </c>
      <c r="BB46" s="503">
        <f>IF(V46="",0,COUNTA($V$14:V47))</f>
        <v>0</v>
      </c>
      <c r="BC46" s="519" t="e">
        <f>IF(OR($L46="20100",$L47="20100",#REF!="20100"),COUNTIF($L$14:L47,"20100"),0)</f>
        <v>#REF!</v>
      </c>
      <c r="BD46" s="521" t="e">
        <f>IF($BC46=0,0,INDEX($N46:$N47,MATCH("20100",$L46:$L47,0),1))</f>
        <v>#REF!</v>
      </c>
      <c r="BE46" s="84" t="str">
        <f t="shared" si="30"/>
        <v/>
      </c>
      <c r="BF46" s="84" t="str">
        <f t="shared" si="31"/>
        <v/>
      </c>
      <c r="BG46" s="84" t="str">
        <f t="shared" si="32"/>
        <v/>
      </c>
      <c r="BH46" s="124" t="str">
        <f>IF(K46="","",COUNTIF($BG$14:BG46,BG46))</f>
        <v/>
      </c>
      <c r="BI46" s="1" t="str">
        <f t="shared" si="12"/>
        <v/>
      </c>
      <c r="BJ46" s="523" t="str">
        <f>IF(D46="","",COUNTIF($AG$14:AG46,AG46))</f>
        <v/>
      </c>
      <c r="BK46" s="523">
        <f t="shared" ref="BK46" si="199">IF(BJ46=1,BJ46,0)</f>
        <v>0</v>
      </c>
      <c r="BL46" s="523" t="str">
        <f t="shared" ref="BL46" si="200">IF(D46="","",$BP46)</f>
        <v/>
      </c>
      <c r="BM46" s="523" t="str">
        <f t="shared" ref="BM46" si="201">IF(E46="","",$BP46)</f>
        <v/>
      </c>
      <c r="BN46" s="523" t="str">
        <f t="shared" ref="BN46" si="202">IF(G46="","",$BP46)</f>
        <v/>
      </c>
      <c r="BO46" s="524" t="str">
        <f t="shared" ref="BO46" si="203">IFERROR(IF(H46="","",BP46),"")</f>
        <v/>
      </c>
      <c r="BP46" s="523">
        <v>17</v>
      </c>
      <c r="BQ46" s="523">
        <f>IF(C46&gt;0,"",IF(COUNTIF(BL46:BO47,BP46)=4,"",1))</f>
        <v>1</v>
      </c>
      <c r="BR46" s="84">
        <f>COUNTIF($AH$14:AH46,AG46&amp;"-"&amp;"*5000m*")</f>
        <v>0</v>
      </c>
      <c r="BS46" s="523">
        <f>SUM(BR46:BR47)/3</f>
        <v>0</v>
      </c>
      <c r="BT46" s="524" t="str">
        <f>IF(AG46="","",IF(AND(COUNTA(K46:K47)=0,COUNTA(U46:V47)=0),1,""))</f>
        <v/>
      </c>
      <c r="BU46" s="523">
        <f>IF(AND($AG46="",COUNTA(U46)&gt;0),1,0)</f>
        <v>0</v>
      </c>
      <c r="BV46" s="523">
        <f>IF(AND($AG46="",COUNTA(V46)&gt;0),1,0)</f>
        <v>0</v>
      </c>
      <c r="BW46" s="523" t="str">
        <f t="shared" ref="BW46" si="204">D46&amp;"-"&amp;U46</f>
        <v>-</v>
      </c>
      <c r="BX46" s="523" t="str">
        <f>IF(U46="","",COUNTIF($BW$14:BW46,BW46))</f>
        <v/>
      </c>
      <c r="BY46" s="523" t="str">
        <f t="shared" ref="BY46" si="205">D46&amp;"-"&amp;V46</f>
        <v>-</v>
      </c>
      <c r="BZ46" s="523" t="str">
        <f>IF(V46="","",COUNTIF($BY$14:BY46,BY46))</f>
        <v/>
      </c>
      <c r="CA46" s="84" t="str">
        <f>IFERROR(IF(VLOOKUP(K46,種目数エラー用!$B:$C,2,FALSE)=(VLOOKUP(K47,種目数エラー用!$B:$C,2,FALSE)),1,""),"")</f>
        <v/>
      </c>
    </row>
    <row r="47" spans="1:322" s="1" customFormat="1" ht="18" customHeight="1" thickBot="1">
      <c r="A47" s="483"/>
      <c r="B47" s="477"/>
      <c r="C47" s="472"/>
      <c r="D47" s="470"/>
      <c r="E47" s="470"/>
      <c r="F47" s="470"/>
      <c r="G47" s="281" t="str">
        <f>IF(C46&gt;0,VLOOKUP(C46,男子登録情報!$A$1:$H$1688,5,0),"")</f>
        <v/>
      </c>
      <c r="H47" s="475"/>
      <c r="I47" s="475"/>
      <c r="J47" s="281" t="s">
        <v>28</v>
      </c>
      <c r="K47" s="280"/>
      <c r="L47" s="5" t="str">
        <f>IF(K47&gt;0,VLOOKUP(K47,男子登録情報!$M$68:$N$86,2,0),"")</f>
        <v/>
      </c>
      <c r="M47" s="281" t="s">
        <v>29</v>
      </c>
      <c r="N47" s="282"/>
      <c r="O47" s="278" t="str">
        <f t="shared" si="40"/>
        <v/>
      </c>
      <c r="P47" s="279"/>
      <c r="Q47" s="332" t="str">
        <f t="shared" si="15"/>
        <v/>
      </c>
      <c r="R47" s="463"/>
      <c r="S47" s="464"/>
      <c r="T47" s="465"/>
      <c r="U47" s="445"/>
      <c r="V47" s="445"/>
      <c r="X47" s="84">
        <f t="shared" si="7"/>
        <v>0</v>
      </c>
      <c r="Z47" s="97">
        <f t="shared" si="1"/>
        <v>0</v>
      </c>
      <c r="AA47" s="523"/>
      <c r="AB47" s="84" t="str">
        <f t="shared" si="2"/>
        <v/>
      </c>
      <c r="AC47" s="84" t="str">
        <f t="shared" si="3"/>
        <v/>
      </c>
      <c r="AD47" s="84" t="str">
        <f t="shared" si="4"/>
        <v/>
      </c>
      <c r="AE47" s="84" t="str">
        <f t="shared" si="5"/>
        <v/>
      </c>
      <c r="AF47" s="100">
        <f t="shared" si="8"/>
        <v>0</v>
      </c>
      <c r="AG47" s="189" t="str">
        <f t="shared" ref="AG47" si="206">AG46</f>
        <v/>
      </c>
      <c r="AH47" s="84" t="str">
        <f t="shared" si="17"/>
        <v/>
      </c>
      <c r="AI47" s="84" t="str">
        <f t="shared" si="18"/>
        <v/>
      </c>
      <c r="AJ47" s="104" t="str">
        <f t="shared" si="19"/>
        <v/>
      </c>
      <c r="AK47" s="93">
        <f t="shared" si="9"/>
        <v>0</v>
      </c>
      <c r="AL47" s="93">
        <f>IFERROR(IF(C47="",0,IF(COUNTIF($C$14:C47,C47)&gt;1,1,0)),"")</f>
        <v>0</v>
      </c>
      <c r="AN47" s="93">
        <f t="shared" si="20"/>
        <v>0</v>
      </c>
      <c r="AO47" s="93" t="str">
        <f t="shared" si="10"/>
        <v>00000</v>
      </c>
      <c r="AP47" s="109" t="str">
        <f t="shared" si="11"/>
        <v>0秒0</v>
      </c>
      <c r="AQ47" s="110">
        <f t="shared" si="21"/>
        <v>0</v>
      </c>
      <c r="AR47" s="110" t="str">
        <f t="shared" si="22"/>
        <v>0</v>
      </c>
      <c r="AS47" s="110" t="str">
        <f t="shared" si="23"/>
        <v>0</v>
      </c>
      <c r="AT47" s="110" t="str">
        <f t="shared" si="24"/>
        <v>0m</v>
      </c>
      <c r="AU47" s="110" t="str">
        <f t="shared" si="25"/>
        <v>点</v>
      </c>
      <c r="AV47" s="93">
        <f t="shared" si="26"/>
        <v>0</v>
      </c>
      <c r="AW47" s="83" t="str">
        <f t="shared" si="27"/>
        <v/>
      </c>
      <c r="AX47" s="93">
        <f t="shared" si="6"/>
        <v>0</v>
      </c>
      <c r="AY47" s="93">
        <f t="shared" si="28"/>
        <v>0</v>
      </c>
      <c r="AZ47" s="93">
        <f t="shared" si="29"/>
        <v>0</v>
      </c>
      <c r="BA47" s="504"/>
      <c r="BB47" s="504"/>
      <c r="BC47" s="520"/>
      <c r="BD47" s="522"/>
      <c r="BE47" s="84" t="str">
        <f t="shared" si="30"/>
        <v/>
      </c>
      <c r="BF47" s="84" t="str">
        <f t="shared" si="31"/>
        <v/>
      </c>
      <c r="BG47" s="84" t="str">
        <f t="shared" si="32"/>
        <v/>
      </c>
      <c r="BH47" s="124" t="str">
        <f>IF(K47="","",COUNTIF($BG$14:BG47,BG47))</f>
        <v/>
      </c>
      <c r="BI47" s="1" t="str">
        <f t="shared" si="12"/>
        <v/>
      </c>
      <c r="BJ47" s="523"/>
      <c r="BK47" s="523"/>
      <c r="BL47" s="523"/>
      <c r="BM47" s="523"/>
      <c r="BN47" s="523"/>
      <c r="BO47" s="525"/>
      <c r="BP47" s="523"/>
      <c r="BQ47" s="523"/>
      <c r="BR47" s="84">
        <f>COUNTIF($AH$14:AH47,AG47&amp;"-"&amp;"*5000m*")</f>
        <v>0</v>
      </c>
      <c r="BS47" s="523"/>
      <c r="BT47" s="525"/>
      <c r="BU47" s="523"/>
      <c r="BV47" s="523"/>
      <c r="BW47" s="523"/>
      <c r="BX47" s="523"/>
      <c r="BY47" s="523"/>
      <c r="BZ47" s="523"/>
      <c r="CA47" s="84"/>
    </row>
    <row r="48" spans="1:322" s="1" customFormat="1" ht="18" customHeight="1" thickTop="1" thickBot="1">
      <c r="A48" s="482">
        <v>18</v>
      </c>
      <c r="B48" s="476" t="s">
        <v>1176</v>
      </c>
      <c r="C48" s="471"/>
      <c r="D48" s="469" t="str">
        <f>IF(C48&gt;0,VLOOKUP(C48,男子登録情報!$A$1:$H$1688,3,0),"")</f>
        <v/>
      </c>
      <c r="E48" s="469" t="str">
        <f>IF(C48&gt;0,VLOOKUP(C48,男子登録情報!$A$1:$H$1688,4,0),"")</f>
        <v/>
      </c>
      <c r="F48" s="469" t="str">
        <f>IF(C48&gt;0,VLOOKUP(C48,男子登録情報!$A$1:$H$1688,7,0),"")</f>
        <v/>
      </c>
      <c r="G48" s="320" t="str">
        <f>IF(C48&gt;0,VLOOKUP(C48,男子登録情報!$A$1:$H$1688,8,0),"")</f>
        <v/>
      </c>
      <c r="H48" s="475" t="e">
        <f>IF(G49&gt;0,VLOOKUP(G49,男子登録情報!$N$2:$O$49,2,0),"")</f>
        <v>#N/A</v>
      </c>
      <c r="I48" s="473" t="str">
        <f t="shared" ref="I48" si="207">IF(C48&gt;0,TEXT(C48,"100000000"),"000000000")</f>
        <v>000000000</v>
      </c>
      <c r="J48" s="321" t="s">
        <v>24</v>
      </c>
      <c r="K48" s="322"/>
      <c r="L48" s="5" t="str">
        <f>IF(K48&gt;0,VLOOKUP(K48,男子登録情報!$M$68:$N$86,2,0),"")</f>
        <v/>
      </c>
      <c r="M48" s="321" t="s">
        <v>27</v>
      </c>
      <c r="N48" s="275"/>
      <c r="O48" s="276" t="str">
        <f t="shared" si="40"/>
        <v/>
      </c>
      <c r="P48" s="277"/>
      <c r="Q48" s="329" t="str">
        <f t="shared" si="15"/>
        <v/>
      </c>
      <c r="R48" s="479"/>
      <c r="S48" s="480"/>
      <c r="T48" s="481"/>
      <c r="U48" s="444"/>
      <c r="V48" s="444"/>
      <c r="X48" s="84">
        <f t="shared" si="7"/>
        <v>0</v>
      </c>
      <c r="Z48" s="97">
        <f t="shared" si="1"/>
        <v>0</v>
      </c>
      <c r="AA48" s="523">
        <f t="shared" ref="AA48" si="208">C48</f>
        <v>0</v>
      </c>
      <c r="AB48" s="84" t="str">
        <f t="shared" si="2"/>
        <v/>
      </c>
      <c r="AC48" s="84" t="str">
        <f t="shared" si="3"/>
        <v/>
      </c>
      <c r="AD48" s="84" t="str">
        <f t="shared" si="4"/>
        <v/>
      </c>
      <c r="AE48" s="84" t="str">
        <f t="shared" si="5"/>
        <v/>
      </c>
      <c r="AF48" s="100">
        <f t="shared" si="8"/>
        <v>0</v>
      </c>
      <c r="AG48" s="188" t="str">
        <f t="shared" ref="AG48" si="209">IF(D48="","",D48)</f>
        <v/>
      </c>
      <c r="AH48" s="84" t="str">
        <f t="shared" si="17"/>
        <v/>
      </c>
      <c r="AI48" s="84" t="str">
        <f t="shared" si="18"/>
        <v/>
      </c>
      <c r="AJ48" s="104" t="str">
        <f t="shared" si="19"/>
        <v/>
      </c>
      <c r="AK48" s="93">
        <f t="shared" si="9"/>
        <v>0</v>
      </c>
      <c r="AL48" s="93">
        <f>IFERROR(IF(C48="",0,IF(COUNTIF($C$14:C48,C48)&gt;1,1,0)),"")</f>
        <v>0</v>
      </c>
      <c r="AN48" s="93">
        <f t="shared" si="20"/>
        <v>0</v>
      </c>
      <c r="AO48" s="93" t="str">
        <f t="shared" si="10"/>
        <v>00000</v>
      </c>
      <c r="AP48" s="109" t="str">
        <f t="shared" si="11"/>
        <v>0秒0</v>
      </c>
      <c r="AQ48" s="110">
        <f t="shared" si="21"/>
        <v>0</v>
      </c>
      <c r="AR48" s="110" t="str">
        <f t="shared" si="22"/>
        <v>0</v>
      </c>
      <c r="AS48" s="110" t="str">
        <f t="shared" si="23"/>
        <v>0</v>
      </c>
      <c r="AT48" s="110" t="str">
        <f t="shared" si="24"/>
        <v>0m</v>
      </c>
      <c r="AU48" s="110" t="str">
        <f t="shared" si="25"/>
        <v>点</v>
      </c>
      <c r="AV48" s="93">
        <f t="shared" si="26"/>
        <v>0</v>
      </c>
      <c r="AW48" s="83" t="str">
        <f t="shared" si="27"/>
        <v/>
      </c>
      <c r="AX48" s="93">
        <f t="shared" si="6"/>
        <v>0</v>
      </c>
      <c r="AY48" s="93">
        <f t="shared" si="28"/>
        <v>0</v>
      </c>
      <c r="AZ48" s="93">
        <f t="shared" si="29"/>
        <v>0</v>
      </c>
      <c r="BA48" s="503">
        <f>IF(U48="",0,COUNTA($U$14:U49))</f>
        <v>0</v>
      </c>
      <c r="BB48" s="503">
        <f>IF(V48="",0,COUNTA($V$14:V49))</f>
        <v>0</v>
      </c>
      <c r="BC48" s="519" t="e">
        <f>IF(OR($L48="20100",$L49="20100",#REF!="20100"),COUNTIF($L$14:L49,"20100"),0)</f>
        <v>#REF!</v>
      </c>
      <c r="BD48" s="521" t="e">
        <f>IF($BC48=0,0,INDEX($N48:$N49,MATCH("20100",$L48:$L49,0),1))</f>
        <v>#REF!</v>
      </c>
      <c r="BE48" s="84" t="str">
        <f t="shared" si="30"/>
        <v/>
      </c>
      <c r="BF48" s="84" t="str">
        <f t="shared" si="31"/>
        <v/>
      </c>
      <c r="BG48" s="84" t="str">
        <f t="shared" si="32"/>
        <v/>
      </c>
      <c r="BH48" s="124" t="str">
        <f>IF(K48="","",COUNTIF($BG$14:BG48,BG48))</f>
        <v/>
      </c>
      <c r="BI48" s="1" t="str">
        <f t="shared" si="12"/>
        <v/>
      </c>
      <c r="BJ48" s="523" t="str">
        <f>IF(D48="","",COUNTIF($AG$14:AG48,AG48))</f>
        <v/>
      </c>
      <c r="BK48" s="523">
        <f t="shared" ref="BK48" si="210">IF(BJ48=1,BJ48,0)</f>
        <v>0</v>
      </c>
      <c r="BL48" s="523" t="str">
        <f t="shared" ref="BL48" si="211">IF(D48="","",$BP48)</f>
        <v/>
      </c>
      <c r="BM48" s="523" t="str">
        <f t="shared" ref="BM48" si="212">IF(E48="","",$BP48)</f>
        <v/>
      </c>
      <c r="BN48" s="523" t="str">
        <f t="shared" ref="BN48" si="213">IF(G48="","",$BP48)</f>
        <v/>
      </c>
      <c r="BO48" s="524" t="str">
        <f t="shared" ref="BO48" si="214">IFERROR(IF(H48="","",BP48),"")</f>
        <v/>
      </c>
      <c r="BP48" s="523">
        <v>18</v>
      </c>
      <c r="BQ48" s="523">
        <f>IF(C48&gt;0,"",IF(COUNTIF(BL48:BO49,BP48)=4,"",1))</f>
        <v>1</v>
      </c>
      <c r="BR48" s="84">
        <f>COUNTIF($AH$14:AH48,AG48&amp;"-"&amp;"*5000m*")</f>
        <v>0</v>
      </c>
      <c r="BS48" s="523">
        <f>SUM(BR48:BR49)/3</f>
        <v>0</v>
      </c>
      <c r="BT48" s="524" t="str">
        <f>IF(AG48="","",IF(AND(COUNTA(K48:K49)=0,COUNTA(U48:V49)=0),1,""))</f>
        <v/>
      </c>
      <c r="BU48" s="523">
        <f>IF(AND($AG48="",COUNTA(U48)&gt;0),1,0)</f>
        <v>0</v>
      </c>
      <c r="BV48" s="523">
        <f>IF(AND($AG48="",COUNTA(V48)&gt;0),1,0)</f>
        <v>0</v>
      </c>
      <c r="BW48" s="523" t="str">
        <f t="shared" ref="BW48" si="215">D48&amp;"-"&amp;U48</f>
        <v>-</v>
      </c>
      <c r="BX48" s="523" t="str">
        <f>IF(U48="","",COUNTIF($BW$14:BW48,BW48))</f>
        <v/>
      </c>
      <c r="BY48" s="523" t="str">
        <f t="shared" ref="BY48" si="216">D48&amp;"-"&amp;V48</f>
        <v>-</v>
      </c>
      <c r="BZ48" s="523" t="str">
        <f>IF(V48="","",COUNTIF($BY$14:BY48,BY48))</f>
        <v/>
      </c>
      <c r="CA48" s="84" t="str">
        <f>IFERROR(IF(VLOOKUP(K48,種目数エラー用!$B:$C,2,FALSE)=(VLOOKUP(K49,種目数エラー用!$B:$C,2,FALSE)),1,""),"")</f>
        <v/>
      </c>
    </row>
    <row r="49" spans="1:79" s="1" customFormat="1" ht="18" customHeight="1" thickBot="1">
      <c r="A49" s="483"/>
      <c r="B49" s="477"/>
      <c r="C49" s="472"/>
      <c r="D49" s="470"/>
      <c r="E49" s="470"/>
      <c r="F49" s="470"/>
      <c r="G49" s="281" t="str">
        <f>IF(C48&gt;0,VLOOKUP(C48,男子登録情報!$A$1:$H$1688,5,0),"")</f>
        <v/>
      </c>
      <c r="H49" s="475"/>
      <c r="I49" s="475"/>
      <c r="J49" s="281" t="s">
        <v>28</v>
      </c>
      <c r="K49" s="280"/>
      <c r="L49" s="5" t="str">
        <f>IF(K49&gt;0,VLOOKUP(K49,男子登録情報!$M$68:$N$86,2,0),"")</f>
        <v/>
      </c>
      <c r="M49" s="281" t="s">
        <v>29</v>
      </c>
      <c r="N49" s="282"/>
      <c r="O49" s="278" t="str">
        <f t="shared" si="40"/>
        <v/>
      </c>
      <c r="P49" s="279"/>
      <c r="Q49" s="332" t="str">
        <f t="shared" si="15"/>
        <v/>
      </c>
      <c r="R49" s="463"/>
      <c r="S49" s="464"/>
      <c r="T49" s="465"/>
      <c r="U49" s="445"/>
      <c r="V49" s="445"/>
      <c r="X49" s="84">
        <f t="shared" si="7"/>
        <v>0</v>
      </c>
      <c r="Z49" s="97">
        <f t="shared" si="1"/>
        <v>0</v>
      </c>
      <c r="AA49" s="523"/>
      <c r="AB49" s="84" t="str">
        <f t="shared" si="2"/>
        <v/>
      </c>
      <c r="AC49" s="84" t="str">
        <f t="shared" si="3"/>
        <v/>
      </c>
      <c r="AD49" s="84" t="str">
        <f t="shared" si="4"/>
        <v/>
      </c>
      <c r="AE49" s="84" t="str">
        <f t="shared" si="5"/>
        <v/>
      </c>
      <c r="AF49" s="100">
        <f t="shared" si="8"/>
        <v>0</v>
      </c>
      <c r="AG49" s="189" t="str">
        <f t="shared" ref="AG49" si="217">AG48</f>
        <v/>
      </c>
      <c r="AH49" s="84" t="str">
        <f t="shared" si="17"/>
        <v/>
      </c>
      <c r="AI49" s="84" t="str">
        <f t="shared" si="18"/>
        <v/>
      </c>
      <c r="AJ49" s="104" t="str">
        <f t="shared" si="19"/>
        <v/>
      </c>
      <c r="AK49" s="93">
        <f t="shared" si="9"/>
        <v>0</v>
      </c>
      <c r="AL49" s="93">
        <f>IFERROR(IF(C49="",0,IF(COUNTIF($C$14:C49,C49)&gt;1,1,0)),"")</f>
        <v>0</v>
      </c>
      <c r="AN49" s="93">
        <f t="shared" si="20"/>
        <v>0</v>
      </c>
      <c r="AO49" s="93" t="str">
        <f t="shared" si="10"/>
        <v>00000</v>
      </c>
      <c r="AP49" s="109" t="str">
        <f t="shared" si="11"/>
        <v>0秒0</v>
      </c>
      <c r="AQ49" s="110">
        <f t="shared" si="21"/>
        <v>0</v>
      </c>
      <c r="AR49" s="110" t="str">
        <f t="shared" si="22"/>
        <v>0</v>
      </c>
      <c r="AS49" s="110" t="str">
        <f t="shared" si="23"/>
        <v>0</v>
      </c>
      <c r="AT49" s="110" t="str">
        <f t="shared" si="24"/>
        <v>0m</v>
      </c>
      <c r="AU49" s="110" t="str">
        <f t="shared" si="25"/>
        <v>点</v>
      </c>
      <c r="AV49" s="93">
        <f t="shared" si="26"/>
        <v>0</v>
      </c>
      <c r="AW49" s="83" t="str">
        <f t="shared" si="27"/>
        <v/>
      </c>
      <c r="AX49" s="93">
        <f t="shared" si="6"/>
        <v>0</v>
      </c>
      <c r="AY49" s="93">
        <f t="shared" si="28"/>
        <v>0</v>
      </c>
      <c r="AZ49" s="93">
        <f t="shared" si="29"/>
        <v>0</v>
      </c>
      <c r="BA49" s="504"/>
      <c r="BB49" s="504"/>
      <c r="BC49" s="520"/>
      <c r="BD49" s="522"/>
      <c r="BE49" s="84" t="str">
        <f t="shared" si="30"/>
        <v/>
      </c>
      <c r="BF49" s="84" t="str">
        <f t="shared" si="31"/>
        <v/>
      </c>
      <c r="BG49" s="84" t="str">
        <f t="shared" si="32"/>
        <v/>
      </c>
      <c r="BH49" s="124" t="str">
        <f>IF(K49="","",COUNTIF($BG$14:BG49,BG49))</f>
        <v/>
      </c>
      <c r="BI49" s="1" t="str">
        <f t="shared" si="12"/>
        <v/>
      </c>
      <c r="BJ49" s="523"/>
      <c r="BK49" s="523"/>
      <c r="BL49" s="523"/>
      <c r="BM49" s="523"/>
      <c r="BN49" s="523"/>
      <c r="BO49" s="525"/>
      <c r="BP49" s="523"/>
      <c r="BQ49" s="523"/>
      <c r="BR49" s="84">
        <f>COUNTIF($AH$14:AH49,AG49&amp;"-"&amp;"*5000m*")</f>
        <v>0</v>
      </c>
      <c r="BS49" s="523"/>
      <c r="BT49" s="525"/>
      <c r="BU49" s="523"/>
      <c r="BV49" s="523"/>
      <c r="BW49" s="523"/>
      <c r="BX49" s="523"/>
      <c r="BY49" s="523"/>
      <c r="BZ49" s="523"/>
      <c r="CA49" s="84"/>
    </row>
    <row r="50" spans="1:79" s="1" customFormat="1" ht="18" customHeight="1" thickTop="1" thickBot="1">
      <c r="A50" s="482">
        <v>19</v>
      </c>
      <c r="B50" s="476" t="s">
        <v>1176</v>
      </c>
      <c r="C50" s="471"/>
      <c r="D50" s="469" t="str">
        <f>IF(C50&gt;0,VLOOKUP(C50,男子登録情報!$A$1:$H$1688,3,0),"")</f>
        <v/>
      </c>
      <c r="E50" s="469" t="str">
        <f>IF(C50&gt;0,VLOOKUP(C50,男子登録情報!$A$1:$H$1688,4,0),"")</f>
        <v/>
      </c>
      <c r="F50" s="469" t="str">
        <f>IF(C50&gt;0,VLOOKUP(C50,男子登録情報!$A$1:$H$1688,7,0),"")</f>
        <v/>
      </c>
      <c r="G50" s="320" t="str">
        <f>IF(C50&gt;0,VLOOKUP(C50,男子登録情報!$A$1:$H$1688,8,0),"")</f>
        <v/>
      </c>
      <c r="H50" s="475" t="e">
        <f>IF(G51&gt;0,VLOOKUP(G51,男子登録情報!$N$2:$O$49,2,0),"")</f>
        <v>#N/A</v>
      </c>
      <c r="I50" s="473" t="str">
        <f t="shared" ref="I50" si="218">IF(C50&gt;0,TEXT(C50,"100000000"),"000000000")</f>
        <v>000000000</v>
      </c>
      <c r="J50" s="321" t="s">
        <v>24</v>
      </c>
      <c r="K50" s="322"/>
      <c r="L50" s="5" t="str">
        <f>IF(K50&gt;0,VLOOKUP(K50,男子登録情報!$M$68:$N$86,2,0),"")</f>
        <v/>
      </c>
      <c r="M50" s="321" t="s">
        <v>27</v>
      </c>
      <c r="N50" s="275"/>
      <c r="O50" s="276" t="str">
        <f t="shared" si="40"/>
        <v/>
      </c>
      <c r="P50" s="277"/>
      <c r="Q50" s="329" t="str">
        <f t="shared" si="15"/>
        <v/>
      </c>
      <c r="R50" s="479"/>
      <c r="S50" s="480"/>
      <c r="T50" s="481"/>
      <c r="U50" s="444"/>
      <c r="V50" s="444"/>
      <c r="X50" s="84">
        <f t="shared" si="7"/>
        <v>0</v>
      </c>
      <c r="Z50" s="97">
        <f t="shared" si="1"/>
        <v>0</v>
      </c>
      <c r="AA50" s="523">
        <f t="shared" ref="AA50" si="219">C50</f>
        <v>0</v>
      </c>
      <c r="AB50" s="84" t="str">
        <f t="shared" si="2"/>
        <v/>
      </c>
      <c r="AC50" s="84" t="str">
        <f t="shared" si="3"/>
        <v/>
      </c>
      <c r="AD50" s="84" t="str">
        <f t="shared" si="4"/>
        <v/>
      </c>
      <c r="AE50" s="84" t="str">
        <f t="shared" si="5"/>
        <v/>
      </c>
      <c r="AF50" s="100">
        <f t="shared" si="8"/>
        <v>0</v>
      </c>
      <c r="AG50" s="188" t="str">
        <f t="shared" ref="AG50" si="220">IF(D50="","",D50)</f>
        <v/>
      </c>
      <c r="AH50" s="84" t="str">
        <f t="shared" si="17"/>
        <v/>
      </c>
      <c r="AI50" s="84" t="str">
        <f t="shared" si="18"/>
        <v/>
      </c>
      <c r="AJ50" s="104" t="str">
        <f t="shared" si="19"/>
        <v/>
      </c>
      <c r="AK50" s="93">
        <f t="shared" si="9"/>
        <v>0</v>
      </c>
      <c r="AL50" s="93">
        <f>IFERROR(IF(C50="",0,IF(COUNTIF($C$14:C50,C50)&gt;1,1,0)),"")</f>
        <v>0</v>
      </c>
      <c r="AN50" s="93">
        <f t="shared" si="20"/>
        <v>0</v>
      </c>
      <c r="AO50" s="93" t="str">
        <f t="shared" si="10"/>
        <v>00000</v>
      </c>
      <c r="AP50" s="109" t="str">
        <f t="shared" si="11"/>
        <v>0秒0</v>
      </c>
      <c r="AQ50" s="110">
        <f t="shared" si="21"/>
        <v>0</v>
      </c>
      <c r="AR50" s="110" t="str">
        <f t="shared" si="22"/>
        <v>0</v>
      </c>
      <c r="AS50" s="110" t="str">
        <f t="shared" si="23"/>
        <v>0</v>
      </c>
      <c r="AT50" s="110" t="str">
        <f t="shared" si="24"/>
        <v>0m</v>
      </c>
      <c r="AU50" s="110" t="str">
        <f t="shared" si="25"/>
        <v>点</v>
      </c>
      <c r="AV50" s="93">
        <f t="shared" si="26"/>
        <v>0</v>
      </c>
      <c r="AW50" s="83" t="str">
        <f t="shared" si="27"/>
        <v/>
      </c>
      <c r="AX50" s="93">
        <f t="shared" si="6"/>
        <v>0</v>
      </c>
      <c r="AY50" s="93">
        <f t="shared" si="28"/>
        <v>0</v>
      </c>
      <c r="AZ50" s="93">
        <f t="shared" si="29"/>
        <v>0</v>
      </c>
      <c r="BA50" s="503">
        <f>IF(U50="",0,COUNTA($U$14:U51))</f>
        <v>0</v>
      </c>
      <c r="BB50" s="503">
        <f>IF(V50="",0,COUNTA($V$14:V51))</f>
        <v>0</v>
      </c>
      <c r="BC50" s="519" t="e">
        <f>IF(OR($L50="20100",$L51="20100",#REF!="20100"),COUNTIF($L$14:L51,"20100"),0)</f>
        <v>#REF!</v>
      </c>
      <c r="BD50" s="521" t="e">
        <f>IF($BC50=0,0,INDEX($N50:$N51,MATCH("20100",$L50:$L51,0),1))</f>
        <v>#REF!</v>
      </c>
      <c r="BE50" s="84" t="str">
        <f t="shared" si="30"/>
        <v/>
      </c>
      <c r="BF50" s="84" t="str">
        <f t="shared" si="31"/>
        <v/>
      </c>
      <c r="BG50" s="84" t="str">
        <f t="shared" si="32"/>
        <v/>
      </c>
      <c r="BH50" s="124" t="str">
        <f>IF(K50="","",COUNTIF($BG$14:BG50,BG50))</f>
        <v/>
      </c>
      <c r="BI50" s="1" t="str">
        <f t="shared" si="12"/>
        <v/>
      </c>
      <c r="BJ50" s="523" t="str">
        <f>IF(D50="","",COUNTIF($AG$14:AG50,AG50))</f>
        <v/>
      </c>
      <c r="BK50" s="523">
        <f t="shared" ref="BK50" si="221">IF(BJ50=1,BJ50,0)</f>
        <v>0</v>
      </c>
      <c r="BL50" s="523" t="str">
        <f t="shared" ref="BL50" si="222">IF(D50="","",$BP50)</f>
        <v/>
      </c>
      <c r="BM50" s="523" t="str">
        <f t="shared" ref="BM50" si="223">IF(E50="","",$BP50)</f>
        <v/>
      </c>
      <c r="BN50" s="523" t="str">
        <f t="shared" ref="BN50" si="224">IF(G50="","",$BP50)</f>
        <v/>
      </c>
      <c r="BO50" s="524" t="str">
        <f t="shared" ref="BO50" si="225">IFERROR(IF(H50="","",BP50),"")</f>
        <v/>
      </c>
      <c r="BP50" s="523">
        <v>19</v>
      </c>
      <c r="BQ50" s="523">
        <f>IF(C50&gt;0,"",IF(COUNTIF(BL50:BO51,BP50)=4,"",1))</f>
        <v>1</v>
      </c>
      <c r="BR50" s="84">
        <f>COUNTIF($AH$14:AH50,AG50&amp;"-"&amp;"*5000m*")</f>
        <v>0</v>
      </c>
      <c r="BS50" s="523">
        <f>SUM(BR50:BR51)/3</f>
        <v>0</v>
      </c>
      <c r="BT50" s="524" t="str">
        <f>IF(AG50="","",IF(AND(COUNTA(K50:K51)=0,COUNTA(U50:V51)=0),1,""))</f>
        <v/>
      </c>
      <c r="BU50" s="523">
        <f>IF(AND($AG50="",COUNTA(U50)&gt;0),1,0)</f>
        <v>0</v>
      </c>
      <c r="BV50" s="523">
        <f>IF(AND($AG50="",COUNTA(V50)&gt;0),1,0)</f>
        <v>0</v>
      </c>
      <c r="BW50" s="523" t="str">
        <f t="shared" ref="BW50" si="226">D50&amp;"-"&amp;U50</f>
        <v>-</v>
      </c>
      <c r="BX50" s="523" t="str">
        <f>IF(U50="","",COUNTIF($BW$14:BW50,BW50))</f>
        <v/>
      </c>
      <c r="BY50" s="523" t="str">
        <f t="shared" ref="BY50" si="227">D50&amp;"-"&amp;V50</f>
        <v>-</v>
      </c>
      <c r="BZ50" s="523" t="str">
        <f>IF(V50="","",COUNTIF($BY$14:BY50,BY50))</f>
        <v/>
      </c>
      <c r="CA50" s="84" t="str">
        <f>IFERROR(IF(VLOOKUP(K50,種目数エラー用!$B:$C,2,FALSE)=(VLOOKUP(K51,種目数エラー用!$B:$C,2,FALSE)),1,""),"")</f>
        <v/>
      </c>
    </row>
    <row r="51" spans="1:79" s="1" customFormat="1" ht="18" customHeight="1" thickBot="1">
      <c r="A51" s="483"/>
      <c r="B51" s="477"/>
      <c r="C51" s="472"/>
      <c r="D51" s="470"/>
      <c r="E51" s="470"/>
      <c r="F51" s="470"/>
      <c r="G51" s="281" t="str">
        <f>IF(C50&gt;0,VLOOKUP(C50,男子登録情報!$A$1:$H$1688,5,0),"")</f>
        <v/>
      </c>
      <c r="H51" s="475"/>
      <c r="I51" s="475"/>
      <c r="J51" s="281" t="s">
        <v>28</v>
      </c>
      <c r="K51" s="280"/>
      <c r="L51" s="5" t="str">
        <f>IF(K51&gt;0,VLOOKUP(K51,男子登録情報!$M$68:$N$86,2,0),"")</f>
        <v/>
      </c>
      <c r="M51" s="281" t="s">
        <v>29</v>
      </c>
      <c r="N51" s="282"/>
      <c r="O51" s="278" t="str">
        <f t="shared" si="40"/>
        <v/>
      </c>
      <c r="P51" s="279"/>
      <c r="Q51" s="332" t="str">
        <f t="shared" si="15"/>
        <v/>
      </c>
      <c r="R51" s="463"/>
      <c r="S51" s="464"/>
      <c r="T51" s="465"/>
      <c r="U51" s="445"/>
      <c r="V51" s="445"/>
      <c r="X51" s="84">
        <f t="shared" si="7"/>
        <v>0</v>
      </c>
      <c r="Z51" s="97">
        <f t="shared" si="1"/>
        <v>0</v>
      </c>
      <c r="AA51" s="523"/>
      <c r="AB51" s="84" t="str">
        <f t="shared" si="2"/>
        <v/>
      </c>
      <c r="AC51" s="84" t="str">
        <f t="shared" si="3"/>
        <v/>
      </c>
      <c r="AD51" s="84" t="str">
        <f t="shared" si="4"/>
        <v/>
      </c>
      <c r="AE51" s="84" t="str">
        <f t="shared" si="5"/>
        <v/>
      </c>
      <c r="AF51" s="100">
        <f t="shared" si="8"/>
        <v>0</v>
      </c>
      <c r="AG51" s="189" t="str">
        <f t="shared" ref="AG51" si="228">AG50</f>
        <v/>
      </c>
      <c r="AH51" s="84" t="str">
        <f t="shared" si="17"/>
        <v/>
      </c>
      <c r="AI51" s="84" t="str">
        <f t="shared" si="18"/>
        <v/>
      </c>
      <c r="AJ51" s="104" t="str">
        <f t="shared" si="19"/>
        <v/>
      </c>
      <c r="AK51" s="93">
        <f t="shared" si="9"/>
        <v>0</v>
      </c>
      <c r="AL51" s="93">
        <f>IFERROR(IF(C51="",0,IF(COUNTIF($C$14:C51,C51)&gt;1,1,0)),"")</f>
        <v>0</v>
      </c>
      <c r="AN51" s="93">
        <f t="shared" si="20"/>
        <v>0</v>
      </c>
      <c r="AO51" s="93" t="str">
        <f t="shared" si="10"/>
        <v>00000</v>
      </c>
      <c r="AP51" s="109" t="str">
        <f t="shared" si="11"/>
        <v>0秒0</v>
      </c>
      <c r="AQ51" s="110">
        <f t="shared" si="21"/>
        <v>0</v>
      </c>
      <c r="AR51" s="110" t="str">
        <f t="shared" si="22"/>
        <v>0</v>
      </c>
      <c r="AS51" s="110" t="str">
        <f t="shared" si="23"/>
        <v>0</v>
      </c>
      <c r="AT51" s="110" t="str">
        <f t="shared" si="24"/>
        <v>0m</v>
      </c>
      <c r="AU51" s="110" t="str">
        <f t="shared" si="25"/>
        <v>点</v>
      </c>
      <c r="AV51" s="93">
        <f t="shared" si="26"/>
        <v>0</v>
      </c>
      <c r="AW51" s="83" t="str">
        <f t="shared" si="27"/>
        <v/>
      </c>
      <c r="AX51" s="93">
        <f t="shared" si="6"/>
        <v>0</v>
      </c>
      <c r="AY51" s="93">
        <f t="shared" si="28"/>
        <v>0</v>
      </c>
      <c r="AZ51" s="93">
        <f t="shared" si="29"/>
        <v>0</v>
      </c>
      <c r="BA51" s="504"/>
      <c r="BB51" s="504"/>
      <c r="BC51" s="520"/>
      <c r="BD51" s="522"/>
      <c r="BE51" s="84" t="str">
        <f t="shared" si="30"/>
        <v/>
      </c>
      <c r="BF51" s="84" t="str">
        <f t="shared" si="31"/>
        <v/>
      </c>
      <c r="BG51" s="84" t="str">
        <f t="shared" si="32"/>
        <v/>
      </c>
      <c r="BH51" s="124" t="str">
        <f>IF(K51="","",COUNTIF($BG$14:BG51,BG51))</f>
        <v/>
      </c>
      <c r="BI51" s="1" t="str">
        <f t="shared" si="12"/>
        <v/>
      </c>
      <c r="BJ51" s="523"/>
      <c r="BK51" s="523"/>
      <c r="BL51" s="523"/>
      <c r="BM51" s="523"/>
      <c r="BN51" s="523"/>
      <c r="BO51" s="525"/>
      <c r="BP51" s="523"/>
      <c r="BQ51" s="523"/>
      <c r="BR51" s="84">
        <f>COUNTIF($AH$14:AH51,AG51&amp;"-"&amp;"*5000m*")</f>
        <v>0</v>
      </c>
      <c r="BS51" s="523"/>
      <c r="BT51" s="525"/>
      <c r="BU51" s="523"/>
      <c r="BV51" s="523"/>
      <c r="BW51" s="523"/>
      <c r="BX51" s="523"/>
      <c r="BY51" s="523"/>
      <c r="BZ51" s="523"/>
      <c r="CA51" s="84"/>
    </row>
    <row r="52" spans="1:79" s="1" customFormat="1" ht="18" customHeight="1" thickTop="1" thickBot="1">
      <c r="A52" s="482">
        <v>20</v>
      </c>
      <c r="B52" s="476" t="s">
        <v>1176</v>
      </c>
      <c r="C52" s="471"/>
      <c r="D52" s="469" t="str">
        <f>IF(C52&gt;0,VLOOKUP(C52,男子登録情報!$A$1:$H$1688,3,0),"")</f>
        <v/>
      </c>
      <c r="E52" s="469" t="str">
        <f>IF(C52&gt;0,VLOOKUP(C52,男子登録情報!$A$1:$H$1688,4,0),"")</f>
        <v/>
      </c>
      <c r="F52" s="469" t="str">
        <f>IF(C52&gt;0,VLOOKUP(C52,男子登録情報!$A$1:$H$1688,7,0),"")</f>
        <v/>
      </c>
      <c r="G52" s="320" t="str">
        <f>IF(C52&gt;0,VLOOKUP(C52,男子登録情報!$A$1:$H$1688,8,0),"")</f>
        <v/>
      </c>
      <c r="H52" s="475" t="e">
        <f>IF(G53&gt;0,VLOOKUP(G53,男子登録情報!$N$2:$O$49,2,0),"")</f>
        <v>#N/A</v>
      </c>
      <c r="I52" s="473" t="str">
        <f t="shared" ref="I52" si="229">IF(C52&gt;0,TEXT(C52,"100000000"),"000000000")</f>
        <v>000000000</v>
      </c>
      <c r="J52" s="321" t="s">
        <v>24</v>
      </c>
      <c r="K52" s="322"/>
      <c r="L52" s="5" t="str">
        <f>IF(K52&gt;0,VLOOKUP(K52,男子登録情報!$M$68:$N$86,2,0),"")</f>
        <v/>
      </c>
      <c r="M52" s="321" t="s">
        <v>27</v>
      </c>
      <c r="N52" s="275"/>
      <c r="O52" s="276" t="str">
        <f t="shared" si="40"/>
        <v/>
      </c>
      <c r="P52" s="277"/>
      <c r="Q52" s="329" t="str">
        <f t="shared" si="15"/>
        <v/>
      </c>
      <c r="R52" s="479"/>
      <c r="S52" s="480"/>
      <c r="T52" s="481"/>
      <c r="U52" s="444"/>
      <c r="V52" s="444"/>
      <c r="X52" s="84">
        <f t="shared" si="7"/>
        <v>0</v>
      </c>
      <c r="Z52" s="97">
        <f t="shared" si="1"/>
        <v>0</v>
      </c>
      <c r="AA52" s="523">
        <f t="shared" ref="AA52" si="230">C52</f>
        <v>0</v>
      </c>
      <c r="AB52" s="84" t="str">
        <f t="shared" si="2"/>
        <v/>
      </c>
      <c r="AC52" s="84" t="str">
        <f t="shared" si="3"/>
        <v/>
      </c>
      <c r="AD52" s="84" t="str">
        <f t="shared" si="4"/>
        <v/>
      </c>
      <c r="AE52" s="84" t="str">
        <f t="shared" si="5"/>
        <v/>
      </c>
      <c r="AF52" s="100">
        <f t="shared" si="8"/>
        <v>0</v>
      </c>
      <c r="AG52" s="188" t="str">
        <f t="shared" ref="AG52" si="231">IF(D52="","",D52)</f>
        <v/>
      </c>
      <c r="AH52" s="84" t="str">
        <f t="shared" si="17"/>
        <v/>
      </c>
      <c r="AI52" s="84" t="str">
        <f t="shared" si="18"/>
        <v/>
      </c>
      <c r="AJ52" s="104" t="str">
        <f t="shared" si="19"/>
        <v/>
      </c>
      <c r="AK52" s="93">
        <f t="shared" si="9"/>
        <v>0</v>
      </c>
      <c r="AL52" s="93">
        <f>IFERROR(IF(C52="",0,IF(COUNTIF($C$14:C52,C52)&gt;1,1,0)),"")</f>
        <v>0</v>
      </c>
      <c r="AN52" s="93">
        <f t="shared" si="20"/>
        <v>0</v>
      </c>
      <c r="AO52" s="93" t="str">
        <f t="shared" si="10"/>
        <v>00000</v>
      </c>
      <c r="AP52" s="109" t="str">
        <f t="shared" si="11"/>
        <v>0秒0</v>
      </c>
      <c r="AQ52" s="110">
        <f t="shared" si="21"/>
        <v>0</v>
      </c>
      <c r="AR52" s="110" t="str">
        <f t="shared" si="22"/>
        <v>0</v>
      </c>
      <c r="AS52" s="110" t="str">
        <f t="shared" si="23"/>
        <v>0</v>
      </c>
      <c r="AT52" s="110" t="str">
        <f t="shared" si="24"/>
        <v>0m</v>
      </c>
      <c r="AU52" s="110" t="str">
        <f t="shared" si="25"/>
        <v>点</v>
      </c>
      <c r="AV52" s="93">
        <f t="shared" si="26"/>
        <v>0</v>
      </c>
      <c r="AW52" s="83" t="str">
        <f t="shared" si="27"/>
        <v/>
      </c>
      <c r="AX52" s="93">
        <f t="shared" si="6"/>
        <v>0</v>
      </c>
      <c r="AY52" s="93">
        <f t="shared" si="28"/>
        <v>0</v>
      </c>
      <c r="AZ52" s="93">
        <f t="shared" si="29"/>
        <v>0</v>
      </c>
      <c r="BA52" s="503">
        <f>IF(U52="",0,COUNTA($U$14:U53))</f>
        <v>0</v>
      </c>
      <c r="BB52" s="503">
        <f>IF(V52="",0,COUNTA($V$14:V53))</f>
        <v>0</v>
      </c>
      <c r="BC52" s="519" t="e">
        <f>IF(OR($L52="20100",$L53="20100",#REF!="20100"),COUNTIF($L$14:L53,"20100"),0)</f>
        <v>#REF!</v>
      </c>
      <c r="BD52" s="521" t="e">
        <f>IF($BC52=0,0,INDEX($N52:$N53,MATCH("20100",$L52:$L53,0),1))</f>
        <v>#REF!</v>
      </c>
      <c r="BE52" s="84" t="str">
        <f t="shared" si="30"/>
        <v/>
      </c>
      <c r="BF52" s="84" t="str">
        <f t="shared" si="31"/>
        <v/>
      </c>
      <c r="BG52" s="84" t="str">
        <f t="shared" si="32"/>
        <v/>
      </c>
      <c r="BH52" s="124" t="str">
        <f>IF(K52="","",COUNTIF($BG$14:BG52,BG52))</f>
        <v/>
      </c>
      <c r="BI52" s="1" t="str">
        <f t="shared" si="12"/>
        <v/>
      </c>
      <c r="BJ52" s="523" t="str">
        <f>IF(D52="","",COUNTIF($AG$14:AG52,AG52))</f>
        <v/>
      </c>
      <c r="BK52" s="523">
        <f t="shared" ref="BK52" si="232">IF(BJ52=1,BJ52,0)</f>
        <v>0</v>
      </c>
      <c r="BL52" s="523" t="str">
        <f t="shared" ref="BL52" si="233">IF(D52="","",$BP52)</f>
        <v/>
      </c>
      <c r="BM52" s="523" t="str">
        <f t="shared" ref="BM52" si="234">IF(E52="","",$BP52)</f>
        <v/>
      </c>
      <c r="BN52" s="523" t="str">
        <f t="shared" ref="BN52" si="235">IF(G52="","",$BP52)</f>
        <v/>
      </c>
      <c r="BO52" s="524" t="str">
        <f t="shared" ref="BO52" si="236">IFERROR(IF(H52="","",BP52),"")</f>
        <v/>
      </c>
      <c r="BP52" s="523">
        <v>20</v>
      </c>
      <c r="BQ52" s="523">
        <f>IF(C52&gt;0,"",IF(COUNTIF(BL52:BO53,BP52)=4,"",1))</f>
        <v>1</v>
      </c>
      <c r="BR52" s="84">
        <f>COUNTIF($AH$14:AH52,AG52&amp;"-"&amp;"*5000m*")</f>
        <v>0</v>
      </c>
      <c r="BS52" s="523">
        <f>SUM(BR52:BR53)/3</f>
        <v>0</v>
      </c>
      <c r="BT52" s="524" t="str">
        <f>IF(AG52="","",IF(AND(COUNTA(K52:K53)=0,COUNTA(U52:V53)=0),1,""))</f>
        <v/>
      </c>
      <c r="BU52" s="523">
        <f>IF(AND($AG52="",COUNTA(U52)&gt;0),1,0)</f>
        <v>0</v>
      </c>
      <c r="BV52" s="523">
        <f>IF(AND($AG52="",COUNTA(V52)&gt;0),1,0)</f>
        <v>0</v>
      </c>
      <c r="BW52" s="523" t="str">
        <f t="shared" ref="BW52" si="237">D52&amp;"-"&amp;U52</f>
        <v>-</v>
      </c>
      <c r="BX52" s="523" t="str">
        <f>IF(U52="","",COUNTIF($BW$14:BW52,BW52))</f>
        <v/>
      </c>
      <c r="BY52" s="523" t="str">
        <f t="shared" ref="BY52" si="238">D52&amp;"-"&amp;V52</f>
        <v>-</v>
      </c>
      <c r="BZ52" s="523" t="str">
        <f>IF(V52="","",COUNTIF($BY$14:BY52,BY52))</f>
        <v/>
      </c>
      <c r="CA52" s="84" t="str">
        <f>IFERROR(IF(VLOOKUP(K52,種目数エラー用!$B:$C,2,FALSE)=(VLOOKUP(K53,種目数エラー用!$B:$C,2,FALSE)),1,""),"")</f>
        <v/>
      </c>
    </row>
    <row r="53" spans="1:79" s="1" customFormat="1" ht="18" customHeight="1" thickBot="1">
      <c r="A53" s="483"/>
      <c r="B53" s="477"/>
      <c r="C53" s="472"/>
      <c r="D53" s="470"/>
      <c r="E53" s="470"/>
      <c r="F53" s="470"/>
      <c r="G53" s="281" t="str">
        <f>IF(C52&gt;0,VLOOKUP(C52,男子登録情報!$A$1:$H$1688,5,0),"")</f>
        <v/>
      </c>
      <c r="H53" s="475"/>
      <c r="I53" s="475"/>
      <c r="J53" s="281" t="s">
        <v>28</v>
      </c>
      <c r="K53" s="280"/>
      <c r="L53" s="5" t="str">
        <f>IF(K53&gt;0,VLOOKUP(K53,男子登録情報!$M$68:$N$86,2,0),"")</f>
        <v/>
      </c>
      <c r="M53" s="281" t="s">
        <v>29</v>
      </c>
      <c r="N53" s="282"/>
      <c r="O53" s="278" t="str">
        <f t="shared" si="40"/>
        <v/>
      </c>
      <c r="P53" s="279"/>
      <c r="Q53" s="332" t="str">
        <f t="shared" si="15"/>
        <v/>
      </c>
      <c r="R53" s="463"/>
      <c r="S53" s="464"/>
      <c r="T53" s="465"/>
      <c r="U53" s="445"/>
      <c r="V53" s="445"/>
      <c r="X53" s="84">
        <f t="shared" si="7"/>
        <v>0</v>
      </c>
      <c r="Z53" s="97">
        <f t="shared" si="1"/>
        <v>0</v>
      </c>
      <c r="AA53" s="523"/>
      <c r="AB53" s="84" t="str">
        <f t="shared" si="2"/>
        <v/>
      </c>
      <c r="AC53" s="84" t="str">
        <f t="shared" si="3"/>
        <v/>
      </c>
      <c r="AD53" s="84" t="str">
        <f t="shared" si="4"/>
        <v/>
      </c>
      <c r="AE53" s="84" t="str">
        <f t="shared" si="5"/>
        <v/>
      </c>
      <c r="AF53" s="100">
        <f t="shared" si="8"/>
        <v>0</v>
      </c>
      <c r="AG53" s="189" t="str">
        <f t="shared" ref="AG53" si="239">AG52</f>
        <v/>
      </c>
      <c r="AH53" s="84" t="str">
        <f t="shared" si="17"/>
        <v/>
      </c>
      <c r="AI53" s="84" t="str">
        <f t="shared" si="18"/>
        <v/>
      </c>
      <c r="AJ53" s="104" t="str">
        <f t="shared" si="19"/>
        <v/>
      </c>
      <c r="AK53" s="93">
        <f t="shared" si="9"/>
        <v>0</v>
      </c>
      <c r="AL53" s="93">
        <f>IFERROR(IF(C53="",0,IF(COUNTIF($C$14:C53,C53)&gt;1,1,0)),"")</f>
        <v>0</v>
      </c>
      <c r="AN53" s="93">
        <f t="shared" si="20"/>
        <v>0</v>
      </c>
      <c r="AO53" s="93" t="str">
        <f t="shared" si="10"/>
        <v>00000</v>
      </c>
      <c r="AP53" s="109" t="str">
        <f t="shared" si="11"/>
        <v>0秒0</v>
      </c>
      <c r="AQ53" s="110">
        <f t="shared" si="21"/>
        <v>0</v>
      </c>
      <c r="AR53" s="110" t="str">
        <f t="shared" si="22"/>
        <v>0</v>
      </c>
      <c r="AS53" s="110" t="str">
        <f t="shared" si="23"/>
        <v>0</v>
      </c>
      <c r="AT53" s="110" t="str">
        <f t="shared" si="24"/>
        <v>0m</v>
      </c>
      <c r="AU53" s="110" t="str">
        <f t="shared" si="25"/>
        <v>点</v>
      </c>
      <c r="AV53" s="93">
        <f t="shared" si="26"/>
        <v>0</v>
      </c>
      <c r="AW53" s="83" t="str">
        <f t="shared" si="27"/>
        <v/>
      </c>
      <c r="AX53" s="93">
        <f t="shared" si="6"/>
        <v>0</v>
      </c>
      <c r="AY53" s="93">
        <f t="shared" si="28"/>
        <v>0</v>
      </c>
      <c r="AZ53" s="93">
        <f t="shared" si="29"/>
        <v>0</v>
      </c>
      <c r="BA53" s="504"/>
      <c r="BB53" s="504"/>
      <c r="BC53" s="520"/>
      <c r="BD53" s="522"/>
      <c r="BE53" s="84" t="str">
        <f t="shared" si="30"/>
        <v/>
      </c>
      <c r="BF53" s="84" t="str">
        <f t="shared" si="31"/>
        <v/>
      </c>
      <c r="BG53" s="84" t="str">
        <f t="shared" si="32"/>
        <v/>
      </c>
      <c r="BH53" s="124" t="str">
        <f>IF(K53="","",COUNTIF($BG$14:BG53,BG53))</f>
        <v/>
      </c>
      <c r="BI53" s="1" t="str">
        <f t="shared" si="12"/>
        <v/>
      </c>
      <c r="BJ53" s="523"/>
      <c r="BK53" s="523"/>
      <c r="BL53" s="523"/>
      <c r="BM53" s="523"/>
      <c r="BN53" s="523"/>
      <c r="BO53" s="525"/>
      <c r="BP53" s="523"/>
      <c r="BQ53" s="523"/>
      <c r="BR53" s="84">
        <f>COUNTIF($AH$14:AH53,AG53&amp;"-"&amp;"*5000m*")</f>
        <v>0</v>
      </c>
      <c r="BS53" s="523"/>
      <c r="BT53" s="525"/>
      <c r="BU53" s="523"/>
      <c r="BV53" s="523"/>
      <c r="BW53" s="523"/>
      <c r="BX53" s="523"/>
      <c r="BY53" s="523"/>
      <c r="BZ53" s="523"/>
      <c r="CA53" s="84"/>
    </row>
    <row r="54" spans="1:79" s="1" customFormat="1" ht="18" customHeight="1" thickTop="1" thickBot="1">
      <c r="A54" s="482">
        <v>21</v>
      </c>
      <c r="B54" s="476" t="s">
        <v>1176</v>
      </c>
      <c r="C54" s="471"/>
      <c r="D54" s="469" t="str">
        <f>IF(C54&gt;0,VLOOKUP(C54,男子登録情報!$A$1:$H$1688,3,0),"")</f>
        <v/>
      </c>
      <c r="E54" s="469" t="str">
        <f>IF(C54&gt;0,VLOOKUP(C54,男子登録情報!$A$1:$H$1688,4,0),"")</f>
        <v/>
      </c>
      <c r="F54" s="469" t="str">
        <f>IF(C54&gt;0,VLOOKUP(C54,男子登録情報!$A$1:$H$1688,7,0),"")</f>
        <v/>
      </c>
      <c r="G54" s="320" t="str">
        <f>IF(C54&gt;0,VLOOKUP(C54,男子登録情報!$A$1:$H$1688,8,0),"")</f>
        <v/>
      </c>
      <c r="H54" s="475" t="e">
        <f>IF(G55&gt;0,VLOOKUP(G55,男子登録情報!$N$2:$O$49,2,0),"")</f>
        <v>#N/A</v>
      </c>
      <c r="I54" s="473" t="str">
        <f t="shared" ref="I54" si="240">IF(C54&gt;0,TEXT(C54,"100000000"),"000000000")</f>
        <v>000000000</v>
      </c>
      <c r="J54" s="321" t="s">
        <v>24</v>
      </c>
      <c r="K54" s="322"/>
      <c r="L54" s="5" t="str">
        <f>IF(K54&gt;0,VLOOKUP(K54,男子登録情報!$M$68:$N$86,2,0),"")</f>
        <v/>
      </c>
      <c r="M54" s="321" t="s">
        <v>27</v>
      </c>
      <c r="N54" s="275"/>
      <c r="O54" s="276" t="str">
        <f t="shared" si="40"/>
        <v/>
      </c>
      <c r="P54" s="277"/>
      <c r="Q54" s="329" t="str">
        <f t="shared" si="15"/>
        <v/>
      </c>
      <c r="R54" s="479"/>
      <c r="S54" s="480"/>
      <c r="T54" s="481"/>
      <c r="U54" s="444"/>
      <c r="V54" s="444"/>
      <c r="X54" s="84">
        <f t="shared" si="7"/>
        <v>0</v>
      </c>
      <c r="Z54" s="97">
        <f t="shared" si="1"/>
        <v>0</v>
      </c>
      <c r="AA54" s="523">
        <f t="shared" ref="AA54" si="241">C54</f>
        <v>0</v>
      </c>
      <c r="AB54" s="84" t="str">
        <f t="shared" si="2"/>
        <v/>
      </c>
      <c r="AC54" s="84" t="str">
        <f t="shared" si="3"/>
        <v/>
      </c>
      <c r="AD54" s="84" t="str">
        <f t="shared" si="4"/>
        <v/>
      </c>
      <c r="AE54" s="84" t="str">
        <f t="shared" si="5"/>
        <v/>
      </c>
      <c r="AF54" s="100">
        <f t="shared" si="8"/>
        <v>0</v>
      </c>
      <c r="AG54" s="188" t="str">
        <f t="shared" ref="AG54" si="242">IF(D54="","",D54)</f>
        <v/>
      </c>
      <c r="AH54" s="84" t="str">
        <f t="shared" si="17"/>
        <v/>
      </c>
      <c r="AI54" s="84" t="str">
        <f t="shared" si="18"/>
        <v/>
      </c>
      <c r="AJ54" s="104" t="str">
        <f t="shared" si="19"/>
        <v/>
      </c>
      <c r="AK54" s="93">
        <f t="shared" si="9"/>
        <v>0</v>
      </c>
      <c r="AL54" s="93">
        <f>IFERROR(IF(C54="",0,IF(COUNTIF($C$14:C54,C54)&gt;1,1,0)),"")</f>
        <v>0</v>
      </c>
      <c r="AN54" s="93">
        <f t="shared" si="20"/>
        <v>0</v>
      </c>
      <c r="AO54" s="93" t="str">
        <f t="shared" si="10"/>
        <v>00000</v>
      </c>
      <c r="AP54" s="109" t="str">
        <f t="shared" si="11"/>
        <v>0秒0</v>
      </c>
      <c r="AQ54" s="110">
        <f t="shared" si="21"/>
        <v>0</v>
      </c>
      <c r="AR54" s="110" t="str">
        <f t="shared" si="22"/>
        <v>0</v>
      </c>
      <c r="AS54" s="110" t="str">
        <f t="shared" si="23"/>
        <v>0</v>
      </c>
      <c r="AT54" s="110" t="str">
        <f t="shared" si="24"/>
        <v>0m</v>
      </c>
      <c r="AU54" s="110" t="str">
        <f t="shared" si="25"/>
        <v>点</v>
      </c>
      <c r="AV54" s="93">
        <f t="shared" si="26"/>
        <v>0</v>
      </c>
      <c r="AW54" s="83" t="str">
        <f t="shared" si="27"/>
        <v/>
      </c>
      <c r="AX54" s="93">
        <f t="shared" si="6"/>
        <v>0</v>
      </c>
      <c r="AY54" s="93">
        <f t="shared" si="28"/>
        <v>0</v>
      </c>
      <c r="AZ54" s="93">
        <f t="shared" si="29"/>
        <v>0</v>
      </c>
      <c r="BA54" s="503">
        <f>IF(U54="",0,COUNTA($U$14:U55))</f>
        <v>0</v>
      </c>
      <c r="BB54" s="503">
        <f>IF(V54="",0,COUNTA($V$14:V55))</f>
        <v>0</v>
      </c>
      <c r="BC54" s="519" t="e">
        <f>IF(OR($L54="20100",$L55="20100",#REF!="20100"),COUNTIF($L$14:L55,"20100"),0)</f>
        <v>#REF!</v>
      </c>
      <c r="BD54" s="521" t="e">
        <f>IF($BC54=0,0,INDEX($N54:$N55,MATCH("20100",$L54:$L55,0),1))</f>
        <v>#REF!</v>
      </c>
      <c r="BE54" s="84" t="str">
        <f t="shared" si="30"/>
        <v/>
      </c>
      <c r="BF54" s="84" t="str">
        <f t="shared" si="31"/>
        <v/>
      </c>
      <c r="BG54" s="84" t="str">
        <f t="shared" si="32"/>
        <v/>
      </c>
      <c r="BH54" s="124" t="str">
        <f>IF(K54="","",COUNTIF($BG$14:BG54,BG54))</f>
        <v/>
      </c>
      <c r="BI54" s="1" t="str">
        <f t="shared" si="12"/>
        <v/>
      </c>
      <c r="BJ54" s="523" t="str">
        <f>IF(D54="","",COUNTIF($AG$14:AG54,AG54))</f>
        <v/>
      </c>
      <c r="BK54" s="523">
        <f t="shared" ref="BK54" si="243">IF(BJ54=1,BJ54,0)</f>
        <v>0</v>
      </c>
      <c r="BL54" s="523" t="str">
        <f t="shared" ref="BL54" si="244">IF(D54="","",$BP54)</f>
        <v/>
      </c>
      <c r="BM54" s="523" t="str">
        <f t="shared" ref="BM54" si="245">IF(E54="","",$BP54)</f>
        <v/>
      </c>
      <c r="BN54" s="523" t="str">
        <f t="shared" ref="BN54" si="246">IF(G54="","",$BP54)</f>
        <v/>
      </c>
      <c r="BO54" s="524" t="str">
        <f t="shared" ref="BO54" si="247">IFERROR(IF(H54="","",BP54),"")</f>
        <v/>
      </c>
      <c r="BP54" s="523">
        <v>21</v>
      </c>
      <c r="BQ54" s="523">
        <f>IF(C54&gt;0,"",IF(COUNTIF(BL54:BO55,BP54)=4,"",1))</f>
        <v>1</v>
      </c>
      <c r="BR54" s="84">
        <f>COUNTIF($AH$14:AH54,AG54&amp;"-"&amp;"*5000m*")</f>
        <v>0</v>
      </c>
      <c r="BS54" s="523">
        <f>SUM(BR54:BR55)/3</f>
        <v>0</v>
      </c>
      <c r="BT54" s="524" t="str">
        <f>IF(AG54="","",IF(AND(COUNTA(K54:K55)=0,COUNTA(U54:V55)=0),1,""))</f>
        <v/>
      </c>
      <c r="BU54" s="523">
        <f>IF(AND($AG54="",COUNTA(U54)&gt;0),1,0)</f>
        <v>0</v>
      </c>
      <c r="BV54" s="523">
        <f>IF(AND($AG54="",COUNTA(V54)&gt;0),1,0)</f>
        <v>0</v>
      </c>
      <c r="BW54" s="523" t="str">
        <f t="shared" ref="BW54" si="248">D54&amp;"-"&amp;U54</f>
        <v>-</v>
      </c>
      <c r="BX54" s="523" t="str">
        <f>IF(U54="","",COUNTIF($BW$14:BW54,BW54))</f>
        <v/>
      </c>
      <c r="BY54" s="523" t="str">
        <f t="shared" ref="BY54" si="249">D54&amp;"-"&amp;V54</f>
        <v>-</v>
      </c>
      <c r="BZ54" s="523" t="str">
        <f>IF(V54="","",COUNTIF($BY$14:BY54,BY54))</f>
        <v/>
      </c>
      <c r="CA54" s="84" t="str">
        <f>IFERROR(IF(VLOOKUP(K54,種目数エラー用!$B:$C,2,FALSE)=(VLOOKUP(K55,種目数エラー用!$B:$C,2,FALSE)),1,""),"")</f>
        <v/>
      </c>
    </row>
    <row r="55" spans="1:79" s="1" customFormat="1" ht="18" customHeight="1" thickBot="1">
      <c r="A55" s="483"/>
      <c r="B55" s="477"/>
      <c r="C55" s="472"/>
      <c r="D55" s="470"/>
      <c r="E55" s="470"/>
      <c r="F55" s="470"/>
      <c r="G55" s="281" t="str">
        <f>IF(C54&gt;0,VLOOKUP(C54,男子登録情報!$A$1:$H$1688,5,0),"")</f>
        <v/>
      </c>
      <c r="H55" s="475"/>
      <c r="I55" s="475"/>
      <c r="J55" s="281" t="s">
        <v>28</v>
      </c>
      <c r="K55" s="280"/>
      <c r="L55" s="5" t="str">
        <f>IF(K55&gt;0,VLOOKUP(K55,男子登録情報!$M$68:$N$86,2,0),"")</f>
        <v/>
      </c>
      <c r="M55" s="281" t="s">
        <v>29</v>
      </c>
      <c r="N55" s="282"/>
      <c r="O55" s="278" t="str">
        <f t="shared" si="40"/>
        <v/>
      </c>
      <c r="P55" s="279"/>
      <c r="Q55" s="332" t="str">
        <f t="shared" si="15"/>
        <v/>
      </c>
      <c r="R55" s="463"/>
      <c r="S55" s="464"/>
      <c r="T55" s="465"/>
      <c r="U55" s="445"/>
      <c r="V55" s="445"/>
      <c r="X55" s="84">
        <f t="shared" si="7"/>
        <v>0</v>
      </c>
      <c r="Z55" s="97">
        <f t="shared" si="1"/>
        <v>0</v>
      </c>
      <c r="AA55" s="523"/>
      <c r="AB55" s="84" t="str">
        <f t="shared" si="2"/>
        <v/>
      </c>
      <c r="AC55" s="84" t="str">
        <f t="shared" si="3"/>
        <v/>
      </c>
      <c r="AD55" s="84" t="str">
        <f t="shared" si="4"/>
        <v/>
      </c>
      <c r="AE55" s="84" t="str">
        <f t="shared" si="5"/>
        <v/>
      </c>
      <c r="AF55" s="100">
        <f t="shared" si="8"/>
        <v>0</v>
      </c>
      <c r="AG55" s="189" t="str">
        <f t="shared" ref="AG55" si="250">AG54</f>
        <v/>
      </c>
      <c r="AH55" s="84" t="str">
        <f t="shared" si="17"/>
        <v/>
      </c>
      <c r="AI55" s="84" t="str">
        <f t="shared" si="18"/>
        <v/>
      </c>
      <c r="AJ55" s="104" t="str">
        <f t="shared" si="19"/>
        <v/>
      </c>
      <c r="AK55" s="93">
        <f t="shared" si="9"/>
        <v>0</v>
      </c>
      <c r="AL55" s="93">
        <f>IFERROR(IF(C55="",0,IF(COUNTIF($C$14:C55,C55)&gt;1,1,0)),"")</f>
        <v>0</v>
      </c>
      <c r="AN55" s="93">
        <f t="shared" si="20"/>
        <v>0</v>
      </c>
      <c r="AO55" s="93" t="str">
        <f t="shared" si="10"/>
        <v>00000</v>
      </c>
      <c r="AP55" s="109" t="str">
        <f t="shared" si="11"/>
        <v>0秒0</v>
      </c>
      <c r="AQ55" s="110">
        <f t="shared" si="21"/>
        <v>0</v>
      </c>
      <c r="AR55" s="110" t="str">
        <f t="shared" si="22"/>
        <v>0</v>
      </c>
      <c r="AS55" s="110" t="str">
        <f t="shared" si="23"/>
        <v>0</v>
      </c>
      <c r="AT55" s="110" t="str">
        <f t="shared" si="24"/>
        <v>0m</v>
      </c>
      <c r="AU55" s="110" t="str">
        <f t="shared" si="25"/>
        <v>点</v>
      </c>
      <c r="AV55" s="93">
        <f t="shared" si="26"/>
        <v>0</v>
      </c>
      <c r="AW55" s="83" t="str">
        <f t="shared" si="27"/>
        <v/>
      </c>
      <c r="AX55" s="93">
        <f t="shared" si="6"/>
        <v>0</v>
      </c>
      <c r="AY55" s="93">
        <f t="shared" si="28"/>
        <v>0</v>
      </c>
      <c r="AZ55" s="93">
        <f t="shared" si="29"/>
        <v>0</v>
      </c>
      <c r="BA55" s="504"/>
      <c r="BB55" s="504"/>
      <c r="BC55" s="520"/>
      <c r="BD55" s="522"/>
      <c r="BE55" s="84" t="str">
        <f t="shared" si="30"/>
        <v/>
      </c>
      <c r="BF55" s="84" t="str">
        <f t="shared" si="31"/>
        <v/>
      </c>
      <c r="BG55" s="84" t="str">
        <f t="shared" si="32"/>
        <v/>
      </c>
      <c r="BH55" s="124" t="str">
        <f>IF(K55="","",COUNTIF($BG$14:BG55,BG55))</f>
        <v/>
      </c>
      <c r="BI55" s="1" t="str">
        <f t="shared" si="12"/>
        <v/>
      </c>
      <c r="BJ55" s="523"/>
      <c r="BK55" s="523"/>
      <c r="BL55" s="523"/>
      <c r="BM55" s="523"/>
      <c r="BN55" s="523"/>
      <c r="BO55" s="525"/>
      <c r="BP55" s="523"/>
      <c r="BQ55" s="523"/>
      <c r="BR55" s="84">
        <f>COUNTIF($AH$14:AH55,AG55&amp;"-"&amp;"*5000m*")</f>
        <v>0</v>
      </c>
      <c r="BS55" s="523"/>
      <c r="BT55" s="525"/>
      <c r="BU55" s="523"/>
      <c r="BV55" s="523"/>
      <c r="BW55" s="523"/>
      <c r="BX55" s="523"/>
      <c r="BY55" s="523"/>
      <c r="BZ55" s="523"/>
      <c r="CA55" s="84"/>
    </row>
    <row r="56" spans="1:79" s="1" customFormat="1" ht="18" customHeight="1" thickTop="1" thickBot="1">
      <c r="A56" s="482">
        <v>22</v>
      </c>
      <c r="B56" s="476" t="s">
        <v>1176</v>
      </c>
      <c r="C56" s="471"/>
      <c r="D56" s="469" t="str">
        <f>IF(C56&gt;0,VLOOKUP(C56,男子登録情報!$A$1:$H$1688,3,0),"")</f>
        <v/>
      </c>
      <c r="E56" s="469" t="str">
        <f>IF(C56&gt;0,VLOOKUP(C56,男子登録情報!$A$1:$H$1688,4,0),"")</f>
        <v/>
      </c>
      <c r="F56" s="469" t="str">
        <f>IF(C56&gt;0,VLOOKUP(C56,男子登録情報!$A$1:$H$1688,7,0),"")</f>
        <v/>
      </c>
      <c r="G56" s="320" t="str">
        <f>IF(C56&gt;0,VLOOKUP(C56,男子登録情報!$A$1:$H$1688,8,0),"")</f>
        <v/>
      </c>
      <c r="H56" s="475" t="e">
        <f>IF(G57&gt;0,VLOOKUP(G57,男子登録情報!$N$2:$O$49,2,0),"")</f>
        <v>#N/A</v>
      </c>
      <c r="I56" s="473" t="str">
        <f t="shared" ref="I56" si="251">IF(C56&gt;0,TEXT(C56,"100000000"),"000000000")</f>
        <v>000000000</v>
      </c>
      <c r="J56" s="321" t="s">
        <v>24</v>
      </c>
      <c r="K56" s="322"/>
      <c r="L56" s="5" t="str">
        <f>IF(K56&gt;0,VLOOKUP(K56,男子登録情報!$M$68:$N$86,2,0),"")</f>
        <v/>
      </c>
      <c r="M56" s="321" t="s">
        <v>27</v>
      </c>
      <c r="N56" s="275"/>
      <c r="O56" s="276" t="str">
        <f t="shared" si="40"/>
        <v/>
      </c>
      <c r="P56" s="277"/>
      <c r="Q56" s="329" t="str">
        <f t="shared" si="15"/>
        <v/>
      </c>
      <c r="R56" s="479"/>
      <c r="S56" s="480"/>
      <c r="T56" s="481"/>
      <c r="U56" s="444"/>
      <c r="V56" s="444"/>
      <c r="X56" s="84">
        <f t="shared" si="7"/>
        <v>0</v>
      </c>
      <c r="Z56" s="97">
        <f t="shared" si="1"/>
        <v>0</v>
      </c>
      <c r="AA56" s="523">
        <f t="shared" ref="AA56" si="252">C56</f>
        <v>0</v>
      </c>
      <c r="AB56" s="84" t="str">
        <f t="shared" si="2"/>
        <v/>
      </c>
      <c r="AC56" s="84" t="str">
        <f t="shared" si="3"/>
        <v/>
      </c>
      <c r="AD56" s="84" t="str">
        <f t="shared" si="4"/>
        <v/>
      </c>
      <c r="AE56" s="84" t="str">
        <f t="shared" si="5"/>
        <v/>
      </c>
      <c r="AF56" s="100">
        <f t="shared" si="8"/>
        <v>0</v>
      </c>
      <c r="AG56" s="188" t="str">
        <f t="shared" ref="AG56" si="253">IF(D56="","",D56)</f>
        <v/>
      </c>
      <c r="AH56" s="84" t="str">
        <f t="shared" si="17"/>
        <v/>
      </c>
      <c r="AI56" s="84" t="str">
        <f t="shared" si="18"/>
        <v/>
      </c>
      <c r="AJ56" s="104" t="str">
        <f t="shared" si="19"/>
        <v/>
      </c>
      <c r="AK56" s="93">
        <f t="shared" si="9"/>
        <v>0</v>
      </c>
      <c r="AL56" s="93">
        <f>IFERROR(IF(C56="",0,IF(COUNTIF($C$14:C56,C56)&gt;1,1,0)),"")</f>
        <v>0</v>
      </c>
      <c r="AN56" s="93">
        <f t="shared" si="20"/>
        <v>0</v>
      </c>
      <c r="AO56" s="93" t="str">
        <f t="shared" si="10"/>
        <v>00000</v>
      </c>
      <c r="AP56" s="109" t="str">
        <f t="shared" si="11"/>
        <v>0秒0</v>
      </c>
      <c r="AQ56" s="110">
        <f t="shared" si="21"/>
        <v>0</v>
      </c>
      <c r="AR56" s="110" t="str">
        <f t="shared" si="22"/>
        <v>0</v>
      </c>
      <c r="AS56" s="110" t="str">
        <f t="shared" si="23"/>
        <v>0</v>
      </c>
      <c r="AT56" s="110" t="str">
        <f t="shared" si="24"/>
        <v>0m</v>
      </c>
      <c r="AU56" s="110" t="str">
        <f t="shared" si="25"/>
        <v>点</v>
      </c>
      <c r="AV56" s="93">
        <f t="shared" si="26"/>
        <v>0</v>
      </c>
      <c r="AW56" s="83" t="str">
        <f t="shared" si="27"/>
        <v/>
      </c>
      <c r="AX56" s="93">
        <f t="shared" si="6"/>
        <v>0</v>
      </c>
      <c r="AY56" s="93">
        <f t="shared" si="28"/>
        <v>0</v>
      </c>
      <c r="AZ56" s="93">
        <f t="shared" si="29"/>
        <v>0</v>
      </c>
      <c r="BA56" s="503">
        <f>IF(U56="",0,COUNTA($U$14:U57))</f>
        <v>0</v>
      </c>
      <c r="BB56" s="503">
        <f>IF(V56="",0,COUNTA($V$14:V57))</f>
        <v>0</v>
      </c>
      <c r="BC56" s="519" t="e">
        <f>IF(OR($L56="20100",$L57="20100",#REF!="20100"),COUNTIF($L$14:L57,"20100"),0)</f>
        <v>#REF!</v>
      </c>
      <c r="BD56" s="521" t="e">
        <f>IF($BC56=0,0,INDEX($N56:$N57,MATCH("20100",$L56:$L57,0),1))</f>
        <v>#REF!</v>
      </c>
      <c r="BE56" s="84" t="str">
        <f t="shared" si="30"/>
        <v/>
      </c>
      <c r="BF56" s="84" t="str">
        <f t="shared" si="31"/>
        <v/>
      </c>
      <c r="BG56" s="84" t="str">
        <f t="shared" si="32"/>
        <v/>
      </c>
      <c r="BH56" s="124" t="str">
        <f>IF(K56="","",COUNTIF($BG$14:BG56,BG56))</f>
        <v/>
      </c>
      <c r="BI56" s="1" t="str">
        <f t="shared" si="12"/>
        <v/>
      </c>
      <c r="BJ56" s="523" t="str">
        <f>IF(D56="","",COUNTIF($AG$14:AG56,AG56))</f>
        <v/>
      </c>
      <c r="BK56" s="523">
        <f t="shared" ref="BK56" si="254">IF(BJ56=1,BJ56,0)</f>
        <v>0</v>
      </c>
      <c r="BL56" s="523" t="str">
        <f t="shared" ref="BL56" si="255">IF(D56="","",$BP56)</f>
        <v/>
      </c>
      <c r="BM56" s="523" t="str">
        <f t="shared" ref="BM56" si="256">IF(E56="","",$BP56)</f>
        <v/>
      </c>
      <c r="BN56" s="523" t="str">
        <f t="shared" ref="BN56" si="257">IF(G56="","",$BP56)</f>
        <v/>
      </c>
      <c r="BO56" s="524" t="str">
        <f t="shared" ref="BO56" si="258">IFERROR(IF(H56="","",BP56),"")</f>
        <v/>
      </c>
      <c r="BP56" s="523">
        <v>22</v>
      </c>
      <c r="BQ56" s="523">
        <f>IF(C56&gt;0,"",IF(COUNTIF(BL56:BO57,BP56)=4,"",1))</f>
        <v>1</v>
      </c>
      <c r="BR56" s="84">
        <f>COUNTIF($AH$14:AH56,AG56&amp;"-"&amp;"*5000m*")</f>
        <v>0</v>
      </c>
      <c r="BS56" s="523">
        <f>SUM(BR56:BR57)/3</f>
        <v>0</v>
      </c>
      <c r="BT56" s="524" t="str">
        <f>IF(AG56="","",IF(AND(COUNTA(K56:K57)=0,COUNTA(U56:V57)=0),1,""))</f>
        <v/>
      </c>
      <c r="BU56" s="523">
        <f>IF(AND($AG56="",COUNTA(U56)&gt;0),1,0)</f>
        <v>0</v>
      </c>
      <c r="BV56" s="523">
        <f>IF(AND($AG56="",COUNTA(V56)&gt;0),1,0)</f>
        <v>0</v>
      </c>
      <c r="BW56" s="523" t="str">
        <f t="shared" ref="BW56" si="259">D56&amp;"-"&amp;U56</f>
        <v>-</v>
      </c>
      <c r="BX56" s="523" t="str">
        <f>IF(U56="","",COUNTIF($BW$14:BW56,BW56))</f>
        <v/>
      </c>
      <c r="BY56" s="523" t="str">
        <f t="shared" ref="BY56" si="260">D56&amp;"-"&amp;V56</f>
        <v>-</v>
      </c>
      <c r="BZ56" s="523" t="str">
        <f>IF(V56="","",COUNTIF($BY$14:BY56,BY56))</f>
        <v/>
      </c>
      <c r="CA56" s="84" t="str">
        <f>IFERROR(IF(VLOOKUP(K56,種目数エラー用!$B:$C,2,FALSE)=(VLOOKUP(K57,種目数エラー用!$B:$C,2,FALSE)),1,""),"")</f>
        <v/>
      </c>
    </row>
    <row r="57" spans="1:79" s="1" customFormat="1" ht="18" customHeight="1" thickBot="1">
      <c r="A57" s="483"/>
      <c r="B57" s="477"/>
      <c r="C57" s="472"/>
      <c r="D57" s="470"/>
      <c r="E57" s="470"/>
      <c r="F57" s="470"/>
      <c r="G57" s="281" t="str">
        <f>IF(C56&gt;0,VLOOKUP(C56,男子登録情報!$A$1:$H$1688,5,0),"")</f>
        <v/>
      </c>
      <c r="H57" s="475"/>
      <c r="I57" s="475"/>
      <c r="J57" s="281" t="s">
        <v>28</v>
      </c>
      <c r="K57" s="280"/>
      <c r="L57" s="5" t="str">
        <f>IF(K57&gt;0,VLOOKUP(K57,男子登録情報!$M$68:$N$86,2,0),"")</f>
        <v/>
      </c>
      <c r="M57" s="281" t="s">
        <v>29</v>
      </c>
      <c r="N57" s="282"/>
      <c r="O57" s="278" t="str">
        <f t="shared" si="40"/>
        <v/>
      </c>
      <c r="P57" s="279"/>
      <c r="Q57" s="332" t="str">
        <f t="shared" si="15"/>
        <v/>
      </c>
      <c r="R57" s="463"/>
      <c r="S57" s="464"/>
      <c r="T57" s="465"/>
      <c r="U57" s="445"/>
      <c r="V57" s="445"/>
      <c r="X57" s="84">
        <f t="shared" si="7"/>
        <v>0</v>
      </c>
      <c r="Z57" s="97">
        <f t="shared" si="1"/>
        <v>0</v>
      </c>
      <c r="AA57" s="523"/>
      <c r="AB57" s="84" t="str">
        <f t="shared" ref="AB57:AB99" si="261">IF($C57="","",IF(D57="",1,0))</f>
        <v/>
      </c>
      <c r="AC57" s="84" t="str">
        <f t="shared" ref="AC57:AC99" si="262">IF($C57="","",IF(E57="",1,0))</f>
        <v/>
      </c>
      <c r="AD57" s="84" t="str">
        <f t="shared" ref="AD57:AD99" si="263">IF($C57="","",IF(G57="",1,0))</f>
        <v/>
      </c>
      <c r="AE57" s="84" t="str">
        <f t="shared" ref="AE57:AE99" si="264">IF($C57="","",IF(H57="",1,0))</f>
        <v/>
      </c>
      <c r="AF57" s="100">
        <f t="shared" si="8"/>
        <v>0</v>
      </c>
      <c r="AG57" s="189" t="str">
        <f t="shared" ref="AG57" si="265">AG56</f>
        <v/>
      </c>
      <c r="AH57" s="84" t="str">
        <f t="shared" si="17"/>
        <v/>
      </c>
      <c r="AI57" s="84" t="str">
        <f t="shared" si="18"/>
        <v/>
      </c>
      <c r="AJ57" s="104" t="str">
        <f t="shared" si="19"/>
        <v/>
      </c>
      <c r="AK57" s="93">
        <f t="shared" si="9"/>
        <v>0</v>
      </c>
      <c r="AL57" s="93">
        <f>IFERROR(IF(C57="",0,IF(COUNTIF($C$14:C57,C57)&gt;1,1,0)),"")</f>
        <v>0</v>
      </c>
      <c r="AN57" s="93">
        <f t="shared" si="20"/>
        <v>0</v>
      </c>
      <c r="AO57" s="93" t="str">
        <f t="shared" si="10"/>
        <v>00000</v>
      </c>
      <c r="AP57" s="109" t="str">
        <f t="shared" si="11"/>
        <v>0秒0</v>
      </c>
      <c r="AQ57" s="110">
        <f t="shared" si="21"/>
        <v>0</v>
      </c>
      <c r="AR57" s="110" t="str">
        <f t="shared" si="22"/>
        <v>0</v>
      </c>
      <c r="AS57" s="110" t="str">
        <f t="shared" si="23"/>
        <v>0</v>
      </c>
      <c r="AT57" s="110" t="str">
        <f t="shared" si="24"/>
        <v>0m</v>
      </c>
      <c r="AU57" s="110" t="str">
        <f t="shared" si="25"/>
        <v>点</v>
      </c>
      <c r="AV57" s="93">
        <f t="shared" si="26"/>
        <v>0</v>
      </c>
      <c r="AW57" s="83" t="str">
        <f t="shared" si="27"/>
        <v/>
      </c>
      <c r="AX57" s="93">
        <f t="shared" si="6"/>
        <v>0</v>
      </c>
      <c r="AY57" s="93">
        <f t="shared" si="28"/>
        <v>0</v>
      </c>
      <c r="AZ57" s="93">
        <f t="shared" si="29"/>
        <v>0</v>
      </c>
      <c r="BA57" s="504"/>
      <c r="BB57" s="504"/>
      <c r="BC57" s="520"/>
      <c r="BD57" s="522"/>
      <c r="BE57" s="84" t="str">
        <f t="shared" si="30"/>
        <v/>
      </c>
      <c r="BF57" s="84" t="str">
        <f t="shared" si="31"/>
        <v/>
      </c>
      <c r="BG57" s="84" t="str">
        <f t="shared" si="32"/>
        <v/>
      </c>
      <c r="BH57" s="124" t="str">
        <f>IF(K57="","",COUNTIF($BG$14:BG57,BG57))</f>
        <v/>
      </c>
      <c r="BI57" s="1" t="str">
        <f t="shared" si="12"/>
        <v/>
      </c>
      <c r="BJ57" s="523"/>
      <c r="BK57" s="523"/>
      <c r="BL57" s="523"/>
      <c r="BM57" s="523"/>
      <c r="BN57" s="523"/>
      <c r="BO57" s="525"/>
      <c r="BP57" s="523"/>
      <c r="BQ57" s="523"/>
      <c r="BR57" s="84">
        <f>COUNTIF($AH$14:AH57,AG57&amp;"-"&amp;"*5000m*")</f>
        <v>0</v>
      </c>
      <c r="BS57" s="523"/>
      <c r="BT57" s="525"/>
      <c r="BU57" s="523"/>
      <c r="BV57" s="523"/>
      <c r="BW57" s="523"/>
      <c r="BX57" s="523"/>
      <c r="BY57" s="523"/>
      <c r="BZ57" s="523"/>
      <c r="CA57" s="84"/>
    </row>
    <row r="58" spans="1:79" s="1" customFormat="1" ht="18" customHeight="1" thickTop="1" thickBot="1">
      <c r="A58" s="482">
        <v>23</v>
      </c>
      <c r="B58" s="476" t="s">
        <v>1176</v>
      </c>
      <c r="C58" s="471"/>
      <c r="D58" s="469" t="str">
        <f>IF(C58&gt;0,VLOOKUP(C58,男子登録情報!$A$1:$H$1688,3,0),"")</f>
        <v/>
      </c>
      <c r="E58" s="469" t="str">
        <f>IF(C58&gt;0,VLOOKUP(C58,男子登録情報!$A$1:$H$1688,4,0),"")</f>
        <v/>
      </c>
      <c r="F58" s="469" t="str">
        <f>IF(C58&gt;0,VLOOKUP(C58,男子登録情報!$A$1:$H$1688,7,0),"")</f>
        <v/>
      </c>
      <c r="G58" s="320" t="str">
        <f>IF(C58&gt;0,VLOOKUP(C58,男子登録情報!$A$1:$H$1688,8,0),"")</f>
        <v/>
      </c>
      <c r="H58" s="475" t="e">
        <f>IF(G59&gt;0,VLOOKUP(G59,男子登録情報!$N$2:$O$49,2,0),"")</f>
        <v>#N/A</v>
      </c>
      <c r="I58" s="473" t="str">
        <f t="shared" ref="I58" si="266">IF(C58&gt;0,TEXT(C58,"100000000"),"000000000")</f>
        <v>000000000</v>
      </c>
      <c r="J58" s="321" t="s">
        <v>24</v>
      </c>
      <c r="K58" s="322"/>
      <c r="L58" s="5" t="str">
        <f>IF(K58&gt;0,VLOOKUP(K58,男子登録情報!$M$68:$N$86,2,0),"")</f>
        <v/>
      </c>
      <c r="M58" s="321" t="s">
        <v>27</v>
      </c>
      <c r="N58" s="275"/>
      <c r="O58" s="276" t="str">
        <f t="shared" si="40"/>
        <v/>
      </c>
      <c r="P58" s="277"/>
      <c r="Q58" s="329" t="str">
        <f t="shared" si="15"/>
        <v/>
      </c>
      <c r="R58" s="479"/>
      <c r="S58" s="480"/>
      <c r="T58" s="481"/>
      <c r="U58" s="444"/>
      <c r="V58" s="444"/>
      <c r="X58" s="84">
        <f t="shared" si="7"/>
        <v>0</v>
      </c>
      <c r="Z58" s="97">
        <f t="shared" ref="Z58:Z99" si="267">IF(C58&gt;2000,1,0)</f>
        <v>0</v>
      </c>
      <c r="AA58" s="523">
        <f t="shared" ref="AA58" si="268">C58</f>
        <v>0</v>
      </c>
      <c r="AB58" s="84" t="str">
        <f t="shared" si="261"/>
        <v/>
      </c>
      <c r="AC58" s="84" t="str">
        <f t="shared" si="262"/>
        <v/>
      </c>
      <c r="AD58" s="84" t="str">
        <f t="shared" si="263"/>
        <v/>
      </c>
      <c r="AE58" s="84" t="str">
        <f t="shared" si="264"/>
        <v/>
      </c>
      <c r="AF58" s="100">
        <f t="shared" ref="AF58:AF99" si="269">IF(ISNA(OR(AB58:AE58)),1,SUM(AB58:AE58))</f>
        <v>0</v>
      </c>
      <c r="AG58" s="188" t="str">
        <f t="shared" ref="AG58" si="270">IF(D58="","",D58)</f>
        <v/>
      </c>
      <c r="AH58" s="84" t="str">
        <f t="shared" ref="AH58:AH99" si="271">IF($AG58="","",IF(K58="","",$AG58&amp;"-"&amp;K58))</f>
        <v/>
      </c>
      <c r="AI58" s="84" t="str">
        <f t="shared" ref="AI58:AI99" si="272">IF(AND(COUNTA(K58,N58,P58,R58,U58,V58)&gt;0,BQ58=1),1,"")</f>
        <v/>
      </c>
      <c r="AJ58" s="104" t="str">
        <f t="shared" si="19"/>
        <v/>
      </c>
      <c r="AK58" s="93">
        <f t="shared" ref="AK58:AK99" si="273">IF(MAX(AJ58)&gt;1,1,0)</f>
        <v>0</v>
      </c>
      <c r="AL58" s="93">
        <f>IFERROR(IF(C58="",0,IF(COUNTIF($C$14:C58,C58)&gt;1,1,0)),"")</f>
        <v>0</v>
      </c>
      <c r="AN58" s="93">
        <f t="shared" ref="AN58:AN99" si="274">IF(COUNTIF(K58,"*m*")&gt;0,IF(VALUE(AR58)&gt;59,1,0),0)</f>
        <v>0</v>
      </c>
      <c r="AO58" s="93" t="str">
        <f t="shared" ref="AO58:AO99" si="275">IF(COUNTIF(L58,"*m*")&gt;0,RIGHT(10000000+AV58,7),RIGHT(100000+AV58,5))</f>
        <v>00000</v>
      </c>
      <c r="AP58" s="109" t="str">
        <f t="shared" ref="AP58:AP99" si="276">IF(AQ58=0,AR58&amp;"秒"&amp;AS58,AQ58&amp;"分"&amp;AR58&amp;"秒"&amp;AS58)</f>
        <v>0秒0</v>
      </c>
      <c r="AQ58" s="110">
        <f t="shared" ref="AQ58:AQ99" si="277">INT(N58/10000)</f>
        <v>0</v>
      </c>
      <c r="AR58" s="110" t="str">
        <f t="shared" ref="AR58:AR99" si="278">RIGHT(INT(N58/100),2)</f>
        <v>0</v>
      </c>
      <c r="AS58" s="110" t="str">
        <f t="shared" ref="AS58:AS99" si="279">RIGHT(INT(N58/1),2)</f>
        <v>0</v>
      </c>
      <c r="AT58" s="110" t="str">
        <f t="shared" ref="AT58:AT99" si="280">INT(N58/100)&amp;"m"&amp;RIGHT(N58,2)</f>
        <v>0m</v>
      </c>
      <c r="AU58" s="110" t="str">
        <f t="shared" ref="AU58:AU99" si="281">N58&amp;"点"</f>
        <v>点</v>
      </c>
      <c r="AV58" s="93">
        <f t="shared" ref="AV58:AV99" si="282">VALUE(N58)</f>
        <v>0</v>
      </c>
      <c r="AW58" s="83" t="str">
        <f t="shared" ref="AW58:AW99" si="283">IF(COUNTIF(K58,"*m*")=0,"",IF($K58="","",COUNTIF($N58,AW$13)))</f>
        <v/>
      </c>
      <c r="AX58" s="93">
        <f t="shared" ref="AX58:AX99" si="284">IF(P58="",0,IF(OR(P58&lt;$AX$12,P58&gt;$AX$13),1,0))</f>
        <v>0</v>
      </c>
      <c r="AY58" s="93">
        <f t="shared" ref="AY58:AY99" si="285">IF($N58="",0,IF($P58="",1,0))</f>
        <v>0</v>
      </c>
      <c r="AZ58" s="93">
        <f t="shared" ref="AZ58:AZ99" si="286">IF($N58="",0,IF($R58="",1,0))</f>
        <v>0</v>
      </c>
      <c r="BA58" s="503">
        <f>IF(U58="",0,COUNTA($U$14:U59))</f>
        <v>0</v>
      </c>
      <c r="BB58" s="503">
        <f>IF(V58="",0,COUNTA($V$14:V59))</f>
        <v>0</v>
      </c>
      <c r="BC58" s="519" t="e">
        <f>IF(OR($L58="20100",$L59="20100",#REF!="20100"),COUNTIF($L$14:L59,"20100"),0)</f>
        <v>#REF!</v>
      </c>
      <c r="BD58" s="521" t="e">
        <f>IF($BC58=0,0,INDEX($N58:$N59,MATCH("20100",$L58:$L59,0),1))</f>
        <v>#REF!</v>
      </c>
      <c r="BE58" s="84" t="str">
        <f t="shared" ref="BE58:BE99" si="287">IF(K58="","",IF(COUNTIF(K58,"*OP*")&gt;0,1,""))</f>
        <v/>
      </c>
      <c r="BF58" s="84" t="str">
        <f t="shared" ref="BF58:BF99" si="288">IF(K58="","",IF(COUNTIF(K58,"*OP*")&gt;0,"",1))</f>
        <v/>
      </c>
      <c r="BG58" s="84" t="str">
        <f t="shared" ref="BG58:BG99" si="289">IF(K58="","",IF(COUNTIF(K58,"*OP*")&gt;0,"",K58))</f>
        <v/>
      </c>
      <c r="BH58" s="124" t="str">
        <f>IF(K58="","",COUNTIF($BG$14:BG58,BG58))</f>
        <v/>
      </c>
      <c r="BI58" s="1" t="str">
        <f t="shared" ref="BI58:BI99" si="290">IFERROR(BF58*BH58,"")</f>
        <v/>
      </c>
      <c r="BJ58" s="523" t="str">
        <f>IF(D58="","",COUNTIF($AG$14:AG58,AG58))</f>
        <v/>
      </c>
      <c r="BK58" s="523">
        <f t="shared" ref="BK58" si="291">IF(BJ58=1,BJ58,0)</f>
        <v>0</v>
      </c>
      <c r="BL58" s="523" t="str">
        <f t="shared" ref="BL58" si="292">IF(D58="","",$BP58)</f>
        <v/>
      </c>
      <c r="BM58" s="523" t="str">
        <f t="shared" ref="BM58" si="293">IF(E58="","",$BP58)</f>
        <v/>
      </c>
      <c r="BN58" s="523" t="str">
        <f t="shared" ref="BN58" si="294">IF(G58="","",$BP58)</f>
        <v/>
      </c>
      <c r="BO58" s="524" t="str">
        <f t="shared" ref="BO58" si="295">IFERROR(IF(H58="","",BP58),"")</f>
        <v/>
      </c>
      <c r="BP58" s="523">
        <v>23</v>
      </c>
      <c r="BQ58" s="523">
        <f>IF(C58&gt;0,"",IF(COUNTIF(BL58:BO59,BP58)=4,"",1))</f>
        <v>1</v>
      </c>
      <c r="BR58" s="84">
        <f>COUNTIF($AH$14:AH58,AG58&amp;"-"&amp;"*5000m*")</f>
        <v>0</v>
      </c>
      <c r="BS58" s="523">
        <f>SUM(BR58:BR59)/3</f>
        <v>0</v>
      </c>
      <c r="BT58" s="524" t="str">
        <f>IF(AG58="","",IF(AND(COUNTA(K58:K59)=0,COUNTA(U58:V59)=0),1,""))</f>
        <v/>
      </c>
      <c r="BU58" s="523">
        <f>IF(AND($AG58="",COUNTA(U58)&gt;0),1,0)</f>
        <v>0</v>
      </c>
      <c r="BV58" s="523">
        <f>IF(AND($AG58="",COUNTA(V58)&gt;0),1,0)</f>
        <v>0</v>
      </c>
      <c r="BW58" s="523" t="str">
        <f t="shared" ref="BW58" si="296">D58&amp;"-"&amp;U58</f>
        <v>-</v>
      </c>
      <c r="BX58" s="523" t="str">
        <f>IF(U58="","",COUNTIF($BW$14:BW58,BW58))</f>
        <v/>
      </c>
      <c r="BY58" s="523" t="str">
        <f t="shared" ref="BY58" si="297">D58&amp;"-"&amp;V58</f>
        <v>-</v>
      </c>
      <c r="BZ58" s="523" t="str">
        <f>IF(V58="","",COUNTIF($BY$14:BY58,BY58))</f>
        <v/>
      </c>
      <c r="CA58" s="84" t="str">
        <f>IFERROR(IF(VLOOKUP(K58,種目数エラー用!$B:$C,2,FALSE)=(VLOOKUP(K59,種目数エラー用!$B:$C,2,FALSE)),1,""),"")</f>
        <v/>
      </c>
    </row>
    <row r="59" spans="1:79" s="1" customFormat="1" ht="18" customHeight="1" thickBot="1">
      <c r="A59" s="483"/>
      <c r="B59" s="477"/>
      <c r="C59" s="472"/>
      <c r="D59" s="470"/>
      <c r="E59" s="470"/>
      <c r="F59" s="470"/>
      <c r="G59" s="281" t="str">
        <f>IF(C58&gt;0,VLOOKUP(C58,男子登録情報!$A$1:$H$1688,5,0),"")</f>
        <v/>
      </c>
      <c r="H59" s="475"/>
      <c r="I59" s="475"/>
      <c r="J59" s="281" t="s">
        <v>28</v>
      </c>
      <c r="K59" s="280"/>
      <c r="L59" s="5" t="str">
        <f>IF(K59&gt;0,VLOOKUP(K59,男子登録情報!$M$68:$N$86,2,0),"")</f>
        <v/>
      </c>
      <c r="M59" s="281" t="s">
        <v>29</v>
      </c>
      <c r="N59" s="282"/>
      <c r="O59" s="278" t="str">
        <f t="shared" si="40"/>
        <v/>
      </c>
      <c r="P59" s="279"/>
      <c r="Q59" s="332" t="str">
        <f t="shared" si="15"/>
        <v/>
      </c>
      <c r="R59" s="463"/>
      <c r="S59" s="464"/>
      <c r="T59" s="465"/>
      <c r="U59" s="445"/>
      <c r="V59" s="445"/>
      <c r="X59" s="84">
        <f t="shared" si="7"/>
        <v>0</v>
      </c>
      <c r="Z59" s="97">
        <f t="shared" si="267"/>
        <v>0</v>
      </c>
      <c r="AA59" s="523"/>
      <c r="AB59" s="84" t="str">
        <f t="shared" si="261"/>
        <v/>
      </c>
      <c r="AC59" s="84" t="str">
        <f t="shared" si="262"/>
        <v/>
      </c>
      <c r="AD59" s="84" t="str">
        <f t="shared" si="263"/>
        <v/>
      </c>
      <c r="AE59" s="84" t="str">
        <f t="shared" si="264"/>
        <v/>
      </c>
      <c r="AF59" s="100">
        <f t="shared" si="269"/>
        <v>0</v>
      </c>
      <c r="AG59" s="189" t="str">
        <f t="shared" ref="AG59" si="298">AG58</f>
        <v/>
      </c>
      <c r="AH59" s="84" t="str">
        <f t="shared" si="271"/>
        <v/>
      </c>
      <c r="AI59" s="84" t="str">
        <f t="shared" si="272"/>
        <v/>
      </c>
      <c r="AJ59" s="104" t="str">
        <f t="shared" si="19"/>
        <v/>
      </c>
      <c r="AK59" s="93">
        <f t="shared" si="273"/>
        <v>0</v>
      </c>
      <c r="AL59" s="93">
        <f>IFERROR(IF(C59="",0,IF(COUNTIF($C$14:C59,C59)&gt;1,1,0)),"")</f>
        <v>0</v>
      </c>
      <c r="AN59" s="93">
        <f t="shared" si="274"/>
        <v>0</v>
      </c>
      <c r="AO59" s="93" t="str">
        <f t="shared" si="275"/>
        <v>00000</v>
      </c>
      <c r="AP59" s="109" t="str">
        <f t="shared" si="276"/>
        <v>0秒0</v>
      </c>
      <c r="AQ59" s="110">
        <f t="shared" si="277"/>
        <v>0</v>
      </c>
      <c r="AR59" s="110" t="str">
        <f t="shared" si="278"/>
        <v>0</v>
      </c>
      <c r="AS59" s="110" t="str">
        <f t="shared" si="279"/>
        <v>0</v>
      </c>
      <c r="AT59" s="110" t="str">
        <f t="shared" si="280"/>
        <v>0m</v>
      </c>
      <c r="AU59" s="110" t="str">
        <f t="shared" si="281"/>
        <v>点</v>
      </c>
      <c r="AV59" s="93">
        <f t="shared" si="282"/>
        <v>0</v>
      </c>
      <c r="AW59" s="83" t="str">
        <f t="shared" si="283"/>
        <v/>
      </c>
      <c r="AX59" s="93">
        <f t="shared" si="284"/>
        <v>0</v>
      </c>
      <c r="AY59" s="93">
        <f t="shared" si="285"/>
        <v>0</v>
      </c>
      <c r="AZ59" s="93">
        <f t="shared" si="286"/>
        <v>0</v>
      </c>
      <c r="BA59" s="504"/>
      <c r="BB59" s="504"/>
      <c r="BC59" s="520"/>
      <c r="BD59" s="522"/>
      <c r="BE59" s="84" t="str">
        <f t="shared" si="287"/>
        <v/>
      </c>
      <c r="BF59" s="84" t="str">
        <f t="shared" si="288"/>
        <v/>
      </c>
      <c r="BG59" s="84" t="str">
        <f t="shared" si="289"/>
        <v/>
      </c>
      <c r="BH59" s="124" t="str">
        <f>IF(K59="","",COUNTIF($BG$14:BG59,BG59))</f>
        <v/>
      </c>
      <c r="BI59" s="1" t="str">
        <f t="shared" si="290"/>
        <v/>
      </c>
      <c r="BJ59" s="523"/>
      <c r="BK59" s="523"/>
      <c r="BL59" s="523"/>
      <c r="BM59" s="523"/>
      <c r="BN59" s="523"/>
      <c r="BO59" s="525"/>
      <c r="BP59" s="523"/>
      <c r="BQ59" s="523"/>
      <c r="BR59" s="84">
        <f>COUNTIF($AH$14:AH59,AG59&amp;"-"&amp;"*5000m*")</f>
        <v>0</v>
      </c>
      <c r="BS59" s="523"/>
      <c r="BT59" s="525"/>
      <c r="BU59" s="523"/>
      <c r="BV59" s="523"/>
      <c r="BW59" s="523"/>
      <c r="BX59" s="523"/>
      <c r="BY59" s="523"/>
      <c r="BZ59" s="523"/>
      <c r="CA59" s="84"/>
    </row>
    <row r="60" spans="1:79" s="1" customFormat="1" ht="18" customHeight="1" thickTop="1" thickBot="1">
      <c r="A60" s="482">
        <v>24</v>
      </c>
      <c r="B60" s="476" t="s">
        <v>1176</v>
      </c>
      <c r="C60" s="471"/>
      <c r="D60" s="469" t="str">
        <f>IF(C60&gt;0,VLOOKUP(C60,男子登録情報!$A$1:$H$1688,3,0),"")</f>
        <v/>
      </c>
      <c r="E60" s="469" t="str">
        <f>IF(C60&gt;0,VLOOKUP(C60,男子登録情報!$A$1:$H$1688,4,0),"")</f>
        <v/>
      </c>
      <c r="F60" s="469" t="str">
        <f>IF(C60&gt;0,VLOOKUP(C60,男子登録情報!$A$1:$H$1688,7,0),"")</f>
        <v/>
      </c>
      <c r="G60" s="320" t="str">
        <f>IF(C60&gt;0,VLOOKUP(C60,男子登録情報!$A$1:$H$1688,8,0),"")</f>
        <v/>
      </c>
      <c r="H60" s="475" t="e">
        <f>IF(G61&gt;0,VLOOKUP(G61,男子登録情報!$N$2:$O$49,2,0),"")</f>
        <v>#N/A</v>
      </c>
      <c r="I60" s="473" t="str">
        <f t="shared" ref="I60" si="299">IF(C60&gt;0,TEXT(C60,"100000000"),"000000000")</f>
        <v>000000000</v>
      </c>
      <c r="J60" s="321" t="s">
        <v>24</v>
      </c>
      <c r="K60" s="322"/>
      <c r="L60" s="5" t="str">
        <f>IF(K60&gt;0,VLOOKUP(K60,男子登録情報!$M$68:$N$86,2,0),"")</f>
        <v/>
      </c>
      <c r="M60" s="321" t="s">
        <v>27</v>
      </c>
      <c r="N60" s="275"/>
      <c r="O60" s="276" t="str">
        <f t="shared" ref="O60:O101" si="300">IF(L60="","",LEFT(L60,5)&amp;" "&amp;IF(OR(LEFT(L60,3)*1&lt;70,LEFT(L60,3)*1&gt;100),REPT(0,7-LEN(N60)),REPT(0,5-LEN(N60)))&amp;N60)</f>
        <v/>
      </c>
      <c r="P60" s="277"/>
      <c r="Q60" s="329" t="str">
        <f t="shared" si="15"/>
        <v/>
      </c>
      <c r="R60" s="479"/>
      <c r="S60" s="480"/>
      <c r="T60" s="481"/>
      <c r="U60" s="444"/>
      <c r="V60" s="444"/>
      <c r="X60" s="84">
        <f t="shared" si="7"/>
        <v>0</v>
      </c>
      <c r="Z60" s="97">
        <f t="shared" si="267"/>
        <v>0</v>
      </c>
      <c r="AA60" s="523">
        <f t="shared" ref="AA60" si="301">C60</f>
        <v>0</v>
      </c>
      <c r="AB60" s="84" t="str">
        <f t="shared" si="261"/>
        <v/>
      </c>
      <c r="AC60" s="84" t="str">
        <f t="shared" si="262"/>
        <v/>
      </c>
      <c r="AD60" s="84" t="str">
        <f t="shared" si="263"/>
        <v/>
      </c>
      <c r="AE60" s="84" t="str">
        <f t="shared" si="264"/>
        <v/>
      </c>
      <c r="AF60" s="100">
        <f t="shared" si="269"/>
        <v>0</v>
      </c>
      <c r="AG60" s="188" t="str">
        <f t="shared" ref="AG60" si="302">IF(D60="","",D60)</f>
        <v/>
      </c>
      <c r="AH60" s="84" t="str">
        <f t="shared" si="271"/>
        <v/>
      </c>
      <c r="AI60" s="84" t="str">
        <f t="shared" si="272"/>
        <v/>
      </c>
      <c r="AJ60" s="104" t="str">
        <f t="shared" si="19"/>
        <v/>
      </c>
      <c r="AK60" s="93">
        <f t="shared" si="273"/>
        <v>0</v>
      </c>
      <c r="AL60" s="93">
        <f>IFERROR(IF(C60="",0,IF(COUNTIF($C$14:C60,C60)&gt;1,1,0)),"")</f>
        <v>0</v>
      </c>
      <c r="AN60" s="93">
        <f t="shared" si="274"/>
        <v>0</v>
      </c>
      <c r="AO60" s="93" t="str">
        <f t="shared" si="275"/>
        <v>00000</v>
      </c>
      <c r="AP60" s="109" t="str">
        <f t="shared" si="276"/>
        <v>0秒0</v>
      </c>
      <c r="AQ60" s="110">
        <f t="shared" si="277"/>
        <v>0</v>
      </c>
      <c r="AR60" s="110" t="str">
        <f t="shared" si="278"/>
        <v>0</v>
      </c>
      <c r="AS60" s="110" t="str">
        <f t="shared" si="279"/>
        <v>0</v>
      </c>
      <c r="AT60" s="110" t="str">
        <f t="shared" si="280"/>
        <v>0m</v>
      </c>
      <c r="AU60" s="110" t="str">
        <f t="shared" si="281"/>
        <v>点</v>
      </c>
      <c r="AV60" s="93">
        <f t="shared" si="282"/>
        <v>0</v>
      </c>
      <c r="AW60" s="83" t="str">
        <f t="shared" si="283"/>
        <v/>
      </c>
      <c r="AX60" s="93">
        <f t="shared" si="284"/>
        <v>0</v>
      </c>
      <c r="AY60" s="93">
        <f t="shared" si="285"/>
        <v>0</v>
      </c>
      <c r="AZ60" s="93">
        <f t="shared" si="286"/>
        <v>0</v>
      </c>
      <c r="BA60" s="503">
        <f>IF(U60="",0,COUNTA($U$14:U61))</f>
        <v>0</v>
      </c>
      <c r="BB60" s="503">
        <f>IF(V60="",0,COUNTA($V$14:V61))</f>
        <v>0</v>
      </c>
      <c r="BC60" s="519" t="e">
        <f>IF(OR($L60="20100",$L61="20100",#REF!="20100"),COUNTIF($L$14:L61,"20100"),0)</f>
        <v>#REF!</v>
      </c>
      <c r="BD60" s="521" t="e">
        <f>IF($BC60=0,0,INDEX($N60:$N61,MATCH("20100",$L60:$L61,0),1))</f>
        <v>#REF!</v>
      </c>
      <c r="BE60" s="84" t="str">
        <f t="shared" si="287"/>
        <v/>
      </c>
      <c r="BF60" s="84" t="str">
        <f t="shared" si="288"/>
        <v/>
      </c>
      <c r="BG60" s="84" t="str">
        <f t="shared" si="289"/>
        <v/>
      </c>
      <c r="BH60" s="124" t="str">
        <f>IF(K60="","",COUNTIF($BG$14:BG60,BG60))</f>
        <v/>
      </c>
      <c r="BI60" s="1" t="str">
        <f t="shared" si="290"/>
        <v/>
      </c>
      <c r="BJ60" s="523" t="str">
        <f>IF(D60="","",COUNTIF($AG$14:AG60,AG60))</f>
        <v/>
      </c>
      <c r="BK60" s="523">
        <f t="shared" ref="BK60" si="303">IF(BJ60=1,BJ60,0)</f>
        <v>0</v>
      </c>
      <c r="BL60" s="523" t="str">
        <f t="shared" ref="BL60" si="304">IF(D60="","",$BP60)</f>
        <v/>
      </c>
      <c r="BM60" s="523" t="str">
        <f t="shared" ref="BM60" si="305">IF(E60="","",$BP60)</f>
        <v/>
      </c>
      <c r="BN60" s="523" t="str">
        <f t="shared" ref="BN60" si="306">IF(G60="","",$BP60)</f>
        <v/>
      </c>
      <c r="BO60" s="524" t="str">
        <f t="shared" ref="BO60" si="307">IFERROR(IF(H60="","",BP60),"")</f>
        <v/>
      </c>
      <c r="BP60" s="523">
        <v>24</v>
      </c>
      <c r="BQ60" s="523">
        <f>IF(C60&gt;0,"",IF(COUNTIF(BL60:BO61,BP60)=4,"",1))</f>
        <v>1</v>
      </c>
      <c r="BR60" s="84">
        <f>COUNTIF($AH$14:AH60,AG60&amp;"-"&amp;"*5000m*")</f>
        <v>0</v>
      </c>
      <c r="BS60" s="523">
        <f>SUM(BR60:BR61)/3</f>
        <v>0</v>
      </c>
      <c r="BT60" s="524" t="str">
        <f>IF(AG60="","",IF(AND(COUNTA(K60:K61)=0,COUNTA(U60:V61)=0),1,""))</f>
        <v/>
      </c>
      <c r="BU60" s="523">
        <f>IF(AND($AG60="",COUNTA(U60)&gt;0),1,0)</f>
        <v>0</v>
      </c>
      <c r="BV60" s="523">
        <f>IF(AND($AG60="",COUNTA(V60)&gt;0),1,0)</f>
        <v>0</v>
      </c>
      <c r="BW60" s="523" t="str">
        <f t="shared" ref="BW60" si="308">D60&amp;"-"&amp;U60</f>
        <v>-</v>
      </c>
      <c r="BX60" s="523" t="str">
        <f>IF(U60="","",COUNTIF($BW$14:BW60,BW60))</f>
        <v/>
      </c>
      <c r="BY60" s="523" t="str">
        <f t="shared" ref="BY60" si="309">D60&amp;"-"&amp;V60</f>
        <v>-</v>
      </c>
      <c r="BZ60" s="523" t="str">
        <f>IF(V60="","",COUNTIF($BY$14:BY60,BY60))</f>
        <v/>
      </c>
      <c r="CA60" s="84" t="str">
        <f>IFERROR(IF(VLOOKUP(K60,種目数エラー用!$B:$C,2,FALSE)=(VLOOKUP(K61,種目数エラー用!$B:$C,2,FALSE)),1,""),"")</f>
        <v/>
      </c>
    </row>
    <row r="61" spans="1:79" s="1" customFormat="1" ht="18" customHeight="1" thickBot="1">
      <c r="A61" s="483"/>
      <c r="B61" s="477"/>
      <c r="C61" s="472"/>
      <c r="D61" s="470"/>
      <c r="E61" s="470"/>
      <c r="F61" s="470"/>
      <c r="G61" s="281" t="str">
        <f>IF(C60&gt;0,VLOOKUP(C60,男子登録情報!$A$1:$H$1688,5,0),"")</f>
        <v/>
      </c>
      <c r="H61" s="475"/>
      <c r="I61" s="475"/>
      <c r="J61" s="281" t="s">
        <v>28</v>
      </c>
      <c r="K61" s="280"/>
      <c r="L61" s="5" t="str">
        <f>IF(K61&gt;0,VLOOKUP(K61,男子登録情報!$M$68:$N$86,2,0),"")</f>
        <v/>
      </c>
      <c r="M61" s="281" t="s">
        <v>29</v>
      </c>
      <c r="N61" s="282"/>
      <c r="O61" s="278" t="str">
        <f t="shared" si="300"/>
        <v/>
      </c>
      <c r="P61" s="279"/>
      <c r="Q61" s="332" t="str">
        <f t="shared" si="15"/>
        <v/>
      </c>
      <c r="R61" s="463"/>
      <c r="S61" s="464"/>
      <c r="T61" s="465"/>
      <c r="U61" s="445"/>
      <c r="V61" s="445"/>
      <c r="X61" s="84">
        <f t="shared" si="7"/>
        <v>0</v>
      </c>
      <c r="Z61" s="97">
        <f t="shared" si="267"/>
        <v>0</v>
      </c>
      <c r="AA61" s="523"/>
      <c r="AB61" s="84" t="str">
        <f t="shared" si="261"/>
        <v/>
      </c>
      <c r="AC61" s="84" t="str">
        <f t="shared" si="262"/>
        <v/>
      </c>
      <c r="AD61" s="84" t="str">
        <f t="shared" si="263"/>
        <v/>
      </c>
      <c r="AE61" s="84" t="str">
        <f t="shared" si="264"/>
        <v/>
      </c>
      <c r="AF61" s="100">
        <f t="shared" si="269"/>
        <v>0</v>
      </c>
      <c r="AG61" s="189" t="str">
        <f t="shared" ref="AG61" si="310">AG60</f>
        <v/>
      </c>
      <c r="AH61" s="84" t="str">
        <f t="shared" si="271"/>
        <v/>
      </c>
      <c r="AI61" s="84" t="str">
        <f t="shared" si="272"/>
        <v/>
      </c>
      <c r="AJ61" s="104" t="str">
        <f t="shared" si="19"/>
        <v/>
      </c>
      <c r="AK61" s="93">
        <f t="shared" si="273"/>
        <v>0</v>
      </c>
      <c r="AL61" s="93">
        <f>IFERROR(IF(C61="",0,IF(COUNTIF($C$14:C61,C61)&gt;1,1,0)),"")</f>
        <v>0</v>
      </c>
      <c r="AN61" s="93">
        <f t="shared" si="274"/>
        <v>0</v>
      </c>
      <c r="AO61" s="93" t="str">
        <f t="shared" si="275"/>
        <v>00000</v>
      </c>
      <c r="AP61" s="109" t="str">
        <f t="shared" si="276"/>
        <v>0秒0</v>
      </c>
      <c r="AQ61" s="110">
        <f t="shared" si="277"/>
        <v>0</v>
      </c>
      <c r="AR61" s="110" t="str">
        <f t="shared" si="278"/>
        <v>0</v>
      </c>
      <c r="AS61" s="110" t="str">
        <f t="shared" si="279"/>
        <v>0</v>
      </c>
      <c r="AT61" s="110" t="str">
        <f t="shared" si="280"/>
        <v>0m</v>
      </c>
      <c r="AU61" s="110" t="str">
        <f t="shared" si="281"/>
        <v>点</v>
      </c>
      <c r="AV61" s="93">
        <f t="shared" si="282"/>
        <v>0</v>
      </c>
      <c r="AW61" s="83" t="str">
        <f t="shared" si="283"/>
        <v/>
      </c>
      <c r="AX61" s="93">
        <f t="shared" si="284"/>
        <v>0</v>
      </c>
      <c r="AY61" s="93">
        <f t="shared" si="285"/>
        <v>0</v>
      </c>
      <c r="AZ61" s="93">
        <f t="shared" si="286"/>
        <v>0</v>
      </c>
      <c r="BA61" s="504"/>
      <c r="BB61" s="504"/>
      <c r="BC61" s="520"/>
      <c r="BD61" s="522"/>
      <c r="BE61" s="84" t="str">
        <f t="shared" si="287"/>
        <v/>
      </c>
      <c r="BF61" s="84" t="str">
        <f t="shared" si="288"/>
        <v/>
      </c>
      <c r="BG61" s="84" t="str">
        <f t="shared" si="289"/>
        <v/>
      </c>
      <c r="BH61" s="124" t="str">
        <f>IF(K61="","",COUNTIF($BG$14:BG61,BG61))</f>
        <v/>
      </c>
      <c r="BI61" s="1" t="str">
        <f t="shared" si="290"/>
        <v/>
      </c>
      <c r="BJ61" s="523"/>
      <c r="BK61" s="523"/>
      <c r="BL61" s="523"/>
      <c r="BM61" s="523"/>
      <c r="BN61" s="523"/>
      <c r="BO61" s="525"/>
      <c r="BP61" s="523"/>
      <c r="BQ61" s="523"/>
      <c r="BR61" s="84">
        <f>COUNTIF($AH$14:AH61,AG61&amp;"-"&amp;"*5000m*")</f>
        <v>0</v>
      </c>
      <c r="BS61" s="523"/>
      <c r="BT61" s="525"/>
      <c r="BU61" s="523"/>
      <c r="BV61" s="523"/>
      <c r="BW61" s="523"/>
      <c r="BX61" s="523"/>
      <c r="BY61" s="523"/>
      <c r="BZ61" s="523"/>
      <c r="CA61" s="84"/>
    </row>
    <row r="62" spans="1:79" s="1" customFormat="1" ht="18" customHeight="1" thickTop="1" thickBot="1">
      <c r="A62" s="482">
        <v>25</v>
      </c>
      <c r="B62" s="476" t="s">
        <v>1176</v>
      </c>
      <c r="C62" s="471"/>
      <c r="D62" s="469" t="str">
        <f>IF(C62&gt;0,VLOOKUP(C62,男子登録情報!$A$1:$H$1688,3,0),"")</f>
        <v/>
      </c>
      <c r="E62" s="469" t="str">
        <f>IF(C62&gt;0,VLOOKUP(C62,男子登録情報!$A$1:$H$1688,4,0),"")</f>
        <v/>
      </c>
      <c r="F62" s="469" t="str">
        <f>IF(C62&gt;0,VLOOKUP(C62,男子登録情報!$A$1:$H$1688,7,0),"")</f>
        <v/>
      </c>
      <c r="G62" s="320" t="str">
        <f>IF(C62&gt;0,VLOOKUP(C62,男子登録情報!$A$1:$H$1688,8,0),"")</f>
        <v/>
      </c>
      <c r="H62" s="475" t="e">
        <f>IF(G63&gt;0,VLOOKUP(G63,男子登録情報!$N$2:$O$49,2,0),"")</f>
        <v>#N/A</v>
      </c>
      <c r="I62" s="473" t="str">
        <f t="shared" ref="I62" si="311">IF(C62&gt;0,TEXT(C62,"100000000"),"000000000")</f>
        <v>000000000</v>
      </c>
      <c r="J62" s="321" t="s">
        <v>24</v>
      </c>
      <c r="K62" s="322"/>
      <c r="L62" s="5" t="str">
        <f>IF(K62&gt;0,VLOOKUP(K62,男子登録情報!$M$68:$N$86,2,0),"")</f>
        <v/>
      </c>
      <c r="M62" s="321" t="s">
        <v>27</v>
      </c>
      <c r="N62" s="275"/>
      <c r="O62" s="276" t="str">
        <f t="shared" si="300"/>
        <v/>
      </c>
      <c r="P62" s="277"/>
      <c r="Q62" s="329" t="str">
        <f t="shared" si="15"/>
        <v/>
      </c>
      <c r="R62" s="479"/>
      <c r="S62" s="480"/>
      <c r="T62" s="481"/>
      <c r="U62" s="444"/>
      <c r="V62" s="444"/>
      <c r="X62" s="84">
        <f t="shared" si="7"/>
        <v>0</v>
      </c>
      <c r="Z62" s="97">
        <f t="shared" si="267"/>
        <v>0</v>
      </c>
      <c r="AA62" s="523">
        <f t="shared" ref="AA62" si="312">C62</f>
        <v>0</v>
      </c>
      <c r="AB62" s="84" t="str">
        <f t="shared" si="261"/>
        <v/>
      </c>
      <c r="AC62" s="84" t="str">
        <f t="shared" si="262"/>
        <v/>
      </c>
      <c r="AD62" s="84" t="str">
        <f t="shared" si="263"/>
        <v/>
      </c>
      <c r="AE62" s="84" t="str">
        <f t="shared" si="264"/>
        <v/>
      </c>
      <c r="AF62" s="100">
        <f t="shared" si="269"/>
        <v>0</v>
      </c>
      <c r="AG62" s="188" t="str">
        <f t="shared" ref="AG62" si="313">IF(D62="","",D62)</f>
        <v/>
      </c>
      <c r="AH62" s="84" t="str">
        <f t="shared" si="271"/>
        <v/>
      </c>
      <c r="AI62" s="84" t="str">
        <f t="shared" si="272"/>
        <v/>
      </c>
      <c r="AJ62" s="104" t="str">
        <f t="shared" si="19"/>
        <v/>
      </c>
      <c r="AK62" s="93">
        <f t="shared" si="273"/>
        <v>0</v>
      </c>
      <c r="AL62" s="93">
        <f>IFERROR(IF(C62="",0,IF(COUNTIF($C$14:C62,C62)&gt;1,1,0)),"")</f>
        <v>0</v>
      </c>
      <c r="AN62" s="93">
        <f t="shared" si="274"/>
        <v>0</v>
      </c>
      <c r="AO62" s="93" t="str">
        <f t="shared" si="275"/>
        <v>00000</v>
      </c>
      <c r="AP62" s="109" t="str">
        <f t="shared" si="276"/>
        <v>0秒0</v>
      </c>
      <c r="AQ62" s="110">
        <f t="shared" si="277"/>
        <v>0</v>
      </c>
      <c r="AR62" s="110" t="str">
        <f t="shared" si="278"/>
        <v>0</v>
      </c>
      <c r="AS62" s="110" t="str">
        <f t="shared" si="279"/>
        <v>0</v>
      </c>
      <c r="AT62" s="110" t="str">
        <f t="shared" si="280"/>
        <v>0m</v>
      </c>
      <c r="AU62" s="110" t="str">
        <f t="shared" si="281"/>
        <v>点</v>
      </c>
      <c r="AV62" s="93">
        <f t="shared" si="282"/>
        <v>0</v>
      </c>
      <c r="AW62" s="83" t="str">
        <f t="shared" si="283"/>
        <v/>
      </c>
      <c r="AX62" s="93">
        <f t="shared" si="284"/>
        <v>0</v>
      </c>
      <c r="AY62" s="93">
        <f t="shared" si="285"/>
        <v>0</v>
      </c>
      <c r="AZ62" s="93">
        <f t="shared" si="286"/>
        <v>0</v>
      </c>
      <c r="BA62" s="503">
        <f>IF(U62="",0,COUNTA($U$14:U63))</f>
        <v>0</v>
      </c>
      <c r="BB62" s="503">
        <f>IF(V62="",0,COUNTA($V$14:V63))</f>
        <v>0</v>
      </c>
      <c r="BC62" s="519" t="e">
        <f>IF(OR($L62="20100",$L63="20100",#REF!="20100"),COUNTIF($L$14:L63,"20100"),0)</f>
        <v>#REF!</v>
      </c>
      <c r="BD62" s="521" t="e">
        <f>IF($BC62=0,0,INDEX($N62:$N63,MATCH("20100",$L62:$L63,0),1))</f>
        <v>#REF!</v>
      </c>
      <c r="BE62" s="84" t="str">
        <f t="shared" si="287"/>
        <v/>
      </c>
      <c r="BF62" s="84" t="str">
        <f t="shared" si="288"/>
        <v/>
      </c>
      <c r="BG62" s="84" t="str">
        <f t="shared" si="289"/>
        <v/>
      </c>
      <c r="BH62" s="124" t="str">
        <f>IF(K62="","",COUNTIF($BG$14:BG62,BG62))</f>
        <v/>
      </c>
      <c r="BI62" s="1" t="str">
        <f t="shared" si="290"/>
        <v/>
      </c>
      <c r="BJ62" s="523" t="str">
        <f>IF(D62="","",COUNTIF($AG$14:AG62,AG62))</f>
        <v/>
      </c>
      <c r="BK62" s="523">
        <f t="shared" ref="BK62" si="314">IF(BJ62=1,BJ62,0)</f>
        <v>0</v>
      </c>
      <c r="BL62" s="523" t="str">
        <f t="shared" ref="BL62" si="315">IF(D62="","",$BP62)</f>
        <v/>
      </c>
      <c r="BM62" s="523" t="str">
        <f t="shared" ref="BM62" si="316">IF(E62="","",$BP62)</f>
        <v/>
      </c>
      <c r="BN62" s="523" t="str">
        <f t="shared" ref="BN62" si="317">IF(G62="","",$BP62)</f>
        <v/>
      </c>
      <c r="BO62" s="524" t="str">
        <f t="shared" ref="BO62" si="318">IFERROR(IF(H62="","",BP62),"")</f>
        <v/>
      </c>
      <c r="BP62" s="523">
        <v>25</v>
      </c>
      <c r="BQ62" s="523">
        <f>IF(C62&gt;0,"",IF(COUNTIF(BL62:BO63,BP62)=4,"",1))</f>
        <v>1</v>
      </c>
      <c r="BR62" s="84">
        <f>COUNTIF($AH$14:AH62,AG62&amp;"-"&amp;"*5000m*")</f>
        <v>0</v>
      </c>
      <c r="BS62" s="523">
        <f>SUM(BR62:BR63)/3</f>
        <v>0</v>
      </c>
      <c r="BT62" s="524" t="str">
        <f>IF(AG62="","",IF(AND(COUNTA(K62:K63)=0,COUNTA(U62:V63)=0),1,""))</f>
        <v/>
      </c>
      <c r="BU62" s="523">
        <f>IF(AND($AG62="",COUNTA(U62)&gt;0),1,0)</f>
        <v>0</v>
      </c>
      <c r="BV62" s="523">
        <f>IF(AND($AG62="",COUNTA(V62)&gt;0),1,0)</f>
        <v>0</v>
      </c>
      <c r="BW62" s="523" t="str">
        <f t="shared" ref="BW62" si="319">D62&amp;"-"&amp;U62</f>
        <v>-</v>
      </c>
      <c r="BX62" s="523" t="str">
        <f>IF(U62="","",COUNTIF($BW$14:BW62,BW62))</f>
        <v/>
      </c>
      <c r="BY62" s="523" t="str">
        <f t="shared" ref="BY62" si="320">D62&amp;"-"&amp;V62</f>
        <v>-</v>
      </c>
      <c r="BZ62" s="523" t="str">
        <f>IF(V62="","",COUNTIF($BY$14:BY62,BY62))</f>
        <v/>
      </c>
      <c r="CA62" s="84" t="str">
        <f>IFERROR(IF(VLOOKUP(K62,種目数エラー用!$B:$C,2,FALSE)=(VLOOKUP(K63,種目数エラー用!$B:$C,2,FALSE)),1,""),"")</f>
        <v/>
      </c>
    </row>
    <row r="63" spans="1:79" s="1" customFormat="1" ht="18" customHeight="1" thickBot="1">
      <c r="A63" s="483"/>
      <c r="B63" s="477"/>
      <c r="C63" s="472"/>
      <c r="D63" s="470"/>
      <c r="E63" s="470"/>
      <c r="F63" s="470"/>
      <c r="G63" s="281" t="str">
        <f>IF(C62&gt;0,VLOOKUP(C62,男子登録情報!$A$1:$H$1688,5,0),"")</f>
        <v/>
      </c>
      <c r="H63" s="475"/>
      <c r="I63" s="475"/>
      <c r="J63" s="281" t="s">
        <v>28</v>
      </c>
      <c r="K63" s="280"/>
      <c r="L63" s="5" t="str">
        <f>IF(K63&gt;0,VLOOKUP(K63,男子登録情報!$M$68:$N$86,2,0),"")</f>
        <v/>
      </c>
      <c r="M63" s="281" t="s">
        <v>29</v>
      </c>
      <c r="N63" s="282"/>
      <c r="O63" s="278" t="str">
        <f t="shared" si="300"/>
        <v/>
      </c>
      <c r="P63" s="279"/>
      <c r="Q63" s="332" t="str">
        <f t="shared" si="15"/>
        <v/>
      </c>
      <c r="R63" s="463"/>
      <c r="S63" s="464"/>
      <c r="T63" s="465"/>
      <c r="U63" s="445"/>
      <c r="V63" s="445"/>
      <c r="X63" s="84">
        <f t="shared" si="7"/>
        <v>0</v>
      </c>
      <c r="Z63" s="97">
        <f t="shared" si="267"/>
        <v>0</v>
      </c>
      <c r="AA63" s="523"/>
      <c r="AB63" s="84" t="str">
        <f t="shared" si="261"/>
        <v/>
      </c>
      <c r="AC63" s="84" t="str">
        <f t="shared" si="262"/>
        <v/>
      </c>
      <c r="AD63" s="84" t="str">
        <f t="shared" si="263"/>
        <v/>
      </c>
      <c r="AE63" s="84" t="str">
        <f t="shared" si="264"/>
        <v/>
      </c>
      <c r="AF63" s="100">
        <f t="shared" si="269"/>
        <v>0</v>
      </c>
      <c r="AG63" s="189" t="str">
        <f t="shared" ref="AG63" si="321">AG62</f>
        <v/>
      </c>
      <c r="AH63" s="84" t="str">
        <f t="shared" si="271"/>
        <v/>
      </c>
      <c r="AI63" s="84" t="str">
        <f t="shared" si="272"/>
        <v/>
      </c>
      <c r="AJ63" s="104" t="str">
        <f t="shared" si="19"/>
        <v/>
      </c>
      <c r="AK63" s="93">
        <f t="shared" si="273"/>
        <v>0</v>
      </c>
      <c r="AL63" s="93">
        <f>IFERROR(IF(C63="",0,IF(COUNTIF($C$14:C63,C63)&gt;1,1,0)),"")</f>
        <v>0</v>
      </c>
      <c r="AN63" s="93">
        <f t="shared" si="274"/>
        <v>0</v>
      </c>
      <c r="AO63" s="93" t="str">
        <f t="shared" si="275"/>
        <v>00000</v>
      </c>
      <c r="AP63" s="109" t="str">
        <f t="shared" si="276"/>
        <v>0秒0</v>
      </c>
      <c r="AQ63" s="110">
        <f t="shared" si="277"/>
        <v>0</v>
      </c>
      <c r="AR63" s="110" t="str">
        <f t="shared" si="278"/>
        <v>0</v>
      </c>
      <c r="AS63" s="110" t="str">
        <f t="shared" si="279"/>
        <v>0</v>
      </c>
      <c r="AT63" s="110" t="str">
        <f t="shared" si="280"/>
        <v>0m</v>
      </c>
      <c r="AU63" s="110" t="str">
        <f t="shared" si="281"/>
        <v>点</v>
      </c>
      <c r="AV63" s="93">
        <f t="shared" si="282"/>
        <v>0</v>
      </c>
      <c r="AW63" s="83" t="str">
        <f t="shared" si="283"/>
        <v/>
      </c>
      <c r="AX63" s="93">
        <f t="shared" si="284"/>
        <v>0</v>
      </c>
      <c r="AY63" s="93">
        <f t="shared" si="285"/>
        <v>0</v>
      </c>
      <c r="AZ63" s="93">
        <f t="shared" si="286"/>
        <v>0</v>
      </c>
      <c r="BA63" s="504"/>
      <c r="BB63" s="504"/>
      <c r="BC63" s="520"/>
      <c r="BD63" s="522"/>
      <c r="BE63" s="84" t="str">
        <f t="shared" si="287"/>
        <v/>
      </c>
      <c r="BF63" s="84" t="str">
        <f t="shared" si="288"/>
        <v/>
      </c>
      <c r="BG63" s="84" t="str">
        <f t="shared" si="289"/>
        <v/>
      </c>
      <c r="BH63" s="124" t="str">
        <f>IF(K63="","",COUNTIF($BG$14:BG63,BG63))</f>
        <v/>
      </c>
      <c r="BI63" s="1" t="str">
        <f t="shared" si="290"/>
        <v/>
      </c>
      <c r="BJ63" s="523"/>
      <c r="BK63" s="523"/>
      <c r="BL63" s="523"/>
      <c r="BM63" s="523"/>
      <c r="BN63" s="523"/>
      <c r="BO63" s="525"/>
      <c r="BP63" s="523"/>
      <c r="BQ63" s="523"/>
      <c r="BR63" s="84">
        <f>COUNTIF($AH$14:AH63,AG63&amp;"-"&amp;"*5000m*")</f>
        <v>0</v>
      </c>
      <c r="BS63" s="523"/>
      <c r="BT63" s="525"/>
      <c r="BU63" s="523"/>
      <c r="BV63" s="523"/>
      <c r="BW63" s="523"/>
      <c r="BX63" s="523"/>
      <c r="BY63" s="523"/>
      <c r="BZ63" s="523"/>
      <c r="CA63" s="84"/>
    </row>
    <row r="64" spans="1:79" s="1" customFormat="1" ht="18" customHeight="1" thickTop="1" thickBot="1">
      <c r="A64" s="482">
        <v>26</v>
      </c>
      <c r="B64" s="476" t="s">
        <v>1176</v>
      </c>
      <c r="C64" s="471"/>
      <c r="D64" s="469" t="str">
        <f>IF(C64&gt;0,VLOOKUP(C64,男子登録情報!$A$1:$H$1688,3,0),"")</f>
        <v/>
      </c>
      <c r="E64" s="469" t="str">
        <f>IF(C64&gt;0,VLOOKUP(C64,男子登録情報!$A$1:$H$1688,4,0),"")</f>
        <v/>
      </c>
      <c r="F64" s="469" t="str">
        <f>IF(C64&gt;0,VLOOKUP(C64,男子登録情報!$A$1:$H$1688,7,0),"")</f>
        <v/>
      </c>
      <c r="G64" s="320" t="str">
        <f>IF(C64&gt;0,VLOOKUP(C64,男子登録情報!$A$1:$H$1688,8,0),"")</f>
        <v/>
      </c>
      <c r="H64" s="475" t="e">
        <f>IF(G65&gt;0,VLOOKUP(G65,男子登録情報!$N$2:$O$49,2,0),"")</f>
        <v>#N/A</v>
      </c>
      <c r="I64" s="473" t="str">
        <f t="shared" ref="I64" si="322">IF(C64&gt;0,TEXT(C64,"100000000"),"000000000")</f>
        <v>000000000</v>
      </c>
      <c r="J64" s="321" t="s">
        <v>24</v>
      </c>
      <c r="K64" s="322"/>
      <c r="L64" s="5" t="str">
        <f>IF(K64&gt;0,VLOOKUP(K64,男子登録情報!$M$68:$N$86,2,0),"")</f>
        <v/>
      </c>
      <c r="M64" s="321" t="s">
        <v>27</v>
      </c>
      <c r="N64" s="275"/>
      <c r="O64" s="276" t="str">
        <f t="shared" si="300"/>
        <v/>
      </c>
      <c r="P64" s="277"/>
      <c r="Q64" s="329" t="str">
        <f t="shared" si="15"/>
        <v/>
      </c>
      <c r="R64" s="479"/>
      <c r="S64" s="480"/>
      <c r="T64" s="481"/>
      <c r="U64" s="444"/>
      <c r="V64" s="444"/>
      <c r="X64" s="84">
        <f t="shared" si="7"/>
        <v>0</v>
      </c>
      <c r="Z64" s="97">
        <f t="shared" si="267"/>
        <v>0</v>
      </c>
      <c r="AA64" s="523">
        <f t="shared" ref="AA64" si="323">C64</f>
        <v>0</v>
      </c>
      <c r="AB64" s="84" t="str">
        <f t="shared" si="261"/>
        <v/>
      </c>
      <c r="AC64" s="84" t="str">
        <f t="shared" si="262"/>
        <v/>
      </c>
      <c r="AD64" s="84" t="str">
        <f t="shared" si="263"/>
        <v/>
      </c>
      <c r="AE64" s="84" t="str">
        <f t="shared" si="264"/>
        <v/>
      </c>
      <c r="AF64" s="100">
        <f t="shared" si="269"/>
        <v>0</v>
      </c>
      <c r="AG64" s="188" t="str">
        <f t="shared" ref="AG64" si="324">IF(D64="","",D64)</f>
        <v/>
      </c>
      <c r="AH64" s="84" t="str">
        <f t="shared" si="271"/>
        <v/>
      </c>
      <c r="AI64" s="84" t="str">
        <f t="shared" si="272"/>
        <v/>
      </c>
      <c r="AJ64" s="104" t="str">
        <f t="shared" si="19"/>
        <v/>
      </c>
      <c r="AK64" s="93">
        <f t="shared" si="273"/>
        <v>0</v>
      </c>
      <c r="AL64" s="93">
        <f>IFERROR(IF(C64="",0,IF(COUNTIF($C$14:C64,C64)&gt;1,1,0)),"")</f>
        <v>0</v>
      </c>
      <c r="AN64" s="93">
        <f t="shared" si="274"/>
        <v>0</v>
      </c>
      <c r="AO64" s="93" t="str">
        <f t="shared" si="275"/>
        <v>00000</v>
      </c>
      <c r="AP64" s="109" t="str">
        <f t="shared" si="276"/>
        <v>0秒0</v>
      </c>
      <c r="AQ64" s="110">
        <f t="shared" si="277"/>
        <v>0</v>
      </c>
      <c r="AR64" s="110" t="str">
        <f t="shared" si="278"/>
        <v>0</v>
      </c>
      <c r="AS64" s="110" t="str">
        <f t="shared" si="279"/>
        <v>0</v>
      </c>
      <c r="AT64" s="110" t="str">
        <f t="shared" si="280"/>
        <v>0m</v>
      </c>
      <c r="AU64" s="110" t="str">
        <f t="shared" si="281"/>
        <v>点</v>
      </c>
      <c r="AV64" s="93">
        <f t="shared" si="282"/>
        <v>0</v>
      </c>
      <c r="AW64" s="83" t="str">
        <f t="shared" si="283"/>
        <v/>
      </c>
      <c r="AX64" s="93">
        <f t="shared" si="284"/>
        <v>0</v>
      </c>
      <c r="AY64" s="93">
        <f t="shared" si="285"/>
        <v>0</v>
      </c>
      <c r="AZ64" s="93">
        <f t="shared" si="286"/>
        <v>0</v>
      </c>
      <c r="BA64" s="503">
        <f>IF(U64="",0,COUNTA($U$14:U65))</f>
        <v>0</v>
      </c>
      <c r="BB64" s="503">
        <f>IF(V64="",0,COUNTA($V$14:V65))</f>
        <v>0</v>
      </c>
      <c r="BC64" s="519" t="e">
        <f>IF(OR($L64="20100",$L65="20100",#REF!="20100"),COUNTIF($L$14:L65,"20100"),0)</f>
        <v>#REF!</v>
      </c>
      <c r="BD64" s="521" t="e">
        <f>IF($BC64=0,0,INDEX($N64:$N65,MATCH("20100",$L64:$L65,0),1))</f>
        <v>#REF!</v>
      </c>
      <c r="BE64" s="84" t="str">
        <f t="shared" si="287"/>
        <v/>
      </c>
      <c r="BF64" s="84" t="str">
        <f t="shared" si="288"/>
        <v/>
      </c>
      <c r="BG64" s="84" t="str">
        <f t="shared" si="289"/>
        <v/>
      </c>
      <c r="BH64" s="124" t="str">
        <f>IF(K64="","",COUNTIF($BG$14:BG64,BG64))</f>
        <v/>
      </c>
      <c r="BI64" s="1" t="str">
        <f t="shared" si="290"/>
        <v/>
      </c>
      <c r="BJ64" s="523" t="str">
        <f>IF(D64="","",COUNTIF($AG$14:AG64,AG64))</f>
        <v/>
      </c>
      <c r="BK64" s="523">
        <f t="shared" ref="BK64" si="325">IF(BJ64=1,BJ64,0)</f>
        <v>0</v>
      </c>
      <c r="BL64" s="523" t="str">
        <f t="shared" ref="BL64" si="326">IF(D64="","",$BP64)</f>
        <v/>
      </c>
      <c r="BM64" s="523" t="str">
        <f t="shared" ref="BM64" si="327">IF(E64="","",$BP64)</f>
        <v/>
      </c>
      <c r="BN64" s="523" t="str">
        <f t="shared" ref="BN64" si="328">IF(G64="","",$BP64)</f>
        <v/>
      </c>
      <c r="BO64" s="524" t="str">
        <f t="shared" ref="BO64" si="329">IFERROR(IF(H64="","",BP64),"")</f>
        <v/>
      </c>
      <c r="BP64" s="523">
        <v>26</v>
      </c>
      <c r="BQ64" s="523">
        <f>IF(C64&gt;0,"",IF(COUNTIF(BL64:BO65,BP64)=4,"",1))</f>
        <v>1</v>
      </c>
      <c r="BR64" s="84">
        <f>COUNTIF($AH$14:AH64,AG64&amp;"-"&amp;"*5000m*")</f>
        <v>0</v>
      </c>
      <c r="BS64" s="523">
        <f>SUM(BR64:BR65)/3</f>
        <v>0</v>
      </c>
      <c r="BT64" s="524" t="str">
        <f>IF(AG64="","",IF(AND(COUNTA(K64:K65)=0,COUNTA(U64:V65)=0),1,""))</f>
        <v/>
      </c>
      <c r="BU64" s="523">
        <f>IF(AND($AG64="",COUNTA(U64)&gt;0),1,0)</f>
        <v>0</v>
      </c>
      <c r="BV64" s="523">
        <f>IF(AND($AG64="",COUNTA(V64)&gt;0),1,0)</f>
        <v>0</v>
      </c>
      <c r="BW64" s="523" t="str">
        <f t="shared" ref="BW64" si="330">D64&amp;"-"&amp;U64</f>
        <v>-</v>
      </c>
      <c r="BX64" s="523" t="str">
        <f>IF(U64="","",COUNTIF($BW$14:BW64,BW64))</f>
        <v/>
      </c>
      <c r="BY64" s="523" t="str">
        <f t="shared" ref="BY64" si="331">D64&amp;"-"&amp;V64</f>
        <v>-</v>
      </c>
      <c r="BZ64" s="523" t="str">
        <f>IF(V64="","",COUNTIF($BY$14:BY64,BY64))</f>
        <v/>
      </c>
      <c r="CA64" s="84" t="str">
        <f>IFERROR(IF(VLOOKUP(K64,種目数エラー用!$B:$C,2,FALSE)=(VLOOKUP(K65,種目数エラー用!$B:$C,2,FALSE)),1,""),"")</f>
        <v/>
      </c>
    </row>
    <row r="65" spans="1:79" s="1" customFormat="1" ht="18" customHeight="1" thickBot="1">
      <c r="A65" s="483"/>
      <c r="B65" s="477"/>
      <c r="C65" s="472"/>
      <c r="D65" s="470"/>
      <c r="E65" s="470"/>
      <c r="F65" s="470"/>
      <c r="G65" s="281" t="str">
        <f>IF(C64&gt;0,VLOOKUP(C64,男子登録情報!$A$1:$H$1688,5,0),"")</f>
        <v/>
      </c>
      <c r="H65" s="475"/>
      <c r="I65" s="475"/>
      <c r="J65" s="281" t="s">
        <v>28</v>
      </c>
      <c r="K65" s="280"/>
      <c r="L65" s="5" t="str">
        <f>IF(K65&gt;0,VLOOKUP(K65,男子登録情報!$M$68:$N$86,2,0),"")</f>
        <v/>
      </c>
      <c r="M65" s="281" t="s">
        <v>29</v>
      </c>
      <c r="N65" s="282"/>
      <c r="O65" s="278" t="str">
        <f t="shared" si="300"/>
        <v/>
      </c>
      <c r="P65" s="279"/>
      <c r="Q65" s="332" t="str">
        <f t="shared" si="15"/>
        <v/>
      </c>
      <c r="R65" s="463"/>
      <c r="S65" s="464"/>
      <c r="T65" s="465"/>
      <c r="U65" s="445"/>
      <c r="V65" s="445"/>
      <c r="X65" s="84">
        <f t="shared" si="7"/>
        <v>0</v>
      </c>
      <c r="Z65" s="97">
        <f t="shared" si="267"/>
        <v>0</v>
      </c>
      <c r="AA65" s="523"/>
      <c r="AB65" s="84" t="str">
        <f t="shared" si="261"/>
        <v/>
      </c>
      <c r="AC65" s="84" t="str">
        <f t="shared" si="262"/>
        <v/>
      </c>
      <c r="AD65" s="84" t="str">
        <f t="shared" si="263"/>
        <v/>
      </c>
      <c r="AE65" s="84" t="str">
        <f t="shared" si="264"/>
        <v/>
      </c>
      <c r="AF65" s="100">
        <f t="shared" si="269"/>
        <v>0</v>
      </c>
      <c r="AG65" s="189" t="str">
        <f t="shared" ref="AG65" si="332">AG64</f>
        <v/>
      </c>
      <c r="AH65" s="84" t="str">
        <f t="shared" si="271"/>
        <v/>
      </c>
      <c r="AI65" s="84" t="str">
        <f t="shared" si="272"/>
        <v/>
      </c>
      <c r="AJ65" s="104" t="str">
        <f t="shared" si="19"/>
        <v/>
      </c>
      <c r="AK65" s="93">
        <f t="shared" si="273"/>
        <v>0</v>
      </c>
      <c r="AL65" s="93">
        <f>IFERROR(IF(C65="",0,IF(COUNTIF($C$14:C65,C65)&gt;1,1,0)),"")</f>
        <v>0</v>
      </c>
      <c r="AN65" s="93">
        <f t="shared" si="274"/>
        <v>0</v>
      </c>
      <c r="AO65" s="93" t="str">
        <f t="shared" si="275"/>
        <v>00000</v>
      </c>
      <c r="AP65" s="109" t="str">
        <f t="shared" si="276"/>
        <v>0秒0</v>
      </c>
      <c r="AQ65" s="110">
        <f t="shared" si="277"/>
        <v>0</v>
      </c>
      <c r="AR65" s="110" t="str">
        <f t="shared" si="278"/>
        <v>0</v>
      </c>
      <c r="AS65" s="110" t="str">
        <f t="shared" si="279"/>
        <v>0</v>
      </c>
      <c r="AT65" s="110" t="str">
        <f t="shared" si="280"/>
        <v>0m</v>
      </c>
      <c r="AU65" s="110" t="str">
        <f t="shared" si="281"/>
        <v>点</v>
      </c>
      <c r="AV65" s="93">
        <f t="shared" si="282"/>
        <v>0</v>
      </c>
      <c r="AW65" s="83" t="str">
        <f t="shared" si="283"/>
        <v/>
      </c>
      <c r="AX65" s="93">
        <f t="shared" si="284"/>
        <v>0</v>
      </c>
      <c r="AY65" s="93">
        <f t="shared" si="285"/>
        <v>0</v>
      </c>
      <c r="AZ65" s="93">
        <f t="shared" si="286"/>
        <v>0</v>
      </c>
      <c r="BA65" s="504"/>
      <c r="BB65" s="504"/>
      <c r="BC65" s="520"/>
      <c r="BD65" s="522"/>
      <c r="BE65" s="84" t="str">
        <f t="shared" si="287"/>
        <v/>
      </c>
      <c r="BF65" s="84" t="str">
        <f t="shared" si="288"/>
        <v/>
      </c>
      <c r="BG65" s="84" t="str">
        <f t="shared" si="289"/>
        <v/>
      </c>
      <c r="BH65" s="124" t="str">
        <f>IF(K65="","",COUNTIF($BG$14:BG65,BG65))</f>
        <v/>
      </c>
      <c r="BI65" s="1" t="str">
        <f t="shared" si="290"/>
        <v/>
      </c>
      <c r="BJ65" s="523"/>
      <c r="BK65" s="523"/>
      <c r="BL65" s="523"/>
      <c r="BM65" s="523"/>
      <c r="BN65" s="523"/>
      <c r="BO65" s="525"/>
      <c r="BP65" s="523"/>
      <c r="BQ65" s="523"/>
      <c r="BR65" s="84">
        <f>COUNTIF($AH$14:AH65,AG65&amp;"-"&amp;"*5000m*")</f>
        <v>0</v>
      </c>
      <c r="BS65" s="523"/>
      <c r="BT65" s="525"/>
      <c r="BU65" s="523"/>
      <c r="BV65" s="523"/>
      <c r="BW65" s="523"/>
      <c r="BX65" s="523"/>
      <c r="BY65" s="523"/>
      <c r="BZ65" s="523"/>
      <c r="CA65" s="84"/>
    </row>
    <row r="66" spans="1:79" s="1" customFormat="1" ht="18" customHeight="1" thickTop="1" thickBot="1">
      <c r="A66" s="482">
        <v>27</v>
      </c>
      <c r="B66" s="476" t="s">
        <v>1176</v>
      </c>
      <c r="C66" s="471"/>
      <c r="D66" s="469" t="str">
        <f>IF(C66&gt;0,VLOOKUP(C66,男子登録情報!$A$1:$H$1688,3,0),"")</f>
        <v/>
      </c>
      <c r="E66" s="469" t="str">
        <f>IF(C66&gt;0,VLOOKUP(C66,男子登録情報!$A$1:$H$1688,4,0),"")</f>
        <v/>
      </c>
      <c r="F66" s="469" t="str">
        <f>IF(C66&gt;0,VLOOKUP(C66,男子登録情報!$A$1:$H$1688,7,0),"")</f>
        <v/>
      </c>
      <c r="G66" s="320" t="str">
        <f>IF(C66&gt;0,VLOOKUP(C66,男子登録情報!$A$1:$H$1688,8,0),"")</f>
        <v/>
      </c>
      <c r="H66" s="475" t="e">
        <f>IF(G67&gt;0,VLOOKUP(G67,男子登録情報!$N$2:$O$49,2,0),"")</f>
        <v>#N/A</v>
      </c>
      <c r="I66" s="473" t="str">
        <f t="shared" ref="I66" si="333">IF(C66&gt;0,TEXT(C66,"100000000"),"000000000")</f>
        <v>000000000</v>
      </c>
      <c r="J66" s="321" t="s">
        <v>24</v>
      </c>
      <c r="K66" s="322"/>
      <c r="L66" s="5" t="str">
        <f>IF(K66&gt;0,VLOOKUP(K66,男子登録情報!$M$68:$N$86,2,0),"")</f>
        <v/>
      </c>
      <c r="M66" s="321" t="s">
        <v>27</v>
      </c>
      <c r="N66" s="275"/>
      <c r="O66" s="276" t="str">
        <f t="shared" si="300"/>
        <v/>
      </c>
      <c r="P66" s="277"/>
      <c r="Q66" s="329" t="str">
        <f t="shared" si="15"/>
        <v/>
      </c>
      <c r="R66" s="479"/>
      <c r="S66" s="480"/>
      <c r="T66" s="481"/>
      <c r="U66" s="444"/>
      <c r="V66" s="444"/>
      <c r="X66" s="84">
        <f t="shared" si="7"/>
        <v>0</v>
      </c>
      <c r="Z66" s="97">
        <f t="shared" si="267"/>
        <v>0</v>
      </c>
      <c r="AA66" s="523">
        <f t="shared" ref="AA66" si="334">C66</f>
        <v>0</v>
      </c>
      <c r="AB66" s="84" t="str">
        <f t="shared" si="261"/>
        <v/>
      </c>
      <c r="AC66" s="84" t="str">
        <f t="shared" si="262"/>
        <v/>
      </c>
      <c r="AD66" s="84" t="str">
        <f t="shared" si="263"/>
        <v/>
      </c>
      <c r="AE66" s="84" t="str">
        <f t="shared" si="264"/>
        <v/>
      </c>
      <c r="AF66" s="100">
        <f t="shared" si="269"/>
        <v>0</v>
      </c>
      <c r="AG66" s="188" t="str">
        <f t="shared" ref="AG66" si="335">IF(D66="","",D66)</f>
        <v/>
      </c>
      <c r="AH66" s="84" t="str">
        <f t="shared" si="271"/>
        <v/>
      </c>
      <c r="AI66" s="84" t="str">
        <f t="shared" si="272"/>
        <v/>
      </c>
      <c r="AJ66" s="104" t="str">
        <f t="shared" si="19"/>
        <v/>
      </c>
      <c r="AK66" s="93">
        <f t="shared" si="273"/>
        <v>0</v>
      </c>
      <c r="AL66" s="93">
        <f>IFERROR(IF(C66="",0,IF(COUNTIF($C$14:C66,C66)&gt;1,1,0)),"")</f>
        <v>0</v>
      </c>
      <c r="AN66" s="93">
        <f t="shared" si="274"/>
        <v>0</v>
      </c>
      <c r="AO66" s="93" t="str">
        <f t="shared" si="275"/>
        <v>00000</v>
      </c>
      <c r="AP66" s="109" t="str">
        <f t="shared" si="276"/>
        <v>0秒0</v>
      </c>
      <c r="AQ66" s="110">
        <f t="shared" si="277"/>
        <v>0</v>
      </c>
      <c r="AR66" s="110" t="str">
        <f t="shared" si="278"/>
        <v>0</v>
      </c>
      <c r="AS66" s="110" t="str">
        <f t="shared" si="279"/>
        <v>0</v>
      </c>
      <c r="AT66" s="110" t="str">
        <f t="shared" si="280"/>
        <v>0m</v>
      </c>
      <c r="AU66" s="110" t="str">
        <f t="shared" si="281"/>
        <v>点</v>
      </c>
      <c r="AV66" s="93">
        <f t="shared" si="282"/>
        <v>0</v>
      </c>
      <c r="AW66" s="83" t="str">
        <f t="shared" si="283"/>
        <v/>
      </c>
      <c r="AX66" s="93">
        <f t="shared" si="284"/>
        <v>0</v>
      </c>
      <c r="AY66" s="93">
        <f t="shared" si="285"/>
        <v>0</v>
      </c>
      <c r="AZ66" s="93">
        <f t="shared" si="286"/>
        <v>0</v>
      </c>
      <c r="BA66" s="503">
        <f>IF(U66="",0,COUNTA($U$14:U67))</f>
        <v>0</v>
      </c>
      <c r="BB66" s="503">
        <f>IF(V66="",0,COUNTA($V$14:V67))</f>
        <v>0</v>
      </c>
      <c r="BC66" s="519" t="e">
        <f>IF(OR($L66="20100",$L67="20100",#REF!="20100"),COUNTIF($L$14:L67,"20100"),0)</f>
        <v>#REF!</v>
      </c>
      <c r="BD66" s="521" t="e">
        <f>IF($BC66=0,0,INDEX($N66:$N67,MATCH("20100",$L66:$L67,0),1))</f>
        <v>#REF!</v>
      </c>
      <c r="BE66" s="84" t="str">
        <f t="shared" si="287"/>
        <v/>
      </c>
      <c r="BF66" s="84" t="str">
        <f t="shared" si="288"/>
        <v/>
      </c>
      <c r="BG66" s="84" t="str">
        <f t="shared" si="289"/>
        <v/>
      </c>
      <c r="BH66" s="124" t="str">
        <f>IF(K66="","",COUNTIF($BG$14:BG66,BG66))</f>
        <v/>
      </c>
      <c r="BI66" s="1" t="str">
        <f t="shared" si="290"/>
        <v/>
      </c>
      <c r="BJ66" s="523" t="str">
        <f>IF(D66="","",COUNTIF($AG$14:AG66,AG66))</f>
        <v/>
      </c>
      <c r="BK66" s="523">
        <f t="shared" ref="BK66" si="336">IF(BJ66=1,BJ66,0)</f>
        <v>0</v>
      </c>
      <c r="BL66" s="523" t="str">
        <f t="shared" ref="BL66" si="337">IF(D66="","",$BP66)</f>
        <v/>
      </c>
      <c r="BM66" s="523" t="str">
        <f t="shared" ref="BM66" si="338">IF(E66="","",$BP66)</f>
        <v/>
      </c>
      <c r="BN66" s="523" t="str">
        <f t="shared" ref="BN66" si="339">IF(G66="","",$BP66)</f>
        <v/>
      </c>
      <c r="BO66" s="524" t="str">
        <f t="shared" ref="BO66" si="340">IFERROR(IF(H66="","",BP66),"")</f>
        <v/>
      </c>
      <c r="BP66" s="523">
        <v>27</v>
      </c>
      <c r="BQ66" s="523">
        <f>IF(C66&gt;0,"",IF(COUNTIF(BL66:BO67,BP66)=4,"",1))</f>
        <v>1</v>
      </c>
      <c r="BR66" s="84">
        <f>COUNTIF($AH$14:AH66,AG66&amp;"-"&amp;"*5000m*")</f>
        <v>0</v>
      </c>
      <c r="BS66" s="523">
        <f>SUM(BR66:BR67)/3</f>
        <v>0</v>
      </c>
      <c r="BT66" s="524" t="str">
        <f>IF(AG66="","",IF(AND(COUNTA(K66:K67)=0,COUNTA(U66:V67)=0),1,""))</f>
        <v/>
      </c>
      <c r="BU66" s="523">
        <f>IF(AND($AG66="",COUNTA(U66)&gt;0),1,0)</f>
        <v>0</v>
      </c>
      <c r="BV66" s="523">
        <f>IF(AND($AG66="",COUNTA(V66)&gt;0),1,0)</f>
        <v>0</v>
      </c>
      <c r="BW66" s="523" t="str">
        <f t="shared" ref="BW66" si="341">D66&amp;"-"&amp;U66</f>
        <v>-</v>
      </c>
      <c r="BX66" s="523" t="str">
        <f>IF(U66="","",COUNTIF($BW$14:BW66,BW66))</f>
        <v/>
      </c>
      <c r="BY66" s="523" t="str">
        <f t="shared" ref="BY66" si="342">D66&amp;"-"&amp;V66</f>
        <v>-</v>
      </c>
      <c r="BZ66" s="523" t="str">
        <f>IF(V66="","",COUNTIF($BY$14:BY66,BY66))</f>
        <v/>
      </c>
      <c r="CA66" s="84" t="str">
        <f>IFERROR(IF(VLOOKUP(K66,種目数エラー用!$B:$C,2,FALSE)=(VLOOKUP(K67,種目数エラー用!$B:$C,2,FALSE)),1,""),"")</f>
        <v/>
      </c>
    </row>
    <row r="67" spans="1:79" s="1" customFormat="1" ht="18" customHeight="1" thickBot="1">
      <c r="A67" s="483"/>
      <c r="B67" s="477"/>
      <c r="C67" s="472"/>
      <c r="D67" s="470"/>
      <c r="E67" s="470"/>
      <c r="F67" s="470"/>
      <c r="G67" s="281" t="str">
        <f>IF(C66&gt;0,VLOOKUP(C66,男子登録情報!$A$1:$H$1688,5,0),"")</f>
        <v/>
      </c>
      <c r="H67" s="475"/>
      <c r="I67" s="475"/>
      <c r="J67" s="281" t="s">
        <v>28</v>
      </c>
      <c r="K67" s="280"/>
      <c r="L67" s="5" t="str">
        <f>IF(K67&gt;0,VLOOKUP(K67,男子登録情報!$M$68:$N$86,2,0),"")</f>
        <v/>
      </c>
      <c r="M67" s="281" t="s">
        <v>29</v>
      </c>
      <c r="N67" s="282"/>
      <c r="O67" s="278" t="str">
        <f t="shared" si="300"/>
        <v/>
      </c>
      <c r="P67" s="279"/>
      <c r="Q67" s="332" t="str">
        <f t="shared" si="15"/>
        <v/>
      </c>
      <c r="R67" s="463"/>
      <c r="S67" s="464"/>
      <c r="T67" s="465"/>
      <c r="U67" s="445"/>
      <c r="V67" s="445"/>
      <c r="X67" s="84">
        <f t="shared" si="7"/>
        <v>0</v>
      </c>
      <c r="Z67" s="97">
        <f t="shared" si="267"/>
        <v>0</v>
      </c>
      <c r="AA67" s="523"/>
      <c r="AB67" s="84" t="str">
        <f t="shared" si="261"/>
        <v/>
      </c>
      <c r="AC67" s="84" t="str">
        <f t="shared" si="262"/>
        <v/>
      </c>
      <c r="AD67" s="84" t="str">
        <f t="shared" si="263"/>
        <v/>
      </c>
      <c r="AE67" s="84" t="str">
        <f t="shared" si="264"/>
        <v/>
      </c>
      <c r="AF67" s="100">
        <f t="shared" si="269"/>
        <v>0</v>
      </c>
      <c r="AG67" s="189" t="str">
        <f t="shared" ref="AG67" si="343">AG66</f>
        <v/>
      </c>
      <c r="AH67" s="84" t="str">
        <f t="shared" si="271"/>
        <v/>
      </c>
      <c r="AI67" s="84" t="str">
        <f t="shared" si="272"/>
        <v/>
      </c>
      <c r="AJ67" s="104" t="str">
        <f t="shared" si="19"/>
        <v/>
      </c>
      <c r="AK67" s="93">
        <f t="shared" si="273"/>
        <v>0</v>
      </c>
      <c r="AL67" s="93">
        <f>IFERROR(IF(C67="",0,IF(COUNTIF($C$14:C67,C67)&gt;1,1,0)),"")</f>
        <v>0</v>
      </c>
      <c r="AN67" s="93">
        <f t="shared" si="274"/>
        <v>0</v>
      </c>
      <c r="AO67" s="93" t="str">
        <f t="shared" si="275"/>
        <v>00000</v>
      </c>
      <c r="AP67" s="109" t="str">
        <f t="shared" si="276"/>
        <v>0秒0</v>
      </c>
      <c r="AQ67" s="110">
        <f t="shared" si="277"/>
        <v>0</v>
      </c>
      <c r="AR67" s="110" t="str">
        <f t="shared" si="278"/>
        <v>0</v>
      </c>
      <c r="AS67" s="110" t="str">
        <f t="shared" si="279"/>
        <v>0</v>
      </c>
      <c r="AT67" s="110" t="str">
        <f t="shared" si="280"/>
        <v>0m</v>
      </c>
      <c r="AU67" s="110" t="str">
        <f t="shared" si="281"/>
        <v>点</v>
      </c>
      <c r="AV67" s="93">
        <f t="shared" si="282"/>
        <v>0</v>
      </c>
      <c r="AW67" s="83" t="str">
        <f t="shared" si="283"/>
        <v/>
      </c>
      <c r="AX67" s="93">
        <f t="shared" si="284"/>
        <v>0</v>
      </c>
      <c r="AY67" s="93">
        <f t="shared" si="285"/>
        <v>0</v>
      </c>
      <c r="AZ67" s="93">
        <f t="shared" si="286"/>
        <v>0</v>
      </c>
      <c r="BA67" s="504"/>
      <c r="BB67" s="504"/>
      <c r="BC67" s="520"/>
      <c r="BD67" s="522"/>
      <c r="BE67" s="84" t="str">
        <f t="shared" si="287"/>
        <v/>
      </c>
      <c r="BF67" s="84" t="str">
        <f t="shared" si="288"/>
        <v/>
      </c>
      <c r="BG67" s="84" t="str">
        <f t="shared" si="289"/>
        <v/>
      </c>
      <c r="BH67" s="124" t="str">
        <f>IF(K67="","",COUNTIF($BG$14:BG67,BG67))</f>
        <v/>
      </c>
      <c r="BI67" s="1" t="str">
        <f t="shared" si="290"/>
        <v/>
      </c>
      <c r="BJ67" s="523"/>
      <c r="BK67" s="523"/>
      <c r="BL67" s="523"/>
      <c r="BM67" s="523"/>
      <c r="BN67" s="523"/>
      <c r="BO67" s="525"/>
      <c r="BP67" s="523"/>
      <c r="BQ67" s="523"/>
      <c r="BR67" s="84">
        <f>COUNTIF($AH$14:AH67,AG67&amp;"-"&amp;"*5000m*")</f>
        <v>0</v>
      </c>
      <c r="BS67" s="523"/>
      <c r="BT67" s="525"/>
      <c r="BU67" s="523"/>
      <c r="BV67" s="523"/>
      <c r="BW67" s="523"/>
      <c r="BX67" s="523"/>
      <c r="BY67" s="523"/>
      <c r="BZ67" s="523"/>
      <c r="CA67" s="84"/>
    </row>
    <row r="68" spans="1:79" s="1" customFormat="1" ht="18" customHeight="1" thickTop="1" thickBot="1">
      <c r="A68" s="482">
        <v>28</v>
      </c>
      <c r="B68" s="476" t="s">
        <v>1176</v>
      </c>
      <c r="C68" s="471"/>
      <c r="D68" s="469" t="str">
        <f>IF(C68&gt;0,VLOOKUP(C68,男子登録情報!$A$1:$H$1688,3,0),"")</f>
        <v/>
      </c>
      <c r="E68" s="469" t="str">
        <f>IF(C68&gt;0,VLOOKUP(C68,男子登録情報!$A$1:$H$1688,4,0),"")</f>
        <v/>
      </c>
      <c r="F68" s="469" t="str">
        <f>IF(C68&gt;0,VLOOKUP(C68,男子登録情報!$A$1:$H$1688,7,0),"")</f>
        <v/>
      </c>
      <c r="G68" s="320" t="str">
        <f>IF(C68&gt;0,VLOOKUP(C68,男子登録情報!$A$1:$H$1688,8,0),"")</f>
        <v/>
      </c>
      <c r="H68" s="475" t="e">
        <f>IF(G69&gt;0,VLOOKUP(G69,男子登録情報!$N$2:$O$49,2,0),"")</f>
        <v>#N/A</v>
      </c>
      <c r="I68" s="473" t="str">
        <f t="shared" ref="I68" si="344">IF(C68&gt;0,TEXT(C68,"100000000"),"000000000")</f>
        <v>000000000</v>
      </c>
      <c r="J68" s="321" t="s">
        <v>24</v>
      </c>
      <c r="K68" s="322"/>
      <c r="L68" s="5" t="str">
        <f>IF(K68&gt;0,VLOOKUP(K68,男子登録情報!$M$68:$N$86,2,0),"")</f>
        <v/>
      </c>
      <c r="M68" s="321" t="s">
        <v>27</v>
      </c>
      <c r="N68" s="275"/>
      <c r="O68" s="276" t="str">
        <f t="shared" si="300"/>
        <v/>
      </c>
      <c r="P68" s="277"/>
      <c r="Q68" s="329" t="str">
        <f t="shared" si="15"/>
        <v/>
      </c>
      <c r="R68" s="479"/>
      <c r="S68" s="480"/>
      <c r="T68" s="481"/>
      <c r="U68" s="444"/>
      <c r="V68" s="444"/>
      <c r="X68" s="84">
        <f t="shared" si="7"/>
        <v>0</v>
      </c>
      <c r="Z68" s="97">
        <f t="shared" si="267"/>
        <v>0</v>
      </c>
      <c r="AA68" s="523">
        <f t="shared" ref="AA68" si="345">C68</f>
        <v>0</v>
      </c>
      <c r="AB68" s="84" t="str">
        <f t="shared" si="261"/>
        <v/>
      </c>
      <c r="AC68" s="84" t="str">
        <f t="shared" si="262"/>
        <v/>
      </c>
      <c r="AD68" s="84" t="str">
        <f t="shared" si="263"/>
        <v/>
      </c>
      <c r="AE68" s="84" t="str">
        <f t="shared" si="264"/>
        <v/>
      </c>
      <c r="AF68" s="100">
        <f t="shared" si="269"/>
        <v>0</v>
      </c>
      <c r="AG68" s="188" t="str">
        <f t="shared" ref="AG68" si="346">IF(D68="","",D68)</f>
        <v/>
      </c>
      <c r="AH68" s="84" t="str">
        <f t="shared" si="271"/>
        <v/>
      </c>
      <c r="AI68" s="84" t="str">
        <f t="shared" si="272"/>
        <v/>
      </c>
      <c r="AJ68" s="104" t="str">
        <f t="shared" si="19"/>
        <v/>
      </c>
      <c r="AK68" s="93">
        <f t="shared" si="273"/>
        <v>0</v>
      </c>
      <c r="AL68" s="93">
        <f>IFERROR(IF(C68="",0,IF(COUNTIF($C$14:C68,C68)&gt;1,1,0)),"")</f>
        <v>0</v>
      </c>
      <c r="AN68" s="93">
        <f t="shared" si="274"/>
        <v>0</v>
      </c>
      <c r="AO68" s="93" t="str">
        <f t="shared" si="275"/>
        <v>00000</v>
      </c>
      <c r="AP68" s="109" t="str">
        <f t="shared" si="276"/>
        <v>0秒0</v>
      </c>
      <c r="AQ68" s="110">
        <f t="shared" si="277"/>
        <v>0</v>
      </c>
      <c r="AR68" s="110" t="str">
        <f t="shared" si="278"/>
        <v>0</v>
      </c>
      <c r="AS68" s="110" t="str">
        <f t="shared" si="279"/>
        <v>0</v>
      </c>
      <c r="AT68" s="110" t="str">
        <f t="shared" si="280"/>
        <v>0m</v>
      </c>
      <c r="AU68" s="110" t="str">
        <f t="shared" si="281"/>
        <v>点</v>
      </c>
      <c r="AV68" s="93">
        <f t="shared" si="282"/>
        <v>0</v>
      </c>
      <c r="AW68" s="83" t="str">
        <f t="shared" si="283"/>
        <v/>
      </c>
      <c r="AX68" s="93">
        <f t="shared" si="284"/>
        <v>0</v>
      </c>
      <c r="AY68" s="93">
        <f t="shared" si="285"/>
        <v>0</v>
      </c>
      <c r="AZ68" s="93">
        <f t="shared" si="286"/>
        <v>0</v>
      </c>
      <c r="BA68" s="503">
        <f>IF(U68="",0,COUNTA($U$14:U69))</f>
        <v>0</v>
      </c>
      <c r="BB68" s="503">
        <f>IF(V68="",0,COUNTA($V$14:V69))</f>
        <v>0</v>
      </c>
      <c r="BC68" s="519" t="e">
        <f>IF(OR($L68="20100",$L69="20100",#REF!="20100"),COUNTIF($L$14:L69,"20100"),0)</f>
        <v>#REF!</v>
      </c>
      <c r="BD68" s="521" t="e">
        <f>IF($BC68=0,0,INDEX($N68:$N69,MATCH("20100",$L68:$L69,0),1))</f>
        <v>#REF!</v>
      </c>
      <c r="BE68" s="84" t="str">
        <f t="shared" si="287"/>
        <v/>
      </c>
      <c r="BF68" s="84" t="str">
        <f t="shared" si="288"/>
        <v/>
      </c>
      <c r="BG68" s="84" t="str">
        <f t="shared" si="289"/>
        <v/>
      </c>
      <c r="BH68" s="124" t="str">
        <f>IF(K68="","",COUNTIF($BG$14:BG68,BG68))</f>
        <v/>
      </c>
      <c r="BI68" s="1" t="str">
        <f t="shared" si="290"/>
        <v/>
      </c>
      <c r="BJ68" s="523" t="str">
        <f>IF(D68="","",COUNTIF($AG$14:AG68,AG68))</f>
        <v/>
      </c>
      <c r="BK68" s="523">
        <f t="shared" ref="BK68" si="347">IF(BJ68=1,BJ68,0)</f>
        <v>0</v>
      </c>
      <c r="BL68" s="523" t="str">
        <f t="shared" ref="BL68" si="348">IF(D68="","",$BP68)</f>
        <v/>
      </c>
      <c r="BM68" s="523" t="str">
        <f t="shared" ref="BM68" si="349">IF(E68="","",$BP68)</f>
        <v/>
      </c>
      <c r="BN68" s="523" t="str">
        <f t="shared" ref="BN68" si="350">IF(G68="","",$BP68)</f>
        <v/>
      </c>
      <c r="BO68" s="524" t="str">
        <f t="shared" ref="BO68" si="351">IFERROR(IF(H68="","",BP68),"")</f>
        <v/>
      </c>
      <c r="BP68" s="523">
        <v>28</v>
      </c>
      <c r="BQ68" s="523">
        <f>IF(C68&gt;0,"",IF(COUNTIF(BL68:BO69,BP68)=4,"",1))</f>
        <v>1</v>
      </c>
      <c r="BR68" s="84">
        <f>COUNTIF($AH$14:AH68,AG68&amp;"-"&amp;"*5000m*")</f>
        <v>0</v>
      </c>
      <c r="BS68" s="523">
        <f>SUM(BR68:BR69)/3</f>
        <v>0</v>
      </c>
      <c r="BT68" s="524" t="str">
        <f>IF(AG68="","",IF(AND(COUNTA(K68:K69)=0,COUNTA(U68:V69)=0),1,""))</f>
        <v/>
      </c>
      <c r="BU68" s="523">
        <f>IF(AND($AG68="",COUNTA(U68)&gt;0),1,0)</f>
        <v>0</v>
      </c>
      <c r="BV68" s="523">
        <f>IF(AND($AG68="",COUNTA(V68)&gt;0),1,0)</f>
        <v>0</v>
      </c>
      <c r="BW68" s="523" t="str">
        <f t="shared" ref="BW68" si="352">D68&amp;"-"&amp;U68</f>
        <v>-</v>
      </c>
      <c r="BX68" s="523" t="str">
        <f>IF(U68="","",COUNTIF($BW$14:BW68,BW68))</f>
        <v/>
      </c>
      <c r="BY68" s="523" t="str">
        <f t="shared" ref="BY68" si="353">D68&amp;"-"&amp;V68</f>
        <v>-</v>
      </c>
      <c r="BZ68" s="523" t="str">
        <f>IF(V68="","",COUNTIF($BY$14:BY68,BY68))</f>
        <v/>
      </c>
      <c r="CA68" s="84" t="str">
        <f>IFERROR(IF(VLOOKUP(K68,種目数エラー用!$B:$C,2,FALSE)=(VLOOKUP(K69,種目数エラー用!$B:$C,2,FALSE)),1,""),"")</f>
        <v/>
      </c>
    </row>
    <row r="69" spans="1:79" s="1" customFormat="1" ht="18" customHeight="1" thickBot="1">
      <c r="A69" s="483"/>
      <c r="B69" s="477"/>
      <c r="C69" s="472"/>
      <c r="D69" s="470"/>
      <c r="E69" s="470"/>
      <c r="F69" s="470"/>
      <c r="G69" s="281" t="str">
        <f>IF(C68&gt;0,VLOOKUP(C68,男子登録情報!$A$1:$H$1688,5,0),"")</f>
        <v/>
      </c>
      <c r="H69" s="475"/>
      <c r="I69" s="475"/>
      <c r="J69" s="281" t="s">
        <v>28</v>
      </c>
      <c r="K69" s="280"/>
      <c r="L69" s="5" t="str">
        <f>IF(K69&gt;0,VLOOKUP(K69,男子登録情報!$M$68:$N$86,2,0),"")</f>
        <v/>
      </c>
      <c r="M69" s="281" t="s">
        <v>29</v>
      </c>
      <c r="N69" s="282"/>
      <c r="O69" s="278" t="str">
        <f t="shared" si="300"/>
        <v/>
      </c>
      <c r="P69" s="279"/>
      <c r="Q69" s="332" t="str">
        <f t="shared" si="15"/>
        <v/>
      </c>
      <c r="R69" s="463"/>
      <c r="S69" s="464"/>
      <c r="T69" s="465"/>
      <c r="U69" s="445"/>
      <c r="V69" s="445"/>
      <c r="X69" s="84">
        <f t="shared" si="7"/>
        <v>0</v>
      </c>
      <c r="Z69" s="97">
        <f t="shared" si="267"/>
        <v>0</v>
      </c>
      <c r="AA69" s="523"/>
      <c r="AB69" s="84" t="str">
        <f t="shared" si="261"/>
        <v/>
      </c>
      <c r="AC69" s="84" t="str">
        <f t="shared" si="262"/>
        <v/>
      </c>
      <c r="AD69" s="84" t="str">
        <f t="shared" si="263"/>
        <v/>
      </c>
      <c r="AE69" s="84" t="str">
        <f t="shared" si="264"/>
        <v/>
      </c>
      <c r="AF69" s="100">
        <f t="shared" si="269"/>
        <v>0</v>
      </c>
      <c r="AG69" s="189" t="str">
        <f t="shared" ref="AG69" si="354">AG68</f>
        <v/>
      </c>
      <c r="AH69" s="84" t="str">
        <f t="shared" si="271"/>
        <v/>
      </c>
      <c r="AI69" s="84" t="str">
        <f t="shared" si="272"/>
        <v/>
      </c>
      <c r="AJ69" s="104" t="str">
        <f t="shared" si="19"/>
        <v/>
      </c>
      <c r="AK69" s="93">
        <f t="shared" si="273"/>
        <v>0</v>
      </c>
      <c r="AL69" s="93">
        <f>IFERROR(IF(C69="",0,IF(COUNTIF($C$14:C69,C69)&gt;1,1,0)),"")</f>
        <v>0</v>
      </c>
      <c r="AN69" s="93">
        <f t="shared" si="274"/>
        <v>0</v>
      </c>
      <c r="AO69" s="93" t="str">
        <f t="shared" si="275"/>
        <v>00000</v>
      </c>
      <c r="AP69" s="109" t="str">
        <f t="shared" si="276"/>
        <v>0秒0</v>
      </c>
      <c r="AQ69" s="110">
        <f t="shared" si="277"/>
        <v>0</v>
      </c>
      <c r="AR69" s="110" t="str">
        <f t="shared" si="278"/>
        <v>0</v>
      </c>
      <c r="AS69" s="110" t="str">
        <f t="shared" si="279"/>
        <v>0</v>
      </c>
      <c r="AT69" s="110" t="str">
        <f t="shared" si="280"/>
        <v>0m</v>
      </c>
      <c r="AU69" s="110" t="str">
        <f t="shared" si="281"/>
        <v>点</v>
      </c>
      <c r="AV69" s="93">
        <f t="shared" si="282"/>
        <v>0</v>
      </c>
      <c r="AW69" s="83" t="str">
        <f t="shared" si="283"/>
        <v/>
      </c>
      <c r="AX69" s="93">
        <f t="shared" si="284"/>
        <v>0</v>
      </c>
      <c r="AY69" s="93">
        <f t="shared" si="285"/>
        <v>0</v>
      </c>
      <c r="AZ69" s="93">
        <f t="shared" si="286"/>
        <v>0</v>
      </c>
      <c r="BA69" s="504"/>
      <c r="BB69" s="504"/>
      <c r="BC69" s="520"/>
      <c r="BD69" s="522"/>
      <c r="BE69" s="84" t="str">
        <f t="shared" si="287"/>
        <v/>
      </c>
      <c r="BF69" s="84" t="str">
        <f t="shared" si="288"/>
        <v/>
      </c>
      <c r="BG69" s="84" t="str">
        <f t="shared" si="289"/>
        <v/>
      </c>
      <c r="BH69" s="124" t="str">
        <f>IF(K69="","",COUNTIF($BG$14:BG69,BG69))</f>
        <v/>
      </c>
      <c r="BI69" s="1" t="str">
        <f t="shared" si="290"/>
        <v/>
      </c>
      <c r="BJ69" s="523"/>
      <c r="BK69" s="523"/>
      <c r="BL69" s="523"/>
      <c r="BM69" s="523"/>
      <c r="BN69" s="523"/>
      <c r="BO69" s="525"/>
      <c r="BP69" s="523"/>
      <c r="BQ69" s="523"/>
      <c r="BR69" s="84">
        <f>COUNTIF($AH$14:AH69,AG69&amp;"-"&amp;"*5000m*")</f>
        <v>0</v>
      </c>
      <c r="BS69" s="523"/>
      <c r="BT69" s="525"/>
      <c r="BU69" s="523"/>
      <c r="BV69" s="523"/>
      <c r="BW69" s="523"/>
      <c r="BX69" s="523"/>
      <c r="BY69" s="523"/>
      <c r="BZ69" s="523"/>
      <c r="CA69" s="84"/>
    </row>
    <row r="70" spans="1:79" s="1" customFormat="1" ht="18" customHeight="1" thickTop="1" thickBot="1">
      <c r="A70" s="482">
        <v>29</v>
      </c>
      <c r="B70" s="476" t="s">
        <v>1176</v>
      </c>
      <c r="C70" s="471"/>
      <c r="D70" s="469" t="str">
        <f>IF(C70&gt;0,VLOOKUP(C70,男子登録情報!$A$1:$H$1688,3,0),"")</f>
        <v/>
      </c>
      <c r="E70" s="469" t="str">
        <f>IF(C70&gt;0,VLOOKUP(C70,男子登録情報!$A$1:$H$1688,4,0),"")</f>
        <v/>
      </c>
      <c r="F70" s="469" t="str">
        <f>IF(C70&gt;0,VLOOKUP(C70,男子登録情報!$A$1:$H$1688,7,0),"")</f>
        <v/>
      </c>
      <c r="G70" s="320" t="str">
        <f>IF(C70&gt;0,VLOOKUP(C70,男子登録情報!$A$1:$H$1688,8,0),"")</f>
        <v/>
      </c>
      <c r="H70" s="475" t="e">
        <f>IF(G71&gt;0,VLOOKUP(G71,男子登録情報!$N$2:$O$49,2,0),"")</f>
        <v>#N/A</v>
      </c>
      <c r="I70" s="473" t="str">
        <f t="shared" ref="I70" si="355">IF(C70&gt;0,TEXT(C70,"100000000"),"000000000")</f>
        <v>000000000</v>
      </c>
      <c r="J70" s="321" t="s">
        <v>24</v>
      </c>
      <c r="K70" s="322"/>
      <c r="L70" s="5" t="str">
        <f>IF(K70&gt;0,VLOOKUP(K70,男子登録情報!$M$68:$N$86,2,0),"")</f>
        <v/>
      </c>
      <c r="M70" s="321" t="s">
        <v>27</v>
      </c>
      <c r="N70" s="275"/>
      <c r="O70" s="276" t="str">
        <f t="shared" si="300"/>
        <v/>
      </c>
      <c r="P70" s="277"/>
      <c r="Q70" s="329" t="str">
        <f t="shared" si="15"/>
        <v/>
      </c>
      <c r="R70" s="479"/>
      <c r="S70" s="480"/>
      <c r="T70" s="481"/>
      <c r="U70" s="444"/>
      <c r="V70" s="444"/>
      <c r="X70" s="84">
        <f t="shared" si="7"/>
        <v>0</v>
      </c>
      <c r="Z70" s="97">
        <f t="shared" si="267"/>
        <v>0</v>
      </c>
      <c r="AA70" s="523">
        <f t="shared" ref="AA70" si="356">C70</f>
        <v>0</v>
      </c>
      <c r="AB70" s="84" t="str">
        <f t="shared" si="261"/>
        <v/>
      </c>
      <c r="AC70" s="84" t="str">
        <f t="shared" si="262"/>
        <v/>
      </c>
      <c r="AD70" s="84" t="str">
        <f t="shared" si="263"/>
        <v/>
      </c>
      <c r="AE70" s="84" t="str">
        <f t="shared" si="264"/>
        <v/>
      </c>
      <c r="AF70" s="100">
        <f t="shared" si="269"/>
        <v>0</v>
      </c>
      <c r="AG70" s="188" t="str">
        <f t="shared" ref="AG70" si="357">IF(D70="","",D70)</f>
        <v/>
      </c>
      <c r="AH70" s="84" t="str">
        <f t="shared" si="271"/>
        <v/>
      </c>
      <c r="AI70" s="84" t="str">
        <f t="shared" si="272"/>
        <v/>
      </c>
      <c r="AJ70" s="104" t="str">
        <f t="shared" si="19"/>
        <v/>
      </c>
      <c r="AK70" s="93">
        <f t="shared" si="273"/>
        <v>0</v>
      </c>
      <c r="AL70" s="93">
        <f>IFERROR(IF(C70="",0,IF(COUNTIF($C$14:C70,C70)&gt;1,1,0)),"")</f>
        <v>0</v>
      </c>
      <c r="AN70" s="93">
        <f t="shared" si="274"/>
        <v>0</v>
      </c>
      <c r="AO70" s="93" t="str">
        <f t="shared" si="275"/>
        <v>00000</v>
      </c>
      <c r="AP70" s="109" t="str">
        <f t="shared" si="276"/>
        <v>0秒0</v>
      </c>
      <c r="AQ70" s="110">
        <f t="shared" si="277"/>
        <v>0</v>
      </c>
      <c r="AR70" s="110" t="str">
        <f t="shared" si="278"/>
        <v>0</v>
      </c>
      <c r="AS70" s="110" t="str">
        <f t="shared" si="279"/>
        <v>0</v>
      </c>
      <c r="AT70" s="110" t="str">
        <f t="shared" si="280"/>
        <v>0m</v>
      </c>
      <c r="AU70" s="110" t="str">
        <f t="shared" si="281"/>
        <v>点</v>
      </c>
      <c r="AV70" s="93">
        <f t="shared" si="282"/>
        <v>0</v>
      </c>
      <c r="AW70" s="83" t="str">
        <f t="shared" si="283"/>
        <v/>
      </c>
      <c r="AX70" s="93">
        <f t="shared" si="284"/>
        <v>0</v>
      </c>
      <c r="AY70" s="93">
        <f t="shared" si="285"/>
        <v>0</v>
      </c>
      <c r="AZ70" s="93">
        <f t="shared" si="286"/>
        <v>0</v>
      </c>
      <c r="BA70" s="503">
        <f>IF(U70="",0,COUNTA($U$14:U71))</f>
        <v>0</v>
      </c>
      <c r="BB70" s="503">
        <f>IF(V70="",0,COUNTA($V$14:V71))</f>
        <v>0</v>
      </c>
      <c r="BC70" s="519" t="e">
        <f>IF(OR($L70="20100",$L71="20100",#REF!="20100"),COUNTIF($L$14:L71,"20100"),0)</f>
        <v>#REF!</v>
      </c>
      <c r="BD70" s="521" t="e">
        <f>IF($BC70=0,0,INDEX($N70:$N71,MATCH("20100",$L70:$L71,0),1))</f>
        <v>#REF!</v>
      </c>
      <c r="BE70" s="84" t="str">
        <f t="shared" si="287"/>
        <v/>
      </c>
      <c r="BF70" s="84" t="str">
        <f t="shared" si="288"/>
        <v/>
      </c>
      <c r="BG70" s="84" t="str">
        <f t="shared" si="289"/>
        <v/>
      </c>
      <c r="BH70" s="124" t="str">
        <f>IF(K70="","",COUNTIF($BG$14:BG70,BG70))</f>
        <v/>
      </c>
      <c r="BI70" s="1" t="str">
        <f t="shared" si="290"/>
        <v/>
      </c>
      <c r="BJ70" s="523" t="str">
        <f>IF(D70="","",COUNTIF($AG$14:AG70,AG70))</f>
        <v/>
      </c>
      <c r="BK70" s="523">
        <f t="shared" ref="BK70" si="358">IF(BJ70=1,BJ70,0)</f>
        <v>0</v>
      </c>
      <c r="BL70" s="523" t="str">
        <f t="shared" ref="BL70" si="359">IF(D70="","",$BP70)</f>
        <v/>
      </c>
      <c r="BM70" s="523" t="str">
        <f t="shared" ref="BM70" si="360">IF(E70="","",$BP70)</f>
        <v/>
      </c>
      <c r="BN70" s="523" t="str">
        <f t="shared" ref="BN70" si="361">IF(G70="","",$BP70)</f>
        <v/>
      </c>
      <c r="BO70" s="524" t="str">
        <f t="shared" ref="BO70" si="362">IFERROR(IF(H70="","",BP70),"")</f>
        <v/>
      </c>
      <c r="BP70" s="523">
        <v>29</v>
      </c>
      <c r="BQ70" s="523">
        <f>IF(C70&gt;0,"",IF(COUNTIF(BL70:BO71,BP70)=4,"",1))</f>
        <v>1</v>
      </c>
      <c r="BR70" s="84">
        <f>COUNTIF($AH$14:AH70,AG70&amp;"-"&amp;"*5000m*")</f>
        <v>0</v>
      </c>
      <c r="BS70" s="523">
        <f>SUM(BR70:BR71)/3</f>
        <v>0</v>
      </c>
      <c r="BT70" s="524" t="str">
        <f>IF(AG70="","",IF(AND(COUNTA(K70:K71)=0,COUNTA(U70:V71)=0),1,""))</f>
        <v/>
      </c>
      <c r="BU70" s="523">
        <f>IF(AND($AG70="",COUNTA(U70)&gt;0),1,0)</f>
        <v>0</v>
      </c>
      <c r="BV70" s="523">
        <f>IF(AND($AG70="",COUNTA(V70)&gt;0),1,0)</f>
        <v>0</v>
      </c>
      <c r="BW70" s="523" t="str">
        <f t="shared" ref="BW70" si="363">D70&amp;"-"&amp;U70</f>
        <v>-</v>
      </c>
      <c r="BX70" s="523" t="str">
        <f>IF(U70="","",COUNTIF($BW$14:BW70,BW70))</f>
        <v/>
      </c>
      <c r="BY70" s="523" t="str">
        <f t="shared" ref="BY70" si="364">D70&amp;"-"&amp;V70</f>
        <v>-</v>
      </c>
      <c r="BZ70" s="523" t="str">
        <f>IF(V70="","",COUNTIF($BY$14:BY70,BY70))</f>
        <v/>
      </c>
      <c r="CA70" s="84" t="str">
        <f>IFERROR(IF(VLOOKUP(K70,種目数エラー用!$B:$C,2,FALSE)=(VLOOKUP(K71,種目数エラー用!$B:$C,2,FALSE)),1,""),"")</f>
        <v/>
      </c>
    </row>
    <row r="71" spans="1:79" s="1" customFormat="1" ht="18" customHeight="1" thickBot="1">
      <c r="A71" s="483"/>
      <c r="B71" s="477"/>
      <c r="C71" s="472"/>
      <c r="D71" s="470"/>
      <c r="E71" s="470"/>
      <c r="F71" s="470"/>
      <c r="G71" s="281" t="str">
        <f>IF(C70&gt;0,VLOOKUP(C70,男子登録情報!$A$1:$H$1688,5,0),"")</f>
        <v/>
      </c>
      <c r="H71" s="475"/>
      <c r="I71" s="475"/>
      <c r="J71" s="281" t="s">
        <v>28</v>
      </c>
      <c r="K71" s="280"/>
      <c r="L71" s="5" t="str">
        <f>IF(K71&gt;0,VLOOKUP(K71,男子登録情報!$M$68:$N$86,2,0),"")</f>
        <v/>
      </c>
      <c r="M71" s="281" t="s">
        <v>29</v>
      </c>
      <c r="N71" s="282"/>
      <c r="O71" s="278" t="str">
        <f t="shared" si="300"/>
        <v/>
      </c>
      <c r="P71" s="279"/>
      <c r="Q71" s="332" t="str">
        <f t="shared" si="15"/>
        <v/>
      </c>
      <c r="R71" s="463"/>
      <c r="S71" s="464"/>
      <c r="T71" s="465"/>
      <c r="U71" s="445"/>
      <c r="V71" s="445"/>
      <c r="X71" s="84">
        <f t="shared" si="7"/>
        <v>0</v>
      </c>
      <c r="Z71" s="97">
        <f t="shared" si="267"/>
        <v>0</v>
      </c>
      <c r="AA71" s="523"/>
      <c r="AB71" s="84" t="str">
        <f t="shared" si="261"/>
        <v/>
      </c>
      <c r="AC71" s="84" t="str">
        <f t="shared" si="262"/>
        <v/>
      </c>
      <c r="AD71" s="84" t="str">
        <f t="shared" si="263"/>
        <v/>
      </c>
      <c r="AE71" s="84" t="str">
        <f t="shared" si="264"/>
        <v/>
      </c>
      <c r="AF71" s="100">
        <f t="shared" si="269"/>
        <v>0</v>
      </c>
      <c r="AG71" s="189" t="str">
        <f t="shared" ref="AG71" si="365">AG70</f>
        <v/>
      </c>
      <c r="AH71" s="84" t="str">
        <f t="shared" si="271"/>
        <v/>
      </c>
      <c r="AI71" s="84" t="str">
        <f t="shared" si="272"/>
        <v/>
      </c>
      <c r="AJ71" s="104" t="str">
        <f t="shared" si="19"/>
        <v/>
      </c>
      <c r="AK71" s="93">
        <f t="shared" si="273"/>
        <v>0</v>
      </c>
      <c r="AL71" s="93">
        <f>IFERROR(IF(C71="",0,IF(COUNTIF($C$14:C71,C71)&gt;1,1,0)),"")</f>
        <v>0</v>
      </c>
      <c r="AN71" s="93">
        <f t="shared" si="274"/>
        <v>0</v>
      </c>
      <c r="AO71" s="93" t="str">
        <f t="shared" si="275"/>
        <v>00000</v>
      </c>
      <c r="AP71" s="109" t="str">
        <f t="shared" si="276"/>
        <v>0秒0</v>
      </c>
      <c r="AQ71" s="110">
        <f t="shared" si="277"/>
        <v>0</v>
      </c>
      <c r="AR71" s="110" t="str">
        <f t="shared" si="278"/>
        <v>0</v>
      </c>
      <c r="AS71" s="110" t="str">
        <f t="shared" si="279"/>
        <v>0</v>
      </c>
      <c r="AT71" s="110" t="str">
        <f t="shared" si="280"/>
        <v>0m</v>
      </c>
      <c r="AU71" s="110" t="str">
        <f t="shared" si="281"/>
        <v>点</v>
      </c>
      <c r="AV71" s="93">
        <f t="shared" si="282"/>
        <v>0</v>
      </c>
      <c r="AW71" s="83" t="str">
        <f t="shared" si="283"/>
        <v/>
      </c>
      <c r="AX71" s="93">
        <f t="shared" si="284"/>
        <v>0</v>
      </c>
      <c r="AY71" s="93">
        <f t="shared" si="285"/>
        <v>0</v>
      </c>
      <c r="AZ71" s="93">
        <f t="shared" si="286"/>
        <v>0</v>
      </c>
      <c r="BA71" s="504"/>
      <c r="BB71" s="504"/>
      <c r="BC71" s="520"/>
      <c r="BD71" s="522"/>
      <c r="BE71" s="84" t="str">
        <f t="shared" si="287"/>
        <v/>
      </c>
      <c r="BF71" s="84" t="str">
        <f t="shared" si="288"/>
        <v/>
      </c>
      <c r="BG71" s="84" t="str">
        <f t="shared" si="289"/>
        <v/>
      </c>
      <c r="BH71" s="124" t="str">
        <f>IF(K71="","",COUNTIF($BG$14:BG71,BG71))</f>
        <v/>
      </c>
      <c r="BI71" s="1" t="str">
        <f t="shared" si="290"/>
        <v/>
      </c>
      <c r="BJ71" s="523"/>
      <c r="BK71" s="523"/>
      <c r="BL71" s="523"/>
      <c r="BM71" s="523"/>
      <c r="BN71" s="523"/>
      <c r="BO71" s="525"/>
      <c r="BP71" s="523"/>
      <c r="BQ71" s="523"/>
      <c r="BR71" s="84">
        <f>COUNTIF($AH$14:AH71,AG71&amp;"-"&amp;"*5000m*")</f>
        <v>0</v>
      </c>
      <c r="BS71" s="523"/>
      <c r="BT71" s="525"/>
      <c r="BU71" s="523"/>
      <c r="BV71" s="523"/>
      <c r="BW71" s="523"/>
      <c r="BX71" s="523"/>
      <c r="BY71" s="523"/>
      <c r="BZ71" s="523"/>
      <c r="CA71" s="84"/>
    </row>
    <row r="72" spans="1:79" s="1" customFormat="1" ht="18" customHeight="1" thickTop="1" thickBot="1">
      <c r="A72" s="482">
        <v>30</v>
      </c>
      <c r="B72" s="476" t="s">
        <v>1176</v>
      </c>
      <c r="C72" s="471"/>
      <c r="D72" s="469" t="str">
        <f>IF(C72&gt;0,VLOOKUP(C72,男子登録情報!$A$1:$H$1688,3,0),"")</f>
        <v/>
      </c>
      <c r="E72" s="469" t="str">
        <f>IF(C72&gt;0,VLOOKUP(C72,男子登録情報!$A$1:$H$1688,4,0),"")</f>
        <v/>
      </c>
      <c r="F72" s="469" t="str">
        <f>IF(C72&gt;0,VLOOKUP(C72,男子登録情報!$A$1:$H$1688,7,0),"")</f>
        <v/>
      </c>
      <c r="G72" s="320" t="str">
        <f>IF(C72&gt;0,VLOOKUP(C72,男子登録情報!$A$1:$H$1688,8,0),"")</f>
        <v/>
      </c>
      <c r="H72" s="475" t="e">
        <f>IF(G73&gt;0,VLOOKUP(G73,男子登録情報!$N$2:$O$49,2,0),"")</f>
        <v>#N/A</v>
      </c>
      <c r="I72" s="473" t="str">
        <f t="shared" ref="I72" si="366">IF(C72&gt;0,TEXT(C72,"100000000"),"000000000")</f>
        <v>000000000</v>
      </c>
      <c r="J72" s="321" t="s">
        <v>24</v>
      </c>
      <c r="K72" s="322"/>
      <c r="L72" s="5" t="str">
        <f>IF(K72&gt;0,VLOOKUP(K72,男子登録情報!$M$68:$N$86,2,0),"")</f>
        <v/>
      </c>
      <c r="M72" s="321" t="s">
        <v>27</v>
      </c>
      <c r="N72" s="275"/>
      <c r="O72" s="276" t="str">
        <f t="shared" si="300"/>
        <v/>
      </c>
      <c r="P72" s="277"/>
      <c r="Q72" s="329" t="str">
        <f t="shared" si="15"/>
        <v/>
      </c>
      <c r="R72" s="479"/>
      <c r="S72" s="480"/>
      <c r="T72" s="481"/>
      <c r="U72" s="444"/>
      <c r="V72" s="444"/>
      <c r="X72" s="84">
        <f t="shared" si="7"/>
        <v>0</v>
      </c>
      <c r="Z72" s="97">
        <f t="shared" si="267"/>
        <v>0</v>
      </c>
      <c r="AA72" s="523">
        <f t="shared" ref="AA72" si="367">C72</f>
        <v>0</v>
      </c>
      <c r="AB72" s="84" t="str">
        <f t="shared" si="261"/>
        <v/>
      </c>
      <c r="AC72" s="84" t="str">
        <f t="shared" si="262"/>
        <v/>
      </c>
      <c r="AD72" s="84" t="str">
        <f t="shared" si="263"/>
        <v/>
      </c>
      <c r="AE72" s="84" t="str">
        <f t="shared" si="264"/>
        <v/>
      </c>
      <c r="AF72" s="100">
        <f t="shared" si="269"/>
        <v>0</v>
      </c>
      <c r="AG72" s="188" t="str">
        <f t="shared" ref="AG72" si="368">IF(D72="","",D72)</f>
        <v/>
      </c>
      <c r="AH72" s="84" t="str">
        <f t="shared" si="271"/>
        <v/>
      </c>
      <c r="AI72" s="84" t="str">
        <f t="shared" si="272"/>
        <v/>
      </c>
      <c r="AJ72" s="104" t="str">
        <f t="shared" si="19"/>
        <v/>
      </c>
      <c r="AK72" s="93">
        <f t="shared" si="273"/>
        <v>0</v>
      </c>
      <c r="AL72" s="93">
        <f>IFERROR(IF(C72="",0,IF(COUNTIF($C$14:C72,C72)&gt;1,1,0)),"")</f>
        <v>0</v>
      </c>
      <c r="AN72" s="93">
        <f t="shared" si="274"/>
        <v>0</v>
      </c>
      <c r="AO72" s="93" t="str">
        <f t="shared" si="275"/>
        <v>00000</v>
      </c>
      <c r="AP72" s="109" t="str">
        <f t="shared" si="276"/>
        <v>0秒0</v>
      </c>
      <c r="AQ72" s="110">
        <f t="shared" si="277"/>
        <v>0</v>
      </c>
      <c r="AR72" s="110" t="str">
        <f t="shared" si="278"/>
        <v>0</v>
      </c>
      <c r="AS72" s="110" t="str">
        <f t="shared" si="279"/>
        <v>0</v>
      </c>
      <c r="AT72" s="110" t="str">
        <f t="shared" si="280"/>
        <v>0m</v>
      </c>
      <c r="AU72" s="110" t="str">
        <f t="shared" si="281"/>
        <v>点</v>
      </c>
      <c r="AV72" s="93">
        <f t="shared" si="282"/>
        <v>0</v>
      </c>
      <c r="AW72" s="83" t="str">
        <f t="shared" si="283"/>
        <v/>
      </c>
      <c r="AX72" s="93">
        <f t="shared" si="284"/>
        <v>0</v>
      </c>
      <c r="AY72" s="93">
        <f t="shared" si="285"/>
        <v>0</v>
      </c>
      <c r="AZ72" s="93">
        <f t="shared" si="286"/>
        <v>0</v>
      </c>
      <c r="BA72" s="503">
        <f>IF(U72="",0,COUNTA($U$14:U73))</f>
        <v>0</v>
      </c>
      <c r="BB72" s="503">
        <f>IF(V72="",0,COUNTA($V$14:V73))</f>
        <v>0</v>
      </c>
      <c r="BC72" s="519" t="e">
        <f>IF(OR($L72="20100",$L73="20100",#REF!="20100"),COUNTIF($L$14:L73,"20100"),0)</f>
        <v>#REF!</v>
      </c>
      <c r="BD72" s="521" t="e">
        <f>IF($BC72=0,0,INDEX($N72:$N73,MATCH("20100",$L72:$L73,0),1))</f>
        <v>#REF!</v>
      </c>
      <c r="BE72" s="84" t="str">
        <f t="shared" si="287"/>
        <v/>
      </c>
      <c r="BF72" s="84" t="str">
        <f t="shared" si="288"/>
        <v/>
      </c>
      <c r="BG72" s="84" t="str">
        <f t="shared" si="289"/>
        <v/>
      </c>
      <c r="BH72" s="124" t="str">
        <f>IF(K72="","",COUNTIF($BG$14:BG72,BG72))</f>
        <v/>
      </c>
      <c r="BI72" s="1" t="str">
        <f t="shared" si="290"/>
        <v/>
      </c>
      <c r="BJ72" s="523" t="str">
        <f>IF(D72="","",COUNTIF($AG$14:AG72,AG72))</f>
        <v/>
      </c>
      <c r="BK72" s="523">
        <f t="shared" ref="BK72" si="369">IF(BJ72=1,BJ72,0)</f>
        <v>0</v>
      </c>
      <c r="BL72" s="523" t="str">
        <f t="shared" ref="BL72" si="370">IF(D72="","",$BP72)</f>
        <v/>
      </c>
      <c r="BM72" s="523" t="str">
        <f t="shared" ref="BM72" si="371">IF(E72="","",$BP72)</f>
        <v/>
      </c>
      <c r="BN72" s="523" t="str">
        <f t="shared" ref="BN72" si="372">IF(G72="","",$BP72)</f>
        <v/>
      </c>
      <c r="BO72" s="524" t="str">
        <f t="shared" ref="BO72" si="373">IFERROR(IF(H72="","",BP72),"")</f>
        <v/>
      </c>
      <c r="BP72" s="523">
        <v>30</v>
      </c>
      <c r="BQ72" s="523">
        <f>IF(C72&gt;0,"",IF(COUNTIF(BL72:BO73,BP72)=4,"",1))</f>
        <v>1</v>
      </c>
      <c r="BR72" s="84">
        <f>COUNTIF($AH$14:AH72,AG72&amp;"-"&amp;"*5000m*")</f>
        <v>0</v>
      </c>
      <c r="BS72" s="523">
        <f>SUM(BR72:BR73)/3</f>
        <v>0</v>
      </c>
      <c r="BT72" s="524" t="str">
        <f>IF(AG72="","",IF(AND(COUNTA(K72:K73)=0,COUNTA(U72:V73)=0),1,""))</f>
        <v/>
      </c>
      <c r="BU72" s="523">
        <f>IF(AND($AG72="",COUNTA(U72)&gt;0),1,0)</f>
        <v>0</v>
      </c>
      <c r="BV72" s="523">
        <f>IF(AND($AG72="",COUNTA(V72)&gt;0),1,0)</f>
        <v>0</v>
      </c>
      <c r="BW72" s="523" t="str">
        <f t="shared" ref="BW72" si="374">D72&amp;"-"&amp;U72</f>
        <v>-</v>
      </c>
      <c r="BX72" s="523" t="str">
        <f>IF(U72="","",COUNTIF($BW$14:BW72,BW72))</f>
        <v/>
      </c>
      <c r="BY72" s="523" t="str">
        <f t="shared" ref="BY72" si="375">D72&amp;"-"&amp;V72</f>
        <v>-</v>
      </c>
      <c r="BZ72" s="523" t="str">
        <f>IF(V72="","",COUNTIF($BY$14:BY72,BY72))</f>
        <v/>
      </c>
      <c r="CA72" s="84" t="str">
        <f>IFERROR(IF(VLOOKUP(K72,種目数エラー用!$B:$C,2,FALSE)=(VLOOKUP(K73,種目数エラー用!$B:$C,2,FALSE)),1,""),"")</f>
        <v/>
      </c>
    </row>
    <row r="73" spans="1:79" s="1" customFormat="1" ht="18" customHeight="1" thickBot="1">
      <c r="A73" s="483"/>
      <c r="B73" s="477"/>
      <c r="C73" s="472"/>
      <c r="D73" s="470"/>
      <c r="E73" s="470"/>
      <c r="F73" s="470"/>
      <c r="G73" s="281" t="str">
        <f>IF(C72&gt;0,VLOOKUP(C72,男子登録情報!$A$1:$H$1688,5,0),"")</f>
        <v/>
      </c>
      <c r="H73" s="475"/>
      <c r="I73" s="475"/>
      <c r="J73" s="281" t="s">
        <v>28</v>
      </c>
      <c r="K73" s="280"/>
      <c r="L73" s="5" t="str">
        <f>IF(K73&gt;0,VLOOKUP(K73,男子登録情報!$M$68:$N$86,2,0),"")</f>
        <v/>
      </c>
      <c r="M73" s="281" t="s">
        <v>29</v>
      </c>
      <c r="N73" s="282"/>
      <c r="O73" s="278" t="str">
        <f t="shared" si="300"/>
        <v/>
      </c>
      <c r="P73" s="279"/>
      <c r="Q73" s="332" t="str">
        <f t="shared" si="15"/>
        <v/>
      </c>
      <c r="R73" s="463"/>
      <c r="S73" s="464"/>
      <c r="T73" s="465"/>
      <c r="U73" s="445"/>
      <c r="V73" s="445"/>
      <c r="X73" s="84">
        <f t="shared" si="7"/>
        <v>0</v>
      </c>
      <c r="Z73" s="97">
        <f t="shared" si="267"/>
        <v>0</v>
      </c>
      <c r="AA73" s="523"/>
      <c r="AB73" s="84" t="str">
        <f t="shared" si="261"/>
        <v/>
      </c>
      <c r="AC73" s="84" t="str">
        <f t="shared" si="262"/>
        <v/>
      </c>
      <c r="AD73" s="84" t="str">
        <f t="shared" si="263"/>
        <v/>
      </c>
      <c r="AE73" s="84" t="str">
        <f t="shared" si="264"/>
        <v/>
      </c>
      <c r="AF73" s="100">
        <f t="shared" si="269"/>
        <v>0</v>
      </c>
      <c r="AG73" s="189" t="str">
        <f t="shared" ref="AG73" si="376">AG72</f>
        <v/>
      </c>
      <c r="AH73" s="84" t="str">
        <f t="shared" si="271"/>
        <v/>
      </c>
      <c r="AI73" s="84" t="str">
        <f t="shared" si="272"/>
        <v/>
      </c>
      <c r="AJ73" s="104" t="str">
        <f t="shared" si="19"/>
        <v/>
      </c>
      <c r="AK73" s="93">
        <f t="shared" si="273"/>
        <v>0</v>
      </c>
      <c r="AL73" s="93">
        <f>IFERROR(IF(C73="",0,IF(COUNTIF($C$14:C73,C73)&gt;1,1,0)),"")</f>
        <v>0</v>
      </c>
      <c r="AN73" s="93">
        <f t="shared" si="274"/>
        <v>0</v>
      </c>
      <c r="AO73" s="93" t="str">
        <f t="shared" si="275"/>
        <v>00000</v>
      </c>
      <c r="AP73" s="109" t="str">
        <f t="shared" si="276"/>
        <v>0秒0</v>
      </c>
      <c r="AQ73" s="110">
        <f t="shared" si="277"/>
        <v>0</v>
      </c>
      <c r="AR73" s="110" t="str">
        <f t="shared" si="278"/>
        <v>0</v>
      </c>
      <c r="AS73" s="110" t="str">
        <f t="shared" si="279"/>
        <v>0</v>
      </c>
      <c r="AT73" s="110" t="str">
        <f t="shared" si="280"/>
        <v>0m</v>
      </c>
      <c r="AU73" s="110" t="str">
        <f t="shared" si="281"/>
        <v>点</v>
      </c>
      <c r="AV73" s="93">
        <f t="shared" si="282"/>
        <v>0</v>
      </c>
      <c r="AW73" s="83" t="str">
        <f t="shared" si="283"/>
        <v/>
      </c>
      <c r="AX73" s="93">
        <f t="shared" si="284"/>
        <v>0</v>
      </c>
      <c r="AY73" s="93">
        <f t="shared" si="285"/>
        <v>0</v>
      </c>
      <c r="AZ73" s="93">
        <f t="shared" si="286"/>
        <v>0</v>
      </c>
      <c r="BA73" s="504"/>
      <c r="BB73" s="504"/>
      <c r="BC73" s="520"/>
      <c r="BD73" s="522"/>
      <c r="BE73" s="84" t="str">
        <f t="shared" si="287"/>
        <v/>
      </c>
      <c r="BF73" s="84" t="str">
        <f t="shared" si="288"/>
        <v/>
      </c>
      <c r="BG73" s="84" t="str">
        <f t="shared" si="289"/>
        <v/>
      </c>
      <c r="BH73" s="124" t="str">
        <f>IF(K73="","",COUNTIF($BG$14:BG73,BG73))</f>
        <v/>
      </c>
      <c r="BI73" s="1" t="str">
        <f t="shared" si="290"/>
        <v/>
      </c>
      <c r="BJ73" s="523"/>
      <c r="BK73" s="523"/>
      <c r="BL73" s="523"/>
      <c r="BM73" s="523"/>
      <c r="BN73" s="523"/>
      <c r="BO73" s="525"/>
      <c r="BP73" s="523"/>
      <c r="BQ73" s="523"/>
      <c r="BR73" s="84">
        <f>COUNTIF($AH$14:AH73,AG73&amp;"-"&amp;"*5000m*")</f>
        <v>0</v>
      </c>
      <c r="BS73" s="523"/>
      <c r="BT73" s="525"/>
      <c r="BU73" s="523"/>
      <c r="BV73" s="523"/>
      <c r="BW73" s="523"/>
      <c r="BX73" s="523"/>
      <c r="BY73" s="523"/>
      <c r="BZ73" s="523"/>
      <c r="CA73" s="84"/>
    </row>
    <row r="74" spans="1:79" s="1" customFormat="1" ht="18" customHeight="1" thickTop="1" thickBot="1">
      <c r="A74" s="482">
        <v>31</v>
      </c>
      <c r="B74" s="476" t="s">
        <v>1176</v>
      </c>
      <c r="C74" s="471"/>
      <c r="D74" s="469" t="str">
        <f>IF(C74&gt;0,VLOOKUP(C74,男子登録情報!$A$1:$H$1688,3,0),"")</f>
        <v/>
      </c>
      <c r="E74" s="469" t="str">
        <f>IF(C74&gt;0,VLOOKUP(C74,男子登録情報!$A$1:$H$1688,4,0),"")</f>
        <v/>
      </c>
      <c r="F74" s="469" t="str">
        <f>IF(C74&gt;0,VLOOKUP(C74,男子登録情報!$A$1:$H$1688,7,0),"")</f>
        <v/>
      </c>
      <c r="G74" s="320" t="str">
        <f>IF(C74&gt;0,VLOOKUP(C74,男子登録情報!$A$1:$H$1688,8,0),"")</f>
        <v/>
      </c>
      <c r="H74" s="475" t="e">
        <f>IF(G75&gt;0,VLOOKUP(G75,男子登録情報!$N$2:$O$49,2,0),"")</f>
        <v>#N/A</v>
      </c>
      <c r="I74" s="473" t="str">
        <f t="shared" ref="I74" si="377">IF(C74&gt;0,TEXT(C74,"100000000"),"000000000")</f>
        <v>000000000</v>
      </c>
      <c r="J74" s="321" t="s">
        <v>24</v>
      </c>
      <c r="K74" s="322"/>
      <c r="L74" s="5" t="str">
        <f>IF(K74&gt;0,VLOOKUP(K74,男子登録情報!$M$68:$N$86,2,0),"")</f>
        <v/>
      </c>
      <c r="M74" s="321" t="s">
        <v>27</v>
      </c>
      <c r="N74" s="275"/>
      <c r="O74" s="276" t="str">
        <f t="shared" si="300"/>
        <v/>
      </c>
      <c r="P74" s="277"/>
      <c r="Q74" s="329" t="str">
        <f t="shared" si="15"/>
        <v/>
      </c>
      <c r="R74" s="479"/>
      <c r="S74" s="480"/>
      <c r="T74" s="481"/>
      <c r="U74" s="444"/>
      <c r="V74" s="444"/>
      <c r="X74" s="84">
        <f t="shared" si="7"/>
        <v>0</v>
      </c>
      <c r="Z74" s="97">
        <f t="shared" si="267"/>
        <v>0</v>
      </c>
      <c r="AA74" s="523">
        <f t="shared" ref="AA74" si="378">C74</f>
        <v>0</v>
      </c>
      <c r="AB74" s="84" t="str">
        <f t="shared" si="261"/>
        <v/>
      </c>
      <c r="AC74" s="84" t="str">
        <f t="shared" si="262"/>
        <v/>
      </c>
      <c r="AD74" s="84" t="str">
        <f t="shared" si="263"/>
        <v/>
      </c>
      <c r="AE74" s="84" t="str">
        <f t="shared" si="264"/>
        <v/>
      </c>
      <c r="AF74" s="100">
        <f t="shared" si="269"/>
        <v>0</v>
      </c>
      <c r="AG74" s="188" t="str">
        <f t="shared" ref="AG74" si="379">IF(D74="","",D74)</f>
        <v/>
      </c>
      <c r="AH74" s="84" t="str">
        <f t="shared" si="271"/>
        <v/>
      </c>
      <c r="AI74" s="84" t="str">
        <f t="shared" si="272"/>
        <v/>
      </c>
      <c r="AJ74" s="104" t="str">
        <f t="shared" si="19"/>
        <v/>
      </c>
      <c r="AK74" s="93">
        <f t="shared" si="273"/>
        <v>0</v>
      </c>
      <c r="AL74" s="93">
        <f>IFERROR(IF(C74="",0,IF(COUNTIF($C$14:C74,C74)&gt;1,1,0)),"")</f>
        <v>0</v>
      </c>
      <c r="AN74" s="93">
        <f t="shared" si="274"/>
        <v>0</v>
      </c>
      <c r="AO74" s="93" t="str">
        <f t="shared" si="275"/>
        <v>00000</v>
      </c>
      <c r="AP74" s="109" t="str">
        <f t="shared" si="276"/>
        <v>0秒0</v>
      </c>
      <c r="AQ74" s="110">
        <f t="shared" si="277"/>
        <v>0</v>
      </c>
      <c r="AR74" s="110" t="str">
        <f t="shared" si="278"/>
        <v>0</v>
      </c>
      <c r="AS74" s="110" t="str">
        <f t="shared" si="279"/>
        <v>0</v>
      </c>
      <c r="AT74" s="110" t="str">
        <f t="shared" si="280"/>
        <v>0m</v>
      </c>
      <c r="AU74" s="110" t="str">
        <f t="shared" si="281"/>
        <v>点</v>
      </c>
      <c r="AV74" s="93">
        <f t="shared" si="282"/>
        <v>0</v>
      </c>
      <c r="AW74" s="83" t="str">
        <f t="shared" si="283"/>
        <v/>
      </c>
      <c r="AX74" s="93">
        <f t="shared" si="284"/>
        <v>0</v>
      </c>
      <c r="AY74" s="93">
        <f t="shared" si="285"/>
        <v>0</v>
      </c>
      <c r="AZ74" s="93">
        <f t="shared" si="286"/>
        <v>0</v>
      </c>
      <c r="BA74" s="503">
        <f>IF(U74="",0,COUNTA($U$14:U75))</f>
        <v>0</v>
      </c>
      <c r="BB74" s="503">
        <f>IF(V74="",0,COUNTA($V$14:V75))</f>
        <v>0</v>
      </c>
      <c r="BC74" s="519" t="e">
        <f>IF(OR($L74="20100",$L75="20100",#REF!="20100"),COUNTIF($L$14:L75,"20100"),0)</f>
        <v>#REF!</v>
      </c>
      <c r="BD74" s="521" t="e">
        <f>IF($BC74=0,0,INDEX($N74:$N75,MATCH("20100",$L74:$L75,0),1))</f>
        <v>#REF!</v>
      </c>
      <c r="BE74" s="84" t="str">
        <f t="shared" si="287"/>
        <v/>
      </c>
      <c r="BF74" s="84" t="str">
        <f t="shared" si="288"/>
        <v/>
      </c>
      <c r="BG74" s="84" t="str">
        <f t="shared" si="289"/>
        <v/>
      </c>
      <c r="BH74" s="124" t="str">
        <f>IF(K74="","",COUNTIF($BG$14:BG74,BG74))</f>
        <v/>
      </c>
      <c r="BI74" s="1" t="str">
        <f t="shared" si="290"/>
        <v/>
      </c>
      <c r="BJ74" s="523" t="str">
        <f>IF(D74="","",COUNTIF($AG$14:AG74,AG74))</f>
        <v/>
      </c>
      <c r="BK74" s="523">
        <f t="shared" ref="BK74" si="380">IF(BJ74=1,BJ74,0)</f>
        <v>0</v>
      </c>
      <c r="BL74" s="523" t="str">
        <f t="shared" ref="BL74" si="381">IF(D74="","",$BP74)</f>
        <v/>
      </c>
      <c r="BM74" s="523" t="str">
        <f t="shared" ref="BM74" si="382">IF(E74="","",$BP74)</f>
        <v/>
      </c>
      <c r="BN74" s="523" t="str">
        <f t="shared" ref="BN74" si="383">IF(G74="","",$BP74)</f>
        <v/>
      </c>
      <c r="BO74" s="524" t="str">
        <f t="shared" ref="BO74" si="384">IFERROR(IF(H74="","",BP74),"")</f>
        <v/>
      </c>
      <c r="BP74" s="523">
        <v>31</v>
      </c>
      <c r="BQ74" s="523">
        <f>IF(C74&gt;0,"",IF(COUNTIF(BL74:BO75,BP74)=4,"",1))</f>
        <v>1</v>
      </c>
      <c r="BR74" s="84">
        <f>COUNTIF($AH$14:AH74,AG74&amp;"-"&amp;"*5000m*")</f>
        <v>0</v>
      </c>
      <c r="BS74" s="523">
        <f>SUM(BR74:BR75)/3</f>
        <v>0</v>
      </c>
      <c r="BT74" s="524" t="str">
        <f>IF(AG74="","",IF(AND(COUNTA(K74:K75)=0,COUNTA(U74:V75)=0),1,""))</f>
        <v/>
      </c>
      <c r="BU74" s="523">
        <f>IF(AND($AG74="",COUNTA(U74)&gt;0),1,0)</f>
        <v>0</v>
      </c>
      <c r="BV74" s="523">
        <f>IF(AND($AG74="",COUNTA(V74)&gt;0),1,0)</f>
        <v>0</v>
      </c>
      <c r="BW74" s="523" t="str">
        <f t="shared" ref="BW74" si="385">D74&amp;"-"&amp;U74</f>
        <v>-</v>
      </c>
      <c r="BX74" s="523" t="str">
        <f>IF(U74="","",COUNTIF($BW$14:BW74,BW74))</f>
        <v/>
      </c>
      <c r="BY74" s="523" t="str">
        <f t="shared" ref="BY74" si="386">D74&amp;"-"&amp;V74</f>
        <v>-</v>
      </c>
      <c r="BZ74" s="523" t="str">
        <f>IF(V74="","",COUNTIF($BY$14:BY74,BY74))</f>
        <v/>
      </c>
      <c r="CA74" s="84" t="str">
        <f>IFERROR(IF(VLOOKUP(K74,種目数エラー用!$B:$C,2,FALSE)=(VLOOKUP(K75,種目数エラー用!$B:$C,2,FALSE)),1,""),"")</f>
        <v/>
      </c>
    </row>
    <row r="75" spans="1:79" s="1" customFormat="1" ht="18" customHeight="1" thickBot="1">
      <c r="A75" s="483"/>
      <c r="B75" s="477"/>
      <c r="C75" s="472"/>
      <c r="D75" s="470"/>
      <c r="E75" s="470"/>
      <c r="F75" s="470"/>
      <c r="G75" s="281" t="str">
        <f>IF(C74&gt;0,VLOOKUP(C74,男子登録情報!$A$1:$H$1688,5,0),"")</f>
        <v/>
      </c>
      <c r="H75" s="475"/>
      <c r="I75" s="475"/>
      <c r="J75" s="281" t="s">
        <v>28</v>
      </c>
      <c r="K75" s="280"/>
      <c r="L75" s="5" t="str">
        <f>IF(K75&gt;0,VLOOKUP(K75,男子登録情報!$M$68:$N$86,2,0),"")</f>
        <v/>
      </c>
      <c r="M75" s="281" t="s">
        <v>29</v>
      </c>
      <c r="N75" s="282"/>
      <c r="O75" s="278" t="str">
        <f t="shared" si="300"/>
        <v/>
      </c>
      <c r="P75" s="279"/>
      <c r="Q75" s="332" t="str">
        <f t="shared" si="15"/>
        <v/>
      </c>
      <c r="R75" s="463"/>
      <c r="S75" s="464"/>
      <c r="T75" s="465"/>
      <c r="U75" s="445"/>
      <c r="V75" s="445"/>
      <c r="X75" s="84">
        <f t="shared" si="7"/>
        <v>0</v>
      </c>
      <c r="Z75" s="97">
        <f t="shared" si="267"/>
        <v>0</v>
      </c>
      <c r="AA75" s="523"/>
      <c r="AB75" s="84" t="str">
        <f t="shared" si="261"/>
        <v/>
      </c>
      <c r="AC75" s="84" t="str">
        <f t="shared" si="262"/>
        <v/>
      </c>
      <c r="AD75" s="84" t="str">
        <f t="shared" si="263"/>
        <v/>
      </c>
      <c r="AE75" s="84" t="str">
        <f t="shared" si="264"/>
        <v/>
      </c>
      <c r="AF75" s="100">
        <f t="shared" si="269"/>
        <v>0</v>
      </c>
      <c r="AG75" s="189" t="str">
        <f t="shared" ref="AG75" si="387">AG74</f>
        <v/>
      </c>
      <c r="AH75" s="84" t="str">
        <f t="shared" si="271"/>
        <v/>
      </c>
      <c r="AI75" s="84" t="str">
        <f t="shared" si="272"/>
        <v/>
      </c>
      <c r="AJ75" s="104" t="str">
        <f t="shared" si="19"/>
        <v/>
      </c>
      <c r="AK75" s="93">
        <f t="shared" si="273"/>
        <v>0</v>
      </c>
      <c r="AL75" s="93">
        <f>IFERROR(IF(C75="",0,IF(COUNTIF($C$14:C75,C75)&gt;1,1,0)),"")</f>
        <v>0</v>
      </c>
      <c r="AN75" s="93">
        <f t="shared" si="274"/>
        <v>0</v>
      </c>
      <c r="AO75" s="93" t="str">
        <f t="shared" si="275"/>
        <v>00000</v>
      </c>
      <c r="AP75" s="109" t="str">
        <f t="shared" si="276"/>
        <v>0秒0</v>
      </c>
      <c r="AQ75" s="110">
        <f t="shared" si="277"/>
        <v>0</v>
      </c>
      <c r="AR75" s="110" t="str">
        <f t="shared" si="278"/>
        <v>0</v>
      </c>
      <c r="AS75" s="110" t="str">
        <f t="shared" si="279"/>
        <v>0</v>
      </c>
      <c r="AT75" s="110" t="str">
        <f t="shared" si="280"/>
        <v>0m</v>
      </c>
      <c r="AU75" s="110" t="str">
        <f t="shared" si="281"/>
        <v>点</v>
      </c>
      <c r="AV75" s="93">
        <f t="shared" si="282"/>
        <v>0</v>
      </c>
      <c r="AW75" s="83" t="str">
        <f t="shared" si="283"/>
        <v/>
      </c>
      <c r="AX75" s="93">
        <f t="shared" si="284"/>
        <v>0</v>
      </c>
      <c r="AY75" s="93">
        <f t="shared" si="285"/>
        <v>0</v>
      </c>
      <c r="AZ75" s="93">
        <f t="shared" si="286"/>
        <v>0</v>
      </c>
      <c r="BA75" s="504"/>
      <c r="BB75" s="504"/>
      <c r="BC75" s="520"/>
      <c r="BD75" s="522"/>
      <c r="BE75" s="84" t="str">
        <f t="shared" si="287"/>
        <v/>
      </c>
      <c r="BF75" s="84" t="str">
        <f t="shared" si="288"/>
        <v/>
      </c>
      <c r="BG75" s="84" t="str">
        <f t="shared" si="289"/>
        <v/>
      </c>
      <c r="BH75" s="124" t="str">
        <f>IF(K75="","",COUNTIF($BG$14:BG75,BG75))</f>
        <v/>
      </c>
      <c r="BI75" s="1" t="str">
        <f t="shared" si="290"/>
        <v/>
      </c>
      <c r="BJ75" s="523"/>
      <c r="BK75" s="523"/>
      <c r="BL75" s="523"/>
      <c r="BM75" s="523"/>
      <c r="BN75" s="523"/>
      <c r="BO75" s="525"/>
      <c r="BP75" s="523"/>
      <c r="BQ75" s="523"/>
      <c r="BR75" s="84">
        <f>COUNTIF($AH$14:AH75,AG75&amp;"-"&amp;"*5000m*")</f>
        <v>0</v>
      </c>
      <c r="BS75" s="523"/>
      <c r="BT75" s="525"/>
      <c r="BU75" s="523"/>
      <c r="BV75" s="523"/>
      <c r="BW75" s="523"/>
      <c r="BX75" s="523"/>
      <c r="BY75" s="523"/>
      <c r="BZ75" s="523"/>
      <c r="CA75" s="84"/>
    </row>
    <row r="76" spans="1:79" s="1" customFormat="1" ht="18" customHeight="1" thickTop="1" thickBot="1">
      <c r="A76" s="482">
        <v>32</v>
      </c>
      <c r="B76" s="476" t="s">
        <v>1176</v>
      </c>
      <c r="C76" s="471"/>
      <c r="D76" s="469" t="str">
        <f>IF(C76&gt;0,VLOOKUP(C76,男子登録情報!$A$1:$H$1688,3,0),"")</f>
        <v/>
      </c>
      <c r="E76" s="469" t="str">
        <f>IF(C76&gt;0,VLOOKUP(C76,男子登録情報!$A$1:$H$1688,4,0),"")</f>
        <v/>
      </c>
      <c r="F76" s="469" t="str">
        <f>IF(C76&gt;0,VLOOKUP(C76,男子登録情報!$A$1:$H$1688,7,0),"")</f>
        <v/>
      </c>
      <c r="G76" s="320" t="str">
        <f>IF(C76&gt;0,VLOOKUP(C76,男子登録情報!$A$1:$H$1688,8,0),"")</f>
        <v/>
      </c>
      <c r="H76" s="475" t="e">
        <f>IF(G77&gt;0,VLOOKUP(G77,男子登録情報!$N$2:$O$49,2,0),"")</f>
        <v>#N/A</v>
      </c>
      <c r="I76" s="473" t="str">
        <f t="shared" ref="I76" si="388">IF(C76&gt;0,TEXT(C76,"100000000"),"000000000")</f>
        <v>000000000</v>
      </c>
      <c r="J76" s="321" t="s">
        <v>24</v>
      </c>
      <c r="K76" s="322"/>
      <c r="L76" s="5" t="str">
        <f>IF(K76&gt;0,VLOOKUP(K76,男子登録情報!$M$68:$N$86,2,0),"")</f>
        <v/>
      </c>
      <c r="M76" s="321" t="s">
        <v>27</v>
      </c>
      <c r="N76" s="275"/>
      <c r="O76" s="276" t="str">
        <f t="shared" si="300"/>
        <v/>
      </c>
      <c r="P76" s="277"/>
      <c r="Q76" s="329" t="str">
        <f t="shared" si="15"/>
        <v/>
      </c>
      <c r="R76" s="479"/>
      <c r="S76" s="480"/>
      <c r="T76" s="481"/>
      <c r="U76" s="444"/>
      <c r="V76" s="444"/>
      <c r="X76" s="84">
        <f t="shared" si="7"/>
        <v>0</v>
      </c>
      <c r="Z76" s="97">
        <f t="shared" si="267"/>
        <v>0</v>
      </c>
      <c r="AA76" s="523">
        <f t="shared" ref="AA76" si="389">C76</f>
        <v>0</v>
      </c>
      <c r="AB76" s="84" t="str">
        <f t="shared" si="261"/>
        <v/>
      </c>
      <c r="AC76" s="84" t="str">
        <f t="shared" si="262"/>
        <v/>
      </c>
      <c r="AD76" s="84" t="str">
        <f t="shared" si="263"/>
        <v/>
      </c>
      <c r="AE76" s="84" t="str">
        <f t="shared" si="264"/>
        <v/>
      </c>
      <c r="AF76" s="100">
        <f t="shared" si="269"/>
        <v>0</v>
      </c>
      <c r="AG76" s="188" t="str">
        <f t="shared" ref="AG76" si="390">IF(D76="","",D76)</f>
        <v/>
      </c>
      <c r="AH76" s="84" t="str">
        <f t="shared" si="271"/>
        <v/>
      </c>
      <c r="AI76" s="84" t="str">
        <f t="shared" si="272"/>
        <v/>
      </c>
      <c r="AJ76" s="104" t="str">
        <f t="shared" si="19"/>
        <v/>
      </c>
      <c r="AK76" s="93">
        <f t="shared" si="273"/>
        <v>0</v>
      </c>
      <c r="AL76" s="93">
        <f>IFERROR(IF(C76="",0,IF(COUNTIF($C$14:C76,C76)&gt;1,1,0)),"")</f>
        <v>0</v>
      </c>
      <c r="AN76" s="93">
        <f t="shared" si="274"/>
        <v>0</v>
      </c>
      <c r="AO76" s="93" t="str">
        <f t="shared" si="275"/>
        <v>00000</v>
      </c>
      <c r="AP76" s="109" t="str">
        <f t="shared" si="276"/>
        <v>0秒0</v>
      </c>
      <c r="AQ76" s="110">
        <f t="shared" si="277"/>
        <v>0</v>
      </c>
      <c r="AR76" s="110" t="str">
        <f t="shared" si="278"/>
        <v>0</v>
      </c>
      <c r="AS76" s="110" t="str">
        <f t="shared" si="279"/>
        <v>0</v>
      </c>
      <c r="AT76" s="110" t="str">
        <f t="shared" si="280"/>
        <v>0m</v>
      </c>
      <c r="AU76" s="110" t="str">
        <f t="shared" si="281"/>
        <v>点</v>
      </c>
      <c r="AV76" s="93">
        <f t="shared" si="282"/>
        <v>0</v>
      </c>
      <c r="AW76" s="83" t="str">
        <f t="shared" si="283"/>
        <v/>
      </c>
      <c r="AX76" s="93">
        <f t="shared" si="284"/>
        <v>0</v>
      </c>
      <c r="AY76" s="93">
        <f t="shared" si="285"/>
        <v>0</v>
      </c>
      <c r="AZ76" s="93">
        <f t="shared" si="286"/>
        <v>0</v>
      </c>
      <c r="BA76" s="503">
        <f>IF(U76="",0,COUNTA($U$14:U77))</f>
        <v>0</v>
      </c>
      <c r="BB76" s="503">
        <f>IF(V76="",0,COUNTA($V$14:V77))</f>
        <v>0</v>
      </c>
      <c r="BC76" s="519" t="e">
        <f>IF(OR($L76="20100",$L77="20100",#REF!="20100"),COUNTIF($L$14:L77,"20100"),0)</f>
        <v>#REF!</v>
      </c>
      <c r="BD76" s="521" t="e">
        <f>IF($BC76=0,0,INDEX($N76:$N77,MATCH("20100",$L76:$L77,0),1))</f>
        <v>#REF!</v>
      </c>
      <c r="BE76" s="84" t="str">
        <f t="shared" si="287"/>
        <v/>
      </c>
      <c r="BF76" s="84" t="str">
        <f t="shared" si="288"/>
        <v/>
      </c>
      <c r="BG76" s="84" t="str">
        <f t="shared" si="289"/>
        <v/>
      </c>
      <c r="BH76" s="124" t="str">
        <f>IF(K76="","",COUNTIF($BG$14:BG76,BG76))</f>
        <v/>
      </c>
      <c r="BI76" s="1" t="str">
        <f t="shared" si="290"/>
        <v/>
      </c>
      <c r="BJ76" s="523" t="str">
        <f>IF(D76="","",COUNTIF($AG$14:AG76,AG76))</f>
        <v/>
      </c>
      <c r="BK76" s="523">
        <f t="shared" ref="BK76" si="391">IF(BJ76=1,BJ76,0)</f>
        <v>0</v>
      </c>
      <c r="BL76" s="523" t="str">
        <f t="shared" ref="BL76" si="392">IF(D76="","",$BP76)</f>
        <v/>
      </c>
      <c r="BM76" s="523" t="str">
        <f t="shared" ref="BM76" si="393">IF(E76="","",$BP76)</f>
        <v/>
      </c>
      <c r="BN76" s="523" t="str">
        <f t="shared" ref="BN76" si="394">IF(G76="","",$BP76)</f>
        <v/>
      </c>
      <c r="BO76" s="524" t="str">
        <f t="shared" ref="BO76" si="395">IFERROR(IF(H76="","",BP76),"")</f>
        <v/>
      </c>
      <c r="BP76" s="523">
        <v>32</v>
      </c>
      <c r="BQ76" s="523">
        <f>IF(C76&gt;0,"",IF(COUNTIF(BL76:BO77,BP76)=4,"",1))</f>
        <v>1</v>
      </c>
      <c r="BR76" s="84">
        <f>COUNTIF($AH$14:AH76,AG76&amp;"-"&amp;"*5000m*")</f>
        <v>0</v>
      </c>
      <c r="BS76" s="523">
        <f>SUM(BR76:BR77)/3</f>
        <v>0</v>
      </c>
      <c r="BT76" s="524" t="str">
        <f>IF(AG76="","",IF(AND(COUNTA(K76:K77)=0,COUNTA(U76:V77)=0),1,""))</f>
        <v/>
      </c>
      <c r="BU76" s="523">
        <f>IF(AND($AG76="",COUNTA(U76)&gt;0),1,0)</f>
        <v>0</v>
      </c>
      <c r="BV76" s="523">
        <f>IF(AND($AG76="",COUNTA(V76)&gt;0),1,0)</f>
        <v>0</v>
      </c>
      <c r="BW76" s="523" t="str">
        <f t="shared" ref="BW76" si="396">D76&amp;"-"&amp;U76</f>
        <v>-</v>
      </c>
      <c r="BX76" s="523" t="str">
        <f>IF(U76="","",COUNTIF($BW$14:BW76,BW76))</f>
        <v/>
      </c>
      <c r="BY76" s="523" t="str">
        <f t="shared" ref="BY76" si="397">D76&amp;"-"&amp;V76</f>
        <v>-</v>
      </c>
      <c r="BZ76" s="523" t="str">
        <f>IF(V76="","",COUNTIF($BY$14:BY76,BY76))</f>
        <v/>
      </c>
      <c r="CA76" s="84" t="str">
        <f>IFERROR(IF(VLOOKUP(K76,種目数エラー用!$B:$C,2,FALSE)=(VLOOKUP(K77,種目数エラー用!$B:$C,2,FALSE)),1,""),"")</f>
        <v/>
      </c>
    </row>
    <row r="77" spans="1:79" s="1" customFormat="1" ht="18" customHeight="1" thickBot="1">
      <c r="A77" s="483"/>
      <c r="B77" s="477"/>
      <c r="C77" s="472"/>
      <c r="D77" s="470"/>
      <c r="E77" s="470"/>
      <c r="F77" s="470"/>
      <c r="G77" s="281" t="str">
        <f>IF(C76&gt;0,VLOOKUP(C76,男子登録情報!$A$1:$H$1688,5,0),"")</f>
        <v/>
      </c>
      <c r="H77" s="475"/>
      <c r="I77" s="475"/>
      <c r="J77" s="281" t="s">
        <v>28</v>
      </c>
      <c r="K77" s="280"/>
      <c r="L77" s="5" t="str">
        <f>IF(K77&gt;0,VLOOKUP(K77,男子登録情報!$M$68:$N$86,2,0),"")</f>
        <v/>
      </c>
      <c r="M77" s="281" t="s">
        <v>29</v>
      </c>
      <c r="N77" s="282"/>
      <c r="O77" s="278" t="str">
        <f t="shared" si="300"/>
        <v/>
      </c>
      <c r="P77" s="279"/>
      <c r="Q77" s="332" t="str">
        <f t="shared" si="15"/>
        <v/>
      </c>
      <c r="R77" s="463"/>
      <c r="S77" s="464"/>
      <c r="T77" s="465"/>
      <c r="U77" s="445"/>
      <c r="V77" s="445"/>
      <c r="X77" s="84">
        <f t="shared" si="7"/>
        <v>0</v>
      </c>
      <c r="Z77" s="97">
        <f t="shared" si="267"/>
        <v>0</v>
      </c>
      <c r="AA77" s="523"/>
      <c r="AB77" s="84" t="str">
        <f t="shared" si="261"/>
        <v/>
      </c>
      <c r="AC77" s="84" t="str">
        <f t="shared" si="262"/>
        <v/>
      </c>
      <c r="AD77" s="84" t="str">
        <f t="shared" si="263"/>
        <v/>
      </c>
      <c r="AE77" s="84" t="str">
        <f t="shared" si="264"/>
        <v/>
      </c>
      <c r="AF77" s="100">
        <f t="shared" si="269"/>
        <v>0</v>
      </c>
      <c r="AG77" s="189" t="str">
        <f t="shared" ref="AG77" si="398">AG76</f>
        <v/>
      </c>
      <c r="AH77" s="84" t="str">
        <f t="shared" si="271"/>
        <v/>
      </c>
      <c r="AI77" s="84" t="str">
        <f t="shared" si="272"/>
        <v/>
      </c>
      <c r="AJ77" s="104" t="str">
        <f t="shared" si="19"/>
        <v/>
      </c>
      <c r="AK77" s="93">
        <f t="shared" si="273"/>
        <v>0</v>
      </c>
      <c r="AL77" s="93">
        <f>IFERROR(IF(C77="",0,IF(COUNTIF($C$14:C77,C77)&gt;1,1,0)),"")</f>
        <v>0</v>
      </c>
      <c r="AN77" s="93">
        <f t="shared" si="274"/>
        <v>0</v>
      </c>
      <c r="AO77" s="93" t="str">
        <f t="shared" si="275"/>
        <v>00000</v>
      </c>
      <c r="AP77" s="109" t="str">
        <f t="shared" si="276"/>
        <v>0秒0</v>
      </c>
      <c r="AQ77" s="110">
        <f t="shared" si="277"/>
        <v>0</v>
      </c>
      <c r="AR77" s="110" t="str">
        <f t="shared" si="278"/>
        <v>0</v>
      </c>
      <c r="AS77" s="110" t="str">
        <f t="shared" si="279"/>
        <v>0</v>
      </c>
      <c r="AT77" s="110" t="str">
        <f t="shared" si="280"/>
        <v>0m</v>
      </c>
      <c r="AU77" s="110" t="str">
        <f t="shared" si="281"/>
        <v>点</v>
      </c>
      <c r="AV77" s="93">
        <f t="shared" si="282"/>
        <v>0</v>
      </c>
      <c r="AW77" s="83" t="str">
        <f t="shared" si="283"/>
        <v/>
      </c>
      <c r="AX77" s="93">
        <f t="shared" si="284"/>
        <v>0</v>
      </c>
      <c r="AY77" s="93">
        <f t="shared" si="285"/>
        <v>0</v>
      </c>
      <c r="AZ77" s="93">
        <f t="shared" si="286"/>
        <v>0</v>
      </c>
      <c r="BA77" s="504"/>
      <c r="BB77" s="504"/>
      <c r="BC77" s="520"/>
      <c r="BD77" s="522"/>
      <c r="BE77" s="84" t="str">
        <f t="shared" si="287"/>
        <v/>
      </c>
      <c r="BF77" s="84" t="str">
        <f t="shared" si="288"/>
        <v/>
      </c>
      <c r="BG77" s="84" t="str">
        <f t="shared" si="289"/>
        <v/>
      </c>
      <c r="BH77" s="124" t="str">
        <f>IF(K77="","",COUNTIF($BG$14:BG77,BG77))</f>
        <v/>
      </c>
      <c r="BI77" s="1" t="str">
        <f t="shared" si="290"/>
        <v/>
      </c>
      <c r="BJ77" s="523"/>
      <c r="BK77" s="523"/>
      <c r="BL77" s="523"/>
      <c r="BM77" s="523"/>
      <c r="BN77" s="523"/>
      <c r="BO77" s="525"/>
      <c r="BP77" s="523"/>
      <c r="BQ77" s="523"/>
      <c r="BR77" s="84">
        <f>COUNTIF($AH$14:AH77,AG77&amp;"-"&amp;"*5000m*")</f>
        <v>0</v>
      </c>
      <c r="BS77" s="523"/>
      <c r="BT77" s="525"/>
      <c r="BU77" s="523"/>
      <c r="BV77" s="523"/>
      <c r="BW77" s="523"/>
      <c r="BX77" s="523"/>
      <c r="BY77" s="523"/>
      <c r="BZ77" s="523"/>
      <c r="CA77" s="84"/>
    </row>
    <row r="78" spans="1:79" s="1" customFormat="1" ht="18" customHeight="1" thickTop="1" thickBot="1">
      <c r="A78" s="482">
        <v>33</v>
      </c>
      <c r="B78" s="476" t="s">
        <v>1176</v>
      </c>
      <c r="C78" s="471"/>
      <c r="D78" s="469" t="str">
        <f>IF(C78&gt;0,VLOOKUP(C78,男子登録情報!$A$1:$H$1688,3,0),"")</f>
        <v/>
      </c>
      <c r="E78" s="469" t="str">
        <f>IF(C78&gt;0,VLOOKUP(C78,男子登録情報!$A$1:$H$1688,4,0),"")</f>
        <v/>
      </c>
      <c r="F78" s="469" t="str">
        <f>IF(C78&gt;0,VLOOKUP(C78,男子登録情報!$A$1:$H$1688,7,0),"")</f>
        <v/>
      </c>
      <c r="G78" s="320" t="str">
        <f>IF(C78&gt;0,VLOOKUP(C78,男子登録情報!$A$1:$H$1688,8,0),"")</f>
        <v/>
      </c>
      <c r="H78" s="475" t="e">
        <f>IF(G79&gt;0,VLOOKUP(G79,男子登録情報!$N$2:$O$49,2,0),"")</f>
        <v>#N/A</v>
      </c>
      <c r="I78" s="473" t="str">
        <f t="shared" ref="I78" si="399">IF(C78&gt;0,TEXT(C78,"100000000"),"000000000")</f>
        <v>000000000</v>
      </c>
      <c r="J78" s="321" t="s">
        <v>24</v>
      </c>
      <c r="K78" s="322"/>
      <c r="L78" s="5" t="str">
        <f>IF(K78&gt;0,VLOOKUP(K78,男子登録情報!$M$68:$N$86,2,0),"")</f>
        <v/>
      </c>
      <c r="M78" s="321" t="s">
        <v>27</v>
      </c>
      <c r="N78" s="275"/>
      <c r="O78" s="276" t="str">
        <f t="shared" si="300"/>
        <v/>
      </c>
      <c r="P78" s="277"/>
      <c r="Q78" s="329" t="str">
        <f t="shared" si="15"/>
        <v/>
      </c>
      <c r="R78" s="479"/>
      <c r="S78" s="480"/>
      <c r="T78" s="481"/>
      <c r="U78" s="444"/>
      <c r="V78" s="444"/>
      <c r="X78" s="84">
        <f t="shared" si="7"/>
        <v>0</v>
      </c>
      <c r="Z78" s="97">
        <f t="shared" si="267"/>
        <v>0</v>
      </c>
      <c r="AA78" s="523">
        <f t="shared" ref="AA78" si="400">C78</f>
        <v>0</v>
      </c>
      <c r="AB78" s="84" t="str">
        <f t="shared" si="261"/>
        <v/>
      </c>
      <c r="AC78" s="84" t="str">
        <f t="shared" si="262"/>
        <v/>
      </c>
      <c r="AD78" s="84" t="str">
        <f t="shared" si="263"/>
        <v/>
      </c>
      <c r="AE78" s="84" t="str">
        <f t="shared" si="264"/>
        <v/>
      </c>
      <c r="AF78" s="100">
        <f t="shared" si="269"/>
        <v>0</v>
      </c>
      <c r="AG78" s="188" t="str">
        <f t="shared" ref="AG78" si="401">IF(D78="","",D78)</f>
        <v/>
      </c>
      <c r="AH78" s="84" t="str">
        <f t="shared" si="271"/>
        <v/>
      </c>
      <c r="AI78" s="84" t="str">
        <f t="shared" si="272"/>
        <v/>
      </c>
      <c r="AJ78" s="104" t="str">
        <f t="shared" ref="AJ78:AJ141" si="402">IF(K78="","",COUNTIF($AH$12:$AH$313,AH78))</f>
        <v/>
      </c>
      <c r="AK78" s="93">
        <f t="shared" si="273"/>
        <v>0</v>
      </c>
      <c r="AL78" s="93">
        <f>IFERROR(IF(C78="",0,IF(COUNTIF($C$14:C78,C78)&gt;1,1,0)),"")</f>
        <v>0</v>
      </c>
      <c r="AN78" s="93">
        <f t="shared" si="274"/>
        <v>0</v>
      </c>
      <c r="AO78" s="93" t="str">
        <f t="shared" si="275"/>
        <v>00000</v>
      </c>
      <c r="AP78" s="109" t="str">
        <f t="shared" si="276"/>
        <v>0秒0</v>
      </c>
      <c r="AQ78" s="110">
        <f t="shared" si="277"/>
        <v>0</v>
      </c>
      <c r="AR78" s="110" t="str">
        <f t="shared" si="278"/>
        <v>0</v>
      </c>
      <c r="AS78" s="110" t="str">
        <f t="shared" si="279"/>
        <v>0</v>
      </c>
      <c r="AT78" s="110" t="str">
        <f t="shared" si="280"/>
        <v>0m</v>
      </c>
      <c r="AU78" s="110" t="str">
        <f t="shared" si="281"/>
        <v>点</v>
      </c>
      <c r="AV78" s="93">
        <f t="shared" si="282"/>
        <v>0</v>
      </c>
      <c r="AW78" s="83" t="str">
        <f t="shared" si="283"/>
        <v/>
      </c>
      <c r="AX78" s="93">
        <f t="shared" si="284"/>
        <v>0</v>
      </c>
      <c r="AY78" s="93">
        <f t="shared" si="285"/>
        <v>0</v>
      </c>
      <c r="AZ78" s="93">
        <f t="shared" si="286"/>
        <v>0</v>
      </c>
      <c r="BA78" s="503">
        <f>IF(U78="",0,COUNTA($U$14:U79))</f>
        <v>0</v>
      </c>
      <c r="BB78" s="503">
        <f>IF(V78="",0,COUNTA($V$14:V79))</f>
        <v>0</v>
      </c>
      <c r="BC78" s="519" t="e">
        <f>IF(OR($L78="20100",$L79="20100",#REF!="20100"),COUNTIF($L$14:L79,"20100"),0)</f>
        <v>#REF!</v>
      </c>
      <c r="BD78" s="521" t="e">
        <f>IF($BC78=0,0,INDEX($N78:$N79,MATCH("20100",$L78:$L79,0),1))</f>
        <v>#REF!</v>
      </c>
      <c r="BE78" s="84" t="str">
        <f t="shared" si="287"/>
        <v/>
      </c>
      <c r="BF78" s="84" t="str">
        <f t="shared" si="288"/>
        <v/>
      </c>
      <c r="BG78" s="84" t="str">
        <f t="shared" si="289"/>
        <v/>
      </c>
      <c r="BH78" s="124" t="str">
        <f>IF(K78="","",COUNTIF($BG$14:BG78,BG78))</f>
        <v/>
      </c>
      <c r="BI78" s="1" t="str">
        <f t="shared" si="290"/>
        <v/>
      </c>
      <c r="BJ78" s="523" t="str">
        <f>IF(D78="","",COUNTIF($AG$14:AG78,AG78))</f>
        <v/>
      </c>
      <c r="BK78" s="523">
        <f t="shared" ref="BK78" si="403">IF(BJ78=1,BJ78,0)</f>
        <v>0</v>
      </c>
      <c r="BL78" s="523" t="str">
        <f t="shared" ref="BL78" si="404">IF(D78="","",$BP78)</f>
        <v/>
      </c>
      <c r="BM78" s="523" t="str">
        <f t="shared" ref="BM78" si="405">IF(E78="","",$BP78)</f>
        <v/>
      </c>
      <c r="BN78" s="523" t="str">
        <f t="shared" ref="BN78" si="406">IF(G78="","",$BP78)</f>
        <v/>
      </c>
      <c r="BO78" s="524" t="str">
        <f t="shared" ref="BO78" si="407">IFERROR(IF(H78="","",BP78),"")</f>
        <v/>
      </c>
      <c r="BP78" s="523">
        <v>33</v>
      </c>
      <c r="BQ78" s="523">
        <f>IF(C78&gt;0,"",IF(COUNTIF(BL78:BO79,BP78)=4,"",1))</f>
        <v>1</v>
      </c>
      <c r="BR78" s="84">
        <f>COUNTIF($AH$14:AH78,AG78&amp;"-"&amp;"*5000m*")</f>
        <v>0</v>
      </c>
      <c r="BS78" s="523">
        <f>SUM(BR78:BR79)/3</f>
        <v>0</v>
      </c>
      <c r="BT78" s="524" t="str">
        <f>IF(AG78="","",IF(AND(COUNTA(K78:K79)=0,COUNTA(U78:V79)=0),1,""))</f>
        <v/>
      </c>
      <c r="BU78" s="523">
        <f>IF(AND($AG78="",COUNTA(U78)&gt;0),1,0)</f>
        <v>0</v>
      </c>
      <c r="BV78" s="523">
        <f>IF(AND($AG78="",COUNTA(V78)&gt;0),1,0)</f>
        <v>0</v>
      </c>
      <c r="BW78" s="523" t="str">
        <f t="shared" ref="BW78" si="408">D78&amp;"-"&amp;U78</f>
        <v>-</v>
      </c>
      <c r="BX78" s="523" t="str">
        <f>IF(U78="","",COUNTIF($BW$14:BW78,BW78))</f>
        <v/>
      </c>
      <c r="BY78" s="523" t="str">
        <f t="shared" ref="BY78" si="409">D78&amp;"-"&amp;V78</f>
        <v>-</v>
      </c>
      <c r="BZ78" s="523" t="str">
        <f>IF(V78="","",COUNTIF($BY$14:BY78,BY78))</f>
        <v/>
      </c>
      <c r="CA78" s="84" t="str">
        <f>IFERROR(IF(VLOOKUP(K78,種目数エラー用!$B:$C,2,FALSE)=(VLOOKUP(K79,種目数エラー用!$B:$C,2,FALSE)),1,""),"")</f>
        <v/>
      </c>
    </row>
    <row r="79" spans="1:79" s="1" customFormat="1" ht="18" customHeight="1" thickBot="1">
      <c r="A79" s="483"/>
      <c r="B79" s="477"/>
      <c r="C79" s="472"/>
      <c r="D79" s="470"/>
      <c r="E79" s="470"/>
      <c r="F79" s="470"/>
      <c r="G79" s="281" t="str">
        <f>IF(C78&gt;0,VLOOKUP(C78,男子登録情報!$A$1:$H$1688,5,0),"")</f>
        <v/>
      </c>
      <c r="H79" s="475"/>
      <c r="I79" s="475"/>
      <c r="J79" s="281" t="s">
        <v>28</v>
      </c>
      <c r="K79" s="280"/>
      <c r="L79" s="5" t="str">
        <f>IF(K79&gt;0,VLOOKUP(K79,男子登録情報!$M$68:$N$86,2,0),"")</f>
        <v/>
      </c>
      <c r="M79" s="281" t="s">
        <v>29</v>
      </c>
      <c r="N79" s="282"/>
      <c r="O79" s="278" t="str">
        <f t="shared" si="300"/>
        <v/>
      </c>
      <c r="P79" s="279"/>
      <c r="Q79" s="332" t="str">
        <f t="shared" si="15"/>
        <v/>
      </c>
      <c r="R79" s="463"/>
      <c r="S79" s="464"/>
      <c r="T79" s="465"/>
      <c r="U79" s="445"/>
      <c r="V79" s="445"/>
      <c r="X79" s="84">
        <f t="shared" ref="X79:X142" si="410">IF(C79="",0,IF(F79=$D$5,0,1))</f>
        <v>0</v>
      </c>
      <c r="Z79" s="97">
        <f t="shared" si="267"/>
        <v>0</v>
      </c>
      <c r="AA79" s="523"/>
      <c r="AB79" s="84" t="str">
        <f t="shared" si="261"/>
        <v/>
      </c>
      <c r="AC79" s="84" t="str">
        <f t="shared" si="262"/>
        <v/>
      </c>
      <c r="AD79" s="84" t="str">
        <f t="shared" si="263"/>
        <v/>
      </c>
      <c r="AE79" s="84" t="str">
        <f t="shared" si="264"/>
        <v/>
      </c>
      <c r="AF79" s="100">
        <f t="shared" si="269"/>
        <v>0</v>
      </c>
      <c r="AG79" s="189" t="str">
        <f t="shared" ref="AG79" si="411">AG78</f>
        <v/>
      </c>
      <c r="AH79" s="84" t="str">
        <f t="shared" si="271"/>
        <v/>
      </c>
      <c r="AI79" s="84" t="str">
        <f t="shared" si="272"/>
        <v/>
      </c>
      <c r="AJ79" s="104" t="str">
        <f t="shared" si="402"/>
        <v/>
      </c>
      <c r="AK79" s="93">
        <f t="shared" si="273"/>
        <v>0</v>
      </c>
      <c r="AL79" s="93">
        <f>IFERROR(IF(C79="",0,IF(COUNTIF($C$14:C79,C79)&gt;1,1,0)),"")</f>
        <v>0</v>
      </c>
      <c r="AN79" s="93">
        <f t="shared" si="274"/>
        <v>0</v>
      </c>
      <c r="AO79" s="93" t="str">
        <f t="shared" si="275"/>
        <v>00000</v>
      </c>
      <c r="AP79" s="109" t="str">
        <f t="shared" si="276"/>
        <v>0秒0</v>
      </c>
      <c r="AQ79" s="110">
        <f t="shared" si="277"/>
        <v>0</v>
      </c>
      <c r="AR79" s="110" t="str">
        <f t="shared" si="278"/>
        <v>0</v>
      </c>
      <c r="AS79" s="110" t="str">
        <f t="shared" si="279"/>
        <v>0</v>
      </c>
      <c r="AT79" s="110" t="str">
        <f t="shared" si="280"/>
        <v>0m</v>
      </c>
      <c r="AU79" s="110" t="str">
        <f t="shared" si="281"/>
        <v>点</v>
      </c>
      <c r="AV79" s="93">
        <f t="shared" si="282"/>
        <v>0</v>
      </c>
      <c r="AW79" s="83" t="str">
        <f t="shared" si="283"/>
        <v/>
      </c>
      <c r="AX79" s="93">
        <f t="shared" si="284"/>
        <v>0</v>
      </c>
      <c r="AY79" s="93">
        <f t="shared" si="285"/>
        <v>0</v>
      </c>
      <c r="AZ79" s="93">
        <f t="shared" si="286"/>
        <v>0</v>
      </c>
      <c r="BA79" s="504"/>
      <c r="BB79" s="504"/>
      <c r="BC79" s="520"/>
      <c r="BD79" s="522"/>
      <c r="BE79" s="84" t="str">
        <f t="shared" si="287"/>
        <v/>
      </c>
      <c r="BF79" s="84" t="str">
        <f t="shared" si="288"/>
        <v/>
      </c>
      <c r="BG79" s="84" t="str">
        <f t="shared" si="289"/>
        <v/>
      </c>
      <c r="BH79" s="124" t="str">
        <f>IF(K79="","",COUNTIF($BG$14:BG79,BG79))</f>
        <v/>
      </c>
      <c r="BI79" s="1" t="str">
        <f t="shared" si="290"/>
        <v/>
      </c>
      <c r="BJ79" s="523"/>
      <c r="BK79" s="523"/>
      <c r="BL79" s="523"/>
      <c r="BM79" s="523"/>
      <c r="BN79" s="523"/>
      <c r="BO79" s="525"/>
      <c r="BP79" s="523"/>
      <c r="BQ79" s="523"/>
      <c r="BR79" s="84">
        <f>COUNTIF($AH$14:AH79,AG79&amp;"-"&amp;"*5000m*")</f>
        <v>0</v>
      </c>
      <c r="BS79" s="523"/>
      <c r="BT79" s="525"/>
      <c r="BU79" s="523"/>
      <c r="BV79" s="523"/>
      <c r="BW79" s="523"/>
      <c r="BX79" s="523"/>
      <c r="BY79" s="523"/>
      <c r="BZ79" s="523"/>
      <c r="CA79" s="84"/>
    </row>
    <row r="80" spans="1:79" s="1" customFormat="1" ht="18" customHeight="1" thickTop="1" thickBot="1">
      <c r="A80" s="482">
        <v>34</v>
      </c>
      <c r="B80" s="476" t="s">
        <v>1176</v>
      </c>
      <c r="C80" s="471"/>
      <c r="D80" s="469" t="str">
        <f>IF(C80&gt;0,VLOOKUP(C80,男子登録情報!$A$1:$H$1688,3,0),"")</f>
        <v/>
      </c>
      <c r="E80" s="469" t="str">
        <f>IF(C80&gt;0,VLOOKUP(C80,男子登録情報!$A$1:$H$1688,4,0),"")</f>
        <v/>
      </c>
      <c r="F80" s="469" t="str">
        <f>IF(C80&gt;0,VLOOKUP(C80,男子登録情報!$A$1:$H$1688,7,0),"")</f>
        <v/>
      </c>
      <c r="G80" s="320" t="str">
        <f>IF(C80&gt;0,VLOOKUP(C80,男子登録情報!$A$1:$H$1688,8,0),"")</f>
        <v/>
      </c>
      <c r="H80" s="475" t="e">
        <f>IF(G81&gt;0,VLOOKUP(G81,男子登録情報!$N$2:$O$49,2,0),"")</f>
        <v>#N/A</v>
      </c>
      <c r="I80" s="473" t="str">
        <f t="shared" ref="I80" si="412">IF(C80&gt;0,TEXT(C80,"100000000"),"000000000")</f>
        <v>000000000</v>
      </c>
      <c r="J80" s="321" t="s">
        <v>24</v>
      </c>
      <c r="K80" s="322"/>
      <c r="L80" s="5" t="str">
        <f>IF(K80&gt;0,VLOOKUP(K80,男子登録情報!$M$68:$N$86,2,0),"")</f>
        <v/>
      </c>
      <c r="M80" s="321" t="s">
        <v>27</v>
      </c>
      <c r="N80" s="275"/>
      <c r="O80" s="276" t="str">
        <f t="shared" si="300"/>
        <v/>
      </c>
      <c r="P80" s="277"/>
      <c r="Q80" s="329" t="str">
        <f t="shared" ref="Q80:Q143" si="413">IF(OR(K80="",N80=""),"",IF(COUNTIF(K80,"*m*")&gt;0,AP80,IF(COUNTIF(K80,"*種*")&gt;0,AU80,AT80)))</f>
        <v/>
      </c>
      <c r="R80" s="479"/>
      <c r="S80" s="480"/>
      <c r="T80" s="481"/>
      <c r="U80" s="444"/>
      <c r="V80" s="444"/>
      <c r="X80" s="84">
        <f t="shared" si="410"/>
        <v>0</v>
      </c>
      <c r="Z80" s="97">
        <f t="shared" si="267"/>
        <v>0</v>
      </c>
      <c r="AA80" s="523">
        <f t="shared" ref="AA80" si="414">C80</f>
        <v>0</v>
      </c>
      <c r="AB80" s="84" t="str">
        <f t="shared" si="261"/>
        <v/>
      </c>
      <c r="AC80" s="84" t="str">
        <f t="shared" si="262"/>
        <v/>
      </c>
      <c r="AD80" s="84" t="str">
        <f t="shared" si="263"/>
        <v/>
      </c>
      <c r="AE80" s="84" t="str">
        <f t="shared" si="264"/>
        <v/>
      </c>
      <c r="AF80" s="100">
        <f t="shared" si="269"/>
        <v>0</v>
      </c>
      <c r="AG80" s="188" t="str">
        <f t="shared" ref="AG80" si="415">IF(D80="","",D80)</f>
        <v/>
      </c>
      <c r="AH80" s="84" t="str">
        <f t="shared" si="271"/>
        <v/>
      </c>
      <c r="AI80" s="84" t="str">
        <f t="shared" si="272"/>
        <v/>
      </c>
      <c r="AJ80" s="104" t="str">
        <f t="shared" si="402"/>
        <v/>
      </c>
      <c r="AK80" s="93">
        <f t="shared" si="273"/>
        <v>0</v>
      </c>
      <c r="AL80" s="93">
        <f>IFERROR(IF(C80="",0,IF(COUNTIF($C$14:C80,C80)&gt;1,1,0)),"")</f>
        <v>0</v>
      </c>
      <c r="AN80" s="93">
        <f t="shared" si="274"/>
        <v>0</v>
      </c>
      <c r="AO80" s="93" t="str">
        <f t="shared" si="275"/>
        <v>00000</v>
      </c>
      <c r="AP80" s="109" t="str">
        <f t="shared" si="276"/>
        <v>0秒0</v>
      </c>
      <c r="AQ80" s="110">
        <f t="shared" si="277"/>
        <v>0</v>
      </c>
      <c r="AR80" s="110" t="str">
        <f t="shared" si="278"/>
        <v>0</v>
      </c>
      <c r="AS80" s="110" t="str">
        <f t="shared" si="279"/>
        <v>0</v>
      </c>
      <c r="AT80" s="110" t="str">
        <f t="shared" si="280"/>
        <v>0m</v>
      </c>
      <c r="AU80" s="110" t="str">
        <f t="shared" si="281"/>
        <v>点</v>
      </c>
      <c r="AV80" s="93">
        <f t="shared" si="282"/>
        <v>0</v>
      </c>
      <c r="AW80" s="83" t="str">
        <f t="shared" si="283"/>
        <v/>
      </c>
      <c r="AX80" s="93">
        <f t="shared" si="284"/>
        <v>0</v>
      </c>
      <c r="AY80" s="93">
        <f t="shared" si="285"/>
        <v>0</v>
      </c>
      <c r="AZ80" s="93">
        <f t="shared" si="286"/>
        <v>0</v>
      </c>
      <c r="BA80" s="503">
        <f>IF(U80="",0,COUNTA($U$14:U81))</f>
        <v>0</v>
      </c>
      <c r="BB80" s="503">
        <f>IF(V80="",0,COUNTA($V$14:V81))</f>
        <v>0</v>
      </c>
      <c r="BC80" s="519" t="e">
        <f>IF(OR($L80="20100",$L81="20100",#REF!="20100"),COUNTIF($L$14:L81,"20100"),0)</f>
        <v>#REF!</v>
      </c>
      <c r="BD80" s="521" t="e">
        <f>IF($BC80=0,0,INDEX($N80:$N81,MATCH("20100",$L80:$L81,0),1))</f>
        <v>#REF!</v>
      </c>
      <c r="BE80" s="84" t="str">
        <f t="shared" si="287"/>
        <v/>
      </c>
      <c r="BF80" s="84" t="str">
        <f t="shared" si="288"/>
        <v/>
      </c>
      <c r="BG80" s="84" t="str">
        <f t="shared" si="289"/>
        <v/>
      </c>
      <c r="BH80" s="124" t="str">
        <f>IF(K80="","",COUNTIF($BG$14:BG80,BG80))</f>
        <v/>
      </c>
      <c r="BI80" s="1" t="str">
        <f t="shared" si="290"/>
        <v/>
      </c>
      <c r="BJ80" s="523" t="str">
        <f>IF(D80="","",COUNTIF($AG$14:AG80,AG80))</f>
        <v/>
      </c>
      <c r="BK80" s="523">
        <f t="shared" ref="BK80" si="416">IF(BJ80=1,BJ80,0)</f>
        <v>0</v>
      </c>
      <c r="BL80" s="523" t="str">
        <f t="shared" ref="BL80" si="417">IF(D80="","",$BP80)</f>
        <v/>
      </c>
      <c r="BM80" s="523" t="str">
        <f t="shared" ref="BM80" si="418">IF(E80="","",$BP80)</f>
        <v/>
      </c>
      <c r="BN80" s="523" t="str">
        <f t="shared" ref="BN80" si="419">IF(G80="","",$BP80)</f>
        <v/>
      </c>
      <c r="BO80" s="524" t="str">
        <f t="shared" ref="BO80" si="420">IFERROR(IF(H80="","",BP80),"")</f>
        <v/>
      </c>
      <c r="BP80" s="523">
        <v>34</v>
      </c>
      <c r="BQ80" s="523">
        <f>IF(C80&gt;0,"",IF(COUNTIF(BL80:BO81,BP80)=4,"",1))</f>
        <v>1</v>
      </c>
      <c r="BR80" s="84">
        <f>COUNTIF($AH$14:AH80,AG80&amp;"-"&amp;"*5000m*")</f>
        <v>0</v>
      </c>
      <c r="BS80" s="523">
        <f>SUM(BR80:BR81)/3</f>
        <v>0</v>
      </c>
      <c r="BT80" s="524" t="str">
        <f>IF(AG80="","",IF(AND(COUNTA(K80:K81)=0,COUNTA(U80:V81)=0),1,""))</f>
        <v/>
      </c>
      <c r="BU80" s="523">
        <f>IF(AND($AG80="",COUNTA(U80)&gt;0),1,0)</f>
        <v>0</v>
      </c>
      <c r="BV80" s="523">
        <f>IF(AND($AG80="",COUNTA(V80)&gt;0),1,0)</f>
        <v>0</v>
      </c>
      <c r="BW80" s="523" t="str">
        <f t="shared" ref="BW80" si="421">D80&amp;"-"&amp;U80</f>
        <v>-</v>
      </c>
      <c r="BX80" s="523" t="str">
        <f>IF(U80="","",COUNTIF($BW$14:BW80,BW80))</f>
        <v/>
      </c>
      <c r="BY80" s="523" t="str">
        <f t="shared" ref="BY80" si="422">D80&amp;"-"&amp;V80</f>
        <v>-</v>
      </c>
      <c r="BZ80" s="523" t="str">
        <f>IF(V80="","",COUNTIF($BY$14:BY80,BY80))</f>
        <v/>
      </c>
      <c r="CA80" s="84" t="str">
        <f>IFERROR(IF(VLOOKUP(K80,種目数エラー用!$B:$C,2,FALSE)=(VLOOKUP(K81,種目数エラー用!$B:$C,2,FALSE)),1,""),"")</f>
        <v/>
      </c>
    </row>
    <row r="81" spans="1:79" s="1" customFormat="1" ht="18" customHeight="1" thickBot="1">
      <c r="A81" s="483"/>
      <c r="B81" s="477"/>
      <c r="C81" s="472"/>
      <c r="D81" s="470"/>
      <c r="E81" s="470"/>
      <c r="F81" s="470"/>
      <c r="G81" s="281" t="str">
        <f>IF(C80&gt;0,VLOOKUP(C80,男子登録情報!$A$1:$H$1688,5,0),"")</f>
        <v/>
      </c>
      <c r="H81" s="475"/>
      <c r="I81" s="475"/>
      <c r="J81" s="281" t="s">
        <v>28</v>
      </c>
      <c r="K81" s="280"/>
      <c r="L81" s="5" t="str">
        <f>IF(K81&gt;0,VLOOKUP(K81,男子登録情報!$M$68:$N$86,2,0),"")</f>
        <v/>
      </c>
      <c r="M81" s="281" t="s">
        <v>29</v>
      </c>
      <c r="N81" s="282"/>
      <c r="O81" s="278" t="str">
        <f t="shared" si="300"/>
        <v/>
      </c>
      <c r="P81" s="279"/>
      <c r="Q81" s="332" t="str">
        <f t="shared" si="413"/>
        <v/>
      </c>
      <c r="R81" s="463"/>
      <c r="S81" s="464"/>
      <c r="T81" s="465"/>
      <c r="U81" s="445"/>
      <c r="V81" s="445"/>
      <c r="X81" s="84">
        <f t="shared" si="410"/>
        <v>0</v>
      </c>
      <c r="Z81" s="97">
        <f t="shared" si="267"/>
        <v>0</v>
      </c>
      <c r="AA81" s="523"/>
      <c r="AB81" s="84" t="str">
        <f t="shared" si="261"/>
        <v/>
      </c>
      <c r="AC81" s="84" t="str">
        <f t="shared" si="262"/>
        <v/>
      </c>
      <c r="AD81" s="84" t="str">
        <f t="shared" si="263"/>
        <v/>
      </c>
      <c r="AE81" s="84" t="str">
        <f t="shared" si="264"/>
        <v/>
      </c>
      <c r="AF81" s="100">
        <f t="shared" si="269"/>
        <v>0</v>
      </c>
      <c r="AG81" s="189" t="str">
        <f t="shared" ref="AG81" si="423">AG80</f>
        <v/>
      </c>
      <c r="AH81" s="84" t="str">
        <f t="shared" si="271"/>
        <v/>
      </c>
      <c r="AI81" s="84" t="str">
        <f t="shared" si="272"/>
        <v/>
      </c>
      <c r="AJ81" s="104" t="str">
        <f t="shared" si="402"/>
        <v/>
      </c>
      <c r="AK81" s="93">
        <f t="shared" si="273"/>
        <v>0</v>
      </c>
      <c r="AL81" s="93">
        <f>IFERROR(IF(C81="",0,IF(COUNTIF($C$14:C81,C81)&gt;1,1,0)),"")</f>
        <v>0</v>
      </c>
      <c r="AN81" s="93">
        <f t="shared" si="274"/>
        <v>0</v>
      </c>
      <c r="AO81" s="93" t="str">
        <f t="shared" si="275"/>
        <v>00000</v>
      </c>
      <c r="AP81" s="109" t="str">
        <f t="shared" si="276"/>
        <v>0秒0</v>
      </c>
      <c r="AQ81" s="110">
        <f t="shared" si="277"/>
        <v>0</v>
      </c>
      <c r="AR81" s="110" t="str">
        <f t="shared" si="278"/>
        <v>0</v>
      </c>
      <c r="AS81" s="110" t="str">
        <f t="shared" si="279"/>
        <v>0</v>
      </c>
      <c r="AT81" s="110" t="str">
        <f t="shared" si="280"/>
        <v>0m</v>
      </c>
      <c r="AU81" s="110" t="str">
        <f t="shared" si="281"/>
        <v>点</v>
      </c>
      <c r="AV81" s="93">
        <f t="shared" si="282"/>
        <v>0</v>
      </c>
      <c r="AW81" s="83" t="str">
        <f t="shared" si="283"/>
        <v/>
      </c>
      <c r="AX81" s="93">
        <f t="shared" si="284"/>
        <v>0</v>
      </c>
      <c r="AY81" s="93">
        <f t="shared" si="285"/>
        <v>0</v>
      </c>
      <c r="AZ81" s="93">
        <f t="shared" si="286"/>
        <v>0</v>
      </c>
      <c r="BA81" s="504"/>
      <c r="BB81" s="504"/>
      <c r="BC81" s="520"/>
      <c r="BD81" s="522"/>
      <c r="BE81" s="84" t="str">
        <f t="shared" si="287"/>
        <v/>
      </c>
      <c r="BF81" s="84" t="str">
        <f t="shared" si="288"/>
        <v/>
      </c>
      <c r="BG81" s="84" t="str">
        <f t="shared" si="289"/>
        <v/>
      </c>
      <c r="BH81" s="124" t="str">
        <f>IF(K81="","",COUNTIF($BG$14:BG81,BG81))</f>
        <v/>
      </c>
      <c r="BI81" s="1" t="str">
        <f t="shared" si="290"/>
        <v/>
      </c>
      <c r="BJ81" s="523"/>
      <c r="BK81" s="523"/>
      <c r="BL81" s="523"/>
      <c r="BM81" s="523"/>
      <c r="BN81" s="523"/>
      <c r="BO81" s="525"/>
      <c r="BP81" s="523"/>
      <c r="BQ81" s="523"/>
      <c r="BR81" s="84">
        <f>COUNTIF($AH$14:AH81,AG81&amp;"-"&amp;"*5000m*")</f>
        <v>0</v>
      </c>
      <c r="BS81" s="523"/>
      <c r="BT81" s="525"/>
      <c r="BU81" s="523"/>
      <c r="BV81" s="523"/>
      <c r="BW81" s="523"/>
      <c r="BX81" s="523"/>
      <c r="BY81" s="523"/>
      <c r="BZ81" s="523"/>
      <c r="CA81" s="84"/>
    </row>
    <row r="82" spans="1:79" s="1" customFormat="1" ht="18" customHeight="1" thickTop="1" thickBot="1">
      <c r="A82" s="482">
        <v>35</v>
      </c>
      <c r="B82" s="476" t="s">
        <v>1176</v>
      </c>
      <c r="C82" s="471"/>
      <c r="D82" s="469" t="str">
        <f>IF(C82&gt;0,VLOOKUP(C82,男子登録情報!$A$1:$H$1688,3,0),"")</f>
        <v/>
      </c>
      <c r="E82" s="469" t="str">
        <f>IF(C82&gt;0,VLOOKUP(C82,男子登録情報!$A$1:$H$1688,4,0),"")</f>
        <v/>
      </c>
      <c r="F82" s="469" t="str">
        <f>IF(C82&gt;0,VLOOKUP(C82,男子登録情報!$A$1:$H$1688,7,0),"")</f>
        <v/>
      </c>
      <c r="G82" s="320" t="str">
        <f>IF(C82&gt;0,VLOOKUP(C82,男子登録情報!$A$1:$H$1688,8,0),"")</f>
        <v/>
      </c>
      <c r="H82" s="475" t="e">
        <f>IF(G83&gt;0,VLOOKUP(G83,男子登録情報!$N$2:$O$49,2,0),"")</f>
        <v>#N/A</v>
      </c>
      <c r="I82" s="473" t="str">
        <f t="shared" ref="I82" si="424">IF(C82&gt;0,TEXT(C82,"100000000"),"000000000")</f>
        <v>000000000</v>
      </c>
      <c r="J82" s="321" t="s">
        <v>24</v>
      </c>
      <c r="K82" s="322"/>
      <c r="L82" s="5" t="str">
        <f>IF(K82&gt;0,VLOOKUP(K82,男子登録情報!$M$68:$N$86,2,0),"")</f>
        <v/>
      </c>
      <c r="M82" s="321" t="s">
        <v>27</v>
      </c>
      <c r="N82" s="275"/>
      <c r="O82" s="276" t="str">
        <f t="shared" si="300"/>
        <v/>
      </c>
      <c r="P82" s="277"/>
      <c r="Q82" s="329" t="str">
        <f t="shared" si="413"/>
        <v/>
      </c>
      <c r="R82" s="479"/>
      <c r="S82" s="480"/>
      <c r="T82" s="481"/>
      <c r="U82" s="444"/>
      <c r="V82" s="444"/>
      <c r="X82" s="84">
        <f t="shared" si="410"/>
        <v>0</v>
      </c>
      <c r="Z82" s="97">
        <f t="shared" si="267"/>
        <v>0</v>
      </c>
      <c r="AA82" s="523">
        <f t="shared" ref="AA82" si="425">C82</f>
        <v>0</v>
      </c>
      <c r="AB82" s="84" t="str">
        <f t="shared" si="261"/>
        <v/>
      </c>
      <c r="AC82" s="84" t="str">
        <f t="shared" si="262"/>
        <v/>
      </c>
      <c r="AD82" s="84" t="str">
        <f t="shared" si="263"/>
        <v/>
      </c>
      <c r="AE82" s="84" t="str">
        <f t="shared" si="264"/>
        <v/>
      </c>
      <c r="AF82" s="100">
        <f t="shared" si="269"/>
        <v>0</v>
      </c>
      <c r="AG82" s="188" t="str">
        <f t="shared" ref="AG82" si="426">IF(D82="","",D82)</f>
        <v/>
      </c>
      <c r="AH82" s="84" t="str">
        <f t="shared" si="271"/>
        <v/>
      </c>
      <c r="AI82" s="84" t="str">
        <f t="shared" si="272"/>
        <v/>
      </c>
      <c r="AJ82" s="104" t="str">
        <f t="shared" si="402"/>
        <v/>
      </c>
      <c r="AK82" s="93">
        <f t="shared" si="273"/>
        <v>0</v>
      </c>
      <c r="AL82" s="93">
        <f>IFERROR(IF(C82="",0,IF(COUNTIF($C$14:C82,C82)&gt;1,1,0)),"")</f>
        <v>0</v>
      </c>
      <c r="AN82" s="93">
        <f t="shared" si="274"/>
        <v>0</v>
      </c>
      <c r="AO82" s="93" t="str">
        <f t="shared" si="275"/>
        <v>00000</v>
      </c>
      <c r="AP82" s="109" t="str">
        <f t="shared" si="276"/>
        <v>0秒0</v>
      </c>
      <c r="AQ82" s="110">
        <f t="shared" si="277"/>
        <v>0</v>
      </c>
      <c r="AR82" s="110" t="str">
        <f t="shared" si="278"/>
        <v>0</v>
      </c>
      <c r="AS82" s="110" t="str">
        <f t="shared" si="279"/>
        <v>0</v>
      </c>
      <c r="AT82" s="110" t="str">
        <f t="shared" si="280"/>
        <v>0m</v>
      </c>
      <c r="AU82" s="110" t="str">
        <f t="shared" si="281"/>
        <v>点</v>
      </c>
      <c r="AV82" s="93">
        <f t="shared" si="282"/>
        <v>0</v>
      </c>
      <c r="AW82" s="83" t="str">
        <f t="shared" si="283"/>
        <v/>
      </c>
      <c r="AX82" s="93">
        <f t="shared" si="284"/>
        <v>0</v>
      </c>
      <c r="AY82" s="93">
        <f t="shared" si="285"/>
        <v>0</v>
      </c>
      <c r="AZ82" s="93">
        <f t="shared" si="286"/>
        <v>0</v>
      </c>
      <c r="BA82" s="503">
        <f>IF(U82="",0,COUNTA($U$14:U83))</f>
        <v>0</v>
      </c>
      <c r="BB82" s="503">
        <f>IF(V82="",0,COUNTA($V$14:V83))</f>
        <v>0</v>
      </c>
      <c r="BC82" s="519" t="e">
        <f>IF(OR($L82="20100",$L83="20100",#REF!="20100"),COUNTIF($L$14:L83,"20100"),0)</f>
        <v>#REF!</v>
      </c>
      <c r="BD82" s="521" t="e">
        <f>IF($BC82=0,0,INDEX($N82:$N83,MATCH("20100",$L82:$L83,0),1))</f>
        <v>#REF!</v>
      </c>
      <c r="BE82" s="84" t="str">
        <f t="shared" si="287"/>
        <v/>
      </c>
      <c r="BF82" s="84" t="str">
        <f t="shared" si="288"/>
        <v/>
      </c>
      <c r="BG82" s="84" t="str">
        <f t="shared" si="289"/>
        <v/>
      </c>
      <c r="BH82" s="124" t="str">
        <f>IF(K82="","",COUNTIF($BG$14:BG82,BG82))</f>
        <v/>
      </c>
      <c r="BI82" s="1" t="str">
        <f t="shared" si="290"/>
        <v/>
      </c>
      <c r="BJ82" s="523" t="str">
        <f>IF(D82="","",COUNTIF($AG$14:AG82,AG82))</f>
        <v/>
      </c>
      <c r="BK82" s="523">
        <f t="shared" ref="BK82" si="427">IF(BJ82=1,BJ82,0)</f>
        <v>0</v>
      </c>
      <c r="BL82" s="523" t="str">
        <f t="shared" ref="BL82" si="428">IF(D82="","",$BP82)</f>
        <v/>
      </c>
      <c r="BM82" s="523" t="str">
        <f t="shared" ref="BM82" si="429">IF(E82="","",$BP82)</f>
        <v/>
      </c>
      <c r="BN82" s="523" t="str">
        <f t="shared" ref="BN82" si="430">IF(G82="","",$BP82)</f>
        <v/>
      </c>
      <c r="BO82" s="524" t="str">
        <f t="shared" ref="BO82" si="431">IFERROR(IF(H82="","",BP82),"")</f>
        <v/>
      </c>
      <c r="BP82" s="523">
        <v>35</v>
      </c>
      <c r="BQ82" s="523">
        <f>IF(C82&gt;0,"",IF(COUNTIF(BL82:BO83,BP82)=4,"",1))</f>
        <v>1</v>
      </c>
      <c r="BR82" s="84">
        <f>COUNTIF($AH$14:AH82,AG82&amp;"-"&amp;"*5000m*")</f>
        <v>0</v>
      </c>
      <c r="BS82" s="523">
        <f>SUM(BR82:BR83)/3</f>
        <v>0</v>
      </c>
      <c r="BT82" s="524" t="str">
        <f>IF(AG82="","",IF(AND(COUNTA(K82:K83)=0,COUNTA(U82:V83)=0),1,""))</f>
        <v/>
      </c>
      <c r="BU82" s="523">
        <f>IF(AND($AG82="",COUNTA(U82)&gt;0),1,0)</f>
        <v>0</v>
      </c>
      <c r="BV82" s="523">
        <f>IF(AND($AG82="",COUNTA(V82)&gt;0),1,0)</f>
        <v>0</v>
      </c>
      <c r="BW82" s="523" t="str">
        <f t="shared" ref="BW82" si="432">D82&amp;"-"&amp;U82</f>
        <v>-</v>
      </c>
      <c r="BX82" s="523" t="str">
        <f>IF(U82="","",COUNTIF($BW$14:BW82,BW82))</f>
        <v/>
      </c>
      <c r="BY82" s="523" t="str">
        <f t="shared" ref="BY82" si="433">D82&amp;"-"&amp;V82</f>
        <v>-</v>
      </c>
      <c r="BZ82" s="523" t="str">
        <f>IF(V82="","",COUNTIF($BY$14:BY82,BY82))</f>
        <v/>
      </c>
      <c r="CA82" s="84" t="str">
        <f>IFERROR(IF(VLOOKUP(K82,種目数エラー用!$B:$C,2,FALSE)=(VLOOKUP(K83,種目数エラー用!$B:$C,2,FALSE)),1,""),"")</f>
        <v/>
      </c>
    </row>
    <row r="83" spans="1:79" s="1" customFormat="1" ht="18" customHeight="1" thickBot="1">
      <c r="A83" s="483"/>
      <c r="B83" s="477"/>
      <c r="C83" s="472"/>
      <c r="D83" s="470"/>
      <c r="E83" s="470"/>
      <c r="F83" s="470"/>
      <c r="G83" s="281" t="str">
        <f>IF(C82&gt;0,VLOOKUP(C82,男子登録情報!$A$1:$H$1688,5,0),"")</f>
        <v/>
      </c>
      <c r="H83" s="475"/>
      <c r="I83" s="475"/>
      <c r="J83" s="281" t="s">
        <v>28</v>
      </c>
      <c r="K83" s="280"/>
      <c r="L83" s="5" t="str">
        <f>IF(K83&gt;0,VLOOKUP(K83,男子登録情報!$M$68:$N$86,2,0),"")</f>
        <v/>
      </c>
      <c r="M83" s="281" t="s">
        <v>29</v>
      </c>
      <c r="N83" s="282"/>
      <c r="O83" s="278" t="str">
        <f t="shared" si="300"/>
        <v/>
      </c>
      <c r="P83" s="279"/>
      <c r="Q83" s="332" t="str">
        <f t="shared" si="413"/>
        <v/>
      </c>
      <c r="R83" s="463"/>
      <c r="S83" s="464"/>
      <c r="T83" s="465"/>
      <c r="U83" s="445"/>
      <c r="V83" s="445"/>
      <c r="X83" s="84">
        <f t="shared" si="410"/>
        <v>0</v>
      </c>
      <c r="Z83" s="97">
        <f t="shared" si="267"/>
        <v>0</v>
      </c>
      <c r="AA83" s="523"/>
      <c r="AB83" s="84" t="str">
        <f t="shared" si="261"/>
        <v/>
      </c>
      <c r="AC83" s="84" t="str">
        <f t="shared" si="262"/>
        <v/>
      </c>
      <c r="AD83" s="84" t="str">
        <f t="shared" si="263"/>
        <v/>
      </c>
      <c r="AE83" s="84" t="str">
        <f t="shared" si="264"/>
        <v/>
      </c>
      <c r="AF83" s="100">
        <f t="shared" si="269"/>
        <v>0</v>
      </c>
      <c r="AG83" s="189" t="str">
        <f t="shared" ref="AG83" si="434">AG82</f>
        <v/>
      </c>
      <c r="AH83" s="84" t="str">
        <f t="shared" si="271"/>
        <v/>
      </c>
      <c r="AI83" s="84" t="str">
        <f t="shared" si="272"/>
        <v/>
      </c>
      <c r="AJ83" s="104" t="str">
        <f t="shared" si="402"/>
        <v/>
      </c>
      <c r="AK83" s="93">
        <f t="shared" si="273"/>
        <v>0</v>
      </c>
      <c r="AL83" s="93">
        <f>IFERROR(IF(C83="",0,IF(COUNTIF($C$14:C83,C83)&gt;1,1,0)),"")</f>
        <v>0</v>
      </c>
      <c r="AN83" s="93">
        <f t="shared" si="274"/>
        <v>0</v>
      </c>
      <c r="AO83" s="93" t="str">
        <f t="shared" si="275"/>
        <v>00000</v>
      </c>
      <c r="AP83" s="109" t="str">
        <f t="shared" si="276"/>
        <v>0秒0</v>
      </c>
      <c r="AQ83" s="110">
        <f t="shared" si="277"/>
        <v>0</v>
      </c>
      <c r="AR83" s="110" t="str">
        <f t="shared" si="278"/>
        <v>0</v>
      </c>
      <c r="AS83" s="110" t="str">
        <f t="shared" si="279"/>
        <v>0</v>
      </c>
      <c r="AT83" s="110" t="str">
        <f t="shared" si="280"/>
        <v>0m</v>
      </c>
      <c r="AU83" s="110" t="str">
        <f t="shared" si="281"/>
        <v>点</v>
      </c>
      <c r="AV83" s="93">
        <f t="shared" si="282"/>
        <v>0</v>
      </c>
      <c r="AW83" s="83" t="str">
        <f t="shared" si="283"/>
        <v/>
      </c>
      <c r="AX83" s="93">
        <f t="shared" si="284"/>
        <v>0</v>
      </c>
      <c r="AY83" s="93">
        <f t="shared" si="285"/>
        <v>0</v>
      </c>
      <c r="AZ83" s="93">
        <f t="shared" si="286"/>
        <v>0</v>
      </c>
      <c r="BA83" s="504"/>
      <c r="BB83" s="504"/>
      <c r="BC83" s="520"/>
      <c r="BD83" s="522"/>
      <c r="BE83" s="84" t="str">
        <f t="shared" si="287"/>
        <v/>
      </c>
      <c r="BF83" s="84" t="str">
        <f t="shared" si="288"/>
        <v/>
      </c>
      <c r="BG83" s="84" t="str">
        <f t="shared" si="289"/>
        <v/>
      </c>
      <c r="BH83" s="124" t="str">
        <f>IF(K83="","",COUNTIF($BG$14:BG83,BG83))</f>
        <v/>
      </c>
      <c r="BI83" s="1" t="str">
        <f t="shared" si="290"/>
        <v/>
      </c>
      <c r="BJ83" s="523"/>
      <c r="BK83" s="523"/>
      <c r="BL83" s="523"/>
      <c r="BM83" s="523"/>
      <c r="BN83" s="523"/>
      <c r="BO83" s="525"/>
      <c r="BP83" s="523"/>
      <c r="BQ83" s="523"/>
      <c r="BR83" s="84">
        <f>COUNTIF($AH$14:AH83,AG83&amp;"-"&amp;"*5000m*")</f>
        <v>0</v>
      </c>
      <c r="BS83" s="523"/>
      <c r="BT83" s="525"/>
      <c r="BU83" s="523"/>
      <c r="BV83" s="523"/>
      <c r="BW83" s="523"/>
      <c r="BX83" s="523"/>
      <c r="BY83" s="523"/>
      <c r="BZ83" s="523"/>
      <c r="CA83" s="84"/>
    </row>
    <row r="84" spans="1:79" s="1" customFormat="1" ht="18" customHeight="1" thickTop="1" thickBot="1">
      <c r="A84" s="482">
        <v>36</v>
      </c>
      <c r="B84" s="476" t="s">
        <v>1176</v>
      </c>
      <c r="C84" s="471"/>
      <c r="D84" s="469" t="str">
        <f>IF(C84&gt;0,VLOOKUP(C84,男子登録情報!$A$1:$H$1688,3,0),"")</f>
        <v/>
      </c>
      <c r="E84" s="469" t="str">
        <f>IF(C84&gt;0,VLOOKUP(C84,男子登録情報!$A$1:$H$1688,4,0),"")</f>
        <v/>
      </c>
      <c r="F84" s="469" t="str">
        <f>IF(C84&gt;0,VLOOKUP(C84,男子登録情報!$A$1:$H$1688,7,0),"")</f>
        <v/>
      </c>
      <c r="G84" s="320" t="str">
        <f>IF(C84&gt;0,VLOOKUP(C84,男子登録情報!$A$1:$H$1688,8,0),"")</f>
        <v/>
      </c>
      <c r="H84" s="475" t="e">
        <f>IF(G85&gt;0,VLOOKUP(G85,男子登録情報!$N$2:$O$49,2,0),"")</f>
        <v>#N/A</v>
      </c>
      <c r="I84" s="473" t="str">
        <f t="shared" ref="I84" si="435">IF(C84&gt;0,TEXT(C84,"100000000"),"000000000")</f>
        <v>000000000</v>
      </c>
      <c r="J84" s="321" t="s">
        <v>24</v>
      </c>
      <c r="K84" s="322"/>
      <c r="L84" s="5" t="str">
        <f>IF(K84&gt;0,VLOOKUP(K84,男子登録情報!$M$68:$N$86,2,0),"")</f>
        <v/>
      </c>
      <c r="M84" s="321" t="s">
        <v>27</v>
      </c>
      <c r="N84" s="275"/>
      <c r="O84" s="276" t="str">
        <f t="shared" si="300"/>
        <v/>
      </c>
      <c r="P84" s="277"/>
      <c r="Q84" s="329" t="str">
        <f t="shared" si="413"/>
        <v/>
      </c>
      <c r="R84" s="479"/>
      <c r="S84" s="480"/>
      <c r="T84" s="481"/>
      <c r="U84" s="444"/>
      <c r="V84" s="444"/>
      <c r="X84" s="84">
        <f t="shared" si="410"/>
        <v>0</v>
      </c>
      <c r="Z84" s="97">
        <f t="shared" si="267"/>
        <v>0</v>
      </c>
      <c r="AA84" s="523">
        <f t="shared" ref="AA84" si="436">C84</f>
        <v>0</v>
      </c>
      <c r="AB84" s="84" t="str">
        <f t="shared" si="261"/>
        <v/>
      </c>
      <c r="AC84" s="84" t="str">
        <f t="shared" si="262"/>
        <v/>
      </c>
      <c r="AD84" s="84" t="str">
        <f t="shared" si="263"/>
        <v/>
      </c>
      <c r="AE84" s="84" t="str">
        <f t="shared" si="264"/>
        <v/>
      </c>
      <c r="AF84" s="100">
        <f t="shared" si="269"/>
        <v>0</v>
      </c>
      <c r="AG84" s="188" t="str">
        <f t="shared" ref="AG84" si="437">IF(D84="","",D84)</f>
        <v/>
      </c>
      <c r="AH84" s="84" t="str">
        <f t="shared" si="271"/>
        <v/>
      </c>
      <c r="AI84" s="84" t="str">
        <f t="shared" si="272"/>
        <v/>
      </c>
      <c r="AJ84" s="104" t="str">
        <f t="shared" si="402"/>
        <v/>
      </c>
      <c r="AK84" s="93">
        <f t="shared" si="273"/>
        <v>0</v>
      </c>
      <c r="AL84" s="93">
        <f>IFERROR(IF(C84="",0,IF(COUNTIF($C$14:C84,C84)&gt;1,1,0)),"")</f>
        <v>0</v>
      </c>
      <c r="AN84" s="93">
        <f t="shared" si="274"/>
        <v>0</v>
      </c>
      <c r="AO84" s="93" t="str">
        <f t="shared" si="275"/>
        <v>00000</v>
      </c>
      <c r="AP84" s="109" t="str">
        <f t="shared" si="276"/>
        <v>0秒0</v>
      </c>
      <c r="AQ84" s="110">
        <f t="shared" si="277"/>
        <v>0</v>
      </c>
      <c r="AR84" s="110" t="str">
        <f t="shared" si="278"/>
        <v>0</v>
      </c>
      <c r="AS84" s="110" t="str">
        <f t="shared" si="279"/>
        <v>0</v>
      </c>
      <c r="AT84" s="110" t="str">
        <f t="shared" si="280"/>
        <v>0m</v>
      </c>
      <c r="AU84" s="110" t="str">
        <f t="shared" si="281"/>
        <v>点</v>
      </c>
      <c r="AV84" s="93">
        <f t="shared" si="282"/>
        <v>0</v>
      </c>
      <c r="AW84" s="83" t="str">
        <f t="shared" si="283"/>
        <v/>
      </c>
      <c r="AX84" s="93">
        <f t="shared" si="284"/>
        <v>0</v>
      </c>
      <c r="AY84" s="93">
        <f t="shared" si="285"/>
        <v>0</v>
      </c>
      <c r="AZ84" s="93">
        <f t="shared" si="286"/>
        <v>0</v>
      </c>
      <c r="BA84" s="503">
        <f>IF(U84="",0,COUNTA($U$14:U85))</f>
        <v>0</v>
      </c>
      <c r="BB84" s="503">
        <f>IF(V84="",0,COUNTA($V$14:V85))</f>
        <v>0</v>
      </c>
      <c r="BC84" s="519" t="e">
        <f>IF(OR($L84="20100",$L85="20100",#REF!="20100"),COUNTIF($L$14:L85,"20100"),0)</f>
        <v>#REF!</v>
      </c>
      <c r="BD84" s="521" t="e">
        <f>IF($BC84=0,0,INDEX($N84:$N85,MATCH("20100",$L84:$L85,0),1))</f>
        <v>#REF!</v>
      </c>
      <c r="BE84" s="84" t="str">
        <f t="shared" si="287"/>
        <v/>
      </c>
      <c r="BF84" s="84" t="str">
        <f t="shared" si="288"/>
        <v/>
      </c>
      <c r="BG84" s="84" t="str">
        <f t="shared" si="289"/>
        <v/>
      </c>
      <c r="BH84" s="124" t="str">
        <f>IF(K84="","",COUNTIF($BG$14:BG84,BG84))</f>
        <v/>
      </c>
      <c r="BI84" s="1" t="str">
        <f t="shared" si="290"/>
        <v/>
      </c>
      <c r="BJ84" s="523" t="str">
        <f>IF(D84="","",COUNTIF($AG$14:AG84,AG84))</f>
        <v/>
      </c>
      <c r="BK84" s="523">
        <f t="shared" ref="BK84" si="438">IF(BJ84=1,BJ84,0)</f>
        <v>0</v>
      </c>
      <c r="BL84" s="523" t="str">
        <f t="shared" ref="BL84" si="439">IF(D84="","",$BP84)</f>
        <v/>
      </c>
      <c r="BM84" s="523" t="str">
        <f t="shared" ref="BM84" si="440">IF(E84="","",$BP84)</f>
        <v/>
      </c>
      <c r="BN84" s="523" t="str">
        <f t="shared" ref="BN84" si="441">IF(G84="","",$BP84)</f>
        <v/>
      </c>
      <c r="BO84" s="524" t="str">
        <f t="shared" ref="BO84" si="442">IFERROR(IF(H84="","",BP84),"")</f>
        <v/>
      </c>
      <c r="BP84" s="523">
        <v>36</v>
      </c>
      <c r="BQ84" s="523">
        <f>IF(C84&gt;0,"",IF(COUNTIF(BL84:BO85,BP84)=4,"",1))</f>
        <v>1</v>
      </c>
      <c r="BR84" s="84">
        <f>COUNTIF($AH$14:AH84,AG84&amp;"-"&amp;"*5000m*")</f>
        <v>0</v>
      </c>
      <c r="BS84" s="523">
        <f>SUM(BR84:BR85)/3</f>
        <v>0</v>
      </c>
      <c r="BT84" s="524" t="str">
        <f>IF(AG84="","",IF(AND(COUNTA(K84:K85)=0,COUNTA(U84:V85)=0),1,""))</f>
        <v/>
      </c>
      <c r="BU84" s="523">
        <f>IF(AND($AG84="",COUNTA(U84)&gt;0),1,0)</f>
        <v>0</v>
      </c>
      <c r="BV84" s="523">
        <f>IF(AND($AG84="",COUNTA(V84)&gt;0),1,0)</f>
        <v>0</v>
      </c>
      <c r="BW84" s="523" t="str">
        <f t="shared" ref="BW84" si="443">D84&amp;"-"&amp;U84</f>
        <v>-</v>
      </c>
      <c r="BX84" s="523" t="str">
        <f>IF(U84="","",COUNTIF($BW$14:BW84,BW84))</f>
        <v/>
      </c>
      <c r="BY84" s="523" t="str">
        <f t="shared" ref="BY84" si="444">D84&amp;"-"&amp;V84</f>
        <v>-</v>
      </c>
      <c r="BZ84" s="523" t="str">
        <f>IF(V84="","",COUNTIF($BY$14:BY84,BY84))</f>
        <v/>
      </c>
      <c r="CA84" s="84" t="str">
        <f>IFERROR(IF(VLOOKUP(K84,種目数エラー用!$B:$C,2,FALSE)=(VLOOKUP(K85,種目数エラー用!$B:$C,2,FALSE)),1,""),"")</f>
        <v/>
      </c>
    </row>
    <row r="85" spans="1:79" s="1" customFormat="1" ht="18" customHeight="1" thickBot="1">
      <c r="A85" s="483"/>
      <c r="B85" s="477"/>
      <c r="C85" s="472"/>
      <c r="D85" s="470"/>
      <c r="E85" s="470"/>
      <c r="F85" s="470"/>
      <c r="G85" s="281" t="str">
        <f>IF(C84&gt;0,VLOOKUP(C84,男子登録情報!$A$1:$H$1688,5,0),"")</f>
        <v/>
      </c>
      <c r="H85" s="475"/>
      <c r="I85" s="475"/>
      <c r="J85" s="281" t="s">
        <v>28</v>
      </c>
      <c r="K85" s="280"/>
      <c r="L85" s="5" t="str">
        <f>IF(K85&gt;0,VLOOKUP(K85,男子登録情報!$M$68:$N$86,2,0),"")</f>
        <v/>
      </c>
      <c r="M85" s="281" t="s">
        <v>29</v>
      </c>
      <c r="N85" s="282"/>
      <c r="O85" s="278" t="str">
        <f t="shared" si="300"/>
        <v/>
      </c>
      <c r="P85" s="279"/>
      <c r="Q85" s="332" t="str">
        <f t="shared" si="413"/>
        <v/>
      </c>
      <c r="R85" s="463"/>
      <c r="S85" s="464"/>
      <c r="T85" s="465"/>
      <c r="U85" s="445"/>
      <c r="V85" s="445"/>
      <c r="X85" s="84">
        <f t="shared" si="410"/>
        <v>0</v>
      </c>
      <c r="Z85" s="97">
        <f t="shared" si="267"/>
        <v>0</v>
      </c>
      <c r="AA85" s="523"/>
      <c r="AB85" s="84" t="str">
        <f t="shared" si="261"/>
        <v/>
      </c>
      <c r="AC85" s="84" t="str">
        <f t="shared" si="262"/>
        <v/>
      </c>
      <c r="AD85" s="84" t="str">
        <f t="shared" si="263"/>
        <v/>
      </c>
      <c r="AE85" s="84" t="str">
        <f t="shared" si="264"/>
        <v/>
      </c>
      <c r="AF85" s="100">
        <f t="shared" si="269"/>
        <v>0</v>
      </c>
      <c r="AG85" s="189" t="str">
        <f t="shared" ref="AG85" si="445">AG84</f>
        <v/>
      </c>
      <c r="AH85" s="84" t="str">
        <f t="shared" si="271"/>
        <v/>
      </c>
      <c r="AI85" s="84" t="str">
        <f t="shared" si="272"/>
        <v/>
      </c>
      <c r="AJ85" s="104" t="str">
        <f t="shared" si="402"/>
        <v/>
      </c>
      <c r="AK85" s="93">
        <f t="shared" si="273"/>
        <v>0</v>
      </c>
      <c r="AL85" s="93">
        <f>IFERROR(IF(C85="",0,IF(COUNTIF($C$14:C85,C85)&gt;1,1,0)),"")</f>
        <v>0</v>
      </c>
      <c r="AN85" s="93">
        <f t="shared" si="274"/>
        <v>0</v>
      </c>
      <c r="AO85" s="93" t="str">
        <f t="shared" si="275"/>
        <v>00000</v>
      </c>
      <c r="AP85" s="109" t="str">
        <f t="shared" si="276"/>
        <v>0秒0</v>
      </c>
      <c r="AQ85" s="110">
        <f t="shared" si="277"/>
        <v>0</v>
      </c>
      <c r="AR85" s="110" t="str">
        <f t="shared" si="278"/>
        <v>0</v>
      </c>
      <c r="AS85" s="110" t="str">
        <f t="shared" si="279"/>
        <v>0</v>
      </c>
      <c r="AT85" s="110" t="str">
        <f t="shared" si="280"/>
        <v>0m</v>
      </c>
      <c r="AU85" s="110" t="str">
        <f t="shared" si="281"/>
        <v>点</v>
      </c>
      <c r="AV85" s="93">
        <f t="shared" si="282"/>
        <v>0</v>
      </c>
      <c r="AW85" s="83" t="str">
        <f t="shared" si="283"/>
        <v/>
      </c>
      <c r="AX85" s="93">
        <f t="shared" si="284"/>
        <v>0</v>
      </c>
      <c r="AY85" s="93">
        <f t="shared" si="285"/>
        <v>0</v>
      </c>
      <c r="AZ85" s="93">
        <f t="shared" si="286"/>
        <v>0</v>
      </c>
      <c r="BA85" s="504"/>
      <c r="BB85" s="504"/>
      <c r="BC85" s="520"/>
      <c r="BD85" s="522"/>
      <c r="BE85" s="84" t="str">
        <f t="shared" si="287"/>
        <v/>
      </c>
      <c r="BF85" s="84" t="str">
        <f t="shared" si="288"/>
        <v/>
      </c>
      <c r="BG85" s="84" t="str">
        <f t="shared" si="289"/>
        <v/>
      </c>
      <c r="BH85" s="124" t="str">
        <f>IF(K85="","",COUNTIF($BG$14:BG85,BG85))</f>
        <v/>
      </c>
      <c r="BI85" s="1" t="str">
        <f t="shared" si="290"/>
        <v/>
      </c>
      <c r="BJ85" s="523"/>
      <c r="BK85" s="523"/>
      <c r="BL85" s="523"/>
      <c r="BM85" s="523"/>
      <c r="BN85" s="523"/>
      <c r="BO85" s="525"/>
      <c r="BP85" s="523"/>
      <c r="BQ85" s="523"/>
      <c r="BR85" s="84">
        <f>COUNTIF($AH$14:AH85,AG85&amp;"-"&amp;"*5000m*")</f>
        <v>0</v>
      </c>
      <c r="BS85" s="523"/>
      <c r="BT85" s="525"/>
      <c r="BU85" s="523"/>
      <c r="BV85" s="523"/>
      <c r="BW85" s="523"/>
      <c r="BX85" s="523"/>
      <c r="BY85" s="523"/>
      <c r="BZ85" s="523"/>
      <c r="CA85" s="84"/>
    </row>
    <row r="86" spans="1:79" s="1" customFormat="1" ht="18" customHeight="1" thickTop="1" thickBot="1">
      <c r="A86" s="482">
        <v>37</v>
      </c>
      <c r="B86" s="476" t="s">
        <v>1176</v>
      </c>
      <c r="C86" s="471"/>
      <c r="D86" s="469" t="str">
        <f>IF(C86&gt;0,VLOOKUP(C86,男子登録情報!$A$1:$H$1688,3,0),"")</f>
        <v/>
      </c>
      <c r="E86" s="469" t="str">
        <f>IF(C86&gt;0,VLOOKUP(C86,男子登録情報!$A$1:$H$1688,4,0),"")</f>
        <v/>
      </c>
      <c r="F86" s="469" t="str">
        <f>IF(C86&gt;0,VLOOKUP(C86,男子登録情報!$A$1:$H$1688,7,0),"")</f>
        <v/>
      </c>
      <c r="G86" s="320" t="str">
        <f>IF(C86&gt;0,VLOOKUP(C86,男子登録情報!$A$1:$H$1688,8,0),"")</f>
        <v/>
      </c>
      <c r="H86" s="475" t="e">
        <f>IF(G87&gt;0,VLOOKUP(G87,男子登録情報!$N$2:$O$49,2,0),"")</f>
        <v>#N/A</v>
      </c>
      <c r="I86" s="473" t="str">
        <f t="shared" ref="I86" si="446">IF(C86&gt;0,TEXT(C86,"100000000"),"000000000")</f>
        <v>000000000</v>
      </c>
      <c r="J86" s="321" t="s">
        <v>24</v>
      </c>
      <c r="K86" s="322"/>
      <c r="L86" s="5" t="str">
        <f>IF(K86&gt;0,VLOOKUP(K86,男子登録情報!$M$68:$N$86,2,0),"")</f>
        <v/>
      </c>
      <c r="M86" s="321" t="s">
        <v>27</v>
      </c>
      <c r="N86" s="275"/>
      <c r="O86" s="276" t="str">
        <f t="shared" si="300"/>
        <v/>
      </c>
      <c r="P86" s="277"/>
      <c r="Q86" s="329" t="str">
        <f t="shared" si="413"/>
        <v/>
      </c>
      <c r="R86" s="479"/>
      <c r="S86" s="480"/>
      <c r="T86" s="481"/>
      <c r="U86" s="444"/>
      <c r="V86" s="444"/>
      <c r="X86" s="84">
        <f t="shared" si="410"/>
        <v>0</v>
      </c>
      <c r="Z86" s="97">
        <f t="shared" si="267"/>
        <v>0</v>
      </c>
      <c r="AA86" s="523">
        <f t="shared" ref="AA86" si="447">C86</f>
        <v>0</v>
      </c>
      <c r="AB86" s="84" t="str">
        <f t="shared" si="261"/>
        <v/>
      </c>
      <c r="AC86" s="84" t="str">
        <f t="shared" si="262"/>
        <v/>
      </c>
      <c r="AD86" s="84" t="str">
        <f t="shared" si="263"/>
        <v/>
      </c>
      <c r="AE86" s="84" t="str">
        <f t="shared" si="264"/>
        <v/>
      </c>
      <c r="AF86" s="100">
        <f t="shared" si="269"/>
        <v>0</v>
      </c>
      <c r="AG86" s="188" t="str">
        <f t="shared" ref="AG86" si="448">IF(D86="","",D86)</f>
        <v/>
      </c>
      <c r="AH86" s="84" t="str">
        <f t="shared" si="271"/>
        <v/>
      </c>
      <c r="AI86" s="84" t="str">
        <f t="shared" si="272"/>
        <v/>
      </c>
      <c r="AJ86" s="104" t="str">
        <f t="shared" si="402"/>
        <v/>
      </c>
      <c r="AK86" s="93">
        <f t="shared" si="273"/>
        <v>0</v>
      </c>
      <c r="AL86" s="93">
        <f>IFERROR(IF(C86="",0,IF(COUNTIF($C$14:C86,C86)&gt;1,1,0)),"")</f>
        <v>0</v>
      </c>
      <c r="AN86" s="93">
        <f t="shared" si="274"/>
        <v>0</v>
      </c>
      <c r="AO86" s="93" t="str">
        <f t="shared" si="275"/>
        <v>00000</v>
      </c>
      <c r="AP86" s="109" t="str">
        <f t="shared" si="276"/>
        <v>0秒0</v>
      </c>
      <c r="AQ86" s="110">
        <f t="shared" si="277"/>
        <v>0</v>
      </c>
      <c r="AR86" s="110" t="str">
        <f t="shared" si="278"/>
        <v>0</v>
      </c>
      <c r="AS86" s="110" t="str">
        <f t="shared" si="279"/>
        <v>0</v>
      </c>
      <c r="AT86" s="110" t="str">
        <f t="shared" si="280"/>
        <v>0m</v>
      </c>
      <c r="AU86" s="110" t="str">
        <f t="shared" si="281"/>
        <v>点</v>
      </c>
      <c r="AV86" s="93">
        <f t="shared" si="282"/>
        <v>0</v>
      </c>
      <c r="AW86" s="83" t="str">
        <f t="shared" si="283"/>
        <v/>
      </c>
      <c r="AX86" s="93">
        <f t="shared" si="284"/>
        <v>0</v>
      </c>
      <c r="AY86" s="93">
        <f t="shared" si="285"/>
        <v>0</v>
      </c>
      <c r="AZ86" s="93">
        <f t="shared" si="286"/>
        <v>0</v>
      </c>
      <c r="BA86" s="503">
        <f>IF(U86="",0,COUNTA($U$14:U87))</f>
        <v>0</v>
      </c>
      <c r="BB86" s="503">
        <f>IF(V86="",0,COUNTA($V$14:V87))</f>
        <v>0</v>
      </c>
      <c r="BC86" s="519" t="e">
        <f>IF(OR($L86="20100",$L87="20100",#REF!="20100"),COUNTIF($L$14:L87,"20100"),0)</f>
        <v>#REF!</v>
      </c>
      <c r="BD86" s="521" t="e">
        <f>IF($BC86=0,0,INDEX($N86:$N87,MATCH("20100",$L86:$L87,0),1))</f>
        <v>#REF!</v>
      </c>
      <c r="BE86" s="84" t="str">
        <f t="shared" si="287"/>
        <v/>
      </c>
      <c r="BF86" s="84" t="str">
        <f t="shared" si="288"/>
        <v/>
      </c>
      <c r="BG86" s="84" t="str">
        <f t="shared" si="289"/>
        <v/>
      </c>
      <c r="BH86" s="124" t="str">
        <f>IF(K86="","",COUNTIF($BG$14:BG86,BG86))</f>
        <v/>
      </c>
      <c r="BI86" s="1" t="str">
        <f t="shared" si="290"/>
        <v/>
      </c>
      <c r="BJ86" s="523" t="str">
        <f>IF(D86="","",COUNTIF($AG$14:AG86,AG86))</f>
        <v/>
      </c>
      <c r="BK86" s="523">
        <f t="shared" ref="BK86" si="449">IF(BJ86=1,BJ86,0)</f>
        <v>0</v>
      </c>
      <c r="BL86" s="523" t="str">
        <f t="shared" ref="BL86" si="450">IF(D86="","",$BP86)</f>
        <v/>
      </c>
      <c r="BM86" s="523" t="str">
        <f t="shared" ref="BM86" si="451">IF(E86="","",$BP86)</f>
        <v/>
      </c>
      <c r="BN86" s="523" t="str">
        <f t="shared" ref="BN86" si="452">IF(G86="","",$BP86)</f>
        <v/>
      </c>
      <c r="BO86" s="524" t="str">
        <f t="shared" ref="BO86" si="453">IFERROR(IF(H86="","",BP86),"")</f>
        <v/>
      </c>
      <c r="BP86" s="523">
        <v>37</v>
      </c>
      <c r="BQ86" s="523">
        <f>IF(C86&gt;0,"",IF(COUNTIF(BL86:BO87,BP86)=4,"",1))</f>
        <v>1</v>
      </c>
      <c r="BR86" s="84">
        <f>COUNTIF($AH$14:AH86,AG86&amp;"-"&amp;"*5000m*")</f>
        <v>0</v>
      </c>
      <c r="BS86" s="523">
        <f>SUM(BR86:BR87)/3</f>
        <v>0</v>
      </c>
      <c r="BT86" s="524" t="str">
        <f>IF(AG86="","",IF(AND(COUNTA(K86:K87)=0,COUNTA(U86:V87)=0),1,""))</f>
        <v/>
      </c>
      <c r="BU86" s="523">
        <f>IF(AND($AG86="",COUNTA(U86)&gt;0),1,0)</f>
        <v>0</v>
      </c>
      <c r="BV86" s="523">
        <f>IF(AND($AG86="",COUNTA(V86)&gt;0),1,0)</f>
        <v>0</v>
      </c>
      <c r="BW86" s="523" t="str">
        <f t="shared" ref="BW86" si="454">D86&amp;"-"&amp;U86</f>
        <v>-</v>
      </c>
      <c r="BX86" s="523" t="str">
        <f>IF(U86="","",COUNTIF($BW$14:BW86,BW86))</f>
        <v/>
      </c>
      <c r="BY86" s="523" t="str">
        <f t="shared" ref="BY86" si="455">D86&amp;"-"&amp;V86</f>
        <v>-</v>
      </c>
      <c r="BZ86" s="523" t="str">
        <f>IF(V86="","",COUNTIF($BY$14:BY86,BY86))</f>
        <v/>
      </c>
      <c r="CA86" s="84" t="str">
        <f>IFERROR(IF(VLOOKUP(K86,種目数エラー用!$B:$C,2,FALSE)=(VLOOKUP(K87,種目数エラー用!$B:$C,2,FALSE)),1,""),"")</f>
        <v/>
      </c>
    </row>
    <row r="87" spans="1:79" s="1" customFormat="1" ht="18" customHeight="1" thickBot="1">
      <c r="A87" s="483"/>
      <c r="B87" s="477"/>
      <c r="C87" s="472"/>
      <c r="D87" s="470"/>
      <c r="E87" s="470"/>
      <c r="F87" s="470"/>
      <c r="G87" s="281" t="str">
        <f>IF(C86&gt;0,VLOOKUP(C86,男子登録情報!$A$1:$H$1688,5,0),"")</f>
        <v/>
      </c>
      <c r="H87" s="475"/>
      <c r="I87" s="475"/>
      <c r="J87" s="281" t="s">
        <v>28</v>
      </c>
      <c r="K87" s="280"/>
      <c r="L87" s="5" t="str">
        <f>IF(K87&gt;0,VLOOKUP(K87,男子登録情報!$M$68:$N$86,2,0),"")</f>
        <v/>
      </c>
      <c r="M87" s="281" t="s">
        <v>29</v>
      </c>
      <c r="N87" s="282"/>
      <c r="O87" s="278" t="str">
        <f t="shared" si="300"/>
        <v/>
      </c>
      <c r="P87" s="279"/>
      <c r="Q87" s="332" t="str">
        <f t="shared" si="413"/>
        <v/>
      </c>
      <c r="R87" s="463"/>
      <c r="S87" s="464"/>
      <c r="T87" s="465"/>
      <c r="U87" s="445"/>
      <c r="V87" s="445"/>
      <c r="X87" s="84">
        <f t="shared" si="410"/>
        <v>0</v>
      </c>
      <c r="Z87" s="97">
        <f t="shared" si="267"/>
        <v>0</v>
      </c>
      <c r="AA87" s="523"/>
      <c r="AB87" s="84" t="str">
        <f t="shared" si="261"/>
        <v/>
      </c>
      <c r="AC87" s="84" t="str">
        <f t="shared" si="262"/>
        <v/>
      </c>
      <c r="AD87" s="84" t="str">
        <f t="shared" si="263"/>
        <v/>
      </c>
      <c r="AE87" s="84" t="str">
        <f t="shared" si="264"/>
        <v/>
      </c>
      <c r="AF87" s="100">
        <f t="shared" si="269"/>
        <v>0</v>
      </c>
      <c r="AG87" s="189" t="str">
        <f t="shared" ref="AG87" si="456">AG86</f>
        <v/>
      </c>
      <c r="AH87" s="84" t="str">
        <f t="shared" si="271"/>
        <v/>
      </c>
      <c r="AI87" s="84" t="str">
        <f t="shared" si="272"/>
        <v/>
      </c>
      <c r="AJ87" s="104" t="str">
        <f t="shared" si="402"/>
        <v/>
      </c>
      <c r="AK87" s="93">
        <f t="shared" si="273"/>
        <v>0</v>
      </c>
      <c r="AL87" s="93">
        <f>IFERROR(IF(C87="",0,IF(COUNTIF($C$14:C87,C87)&gt;1,1,0)),"")</f>
        <v>0</v>
      </c>
      <c r="AN87" s="93">
        <f t="shared" si="274"/>
        <v>0</v>
      </c>
      <c r="AO87" s="93" t="str">
        <f t="shared" si="275"/>
        <v>00000</v>
      </c>
      <c r="AP87" s="109" t="str">
        <f t="shared" si="276"/>
        <v>0秒0</v>
      </c>
      <c r="AQ87" s="110">
        <f t="shared" si="277"/>
        <v>0</v>
      </c>
      <c r="AR87" s="110" t="str">
        <f t="shared" si="278"/>
        <v>0</v>
      </c>
      <c r="AS87" s="110" t="str">
        <f t="shared" si="279"/>
        <v>0</v>
      </c>
      <c r="AT87" s="110" t="str">
        <f t="shared" si="280"/>
        <v>0m</v>
      </c>
      <c r="AU87" s="110" t="str">
        <f t="shared" si="281"/>
        <v>点</v>
      </c>
      <c r="AV87" s="93">
        <f t="shared" si="282"/>
        <v>0</v>
      </c>
      <c r="AW87" s="83" t="str">
        <f t="shared" si="283"/>
        <v/>
      </c>
      <c r="AX87" s="93">
        <f t="shared" si="284"/>
        <v>0</v>
      </c>
      <c r="AY87" s="93">
        <f t="shared" si="285"/>
        <v>0</v>
      </c>
      <c r="AZ87" s="93">
        <f t="shared" si="286"/>
        <v>0</v>
      </c>
      <c r="BA87" s="504"/>
      <c r="BB87" s="504"/>
      <c r="BC87" s="520"/>
      <c r="BD87" s="522"/>
      <c r="BE87" s="84" t="str">
        <f t="shared" si="287"/>
        <v/>
      </c>
      <c r="BF87" s="84" t="str">
        <f t="shared" si="288"/>
        <v/>
      </c>
      <c r="BG87" s="84" t="str">
        <f t="shared" si="289"/>
        <v/>
      </c>
      <c r="BH87" s="124" t="str">
        <f>IF(K87="","",COUNTIF($BG$14:BG87,BG87))</f>
        <v/>
      </c>
      <c r="BI87" s="1" t="str">
        <f t="shared" si="290"/>
        <v/>
      </c>
      <c r="BJ87" s="523"/>
      <c r="BK87" s="523"/>
      <c r="BL87" s="523"/>
      <c r="BM87" s="523"/>
      <c r="BN87" s="523"/>
      <c r="BO87" s="525"/>
      <c r="BP87" s="523"/>
      <c r="BQ87" s="523"/>
      <c r="BR87" s="84">
        <f>COUNTIF($AH$14:AH87,AG87&amp;"-"&amp;"*5000m*")</f>
        <v>0</v>
      </c>
      <c r="BS87" s="523"/>
      <c r="BT87" s="525"/>
      <c r="BU87" s="523"/>
      <c r="BV87" s="523"/>
      <c r="BW87" s="523"/>
      <c r="BX87" s="523"/>
      <c r="BY87" s="523"/>
      <c r="BZ87" s="523"/>
      <c r="CA87" s="84"/>
    </row>
    <row r="88" spans="1:79" s="1" customFormat="1" ht="18" customHeight="1" thickTop="1" thickBot="1">
      <c r="A88" s="482">
        <v>38</v>
      </c>
      <c r="B88" s="476" t="s">
        <v>1176</v>
      </c>
      <c r="C88" s="471"/>
      <c r="D88" s="469" t="str">
        <f>IF(C88&gt;0,VLOOKUP(C88,男子登録情報!$A$1:$H$1688,3,0),"")</f>
        <v/>
      </c>
      <c r="E88" s="469" t="str">
        <f>IF(C88&gt;0,VLOOKUP(C88,男子登録情報!$A$1:$H$1688,4,0),"")</f>
        <v/>
      </c>
      <c r="F88" s="469" t="str">
        <f>IF(C88&gt;0,VLOOKUP(C88,男子登録情報!$A$1:$H$1688,7,0),"")</f>
        <v/>
      </c>
      <c r="G88" s="320" t="str">
        <f>IF(C88&gt;0,VLOOKUP(C88,男子登録情報!$A$1:$H$1688,8,0),"")</f>
        <v/>
      </c>
      <c r="H88" s="475" t="e">
        <f>IF(G89&gt;0,VLOOKUP(G89,男子登録情報!$N$2:$O$49,2,0),"")</f>
        <v>#N/A</v>
      </c>
      <c r="I88" s="473" t="str">
        <f t="shared" ref="I88" si="457">IF(C88&gt;0,TEXT(C88,"100000000"),"000000000")</f>
        <v>000000000</v>
      </c>
      <c r="J88" s="321" t="s">
        <v>24</v>
      </c>
      <c r="K88" s="322"/>
      <c r="L88" s="5" t="str">
        <f>IF(K88&gt;0,VLOOKUP(K88,男子登録情報!$M$68:$N$86,2,0),"")</f>
        <v/>
      </c>
      <c r="M88" s="321" t="s">
        <v>27</v>
      </c>
      <c r="N88" s="275"/>
      <c r="O88" s="276" t="str">
        <f t="shared" si="300"/>
        <v/>
      </c>
      <c r="P88" s="277"/>
      <c r="Q88" s="329" t="str">
        <f t="shared" si="413"/>
        <v/>
      </c>
      <c r="R88" s="479"/>
      <c r="S88" s="480"/>
      <c r="T88" s="481"/>
      <c r="U88" s="444"/>
      <c r="V88" s="444"/>
      <c r="X88" s="84">
        <f t="shared" si="410"/>
        <v>0</v>
      </c>
      <c r="Z88" s="97">
        <f t="shared" si="267"/>
        <v>0</v>
      </c>
      <c r="AA88" s="523">
        <f t="shared" ref="AA88" si="458">C88</f>
        <v>0</v>
      </c>
      <c r="AB88" s="84" t="str">
        <f t="shared" si="261"/>
        <v/>
      </c>
      <c r="AC88" s="84" t="str">
        <f t="shared" si="262"/>
        <v/>
      </c>
      <c r="AD88" s="84" t="str">
        <f t="shared" si="263"/>
        <v/>
      </c>
      <c r="AE88" s="84" t="str">
        <f t="shared" si="264"/>
        <v/>
      </c>
      <c r="AF88" s="100">
        <f t="shared" si="269"/>
        <v>0</v>
      </c>
      <c r="AG88" s="188" t="str">
        <f t="shared" ref="AG88" si="459">IF(D88="","",D88)</f>
        <v/>
      </c>
      <c r="AH88" s="84" t="str">
        <f t="shared" si="271"/>
        <v/>
      </c>
      <c r="AI88" s="84" t="str">
        <f t="shared" si="272"/>
        <v/>
      </c>
      <c r="AJ88" s="104" t="str">
        <f t="shared" si="402"/>
        <v/>
      </c>
      <c r="AK88" s="93">
        <f t="shared" si="273"/>
        <v>0</v>
      </c>
      <c r="AL88" s="93">
        <f>IFERROR(IF(C88="",0,IF(COUNTIF($C$14:C88,C88)&gt;1,1,0)),"")</f>
        <v>0</v>
      </c>
      <c r="AN88" s="93">
        <f t="shared" si="274"/>
        <v>0</v>
      </c>
      <c r="AO88" s="93" t="str">
        <f t="shared" si="275"/>
        <v>00000</v>
      </c>
      <c r="AP88" s="109" t="str">
        <f t="shared" si="276"/>
        <v>0秒0</v>
      </c>
      <c r="AQ88" s="110">
        <f t="shared" si="277"/>
        <v>0</v>
      </c>
      <c r="AR88" s="110" t="str">
        <f t="shared" si="278"/>
        <v>0</v>
      </c>
      <c r="AS88" s="110" t="str">
        <f t="shared" si="279"/>
        <v>0</v>
      </c>
      <c r="AT88" s="110" t="str">
        <f t="shared" si="280"/>
        <v>0m</v>
      </c>
      <c r="AU88" s="110" t="str">
        <f t="shared" si="281"/>
        <v>点</v>
      </c>
      <c r="AV88" s="93">
        <f t="shared" si="282"/>
        <v>0</v>
      </c>
      <c r="AW88" s="83" t="str">
        <f t="shared" si="283"/>
        <v/>
      </c>
      <c r="AX88" s="93">
        <f t="shared" si="284"/>
        <v>0</v>
      </c>
      <c r="AY88" s="93">
        <f t="shared" si="285"/>
        <v>0</v>
      </c>
      <c r="AZ88" s="93">
        <f t="shared" si="286"/>
        <v>0</v>
      </c>
      <c r="BA88" s="503">
        <f>IF(U88="",0,COUNTA($U$14:U89))</f>
        <v>0</v>
      </c>
      <c r="BB88" s="503">
        <f>IF(V88="",0,COUNTA($V$14:V89))</f>
        <v>0</v>
      </c>
      <c r="BC88" s="519" t="e">
        <f>IF(OR($L88="20100",$L89="20100",#REF!="20100"),COUNTIF($L$14:L89,"20100"),0)</f>
        <v>#REF!</v>
      </c>
      <c r="BD88" s="521" t="e">
        <f>IF($BC88=0,0,INDEX($N88:$N89,MATCH("20100",$L88:$L89,0),1))</f>
        <v>#REF!</v>
      </c>
      <c r="BE88" s="84" t="str">
        <f t="shared" si="287"/>
        <v/>
      </c>
      <c r="BF88" s="84" t="str">
        <f t="shared" si="288"/>
        <v/>
      </c>
      <c r="BG88" s="84" t="str">
        <f t="shared" si="289"/>
        <v/>
      </c>
      <c r="BH88" s="124" t="str">
        <f>IF(K88="","",COUNTIF($BG$14:BG88,BG88))</f>
        <v/>
      </c>
      <c r="BI88" s="1" t="str">
        <f t="shared" si="290"/>
        <v/>
      </c>
      <c r="BJ88" s="523" t="str">
        <f>IF(D88="","",COUNTIF($AG$14:AG88,AG88))</f>
        <v/>
      </c>
      <c r="BK88" s="523">
        <f t="shared" ref="BK88" si="460">IF(BJ88=1,BJ88,0)</f>
        <v>0</v>
      </c>
      <c r="BL88" s="523" t="str">
        <f t="shared" ref="BL88" si="461">IF(D88="","",$BP88)</f>
        <v/>
      </c>
      <c r="BM88" s="523" t="str">
        <f t="shared" ref="BM88" si="462">IF(E88="","",$BP88)</f>
        <v/>
      </c>
      <c r="BN88" s="523" t="str">
        <f t="shared" ref="BN88" si="463">IF(G88="","",$BP88)</f>
        <v/>
      </c>
      <c r="BO88" s="524" t="str">
        <f t="shared" ref="BO88" si="464">IFERROR(IF(H88="","",BP88),"")</f>
        <v/>
      </c>
      <c r="BP88" s="523">
        <v>38</v>
      </c>
      <c r="BQ88" s="523">
        <f>IF(C88&gt;0,"",IF(COUNTIF(BL88:BO89,BP88)=4,"",1))</f>
        <v>1</v>
      </c>
      <c r="BR88" s="84">
        <f>COUNTIF($AH$14:AH88,AG88&amp;"-"&amp;"*5000m*")</f>
        <v>0</v>
      </c>
      <c r="BS88" s="523">
        <f>SUM(BR88:BR89)/3</f>
        <v>0</v>
      </c>
      <c r="BT88" s="524" t="str">
        <f>IF(AG88="","",IF(AND(COUNTA(K88:K89)=0,COUNTA(U88:V89)=0),1,""))</f>
        <v/>
      </c>
      <c r="BU88" s="523">
        <f>IF(AND($AG88="",COUNTA(U88)&gt;0),1,0)</f>
        <v>0</v>
      </c>
      <c r="BV88" s="523">
        <f>IF(AND($AG88="",COUNTA(V88)&gt;0),1,0)</f>
        <v>0</v>
      </c>
      <c r="BW88" s="523" t="str">
        <f t="shared" ref="BW88" si="465">D88&amp;"-"&amp;U88</f>
        <v>-</v>
      </c>
      <c r="BX88" s="523" t="str">
        <f>IF(U88="","",COUNTIF($BW$14:BW88,BW88))</f>
        <v/>
      </c>
      <c r="BY88" s="523" t="str">
        <f t="shared" ref="BY88" si="466">D88&amp;"-"&amp;V88</f>
        <v>-</v>
      </c>
      <c r="BZ88" s="523" t="str">
        <f>IF(V88="","",COUNTIF($BY$14:BY88,BY88))</f>
        <v/>
      </c>
      <c r="CA88" s="84" t="str">
        <f>IFERROR(IF(VLOOKUP(K88,種目数エラー用!$B:$C,2,FALSE)=(VLOOKUP(K89,種目数エラー用!$B:$C,2,FALSE)),1,""),"")</f>
        <v/>
      </c>
    </row>
    <row r="89" spans="1:79" s="1" customFormat="1" ht="18" customHeight="1" thickBot="1">
      <c r="A89" s="483"/>
      <c r="B89" s="477"/>
      <c r="C89" s="472"/>
      <c r="D89" s="470"/>
      <c r="E89" s="470"/>
      <c r="F89" s="470"/>
      <c r="G89" s="281" t="str">
        <f>IF(C88&gt;0,VLOOKUP(C88,男子登録情報!$A$1:$H$1688,5,0),"")</f>
        <v/>
      </c>
      <c r="H89" s="475"/>
      <c r="I89" s="475"/>
      <c r="J89" s="281" t="s">
        <v>28</v>
      </c>
      <c r="K89" s="280"/>
      <c r="L89" s="5" t="str">
        <f>IF(K89&gt;0,VLOOKUP(K89,男子登録情報!$M$68:$N$86,2,0),"")</f>
        <v/>
      </c>
      <c r="M89" s="281" t="s">
        <v>29</v>
      </c>
      <c r="N89" s="282"/>
      <c r="O89" s="278" t="str">
        <f t="shared" si="300"/>
        <v/>
      </c>
      <c r="P89" s="279"/>
      <c r="Q89" s="332" t="str">
        <f t="shared" si="413"/>
        <v/>
      </c>
      <c r="R89" s="463"/>
      <c r="S89" s="464"/>
      <c r="T89" s="465"/>
      <c r="U89" s="445"/>
      <c r="V89" s="445"/>
      <c r="X89" s="84">
        <f t="shared" si="410"/>
        <v>0</v>
      </c>
      <c r="Z89" s="97">
        <f t="shared" si="267"/>
        <v>0</v>
      </c>
      <c r="AA89" s="523"/>
      <c r="AB89" s="84" t="str">
        <f t="shared" si="261"/>
        <v/>
      </c>
      <c r="AC89" s="84" t="str">
        <f t="shared" si="262"/>
        <v/>
      </c>
      <c r="AD89" s="84" t="str">
        <f t="shared" si="263"/>
        <v/>
      </c>
      <c r="AE89" s="84" t="str">
        <f t="shared" si="264"/>
        <v/>
      </c>
      <c r="AF89" s="100">
        <f t="shared" si="269"/>
        <v>0</v>
      </c>
      <c r="AG89" s="189" t="str">
        <f t="shared" ref="AG89" si="467">AG88</f>
        <v/>
      </c>
      <c r="AH89" s="84" t="str">
        <f t="shared" si="271"/>
        <v/>
      </c>
      <c r="AI89" s="84" t="str">
        <f t="shared" si="272"/>
        <v/>
      </c>
      <c r="AJ89" s="104" t="str">
        <f t="shared" si="402"/>
        <v/>
      </c>
      <c r="AK89" s="93">
        <f t="shared" si="273"/>
        <v>0</v>
      </c>
      <c r="AL89" s="93">
        <f>IFERROR(IF(C89="",0,IF(COUNTIF($C$14:C89,C89)&gt;1,1,0)),"")</f>
        <v>0</v>
      </c>
      <c r="AN89" s="93">
        <f t="shared" si="274"/>
        <v>0</v>
      </c>
      <c r="AO89" s="93" t="str">
        <f t="shared" si="275"/>
        <v>00000</v>
      </c>
      <c r="AP89" s="109" t="str">
        <f t="shared" si="276"/>
        <v>0秒0</v>
      </c>
      <c r="AQ89" s="110">
        <f t="shared" si="277"/>
        <v>0</v>
      </c>
      <c r="AR89" s="110" t="str">
        <f t="shared" si="278"/>
        <v>0</v>
      </c>
      <c r="AS89" s="110" t="str">
        <f t="shared" si="279"/>
        <v>0</v>
      </c>
      <c r="AT89" s="110" t="str">
        <f t="shared" si="280"/>
        <v>0m</v>
      </c>
      <c r="AU89" s="110" t="str">
        <f t="shared" si="281"/>
        <v>点</v>
      </c>
      <c r="AV89" s="93">
        <f t="shared" si="282"/>
        <v>0</v>
      </c>
      <c r="AW89" s="83" t="str">
        <f t="shared" si="283"/>
        <v/>
      </c>
      <c r="AX89" s="93">
        <f t="shared" si="284"/>
        <v>0</v>
      </c>
      <c r="AY89" s="93">
        <f t="shared" si="285"/>
        <v>0</v>
      </c>
      <c r="AZ89" s="93">
        <f t="shared" si="286"/>
        <v>0</v>
      </c>
      <c r="BA89" s="504"/>
      <c r="BB89" s="504"/>
      <c r="BC89" s="520"/>
      <c r="BD89" s="522"/>
      <c r="BE89" s="84" t="str">
        <f t="shared" si="287"/>
        <v/>
      </c>
      <c r="BF89" s="84" t="str">
        <f t="shared" si="288"/>
        <v/>
      </c>
      <c r="BG89" s="84" t="str">
        <f t="shared" si="289"/>
        <v/>
      </c>
      <c r="BH89" s="124" t="str">
        <f>IF(K89="","",COUNTIF($BG$14:BG89,BG89))</f>
        <v/>
      </c>
      <c r="BI89" s="1" t="str">
        <f t="shared" si="290"/>
        <v/>
      </c>
      <c r="BJ89" s="523"/>
      <c r="BK89" s="523"/>
      <c r="BL89" s="523"/>
      <c r="BM89" s="523"/>
      <c r="BN89" s="523"/>
      <c r="BO89" s="525"/>
      <c r="BP89" s="523"/>
      <c r="BQ89" s="523"/>
      <c r="BR89" s="84">
        <f>COUNTIF($AH$14:AH89,AG89&amp;"-"&amp;"*5000m*")</f>
        <v>0</v>
      </c>
      <c r="BS89" s="523"/>
      <c r="BT89" s="525"/>
      <c r="BU89" s="523"/>
      <c r="BV89" s="523"/>
      <c r="BW89" s="523"/>
      <c r="BX89" s="523"/>
      <c r="BY89" s="523"/>
      <c r="BZ89" s="523"/>
      <c r="CA89" s="84"/>
    </row>
    <row r="90" spans="1:79" s="1" customFormat="1" ht="18" customHeight="1" thickTop="1" thickBot="1">
      <c r="A90" s="482">
        <v>39</v>
      </c>
      <c r="B90" s="476" t="s">
        <v>1176</v>
      </c>
      <c r="C90" s="471"/>
      <c r="D90" s="469" t="str">
        <f>IF(C90&gt;0,VLOOKUP(C90,男子登録情報!$A$1:$H$1688,3,0),"")</f>
        <v/>
      </c>
      <c r="E90" s="469" t="str">
        <f>IF(C90&gt;0,VLOOKUP(C90,男子登録情報!$A$1:$H$1688,4,0),"")</f>
        <v/>
      </c>
      <c r="F90" s="469" t="str">
        <f>IF(C90&gt;0,VLOOKUP(C90,男子登録情報!$A$1:$H$1688,7,0),"")</f>
        <v/>
      </c>
      <c r="G90" s="320" t="str">
        <f>IF(C90&gt;0,VLOOKUP(C90,男子登録情報!$A$1:$H$1688,8,0),"")</f>
        <v/>
      </c>
      <c r="H90" s="475" t="e">
        <f>IF(G91&gt;0,VLOOKUP(G91,男子登録情報!$N$2:$O$49,2,0),"")</f>
        <v>#N/A</v>
      </c>
      <c r="I90" s="473" t="str">
        <f t="shared" ref="I90" si="468">IF(C90&gt;0,TEXT(C90,"100000000"),"000000000")</f>
        <v>000000000</v>
      </c>
      <c r="J90" s="321" t="s">
        <v>24</v>
      </c>
      <c r="K90" s="322"/>
      <c r="L90" s="5" t="str">
        <f>IF(K90&gt;0,VLOOKUP(K90,男子登録情報!$M$68:$N$86,2,0),"")</f>
        <v/>
      </c>
      <c r="M90" s="321" t="s">
        <v>27</v>
      </c>
      <c r="N90" s="275"/>
      <c r="O90" s="276" t="str">
        <f t="shared" si="300"/>
        <v/>
      </c>
      <c r="P90" s="277"/>
      <c r="Q90" s="329" t="str">
        <f t="shared" si="413"/>
        <v/>
      </c>
      <c r="R90" s="479"/>
      <c r="S90" s="480"/>
      <c r="T90" s="481"/>
      <c r="U90" s="444"/>
      <c r="V90" s="444"/>
      <c r="X90" s="84">
        <f t="shared" si="410"/>
        <v>0</v>
      </c>
      <c r="Z90" s="97">
        <f t="shared" si="267"/>
        <v>0</v>
      </c>
      <c r="AA90" s="523">
        <f t="shared" ref="AA90" si="469">C90</f>
        <v>0</v>
      </c>
      <c r="AB90" s="84" t="str">
        <f t="shared" si="261"/>
        <v/>
      </c>
      <c r="AC90" s="84" t="str">
        <f t="shared" si="262"/>
        <v/>
      </c>
      <c r="AD90" s="84" t="str">
        <f t="shared" si="263"/>
        <v/>
      </c>
      <c r="AE90" s="84" t="str">
        <f t="shared" si="264"/>
        <v/>
      </c>
      <c r="AF90" s="100">
        <f t="shared" si="269"/>
        <v>0</v>
      </c>
      <c r="AG90" s="188" t="str">
        <f t="shared" ref="AG90" si="470">IF(D90="","",D90)</f>
        <v/>
      </c>
      <c r="AH90" s="84" t="str">
        <f t="shared" si="271"/>
        <v/>
      </c>
      <c r="AI90" s="84" t="str">
        <f t="shared" si="272"/>
        <v/>
      </c>
      <c r="AJ90" s="104" t="str">
        <f t="shared" si="402"/>
        <v/>
      </c>
      <c r="AK90" s="93">
        <f t="shared" si="273"/>
        <v>0</v>
      </c>
      <c r="AL90" s="93">
        <f>IFERROR(IF(C90="",0,IF(COUNTIF($C$14:C90,C90)&gt;1,1,0)),"")</f>
        <v>0</v>
      </c>
      <c r="AN90" s="93">
        <f t="shared" si="274"/>
        <v>0</v>
      </c>
      <c r="AO90" s="93" t="str">
        <f t="shared" si="275"/>
        <v>00000</v>
      </c>
      <c r="AP90" s="109" t="str">
        <f t="shared" si="276"/>
        <v>0秒0</v>
      </c>
      <c r="AQ90" s="110">
        <f t="shared" si="277"/>
        <v>0</v>
      </c>
      <c r="AR90" s="110" t="str">
        <f t="shared" si="278"/>
        <v>0</v>
      </c>
      <c r="AS90" s="110" t="str">
        <f t="shared" si="279"/>
        <v>0</v>
      </c>
      <c r="AT90" s="110" t="str">
        <f t="shared" si="280"/>
        <v>0m</v>
      </c>
      <c r="AU90" s="110" t="str">
        <f t="shared" si="281"/>
        <v>点</v>
      </c>
      <c r="AV90" s="93">
        <f t="shared" si="282"/>
        <v>0</v>
      </c>
      <c r="AW90" s="83" t="str">
        <f t="shared" si="283"/>
        <v/>
      </c>
      <c r="AX90" s="93">
        <f t="shared" si="284"/>
        <v>0</v>
      </c>
      <c r="AY90" s="93">
        <f t="shared" si="285"/>
        <v>0</v>
      </c>
      <c r="AZ90" s="93">
        <f t="shared" si="286"/>
        <v>0</v>
      </c>
      <c r="BA90" s="503">
        <f>IF(U90="",0,COUNTA($U$14:U91))</f>
        <v>0</v>
      </c>
      <c r="BB90" s="503">
        <f>IF(V90="",0,COUNTA($V$14:V91))</f>
        <v>0</v>
      </c>
      <c r="BC90" s="519" t="e">
        <f>IF(OR($L90="20100",$L91="20100",#REF!="20100"),COUNTIF($L$14:L91,"20100"),0)</f>
        <v>#REF!</v>
      </c>
      <c r="BD90" s="521" t="e">
        <f>IF($BC90=0,0,INDEX($N90:$N91,MATCH("20100",$L90:$L91,0),1))</f>
        <v>#REF!</v>
      </c>
      <c r="BE90" s="84" t="str">
        <f t="shared" si="287"/>
        <v/>
      </c>
      <c r="BF90" s="84" t="str">
        <f t="shared" si="288"/>
        <v/>
      </c>
      <c r="BG90" s="84" t="str">
        <f t="shared" si="289"/>
        <v/>
      </c>
      <c r="BH90" s="124" t="str">
        <f>IF(K90="","",COUNTIF($BG$14:BG90,BG90))</f>
        <v/>
      </c>
      <c r="BI90" s="1" t="str">
        <f t="shared" si="290"/>
        <v/>
      </c>
      <c r="BJ90" s="523" t="str">
        <f>IF(D90="","",COUNTIF($AG$14:AG90,AG90))</f>
        <v/>
      </c>
      <c r="BK90" s="523">
        <f t="shared" ref="BK90" si="471">IF(BJ90=1,BJ90,0)</f>
        <v>0</v>
      </c>
      <c r="BL90" s="523" t="str">
        <f t="shared" ref="BL90" si="472">IF(D90="","",$BP90)</f>
        <v/>
      </c>
      <c r="BM90" s="523" t="str">
        <f t="shared" ref="BM90" si="473">IF(E90="","",$BP90)</f>
        <v/>
      </c>
      <c r="BN90" s="523" t="str">
        <f t="shared" ref="BN90" si="474">IF(G90="","",$BP90)</f>
        <v/>
      </c>
      <c r="BO90" s="524" t="str">
        <f t="shared" ref="BO90" si="475">IFERROR(IF(H90="","",BP90),"")</f>
        <v/>
      </c>
      <c r="BP90" s="523">
        <v>39</v>
      </c>
      <c r="BQ90" s="523">
        <f>IF(C90&gt;0,"",IF(COUNTIF(BL90:BO91,BP90)=4,"",1))</f>
        <v>1</v>
      </c>
      <c r="BR90" s="84">
        <f>COUNTIF($AH$14:AH90,AG90&amp;"-"&amp;"*5000m*")</f>
        <v>0</v>
      </c>
      <c r="BS90" s="523">
        <f>SUM(BR90:BR91)/3</f>
        <v>0</v>
      </c>
      <c r="BT90" s="524" t="str">
        <f>IF(AG90="","",IF(AND(COUNTA(K90:K91)=0,COUNTA(U90:V91)=0),1,""))</f>
        <v/>
      </c>
      <c r="BU90" s="523">
        <f>IF(AND($AG90="",COUNTA(U90)&gt;0),1,0)</f>
        <v>0</v>
      </c>
      <c r="BV90" s="523">
        <f>IF(AND($AG90="",COUNTA(V90)&gt;0),1,0)</f>
        <v>0</v>
      </c>
      <c r="BW90" s="523" t="str">
        <f t="shared" ref="BW90" si="476">D90&amp;"-"&amp;U90</f>
        <v>-</v>
      </c>
      <c r="BX90" s="523" t="str">
        <f>IF(U90="","",COUNTIF($BW$14:BW90,BW90))</f>
        <v/>
      </c>
      <c r="BY90" s="523" t="str">
        <f t="shared" ref="BY90" si="477">D90&amp;"-"&amp;V90</f>
        <v>-</v>
      </c>
      <c r="BZ90" s="523" t="str">
        <f>IF(V90="","",COUNTIF($BY$14:BY90,BY90))</f>
        <v/>
      </c>
      <c r="CA90" s="84" t="str">
        <f>IFERROR(IF(VLOOKUP(K90,種目数エラー用!$B:$C,2,FALSE)=(VLOOKUP(K91,種目数エラー用!$B:$C,2,FALSE)),1,""),"")</f>
        <v/>
      </c>
    </row>
    <row r="91" spans="1:79" s="1" customFormat="1" ht="18" customHeight="1" thickBot="1">
      <c r="A91" s="483"/>
      <c r="B91" s="477"/>
      <c r="C91" s="472"/>
      <c r="D91" s="470"/>
      <c r="E91" s="470"/>
      <c r="F91" s="470"/>
      <c r="G91" s="281" t="str">
        <f>IF(C90&gt;0,VLOOKUP(C90,男子登録情報!$A$1:$H$1688,5,0),"")</f>
        <v/>
      </c>
      <c r="H91" s="475"/>
      <c r="I91" s="475"/>
      <c r="J91" s="281" t="s">
        <v>28</v>
      </c>
      <c r="K91" s="280"/>
      <c r="L91" s="5" t="str">
        <f>IF(K91&gt;0,VLOOKUP(K91,男子登録情報!$M$68:$N$86,2,0),"")</f>
        <v/>
      </c>
      <c r="M91" s="281" t="s">
        <v>29</v>
      </c>
      <c r="N91" s="282"/>
      <c r="O91" s="278" t="str">
        <f t="shared" si="300"/>
        <v/>
      </c>
      <c r="P91" s="279"/>
      <c r="Q91" s="332" t="str">
        <f t="shared" si="413"/>
        <v/>
      </c>
      <c r="R91" s="463"/>
      <c r="S91" s="464"/>
      <c r="T91" s="465"/>
      <c r="U91" s="445"/>
      <c r="V91" s="445"/>
      <c r="X91" s="84">
        <f t="shared" si="410"/>
        <v>0</v>
      </c>
      <c r="Z91" s="97">
        <f t="shared" si="267"/>
        <v>0</v>
      </c>
      <c r="AA91" s="523"/>
      <c r="AB91" s="84" t="str">
        <f t="shared" si="261"/>
        <v/>
      </c>
      <c r="AC91" s="84" t="str">
        <f t="shared" si="262"/>
        <v/>
      </c>
      <c r="AD91" s="84" t="str">
        <f t="shared" si="263"/>
        <v/>
      </c>
      <c r="AE91" s="84" t="str">
        <f t="shared" si="264"/>
        <v/>
      </c>
      <c r="AF91" s="100">
        <f t="shared" si="269"/>
        <v>0</v>
      </c>
      <c r="AG91" s="189" t="str">
        <f t="shared" ref="AG91" si="478">AG90</f>
        <v/>
      </c>
      <c r="AH91" s="84" t="str">
        <f t="shared" si="271"/>
        <v/>
      </c>
      <c r="AI91" s="84" t="str">
        <f t="shared" si="272"/>
        <v/>
      </c>
      <c r="AJ91" s="104" t="str">
        <f t="shared" si="402"/>
        <v/>
      </c>
      <c r="AK91" s="93">
        <f t="shared" si="273"/>
        <v>0</v>
      </c>
      <c r="AL91" s="93">
        <f>IFERROR(IF(C91="",0,IF(COUNTIF($C$14:C91,C91)&gt;1,1,0)),"")</f>
        <v>0</v>
      </c>
      <c r="AN91" s="93">
        <f t="shared" si="274"/>
        <v>0</v>
      </c>
      <c r="AO91" s="93" t="str">
        <f t="shared" si="275"/>
        <v>00000</v>
      </c>
      <c r="AP91" s="109" t="str">
        <f t="shared" si="276"/>
        <v>0秒0</v>
      </c>
      <c r="AQ91" s="110">
        <f t="shared" si="277"/>
        <v>0</v>
      </c>
      <c r="AR91" s="110" t="str">
        <f t="shared" si="278"/>
        <v>0</v>
      </c>
      <c r="AS91" s="110" t="str">
        <f t="shared" si="279"/>
        <v>0</v>
      </c>
      <c r="AT91" s="110" t="str">
        <f t="shared" si="280"/>
        <v>0m</v>
      </c>
      <c r="AU91" s="110" t="str">
        <f t="shared" si="281"/>
        <v>点</v>
      </c>
      <c r="AV91" s="93">
        <f t="shared" si="282"/>
        <v>0</v>
      </c>
      <c r="AW91" s="83" t="str">
        <f t="shared" si="283"/>
        <v/>
      </c>
      <c r="AX91" s="93">
        <f t="shared" si="284"/>
        <v>0</v>
      </c>
      <c r="AY91" s="93">
        <f t="shared" si="285"/>
        <v>0</v>
      </c>
      <c r="AZ91" s="93">
        <f t="shared" si="286"/>
        <v>0</v>
      </c>
      <c r="BA91" s="504"/>
      <c r="BB91" s="504"/>
      <c r="BC91" s="520"/>
      <c r="BD91" s="522"/>
      <c r="BE91" s="84" t="str">
        <f t="shared" si="287"/>
        <v/>
      </c>
      <c r="BF91" s="84" t="str">
        <f t="shared" si="288"/>
        <v/>
      </c>
      <c r="BG91" s="84" t="str">
        <f t="shared" si="289"/>
        <v/>
      </c>
      <c r="BH91" s="124" t="str">
        <f>IF(K91="","",COUNTIF($BG$14:BG91,BG91))</f>
        <v/>
      </c>
      <c r="BI91" s="1" t="str">
        <f t="shared" si="290"/>
        <v/>
      </c>
      <c r="BJ91" s="523"/>
      <c r="BK91" s="523"/>
      <c r="BL91" s="523"/>
      <c r="BM91" s="523"/>
      <c r="BN91" s="523"/>
      <c r="BO91" s="525"/>
      <c r="BP91" s="523"/>
      <c r="BQ91" s="523"/>
      <c r="BR91" s="84">
        <f>COUNTIF($AH$14:AH91,AG91&amp;"-"&amp;"*5000m*")</f>
        <v>0</v>
      </c>
      <c r="BS91" s="523"/>
      <c r="BT91" s="525"/>
      <c r="BU91" s="523"/>
      <c r="BV91" s="523"/>
      <c r="BW91" s="523"/>
      <c r="BX91" s="523"/>
      <c r="BY91" s="523"/>
      <c r="BZ91" s="523"/>
      <c r="CA91" s="84"/>
    </row>
    <row r="92" spans="1:79" s="1" customFormat="1" ht="18" customHeight="1" thickTop="1" thickBot="1">
      <c r="A92" s="482">
        <v>40</v>
      </c>
      <c r="B92" s="476" t="s">
        <v>1176</v>
      </c>
      <c r="C92" s="471"/>
      <c r="D92" s="469" t="str">
        <f>IF(C92&gt;0,VLOOKUP(C92,男子登録情報!$A$1:$H$1688,3,0),"")</f>
        <v/>
      </c>
      <c r="E92" s="469" t="str">
        <f>IF(C92&gt;0,VLOOKUP(C92,男子登録情報!$A$1:$H$1688,4,0),"")</f>
        <v/>
      </c>
      <c r="F92" s="469" t="str">
        <f>IF(C92&gt;0,VLOOKUP(C92,男子登録情報!$A$1:$H$1688,7,0),"")</f>
        <v/>
      </c>
      <c r="G92" s="320" t="str">
        <f>IF(C92&gt;0,VLOOKUP(C92,男子登録情報!$A$1:$H$1688,8,0),"")</f>
        <v/>
      </c>
      <c r="H92" s="475" t="e">
        <f>IF(G93&gt;0,VLOOKUP(G93,男子登録情報!$N$2:$O$49,2,0),"")</f>
        <v>#N/A</v>
      </c>
      <c r="I92" s="473" t="str">
        <f t="shared" ref="I92" si="479">IF(C92&gt;0,TEXT(C92,"100000000"),"000000000")</f>
        <v>000000000</v>
      </c>
      <c r="J92" s="321" t="s">
        <v>24</v>
      </c>
      <c r="K92" s="322"/>
      <c r="L92" s="5" t="str">
        <f>IF(K92&gt;0,VLOOKUP(K92,男子登録情報!$M$68:$N$86,2,0),"")</f>
        <v/>
      </c>
      <c r="M92" s="321" t="s">
        <v>27</v>
      </c>
      <c r="N92" s="275"/>
      <c r="O92" s="276" t="str">
        <f t="shared" si="300"/>
        <v/>
      </c>
      <c r="P92" s="277"/>
      <c r="Q92" s="329" t="str">
        <f t="shared" si="413"/>
        <v/>
      </c>
      <c r="R92" s="479"/>
      <c r="S92" s="480"/>
      <c r="T92" s="481"/>
      <c r="U92" s="444"/>
      <c r="V92" s="444"/>
      <c r="X92" s="84">
        <f t="shared" si="410"/>
        <v>0</v>
      </c>
      <c r="Z92" s="97">
        <f t="shared" si="267"/>
        <v>0</v>
      </c>
      <c r="AA92" s="523">
        <f t="shared" ref="AA92" si="480">C92</f>
        <v>0</v>
      </c>
      <c r="AB92" s="84" t="str">
        <f t="shared" si="261"/>
        <v/>
      </c>
      <c r="AC92" s="84" t="str">
        <f t="shared" si="262"/>
        <v/>
      </c>
      <c r="AD92" s="84" t="str">
        <f t="shared" si="263"/>
        <v/>
      </c>
      <c r="AE92" s="84" t="str">
        <f t="shared" si="264"/>
        <v/>
      </c>
      <c r="AF92" s="100">
        <f t="shared" si="269"/>
        <v>0</v>
      </c>
      <c r="AG92" s="188" t="str">
        <f t="shared" ref="AG92" si="481">IF(D92="","",D92)</f>
        <v/>
      </c>
      <c r="AH92" s="84" t="str">
        <f t="shared" si="271"/>
        <v/>
      </c>
      <c r="AI92" s="84" t="str">
        <f t="shared" si="272"/>
        <v/>
      </c>
      <c r="AJ92" s="104" t="str">
        <f t="shared" si="402"/>
        <v/>
      </c>
      <c r="AK92" s="93">
        <f t="shared" si="273"/>
        <v>0</v>
      </c>
      <c r="AL92" s="93">
        <f>IFERROR(IF(C92="",0,IF(COUNTIF($C$14:C92,C92)&gt;1,1,0)),"")</f>
        <v>0</v>
      </c>
      <c r="AN92" s="93">
        <f t="shared" si="274"/>
        <v>0</v>
      </c>
      <c r="AO92" s="93" t="str">
        <f t="shared" si="275"/>
        <v>00000</v>
      </c>
      <c r="AP92" s="109" t="str">
        <f t="shared" si="276"/>
        <v>0秒0</v>
      </c>
      <c r="AQ92" s="110">
        <f t="shared" si="277"/>
        <v>0</v>
      </c>
      <c r="AR92" s="110" t="str">
        <f t="shared" si="278"/>
        <v>0</v>
      </c>
      <c r="AS92" s="110" t="str">
        <f t="shared" si="279"/>
        <v>0</v>
      </c>
      <c r="AT92" s="110" t="str">
        <f t="shared" si="280"/>
        <v>0m</v>
      </c>
      <c r="AU92" s="110" t="str">
        <f t="shared" si="281"/>
        <v>点</v>
      </c>
      <c r="AV92" s="93">
        <f t="shared" si="282"/>
        <v>0</v>
      </c>
      <c r="AW92" s="83" t="str">
        <f t="shared" si="283"/>
        <v/>
      </c>
      <c r="AX92" s="93">
        <f t="shared" si="284"/>
        <v>0</v>
      </c>
      <c r="AY92" s="93">
        <f t="shared" si="285"/>
        <v>0</v>
      </c>
      <c r="AZ92" s="93">
        <f t="shared" si="286"/>
        <v>0</v>
      </c>
      <c r="BA92" s="503">
        <f>IF(U92="",0,COUNTA($U$14:U93))</f>
        <v>0</v>
      </c>
      <c r="BB92" s="503">
        <f>IF(V92="",0,COUNTA($V$14:V93))</f>
        <v>0</v>
      </c>
      <c r="BC92" s="519" t="e">
        <f>IF(OR($L92="20100",$L93="20100",#REF!="20100"),COUNTIF($L$14:L93,"20100"),0)</f>
        <v>#REF!</v>
      </c>
      <c r="BD92" s="521" t="e">
        <f>IF($BC92=0,0,INDEX($N92:$N93,MATCH("20100",$L92:$L93,0),1))</f>
        <v>#REF!</v>
      </c>
      <c r="BE92" s="84" t="str">
        <f t="shared" si="287"/>
        <v/>
      </c>
      <c r="BF92" s="84" t="str">
        <f t="shared" si="288"/>
        <v/>
      </c>
      <c r="BG92" s="84" t="str">
        <f t="shared" si="289"/>
        <v/>
      </c>
      <c r="BH92" s="124" t="str">
        <f>IF(K92="","",COUNTIF($BG$14:BG92,BG92))</f>
        <v/>
      </c>
      <c r="BI92" s="1" t="str">
        <f t="shared" si="290"/>
        <v/>
      </c>
      <c r="BJ92" s="523" t="str">
        <f>IF(D92="","",COUNTIF($AG$14:AG92,AG92))</f>
        <v/>
      </c>
      <c r="BK92" s="523">
        <f t="shared" ref="BK92" si="482">IF(BJ92=1,BJ92,0)</f>
        <v>0</v>
      </c>
      <c r="BL92" s="523" t="str">
        <f t="shared" ref="BL92" si="483">IF(D92="","",$BP92)</f>
        <v/>
      </c>
      <c r="BM92" s="523" t="str">
        <f t="shared" ref="BM92" si="484">IF(E92="","",$BP92)</f>
        <v/>
      </c>
      <c r="BN92" s="523" t="str">
        <f t="shared" ref="BN92" si="485">IF(G92="","",$BP92)</f>
        <v/>
      </c>
      <c r="BO92" s="524" t="str">
        <f t="shared" ref="BO92" si="486">IFERROR(IF(H92="","",BP92),"")</f>
        <v/>
      </c>
      <c r="BP92" s="523">
        <v>40</v>
      </c>
      <c r="BQ92" s="523">
        <f>IF(C92&gt;0,"",IF(COUNTIF(BL92:BO93,BP92)=4,"",1))</f>
        <v>1</v>
      </c>
      <c r="BR92" s="84">
        <f>COUNTIF($AH$14:AH92,AG92&amp;"-"&amp;"*5000m*")</f>
        <v>0</v>
      </c>
      <c r="BS92" s="523">
        <f>SUM(BR92:BR93)/3</f>
        <v>0</v>
      </c>
      <c r="BT92" s="524" t="str">
        <f>IF(AG92="","",IF(AND(COUNTA(K92:K93)=0,COUNTA(U92:V93)=0),1,""))</f>
        <v/>
      </c>
      <c r="BU92" s="523">
        <f>IF(AND($AG92="",COUNTA(U92)&gt;0),1,0)</f>
        <v>0</v>
      </c>
      <c r="BV92" s="523">
        <f>IF(AND($AG92="",COUNTA(V92)&gt;0),1,0)</f>
        <v>0</v>
      </c>
      <c r="BW92" s="523" t="str">
        <f t="shared" ref="BW92" si="487">D92&amp;"-"&amp;U92</f>
        <v>-</v>
      </c>
      <c r="BX92" s="523" t="str">
        <f>IF(U92="","",COUNTIF($BW$14:BW92,BW92))</f>
        <v/>
      </c>
      <c r="BY92" s="523" t="str">
        <f t="shared" ref="BY92" si="488">D92&amp;"-"&amp;V92</f>
        <v>-</v>
      </c>
      <c r="BZ92" s="523" t="str">
        <f>IF(V92="","",COUNTIF($BY$14:BY92,BY92))</f>
        <v/>
      </c>
      <c r="CA92" s="84" t="str">
        <f>IFERROR(IF(VLOOKUP(K92,種目数エラー用!$B:$C,2,FALSE)=(VLOOKUP(K93,種目数エラー用!$B:$C,2,FALSE)),1,""),"")</f>
        <v/>
      </c>
    </row>
    <row r="93" spans="1:79" s="1" customFormat="1" ht="18" customHeight="1" thickBot="1">
      <c r="A93" s="483"/>
      <c r="B93" s="477"/>
      <c r="C93" s="472"/>
      <c r="D93" s="470"/>
      <c r="E93" s="470"/>
      <c r="F93" s="470"/>
      <c r="G93" s="281" t="str">
        <f>IF(C92&gt;0,VLOOKUP(C92,男子登録情報!$A$1:$H$1688,5,0),"")</f>
        <v/>
      </c>
      <c r="H93" s="475"/>
      <c r="I93" s="475"/>
      <c r="J93" s="281" t="s">
        <v>28</v>
      </c>
      <c r="K93" s="280"/>
      <c r="L93" s="5" t="str">
        <f>IF(K93&gt;0,VLOOKUP(K93,男子登録情報!$M$68:$N$86,2,0),"")</f>
        <v/>
      </c>
      <c r="M93" s="281" t="s">
        <v>29</v>
      </c>
      <c r="N93" s="282"/>
      <c r="O93" s="278" t="str">
        <f t="shared" si="300"/>
        <v/>
      </c>
      <c r="P93" s="279"/>
      <c r="Q93" s="332" t="str">
        <f t="shared" si="413"/>
        <v/>
      </c>
      <c r="R93" s="463"/>
      <c r="S93" s="464"/>
      <c r="T93" s="465"/>
      <c r="U93" s="445"/>
      <c r="V93" s="445"/>
      <c r="X93" s="84">
        <f t="shared" si="410"/>
        <v>0</v>
      </c>
      <c r="Z93" s="97">
        <f t="shared" si="267"/>
        <v>0</v>
      </c>
      <c r="AA93" s="523"/>
      <c r="AB93" s="84" t="str">
        <f t="shared" si="261"/>
        <v/>
      </c>
      <c r="AC93" s="84" t="str">
        <f t="shared" si="262"/>
        <v/>
      </c>
      <c r="AD93" s="84" t="str">
        <f t="shared" si="263"/>
        <v/>
      </c>
      <c r="AE93" s="84" t="str">
        <f t="shared" si="264"/>
        <v/>
      </c>
      <c r="AF93" s="100">
        <f t="shared" si="269"/>
        <v>0</v>
      </c>
      <c r="AG93" s="189" t="str">
        <f t="shared" ref="AG93" si="489">AG92</f>
        <v/>
      </c>
      <c r="AH93" s="84" t="str">
        <f t="shared" si="271"/>
        <v/>
      </c>
      <c r="AI93" s="84" t="str">
        <f t="shared" si="272"/>
        <v/>
      </c>
      <c r="AJ93" s="104" t="str">
        <f t="shared" si="402"/>
        <v/>
      </c>
      <c r="AK93" s="93">
        <f t="shared" si="273"/>
        <v>0</v>
      </c>
      <c r="AL93" s="93">
        <f>IFERROR(IF(C93="",0,IF(COUNTIF($C$14:C93,C93)&gt;1,1,0)),"")</f>
        <v>0</v>
      </c>
      <c r="AN93" s="93">
        <f t="shared" si="274"/>
        <v>0</v>
      </c>
      <c r="AO93" s="93" t="str">
        <f t="shared" si="275"/>
        <v>00000</v>
      </c>
      <c r="AP93" s="109" t="str">
        <f t="shared" si="276"/>
        <v>0秒0</v>
      </c>
      <c r="AQ93" s="110">
        <f t="shared" si="277"/>
        <v>0</v>
      </c>
      <c r="AR93" s="110" t="str">
        <f t="shared" si="278"/>
        <v>0</v>
      </c>
      <c r="AS93" s="110" t="str">
        <f t="shared" si="279"/>
        <v>0</v>
      </c>
      <c r="AT93" s="110" t="str">
        <f t="shared" si="280"/>
        <v>0m</v>
      </c>
      <c r="AU93" s="110" t="str">
        <f t="shared" si="281"/>
        <v>点</v>
      </c>
      <c r="AV93" s="93">
        <f t="shared" si="282"/>
        <v>0</v>
      </c>
      <c r="AW93" s="83" t="str">
        <f t="shared" si="283"/>
        <v/>
      </c>
      <c r="AX93" s="93">
        <f t="shared" si="284"/>
        <v>0</v>
      </c>
      <c r="AY93" s="93">
        <f t="shared" si="285"/>
        <v>0</v>
      </c>
      <c r="AZ93" s="93">
        <f t="shared" si="286"/>
        <v>0</v>
      </c>
      <c r="BA93" s="504"/>
      <c r="BB93" s="504"/>
      <c r="BC93" s="520"/>
      <c r="BD93" s="522"/>
      <c r="BE93" s="84" t="str">
        <f t="shared" si="287"/>
        <v/>
      </c>
      <c r="BF93" s="84" t="str">
        <f t="shared" si="288"/>
        <v/>
      </c>
      <c r="BG93" s="84" t="str">
        <f t="shared" si="289"/>
        <v/>
      </c>
      <c r="BH93" s="124" t="str">
        <f>IF(K93="","",COUNTIF($BG$14:BG93,BG93))</f>
        <v/>
      </c>
      <c r="BI93" s="1" t="str">
        <f t="shared" si="290"/>
        <v/>
      </c>
      <c r="BJ93" s="523"/>
      <c r="BK93" s="523"/>
      <c r="BL93" s="523"/>
      <c r="BM93" s="523"/>
      <c r="BN93" s="523"/>
      <c r="BO93" s="525"/>
      <c r="BP93" s="523"/>
      <c r="BQ93" s="523"/>
      <c r="BR93" s="84">
        <f>COUNTIF($AH$14:AH93,AG93&amp;"-"&amp;"*5000m*")</f>
        <v>0</v>
      </c>
      <c r="BS93" s="523"/>
      <c r="BT93" s="525"/>
      <c r="BU93" s="523"/>
      <c r="BV93" s="523"/>
      <c r="BW93" s="523"/>
      <c r="BX93" s="523"/>
      <c r="BY93" s="523"/>
      <c r="BZ93" s="523"/>
      <c r="CA93" s="84"/>
    </row>
    <row r="94" spans="1:79" s="1" customFormat="1" ht="18" customHeight="1" thickTop="1" thickBot="1">
      <c r="A94" s="482">
        <v>41</v>
      </c>
      <c r="B94" s="476" t="s">
        <v>1176</v>
      </c>
      <c r="C94" s="471"/>
      <c r="D94" s="469" t="str">
        <f>IF(C94&gt;0,VLOOKUP(C94,男子登録情報!$A$1:$H$1688,3,0),"")</f>
        <v/>
      </c>
      <c r="E94" s="469" t="str">
        <f>IF(C94&gt;0,VLOOKUP(C94,男子登録情報!$A$1:$H$1688,4,0),"")</f>
        <v/>
      </c>
      <c r="F94" s="469" t="str">
        <f>IF(C94&gt;0,VLOOKUP(C94,男子登録情報!$A$1:$H$1688,7,0),"")</f>
        <v/>
      </c>
      <c r="G94" s="320" t="str">
        <f>IF(C94&gt;0,VLOOKUP(C94,男子登録情報!$A$1:$H$1688,8,0),"")</f>
        <v/>
      </c>
      <c r="H94" s="475" t="e">
        <f>IF(G95&gt;0,VLOOKUP(G95,男子登録情報!$N$2:$O$49,2,0),"")</f>
        <v>#N/A</v>
      </c>
      <c r="I94" s="473" t="str">
        <f t="shared" ref="I94" si="490">IF(C94&gt;0,TEXT(C94,"100000000"),"000000000")</f>
        <v>000000000</v>
      </c>
      <c r="J94" s="321" t="s">
        <v>24</v>
      </c>
      <c r="K94" s="322"/>
      <c r="L94" s="5" t="str">
        <f>IF(K94&gt;0,VLOOKUP(K94,男子登録情報!$M$68:$N$86,2,0),"")</f>
        <v/>
      </c>
      <c r="M94" s="321" t="s">
        <v>27</v>
      </c>
      <c r="N94" s="275"/>
      <c r="O94" s="276" t="str">
        <f t="shared" si="300"/>
        <v/>
      </c>
      <c r="P94" s="277"/>
      <c r="Q94" s="329" t="str">
        <f t="shared" si="413"/>
        <v/>
      </c>
      <c r="R94" s="479"/>
      <c r="S94" s="480"/>
      <c r="T94" s="481"/>
      <c r="U94" s="444"/>
      <c r="V94" s="444"/>
      <c r="X94" s="84">
        <f t="shared" si="410"/>
        <v>0</v>
      </c>
      <c r="Z94" s="97">
        <f t="shared" si="267"/>
        <v>0</v>
      </c>
      <c r="AA94" s="523">
        <f t="shared" ref="AA94" si="491">C94</f>
        <v>0</v>
      </c>
      <c r="AB94" s="84" t="str">
        <f t="shared" si="261"/>
        <v/>
      </c>
      <c r="AC94" s="84" t="str">
        <f t="shared" si="262"/>
        <v/>
      </c>
      <c r="AD94" s="84" t="str">
        <f t="shared" si="263"/>
        <v/>
      </c>
      <c r="AE94" s="84" t="str">
        <f t="shared" si="264"/>
        <v/>
      </c>
      <c r="AF94" s="100">
        <f t="shared" si="269"/>
        <v>0</v>
      </c>
      <c r="AG94" s="188" t="str">
        <f t="shared" ref="AG94" si="492">IF(D94="","",D94)</f>
        <v/>
      </c>
      <c r="AH94" s="84" t="str">
        <f t="shared" si="271"/>
        <v/>
      </c>
      <c r="AI94" s="84" t="str">
        <f t="shared" si="272"/>
        <v/>
      </c>
      <c r="AJ94" s="104" t="str">
        <f t="shared" si="402"/>
        <v/>
      </c>
      <c r="AK94" s="93">
        <f t="shared" si="273"/>
        <v>0</v>
      </c>
      <c r="AL94" s="93">
        <f>IFERROR(IF(C94="",0,IF(COUNTIF($C$14:C94,C94)&gt;1,1,0)),"")</f>
        <v>0</v>
      </c>
      <c r="AN94" s="93">
        <f t="shared" si="274"/>
        <v>0</v>
      </c>
      <c r="AO94" s="93" t="str">
        <f t="shared" si="275"/>
        <v>00000</v>
      </c>
      <c r="AP94" s="109" t="str">
        <f t="shared" si="276"/>
        <v>0秒0</v>
      </c>
      <c r="AQ94" s="110">
        <f t="shared" si="277"/>
        <v>0</v>
      </c>
      <c r="AR94" s="110" t="str">
        <f t="shared" si="278"/>
        <v>0</v>
      </c>
      <c r="AS94" s="110" t="str">
        <f t="shared" si="279"/>
        <v>0</v>
      </c>
      <c r="AT94" s="110" t="str">
        <f t="shared" si="280"/>
        <v>0m</v>
      </c>
      <c r="AU94" s="110" t="str">
        <f t="shared" si="281"/>
        <v>点</v>
      </c>
      <c r="AV94" s="93">
        <f t="shared" si="282"/>
        <v>0</v>
      </c>
      <c r="AW94" s="83" t="str">
        <f t="shared" si="283"/>
        <v/>
      </c>
      <c r="AX94" s="93">
        <f t="shared" si="284"/>
        <v>0</v>
      </c>
      <c r="AY94" s="93">
        <f t="shared" si="285"/>
        <v>0</v>
      </c>
      <c r="AZ94" s="93">
        <f t="shared" si="286"/>
        <v>0</v>
      </c>
      <c r="BA94" s="503">
        <f>IF(U94="",0,COUNTA($U$14:U95))</f>
        <v>0</v>
      </c>
      <c r="BB94" s="503">
        <f>IF(V94="",0,COUNTA($V$14:V95))</f>
        <v>0</v>
      </c>
      <c r="BC94" s="519" t="e">
        <f>IF(OR($L94="20100",$L95="20100",#REF!="20100"),COUNTIF($L$14:L95,"20100"),0)</f>
        <v>#REF!</v>
      </c>
      <c r="BD94" s="521" t="e">
        <f>IF($BC94=0,0,INDEX($N94:$N95,MATCH("20100",$L94:$L95,0),1))</f>
        <v>#REF!</v>
      </c>
      <c r="BE94" s="84" t="str">
        <f t="shared" si="287"/>
        <v/>
      </c>
      <c r="BF94" s="84" t="str">
        <f t="shared" si="288"/>
        <v/>
      </c>
      <c r="BG94" s="84" t="str">
        <f t="shared" si="289"/>
        <v/>
      </c>
      <c r="BH94" s="124" t="str">
        <f>IF(K94="","",COUNTIF($BG$14:BG94,BG94))</f>
        <v/>
      </c>
      <c r="BI94" s="1" t="str">
        <f t="shared" si="290"/>
        <v/>
      </c>
      <c r="BJ94" s="523" t="str">
        <f>IF(D94="","",COUNTIF($AG$14:AG94,AG94))</f>
        <v/>
      </c>
      <c r="BK94" s="523">
        <f t="shared" ref="BK94" si="493">IF(BJ94=1,BJ94,0)</f>
        <v>0</v>
      </c>
      <c r="BL94" s="523" t="str">
        <f t="shared" ref="BL94" si="494">IF(D94="","",$BP94)</f>
        <v/>
      </c>
      <c r="BM94" s="523" t="str">
        <f t="shared" ref="BM94" si="495">IF(E94="","",$BP94)</f>
        <v/>
      </c>
      <c r="BN94" s="523" t="str">
        <f t="shared" ref="BN94" si="496">IF(G94="","",$BP94)</f>
        <v/>
      </c>
      <c r="BO94" s="524" t="str">
        <f t="shared" ref="BO94" si="497">IFERROR(IF(H94="","",BP94),"")</f>
        <v/>
      </c>
      <c r="BP94" s="523">
        <v>41</v>
      </c>
      <c r="BQ94" s="523">
        <f>IF(C94&gt;0,"",IF(COUNTIF(BL94:BO95,BP94)=4,"",1))</f>
        <v>1</v>
      </c>
      <c r="BR94" s="84">
        <f>COUNTIF($AH$14:AH94,AG94&amp;"-"&amp;"*5000m*")</f>
        <v>0</v>
      </c>
      <c r="BS94" s="523">
        <f>SUM(BR94:BR95)/3</f>
        <v>0</v>
      </c>
      <c r="BT94" s="524" t="str">
        <f>IF(AG94="","",IF(AND(COUNTA(K94:K95)=0,COUNTA(U94:V95)=0),1,""))</f>
        <v/>
      </c>
      <c r="BU94" s="523">
        <f>IF(AND($AG94="",COUNTA(U94)&gt;0),1,0)</f>
        <v>0</v>
      </c>
      <c r="BV94" s="523">
        <f>IF(AND($AG94="",COUNTA(V94)&gt;0),1,0)</f>
        <v>0</v>
      </c>
      <c r="BW94" s="523" t="str">
        <f t="shared" ref="BW94" si="498">D94&amp;"-"&amp;U94</f>
        <v>-</v>
      </c>
      <c r="BX94" s="523" t="str">
        <f>IF(U94="","",COUNTIF($BW$14:BW94,BW94))</f>
        <v/>
      </c>
      <c r="BY94" s="523" t="str">
        <f t="shared" ref="BY94" si="499">D94&amp;"-"&amp;V94</f>
        <v>-</v>
      </c>
      <c r="BZ94" s="523" t="str">
        <f>IF(V94="","",COUNTIF($BY$14:BY94,BY94))</f>
        <v/>
      </c>
      <c r="CA94" s="84" t="str">
        <f>IFERROR(IF(VLOOKUP(K94,種目数エラー用!$B:$C,2,FALSE)=(VLOOKUP(K95,種目数エラー用!$B:$C,2,FALSE)),1,""),"")</f>
        <v/>
      </c>
    </row>
    <row r="95" spans="1:79" s="1" customFormat="1" ht="18" customHeight="1" thickBot="1">
      <c r="A95" s="483"/>
      <c r="B95" s="477"/>
      <c r="C95" s="472"/>
      <c r="D95" s="470"/>
      <c r="E95" s="470"/>
      <c r="F95" s="470"/>
      <c r="G95" s="281" t="str">
        <f>IF(C94&gt;0,VLOOKUP(C94,男子登録情報!$A$1:$H$1688,5,0),"")</f>
        <v/>
      </c>
      <c r="H95" s="475"/>
      <c r="I95" s="475"/>
      <c r="J95" s="281" t="s">
        <v>28</v>
      </c>
      <c r="K95" s="280"/>
      <c r="L95" s="5" t="str">
        <f>IF(K95&gt;0,VLOOKUP(K95,男子登録情報!$M$68:$N$86,2,0),"")</f>
        <v/>
      </c>
      <c r="M95" s="281" t="s">
        <v>29</v>
      </c>
      <c r="N95" s="282"/>
      <c r="O95" s="278" t="str">
        <f t="shared" si="300"/>
        <v/>
      </c>
      <c r="P95" s="279"/>
      <c r="Q95" s="332" t="str">
        <f t="shared" si="413"/>
        <v/>
      </c>
      <c r="R95" s="463"/>
      <c r="S95" s="464"/>
      <c r="T95" s="465"/>
      <c r="U95" s="445"/>
      <c r="V95" s="445"/>
      <c r="X95" s="84">
        <f t="shared" si="410"/>
        <v>0</v>
      </c>
      <c r="Z95" s="97">
        <f t="shared" si="267"/>
        <v>0</v>
      </c>
      <c r="AA95" s="523"/>
      <c r="AB95" s="84" t="str">
        <f t="shared" si="261"/>
        <v/>
      </c>
      <c r="AC95" s="84" t="str">
        <f t="shared" si="262"/>
        <v/>
      </c>
      <c r="AD95" s="84" t="str">
        <f t="shared" si="263"/>
        <v/>
      </c>
      <c r="AE95" s="84" t="str">
        <f t="shared" si="264"/>
        <v/>
      </c>
      <c r="AF95" s="100">
        <f t="shared" si="269"/>
        <v>0</v>
      </c>
      <c r="AG95" s="189" t="str">
        <f t="shared" ref="AG95" si="500">AG94</f>
        <v/>
      </c>
      <c r="AH95" s="84" t="str">
        <f t="shared" si="271"/>
        <v/>
      </c>
      <c r="AI95" s="84" t="str">
        <f t="shared" si="272"/>
        <v/>
      </c>
      <c r="AJ95" s="104" t="str">
        <f t="shared" si="402"/>
        <v/>
      </c>
      <c r="AK95" s="93">
        <f t="shared" si="273"/>
        <v>0</v>
      </c>
      <c r="AL95" s="93">
        <f>IFERROR(IF(C95="",0,IF(COUNTIF($C$14:C95,C95)&gt;1,1,0)),"")</f>
        <v>0</v>
      </c>
      <c r="AN95" s="93">
        <f t="shared" si="274"/>
        <v>0</v>
      </c>
      <c r="AO95" s="93" t="str">
        <f t="shared" si="275"/>
        <v>00000</v>
      </c>
      <c r="AP95" s="109" t="str">
        <f t="shared" si="276"/>
        <v>0秒0</v>
      </c>
      <c r="AQ95" s="110">
        <f t="shared" si="277"/>
        <v>0</v>
      </c>
      <c r="AR95" s="110" t="str">
        <f t="shared" si="278"/>
        <v>0</v>
      </c>
      <c r="AS95" s="110" t="str">
        <f t="shared" si="279"/>
        <v>0</v>
      </c>
      <c r="AT95" s="110" t="str">
        <f t="shared" si="280"/>
        <v>0m</v>
      </c>
      <c r="AU95" s="110" t="str">
        <f t="shared" si="281"/>
        <v>点</v>
      </c>
      <c r="AV95" s="93">
        <f t="shared" si="282"/>
        <v>0</v>
      </c>
      <c r="AW95" s="83" t="str">
        <f t="shared" si="283"/>
        <v/>
      </c>
      <c r="AX95" s="93">
        <f t="shared" si="284"/>
        <v>0</v>
      </c>
      <c r="AY95" s="93">
        <f t="shared" si="285"/>
        <v>0</v>
      </c>
      <c r="AZ95" s="93">
        <f t="shared" si="286"/>
        <v>0</v>
      </c>
      <c r="BA95" s="504"/>
      <c r="BB95" s="504"/>
      <c r="BC95" s="520"/>
      <c r="BD95" s="522"/>
      <c r="BE95" s="84" t="str">
        <f t="shared" si="287"/>
        <v/>
      </c>
      <c r="BF95" s="84" t="str">
        <f t="shared" si="288"/>
        <v/>
      </c>
      <c r="BG95" s="84" t="str">
        <f t="shared" si="289"/>
        <v/>
      </c>
      <c r="BH95" s="124" t="str">
        <f>IF(K95="","",COUNTIF($BG$14:BG95,BG95))</f>
        <v/>
      </c>
      <c r="BI95" s="1" t="str">
        <f t="shared" si="290"/>
        <v/>
      </c>
      <c r="BJ95" s="523"/>
      <c r="BK95" s="523"/>
      <c r="BL95" s="523"/>
      <c r="BM95" s="523"/>
      <c r="BN95" s="523"/>
      <c r="BO95" s="525"/>
      <c r="BP95" s="523"/>
      <c r="BQ95" s="523"/>
      <c r="BR95" s="84">
        <f>COUNTIF($AH$14:AH95,AG95&amp;"-"&amp;"*5000m*")</f>
        <v>0</v>
      </c>
      <c r="BS95" s="523"/>
      <c r="BT95" s="525"/>
      <c r="BU95" s="523"/>
      <c r="BV95" s="523"/>
      <c r="BW95" s="523"/>
      <c r="BX95" s="523"/>
      <c r="BY95" s="523"/>
      <c r="BZ95" s="523"/>
      <c r="CA95" s="84"/>
    </row>
    <row r="96" spans="1:79" s="1" customFormat="1" ht="18" customHeight="1" thickTop="1" thickBot="1">
      <c r="A96" s="482">
        <v>42</v>
      </c>
      <c r="B96" s="476" t="s">
        <v>1176</v>
      </c>
      <c r="C96" s="471"/>
      <c r="D96" s="469" t="str">
        <f>IF(C96&gt;0,VLOOKUP(C96,男子登録情報!$A$1:$H$1688,3,0),"")</f>
        <v/>
      </c>
      <c r="E96" s="469" t="str">
        <f>IF(C96&gt;0,VLOOKUP(C96,男子登録情報!$A$1:$H$1688,4,0),"")</f>
        <v/>
      </c>
      <c r="F96" s="469" t="str">
        <f>IF(C96&gt;0,VLOOKUP(C96,男子登録情報!$A$1:$H$1688,7,0),"")</f>
        <v/>
      </c>
      <c r="G96" s="320" t="str">
        <f>IF(C96&gt;0,VLOOKUP(C96,男子登録情報!$A$1:$H$1688,8,0),"")</f>
        <v/>
      </c>
      <c r="H96" s="475" t="e">
        <f>IF(G97&gt;0,VLOOKUP(G97,男子登録情報!$N$2:$O$49,2,0),"")</f>
        <v>#N/A</v>
      </c>
      <c r="I96" s="473" t="str">
        <f t="shared" ref="I96" si="501">IF(C96&gt;0,TEXT(C96,"100000000"),"000000000")</f>
        <v>000000000</v>
      </c>
      <c r="J96" s="321" t="s">
        <v>24</v>
      </c>
      <c r="K96" s="322"/>
      <c r="L96" s="5" t="str">
        <f>IF(K96&gt;0,VLOOKUP(K96,男子登録情報!$M$68:$N$86,2,0),"")</f>
        <v/>
      </c>
      <c r="M96" s="321" t="s">
        <v>27</v>
      </c>
      <c r="N96" s="275"/>
      <c r="O96" s="276" t="str">
        <f t="shared" si="300"/>
        <v/>
      </c>
      <c r="P96" s="277"/>
      <c r="Q96" s="329" t="str">
        <f t="shared" si="413"/>
        <v/>
      </c>
      <c r="R96" s="479"/>
      <c r="S96" s="480"/>
      <c r="T96" s="481"/>
      <c r="U96" s="444"/>
      <c r="V96" s="444"/>
      <c r="X96" s="84">
        <f t="shared" si="410"/>
        <v>0</v>
      </c>
      <c r="Z96" s="97">
        <f t="shared" si="267"/>
        <v>0</v>
      </c>
      <c r="AA96" s="523">
        <f t="shared" ref="AA96" si="502">C96</f>
        <v>0</v>
      </c>
      <c r="AB96" s="84" t="str">
        <f t="shared" si="261"/>
        <v/>
      </c>
      <c r="AC96" s="84" t="str">
        <f t="shared" si="262"/>
        <v/>
      </c>
      <c r="AD96" s="84" t="str">
        <f t="shared" si="263"/>
        <v/>
      </c>
      <c r="AE96" s="84" t="str">
        <f t="shared" si="264"/>
        <v/>
      </c>
      <c r="AF96" s="100">
        <f t="shared" si="269"/>
        <v>0</v>
      </c>
      <c r="AG96" s="188" t="str">
        <f t="shared" ref="AG96" si="503">IF(D96="","",D96)</f>
        <v/>
      </c>
      <c r="AH96" s="84" t="str">
        <f t="shared" si="271"/>
        <v/>
      </c>
      <c r="AI96" s="84" t="str">
        <f t="shared" si="272"/>
        <v/>
      </c>
      <c r="AJ96" s="104" t="str">
        <f t="shared" si="402"/>
        <v/>
      </c>
      <c r="AK96" s="93">
        <f t="shared" si="273"/>
        <v>0</v>
      </c>
      <c r="AL96" s="93">
        <f>IFERROR(IF(C96="",0,IF(COUNTIF($C$14:C96,C96)&gt;1,1,0)),"")</f>
        <v>0</v>
      </c>
      <c r="AN96" s="93">
        <f t="shared" si="274"/>
        <v>0</v>
      </c>
      <c r="AO96" s="93" t="str">
        <f t="shared" si="275"/>
        <v>00000</v>
      </c>
      <c r="AP96" s="109" t="str">
        <f t="shared" si="276"/>
        <v>0秒0</v>
      </c>
      <c r="AQ96" s="110">
        <f t="shared" si="277"/>
        <v>0</v>
      </c>
      <c r="AR96" s="110" t="str">
        <f t="shared" si="278"/>
        <v>0</v>
      </c>
      <c r="AS96" s="110" t="str">
        <f t="shared" si="279"/>
        <v>0</v>
      </c>
      <c r="AT96" s="110" t="str">
        <f t="shared" si="280"/>
        <v>0m</v>
      </c>
      <c r="AU96" s="110" t="str">
        <f t="shared" si="281"/>
        <v>点</v>
      </c>
      <c r="AV96" s="93">
        <f t="shared" si="282"/>
        <v>0</v>
      </c>
      <c r="AW96" s="83" t="str">
        <f t="shared" si="283"/>
        <v/>
      </c>
      <c r="AX96" s="93">
        <f t="shared" si="284"/>
        <v>0</v>
      </c>
      <c r="AY96" s="93">
        <f t="shared" si="285"/>
        <v>0</v>
      </c>
      <c r="AZ96" s="93">
        <f t="shared" si="286"/>
        <v>0</v>
      </c>
      <c r="BA96" s="503">
        <f>IF(U96="",0,COUNTA($U$14:U97))</f>
        <v>0</v>
      </c>
      <c r="BB96" s="503">
        <f>IF(V96="",0,COUNTA($V$14:V97))</f>
        <v>0</v>
      </c>
      <c r="BC96" s="519" t="e">
        <f>IF(OR($L96="20100",$L97="20100",#REF!="20100"),COUNTIF($L$14:L97,"20100"),0)</f>
        <v>#REF!</v>
      </c>
      <c r="BD96" s="521" t="e">
        <f>IF($BC96=0,0,INDEX($N96:$N97,MATCH("20100",$L96:$L97,0),1))</f>
        <v>#REF!</v>
      </c>
      <c r="BE96" s="84" t="str">
        <f t="shared" si="287"/>
        <v/>
      </c>
      <c r="BF96" s="84" t="str">
        <f t="shared" si="288"/>
        <v/>
      </c>
      <c r="BG96" s="84" t="str">
        <f t="shared" si="289"/>
        <v/>
      </c>
      <c r="BH96" s="124" t="str">
        <f>IF(K96="","",COUNTIF($BG$14:BG96,BG96))</f>
        <v/>
      </c>
      <c r="BI96" s="1" t="str">
        <f t="shared" si="290"/>
        <v/>
      </c>
      <c r="BJ96" s="523" t="str">
        <f>IF(D96="","",COUNTIF($AG$14:AG96,AG96))</f>
        <v/>
      </c>
      <c r="BK96" s="523">
        <f t="shared" ref="BK96" si="504">IF(BJ96=1,BJ96,0)</f>
        <v>0</v>
      </c>
      <c r="BL96" s="523" t="str">
        <f t="shared" ref="BL96" si="505">IF(D96="","",$BP96)</f>
        <v/>
      </c>
      <c r="BM96" s="523" t="str">
        <f t="shared" ref="BM96" si="506">IF(E96="","",$BP96)</f>
        <v/>
      </c>
      <c r="BN96" s="523" t="str">
        <f t="shared" ref="BN96" si="507">IF(G96="","",$BP96)</f>
        <v/>
      </c>
      <c r="BO96" s="524" t="str">
        <f t="shared" ref="BO96" si="508">IFERROR(IF(H96="","",BP96),"")</f>
        <v/>
      </c>
      <c r="BP96" s="523">
        <v>42</v>
      </c>
      <c r="BQ96" s="523">
        <f>IF(C96&gt;0,"",IF(COUNTIF(BL96:BO97,BP96)=4,"",1))</f>
        <v>1</v>
      </c>
      <c r="BR96" s="84">
        <f>COUNTIF($AH$14:AH96,AG96&amp;"-"&amp;"*5000m*")</f>
        <v>0</v>
      </c>
      <c r="BS96" s="523">
        <f>SUM(BR96:BR97)/3</f>
        <v>0</v>
      </c>
      <c r="BT96" s="524" t="str">
        <f>IF(AG96="","",IF(AND(COUNTA(K96:K97)=0,COUNTA(U96:V97)=0),1,""))</f>
        <v/>
      </c>
      <c r="BU96" s="523">
        <f>IF(AND($AG96="",COUNTA(U96)&gt;0),1,0)</f>
        <v>0</v>
      </c>
      <c r="BV96" s="523">
        <f>IF(AND($AG96="",COUNTA(V96)&gt;0),1,0)</f>
        <v>0</v>
      </c>
      <c r="BW96" s="523" t="str">
        <f t="shared" ref="BW96" si="509">D96&amp;"-"&amp;U96</f>
        <v>-</v>
      </c>
      <c r="BX96" s="523" t="str">
        <f>IF(U96="","",COUNTIF($BW$14:BW96,BW96))</f>
        <v/>
      </c>
      <c r="BY96" s="523" t="str">
        <f t="shared" ref="BY96" si="510">D96&amp;"-"&amp;V96</f>
        <v>-</v>
      </c>
      <c r="BZ96" s="523" t="str">
        <f>IF(V96="","",COUNTIF($BY$14:BY96,BY96))</f>
        <v/>
      </c>
      <c r="CA96" s="84" t="str">
        <f>IFERROR(IF(VLOOKUP(K96,種目数エラー用!$B:$C,2,FALSE)=(VLOOKUP(K97,種目数エラー用!$B:$C,2,FALSE)),1,""),"")</f>
        <v/>
      </c>
    </row>
    <row r="97" spans="1:79" s="1" customFormat="1" ht="18" customHeight="1" thickBot="1">
      <c r="A97" s="483"/>
      <c r="B97" s="477"/>
      <c r="C97" s="472"/>
      <c r="D97" s="470"/>
      <c r="E97" s="470"/>
      <c r="F97" s="470"/>
      <c r="G97" s="281" t="str">
        <f>IF(C96&gt;0,VLOOKUP(C96,男子登録情報!$A$1:$H$1688,5,0),"")</f>
        <v/>
      </c>
      <c r="H97" s="475"/>
      <c r="I97" s="475"/>
      <c r="J97" s="281" t="s">
        <v>28</v>
      </c>
      <c r="K97" s="280"/>
      <c r="L97" s="5" t="str">
        <f>IF(K97&gt;0,VLOOKUP(K97,男子登録情報!$M$68:$N$86,2,0),"")</f>
        <v/>
      </c>
      <c r="M97" s="281" t="s">
        <v>29</v>
      </c>
      <c r="N97" s="282"/>
      <c r="O97" s="278" t="str">
        <f t="shared" si="300"/>
        <v/>
      </c>
      <c r="P97" s="279"/>
      <c r="Q97" s="332" t="str">
        <f t="shared" si="413"/>
        <v/>
      </c>
      <c r="R97" s="463"/>
      <c r="S97" s="464"/>
      <c r="T97" s="465"/>
      <c r="U97" s="445"/>
      <c r="V97" s="445"/>
      <c r="X97" s="84">
        <f t="shared" si="410"/>
        <v>0</v>
      </c>
      <c r="Z97" s="97">
        <f t="shared" si="267"/>
        <v>0</v>
      </c>
      <c r="AA97" s="523"/>
      <c r="AB97" s="84" t="str">
        <f t="shared" si="261"/>
        <v/>
      </c>
      <c r="AC97" s="84" t="str">
        <f t="shared" si="262"/>
        <v/>
      </c>
      <c r="AD97" s="84" t="str">
        <f t="shared" si="263"/>
        <v/>
      </c>
      <c r="AE97" s="84" t="str">
        <f t="shared" si="264"/>
        <v/>
      </c>
      <c r="AF97" s="100">
        <f t="shared" si="269"/>
        <v>0</v>
      </c>
      <c r="AG97" s="189" t="str">
        <f t="shared" ref="AG97" si="511">AG96</f>
        <v/>
      </c>
      <c r="AH97" s="84" t="str">
        <f t="shared" si="271"/>
        <v/>
      </c>
      <c r="AI97" s="84" t="str">
        <f t="shared" si="272"/>
        <v/>
      </c>
      <c r="AJ97" s="104" t="str">
        <f t="shared" si="402"/>
        <v/>
      </c>
      <c r="AK97" s="93">
        <f t="shared" si="273"/>
        <v>0</v>
      </c>
      <c r="AL97" s="93">
        <f>IFERROR(IF(C97="",0,IF(COUNTIF($C$14:C97,C97)&gt;1,1,0)),"")</f>
        <v>0</v>
      </c>
      <c r="AN97" s="93">
        <f t="shared" si="274"/>
        <v>0</v>
      </c>
      <c r="AO97" s="93" t="str">
        <f t="shared" si="275"/>
        <v>00000</v>
      </c>
      <c r="AP97" s="109" t="str">
        <f t="shared" si="276"/>
        <v>0秒0</v>
      </c>
      <c r="AQ97" s="110">
        <f t="shared" si="277"/>
        <v>0</v>
      </c>
      <c r="AR97" s="110" t="str">
        <f t="shared" si="278"/>
        <v>0</v>
      </c>
      <c r="AS97" s="110" t="str">
        <f t="shared" si="279"/>
        <v>0</v>
      </c>
      <c r="AT97" s="110" t="str">
        <f t="shared" si="280"/>
        <v>0m</v>
      </c>
      <c r="AU97" s="110" t="str">
        <f t="shared" si="281"/>
        <v>点</v>
      </c>
      <c r="AV97" s="93">
        <f t="shared" si="282"/>
        <v>0</v>
      </c>
      <c r="AW97" s="83" t="str">
        <f t="shared" si="283"/>
        <v/>
      </c>
      <c r="AX97" s="93">
        <f t="shared" si="284"/>
        <v>0</v>
      </c>
      <c r="AY97" s="93">
        <f t="shared" si="285"/>
        <v>0</v>
      </c>
      <c r="AZ97" s="93">
        <f t="shared" si="286"/>
        <v>0</v>
      </c>
      <c r="BA97" s="504"/>
      <c r="BB97" s="504"/>
      <c r="BC97" s="520"/>
      <c r="BD97" s="522"/>
      <c r="BE97" s="84" t="str">
        <f t="shared" si="287"/>
        <v/>
      </c>
      <c r="BF97" s="84" t="str">
        <f t="shared" si="288"/>
        <v/>
      </c>
      <c r="BG97" s="84" t="str">
        <f t="shared" si="289"/>
        <v/>
      </c>
      <c r="BH97" s="124" t="str">
        <f>IF(K97="","",COUNTIF($BG$14:BG97,BG97))</f>
        <v/>
      </c>
      <c r="BI97" s="1" t="str">
        <f t="shared" si="290"/>
        <v/>
      </c>
      <c r="BJ97" s="523"/>
      <c r="BK97" s="523"/>
      <c r="BL97" s="523"/>
      <c r="BM97" s="523"/>
      <c r="BN97" s="523"/>
      <c r="BO97" s="525"/>
      <c r="BP97" s="523"/>
      <c r="BQ97" s="523"/>
      <c r="BR97" s="84">
        <f>COUNTIF($AH$14:AH97,AG97&amp;"-"&amp;"*5000m*")</f>
        <v>0</v>
      </c>
      <c r="BS97" s="523"/>
      <c r="BT97" s="525"/>
      <c r="BU97" s="523"/>
      <c r="BV97" s="523"/>
      <c r="BW97" s="523"/>
      <c r="BX97" s="523"/>
      <c r="BY97" s="523"/>
      <c r="BZ97" s="523"/>
      <c r="CA97" s="84"/>
    </row>
    <row r="98" spans="1:79" s="1" customFormat="1" ht="18" customHeight="1" thickTop="1" thickBot="1">
      <c r="A98" s="482">
        <v>43</v>
      </c>
      <c r="B98" s="476" t="s">
        <v>1176</v>
      </c>
      <c r="C98" s="471"/>
      <c r="D98" s="469" t="str">
        <f>IF(C98&gt;0,VLOOKUP(C98,男子登録情報!$A$1:$H$1688,3,0),"")</f>
        <v/>
      </c>
      <c r="E98" s="469" t="str">
        <f>IF(C98&gt;0,VLOOKUP(C98,男子登録情報!$A$1:$H$1688,4,0),"")</f>
        <v/>
      </c>
      <c r="F98" s="469" t="str">
        <f>IF(C98&gt;0,VLOOKUP(C98,男子登録情報!$A$1:$H$1688,7,0),"")</f>
        <v/>
      </c>
      <c r="G98" s="320" t="str">
        <f>IF(C98&gt;0,VLOOKUP(C98,男子登録情報!$A$1:$H$1688,8,0),"")</f>
        <v/>
      </c>
      <c r="H98" s="475" t="e">
        <f>IF(G99&gt;0,VLOOKUP(G99,男子登録情報!$N$2:$O$49,2,0),"")</f>
        <v>#N/A</v>
      </c>
      <c r="I98" s="473" t="str">
        <f t="shared" ref="I98" si="512">IF(C98&gt;0,TEXT(C98,"100000000"),"000000000")</f>
        <v>000000000</v>
      </c>
      <c r="J98" s="321" t="s">
        <v>24</v>
      </c>
      <c r="K98" s="322"/>
      <c r="L98" s="5" t="str">
        <f>IF(K98&gt;0,VLOOKUP(K98,男子登録情報!$M$68:$N$86,2,0),"")</f>
        <v/>
      </c>
      <c r="M98" s="321" t="s">
        <v>27</v>
      </c>
      <c r="N98" s="275"/>
      <c r="O98" s="276" t="str">
        <f t="shared" si="300"/>
        <v/>
      </c>
      <c r="P98" s="277"/>
      <c r="Q98" s="329" t="str">
        <f t="shared" si="413"/>
        <v/>
      </c>
      <c r="R98" s="479"/>
      <c r="S98" s="480"/>
      <c r="T98" s="481"/>
      <c r="U98" s="444"/>
      <c r="V98" s="444"/>
      <c r="X98" s="84">
        <f t="shared" si="410"/>
        <v>0</v>
      </c>
      <c r="Z98" s="97">
        <f t="shared" si="267"/>
        <v>0</v>
      </c>
      <c r="AA98" s="523">
        <f t="shared" ref="AA98" si="513">C98</f>
        <v>0</v>
      </c>
      <c r="AB98" s="84" t="str">
        <f t="shared" si="261"/>
        <v/>
      </c>
      <c r="AC98" s="84" t="str">
        <f t="shared" si="262"/>
        <v/>
      </c>
      <c r="AD98" s="84" t="str">
        <f t="shared" si="263"/>
        <v/>
      </c>
      <c r="AE98" s="84" t="str">
        <f t="shared" si="264"/>
        <v/>
      </c>
      <c r="AF98" s="100">
        <f t="shared" si="269"/>
        <v>0</v>
      </c>
      <c r="AG98" s="188" t="str">
        <f t="shared" ref="AG98" si="514">IF(D98="","",D98)</f>
        <v/>
      </c>
      <c r="AH98" s="84" t="str">
        <f t="shared" si="271"/>
        <v/>
      </c>
      <c r="AI98" s="84" t="str">
        <f t="shared" si="272"/>
        <v/>
      </c>
      <c r="AJ98" s="104" t="str">
        <f t="shared" si="402"/>
        <v/>
      </c>
      <c r="AK98" s="93">
        <f t="shared" si="273"/>
        <v>0</v>
      </c>
      <c r="AL98" s="93">
        <f>IFERROR(IF(C98="",0,IF(COUNTIF($C$14:C98,C98)&gt;1,1,0)),"")</f>
        <v>0</v>
      </c>
      <c r="AN98" s="93">
        <f t="shared" si="274"/>
        <v>0</v>
      </c>
      <c r="AO98" s="93" t="str">
        <f t="shared" si="275"/>
        <v>00000</v>
      </c>
      <c r="AP98" s="109" t="str">
        <f t="shared" si="276"/>
        <v>0秒0</v>
      </c>
      <c r="AQ98" s="110">
        <f t="shared" si="277"/>
        <v>0</v>
      </c>
      <c r="AR98" s="110" t="str">
        <f t="shared" si="278"/>
        <v>0</v>
      </c>
      <c r="AS98" s="110" t="str">
        <f t="shared" si="279"/>
        <v>0</v>
      </c>
      <c r="AT98" s="110" t="str">
        <f t="shared" si="280"/>
        <v>0m</v>
      </c>
      <c r="AU98" s="110" t="str">
        <f t="shared" si="281"/>
        <v>点</v>
      </c>
      <c r="AV98" s="93">
        <f t="shared" si="282"/>
        <v>0</v>
      </c>
      <c r="AW98" s="83" t="str">
        <f t="shared" si="283"/>
        <v/>
      </c>
      <c r="AX98" s="93">
        <f t="shared" si="284"/>
        <v>0</v>
      </c>
      <c r="AY98" s="93">
        <f t="shared" si="285"/>
        <v>0</v>
      </c>
      <c r="AZ98" s="93">
        <f t="shared" si="286"/>
        <v>0</v>
      </c>
      <c r="BA98" s="503">
        <f>IF(U98="",0,COUNTA($U$14:U99))</f>
        <v>0</v>
      </c>
      <c r="BB98" s="503">
        <f>IF(V98="",0,COUNTA($V$14:V99))</f>
        <v>0</v>
      </c>
      <c r="BC98" s="519" t="e">
        <f>IF(OR($L98="20100",$L99="20100",#REF!="20100"),COUNTIF($L$14:L99,"20100"),0)</f>
        <v>#REF!</v>
      </c>
      <c r="BD98" s="521" t="e">
        <f>IF($BC98=0,0,INDEX($N98:$N99,MATCH("20100",$L98:$L99,0),1))</f>
        <v>#REF!</v>
      </c>
      <c r="BE98" s="84" t="str">
        <f t="shared" si="287"/>
        <v/>
      </c>
      <c r="BF98" s="84" t="str">
        <f t="shared" si="288"/>
        <v/>
      </c>
      <c r="BG98" s="84" t="str">
        <f t="shared" si="289"/>
        <v/>
      </c>
      <c r="BH98" s="124" t="str">
        <f>IF(K98="","",COUNTIF($BG$14:BG98,BG98))</f>
        <v/>
      </c>
      <c r="BI98" s="1" t="str">
        <f t="shared" si="290"/>
        <v/>
      </c>
      <c r="BJ98" s="523" t="str">
        <f>IF(D98="","",COUNTIF($AG$14:AG98,AG98))</f>
        <v/>
      </c>
      <c r="BK98" s="523">
        <f t="shared" ref="BK98" si="515">IF(BJ98=1,BJ98,0)</f>
        <v>0</v>
      </c>
      <c r="BL98" s="523" t="str">
        <f t="shared" ref="BL98" si="516">IF(D98="","",$BP98)</f>
        <v/>
      </c>
      <c r="BM98" s="523" t="str">
        <f t="shared" ref="BM98" si="517">IF(E98="","",$BP98)</f>
        <v/>
      </c>
      <c r="BN98" s="523" t="str">
        <f t="shared" ref="BN98" si="518">IF(G98="","",$BP98)</f>
        <v/>
      </c>
      <c r="BO98" s="524" t="str">
        <f t="shared" ref="BO98" si="519">IFERROR(IF(H98="","",BP98),"")</f>
        <v/>
      </c>
      <c r="BP98" s="523">
        <v>43</v>
      </c>
      <c r="BQ98" s="523">
        <f>IF(C98&gt;0,"",IF(COUNTIF(BL98:BO99,BP98)=4,"",1))</f>
        <v>1</v>
      </c>
      <c r="BR98" s="84">
        <f>COUNTIF($AH$14:AH98,AG98&amp;"-"&amp;"*5000m*")</f>
        <v>0</v>
      </c>
      <c r="BS98" s="523">
        <f>SUM(BR98:BR99)/3</f>
        <v>0</v>
      </c>
      <c r="BT98" s="524" t="str">
        <f>IF(AG98="","",IF(AND(COUNTA(K98:K99)=0,COUNTA(U98:V99)=0),1,""))</f>
        <v/>
      </c>
      <c r="BU98" s="523">
        <f>IF(AND($AG98="",COUNTA(U98)&gt;0),1,0)</f>
        <v>0</v>
      </c>
      <c r="BV98" s="523">
        <f>IF(AND($AG98="",COUNTA(V98)&gt;0),1,0)</f>
        <v>0</v>
      </c>
      <c r="BW98" s="523" t="str">
        <f t="shared" ref="BW98" si="520">D98&amp;"-"&amp;U98</f>
        <v>-</v>
      </c>
      <c r="BX98" s="523" t="str">
        <f>IF(U98="","",COUNTIF($BW$14:BW98,BW98))</f>
        <v/>
      </c>
      <c r="BY98" s="523" t="str">
        <f t="shared" ref="BY98" si="521">D98&amp;"-"&amp;V98</f>
        <v>-</v>
      </c>
      <c r="BZ98" s="523" t="str">
        <f>IF(V98="","",COUNTIF($BY$14:BY98,BY98))</f>
        <v/>
      </c>
      <c r="CA98" s="84" t="str">
        <f>IFERROR(IF(VLOOKUP(K98,種目数エラー用!$B:$C,2,FALSE)=(VLOOKUP(K99,種目数エラー用!$B:$C,2,FALSE)),1,""),"")</f>
        <v/>
      </c>
    </row>
    <row r="99" spans="1:79" s="1" customFormat="1" ht="18" customHeight="1" thickBot="1">
      <c r="A99" s="483"/>
      <c r="B99" s="477"/>
      <c r="C99" s="472"/>
      <c r="D99" s="470"/>
      <c r="E99" s="470"/>
      <c r="F99" s="470"/>
      <c r="G99" s="281" t="str">
        <f>IF(C98&gt;0,VLOOKUP(C98,男子登録情報!$A$1:$H$1688,5,0),"")</f>
        <v/>
      </c>
      <c r="H99" s="475"/>
      <c r="I99" s="475"/>
      <c r="J99" s="281" t="s">
        <v>28</v>
      </c>
      <c r="K99" s="280"/>
      <c r="L99" s="5" t="str">
        <f>IF(K99&gt;0,VLOOKUP(K99,男子登録情報!$M$68:$N$86,2,0),"")</f>
        <v/>
      </c>
      <c r="M99" s="281" t="s">
        <v>29</v>
      </c>
      <c r="N99" s="282"/>
      <c r="O99" s="278" t="str">
        <f t="shared" si="300"/>
        <v/>
      </c>
      <c r="P99" s="279"/>
      <c r="Q99" s="332" t="str">
        <f t="shared" si="413"/>
        <v/>
      </c>
      <c r="R99" s="463"/>
      <c r="S99" s="464"/>
      <c r="T99" s="465"/>
      <c r="U99" s="445"/>
      <c r="V99" s="445"/>
      <c r="X99" s="84">
        <f t="shared" si="410"/>
        <v>0</v>
      </c>
      <c r="Z99" s="97">
        <f t="shared" si="267"/>
        <v>0</v>
      </c>
      <c r="AA99" s="523"/>
      <c r="AB99" s="84" t="str">
        <f t="shared" si="261"/>
        <v/>
      </c>
      <c r="AC99" s="84" t="str">
        <f t="shared" si="262"/>
        <v/>
      </c>
      <c r="AD99" s="84" t="str">
        <f t="shared" si="263"/>
        <v/>
      </c>
      <c r="AE99" s="84" t="str">
        <f t="shared" si="264"/>
        <v/>
      </c>
      <c r="AF99" s="100">
        <f t="shared" si="269"/>
        <v>0</v>
      </c>
      <c r="AG99" s="189" t="str">
        <f t="shared" ref="AG99" si="522">AG98</f>
        <v/>
      </c>
      <c r="AH99" s="84" t="str">
        <f t="shared" si="271"/>
        <v/>
      </c>
      <c r="AI99" s="84" t="str">
        <f t="shared" si="272"/>
        <v/>
      </c>
      <c r="AJ99" s="104" t="str">
        <f t="shared" si="402"/>
        <v/>
      </c>
      <c r="AK99" s="93">
        <f t="shared" si="273"/>
        <v>0</v>
      </c>
      <c r="AL99" s="93">
        <f>IFERROR(IF(C99="",0,IF(COUNTIF($C$14:C99,C99)&gt;1,1,0)),"")</f>
        <v>0</v>
      </c>
      <c r="AN99" s="93">
        <f t="shared" si="274"/>
        <v>0</v>
      </c>
      <c r="AO99" s="93" t="str">
        <f t="shared" si="275"/>
        <v>00000</v>
      </c>
      <c r="AP99" s="109" t="str">
        <f t="shared" si="276"/>
        <v>0秒0</v>
      </c>
      <c r="AQ99" s="110">
        <f t="shared" si="277"/>
        <v>0</v>
      </c>
      <c r="AR99" s="110" t="str">
        <f t="shared" si="278"/>
        <v>0</v>
      </c>
      <c r="AS99" s="110" t="str">
        <f t="shared" si="279"/>
        <v>0</v>
      </c>
      <c r="AT99" s="110" t="str">
        <f t="shared" si="280"/>
        <v>0m</v>
      </c>
      <c r="AU99" s="110" t="str">
        <f t="shared" si="281"/>
        <v>点</v>
      </c>
      <c r="AV99" s="93">
        <f t="shared" si="282"/>
        <v>0</v>
      </c>
      <c r="AW99" s="83" t="str">
        <f t="shared" si="283"/>
        <v/>
      </c>
      <c r="AX99" s="93">
        <f t="shared" si="284"/>
        <v>0</v>
      </c>
      <c r="AY99" s="93">
        <f t="shared" si="285"/>
        <v>0</v>
      </c>
      <c r="AZ99" s="93">
        <f t="shared" si="286"/>
        <v>0</v>
      </c>
      <c r="BA99" s="504"/>
      <c r="BB99" s="504"/>
      <c r="BC99" s="520"/>
      <c r="BD99" s="522"/>
      <c r="BE99" s="84" t="str">
        <f t="shared" si="287"/>
        <v/>
      </c>
      <c r="BF99" s="84" t="str">
        <f t="shared" si="288"/>
        <v/>
      </c>
      <c r="BG99" s="84" t="str">
        <f t="shared" si="289"/>
        <v/>
      </c>
      <c r="BH99" s="124" t="str">
        <f>IF(K99="","",COUNTIF($BG$14:BG99,BG99))</f>
        <v/>
      </c>
      <c r="BI99" s="1" t="str">
        <f t="shared" si="290"/>
        <v/>
      </c>
      <c r="BJ99" s="523"/>
      <c r="BK99" s="523"/>
      <c r="BL99" s="523"/>
      <c r="BM99" s="523"/>
      <c r="BN99" s="523"/>
      <c r="BO99" s="525"/>
      <c r="BP99" s="523"/>
      <c r="BQ99" s="523"/>
      <c r="BR99" s="84">
        <f>COUNTIF($AH$14:AH99,AG99&amp;"-"&amp;"*5000m*")</f>
        <v>0</v>
      </c>
      <c r="BS99" s="523"/>
      <c r="BT99" s="525"/>
      <c r="BU99" s="523"/>
      <c r="BV99" s="523"/>
      <c r="BW99" s="523"/>
      <c r="BX99" s="523"/>
      <c r="BY99" s="523"/>
      <c r="BZ99" s="523"/>
      <c r="CA99" s="84"/>
    </row>
    <row r="100" spans="1:79" s="1" customFormat="1" ht="18" customHeight="1" thickTop="1" thickBot="1">
      <c r="A100" s="482">
        <v>44</v>
      </c>
      <c r="B100" s="476" t="s">
        <v>1176</v>
      </c>
      <c r="C100" s="471"/>
      <c r="D100" s="469" t="str">
        <f>IF(C100&gt;0,VLOOKUP(C100,男子登録情報!$A$1:$H$1688,3,0),"")</f>
        <v/>
      </c>
      <c r="E100" s="469" t="str">
        <f>IF(C100&gt;0,VLOOKUP(C100,男子登録情報!$A$1:$H$1688,4,0),"")</f>
        <v/>
      </c>
      <c r="F100" s="469" t="str">
        <f>IF(C100&gt;0,VLOOKUP(C100,男子登録情報!$A$1:$H$1688,7,0),"")</f>
        <v/>
      </c>
      <c r="G100" s="320" t="str">
        <f>IF(C100&gt;0,VLOOKUP(C100,男子登録情報!$A$1:$H$1688,8,0),"")</f>
        <v/>
      </c>
      <c r="H100" s="475" t="e">
        <f>IF(G101&gt;0,VLOOKUP(G101,男子登録情報!$N$2:$O$49,2,0),"")</f>
        <v>#N/A</v>
      </c>
      <c r="I100" s="473" t="str">
        <f t="shared" ref="I100" si="523">IF(C100&gt;0,TEXT(C100,"100000000"),"000000000")</f>
        <v>000000000</v>
      </c>
      <c r="J100" s="321" t="s">
        <v>24</v>
      </c>
      <c r="K100" s="322"/>
      <c r="L100" s="5" t="str">
        <f>IF(K100&gt;0,VLOOKUP(K100,男子登録情報!$M$68:$N$86,2,0),"")</f>
        <v/>
      </c>
      <c r="M100" s="321" t="s">
        <v>27</v>
      </c>
      <c r="N100" s="275"/>
      <c r="O100" s="276" t="str">
        <f t="shared" si="300"/>
        <v/>
      </c>
      <c r="P100" s="277"/>
      <c r="Q100" s="329" t="str">
        <f t="shared" si="413"/>
        <v/>
      </c>
      <c r="R100" s="479"/>
      <c r="S100" s="480"/>
      <c r="T100" s="481"/>
      <c r="U100" s="444"/>
      <c r="V100" s="444"/>
      <c r="X100" s="84">
        <f t="shared" si="410"/>
        <v>0</v>
      </c>
      <c r="Z100" s="97">
        <f t="shared" ref="Z100:Z142" si="524">IF(C100&gt;2000,1,0)</f>
        <v>0</v>
      </c>
      <c r="AA100" s="523">
        <f t="shared" ref="AA100" si="525">C100</f>
        <v>0</v>
      </c>
      <c r="AB100" s="84" t="str">
        <f t="shared" ref="AB100:AB141" si="526">IF($C100="","",IF(D100="",1,0))</f>
        <v/>
      </c>
      <c r="AC100" s="84" t="str">
        <f t="shared" ref="AC100:AC141" si="527">IF($C100="","",IF(E100="",1,0))</f>
        <v/>
      </c>
      <c r="AD100" s="84" t="str">
        <f t="shared" ref="AD100:AD141" si="528">IF($C100="","",IF(G100="",1,0))</f>
        <v/>
      </c>
      <c r="AE100" s="84" t="str">
        <f t="shared" ref="AE100:AE141" si="529">IF($C100="","",IF(H100="",1,0))</f>
        <v/>
      </c>
      <c r="AF100" s="100">
        <f t="shared" ref="AF100:AF142" si="530">IF(ISNA(OR(AB100:AE100)),1,SUM(AB100:AE100))</f>
        <v>0</v>
      </c>
      <c r="AG100" s="188" t="str">
        <f t="shared" ref="AG100" si="531">IF(D100="","",D100)</f>
        <v/>
      </c>
      <c r="AH100" s="84" t="str">
        <f t="shared" ref="AH100:AH142" si="532">IF($AG100="","",IF(K100="","",$AG100&amp;"-"&amp;K100))</f>
        <v/>
      </c>
      <c r="AI100" s="84" t="str">
        <f t="shared" ref="AI100:AI142" si="533">IF(AND(COUNTA(K100,N100,P100,R100,U100,V100)&gt;0,BQ100=1),1,"")</f>
        <v/>
      </c>
      <c r="AJ100" s="104" t="str">
        <f t="shared" si="402"/>
        <v/>
      </c>
      <c r="AK100" s="93">
        <f t="shared" ref="AK100:AK142" si="534">IF(MAX(AJ100)&gt;1,1,0)</f>
        <v>0</v>
      </c>
      <c r="AL100" s="93">
        <f>IFERROR(IF(C100="",0,IF(COUNTIF($C$14:C100,C100)&gt;1,1,0)),"")</f>
        <v>0</v>
      </c>
      <c r="AN100" s="93">
        <f t="shared" ref="AN100:AN142" si="535">IF(COUNTIF(K100,"*m*")&gt;0,IF(VALUE(AR100)&gt;59,1,0),0)</f>
        <v>0</v>
      </c>
      <c r="AO100" s="93" t="str">
        <f t="shared" ref="AO100:AO142" si="536">IF(COUNTIF(L100,"*m*")&gt;0,RIGHT(10000000+AV100,7),RIGHT(100000+AV100,5))</f>
        <v>00000</v>
      </c>
      <c r="AP100" s="109" t="str">
        <f t="shared" ref="AP100:AP142" si="537">IF(AQ100=0,AR100&amp;"秒"&amp;AS100,AQ100&amp;"分"&amp;AR100&amp;"秒"&amp;AS100)</f>
        <v>0秒0</v>
      </c>
      <c r="AQ100" s="110">
        <f t="shared" ref="AQ100:AQ142" si="538">INT(N100/10000)</f>
        <v>0</v>
      </c>
      <c r="AR100" s="110" t="str">
        <f t="shared" ref="AR100:AR142" si="539">RIGHT(INT(N100/100),2)</f>
        <v>0</v>
      </c>
      <c r="AS100" s="110" t="str">
        <f t="shared" ref="AS100:AS142" si="540">RIGHT(INT(N100/1),2)</f>
        <v>0</v>
      </c>
      <c r="AT100" s="110" t="str">
        <f t="shared" ref="AT100:AT142" si="541">INT(N100/100)&amp;"m"&amp;RIGHT(N100,2)</f>
        <v>0m</v>
      </c>
      <c r="AU100" s="110" t="str">
        <f t="shared" ref="AU100:AU142" si="542">N100&amp;"点"</f>
        <v>点</v>
      </c>
      <c r="AV100" s="93">
        <f t="shared" ref="AV100:AV142" si="543">VALUE(N100)</f>
        <v>0</v>
      </c>
      <c r="AW100" s="83" t="str">
        <f t="shared" ref="AW100:AW142" si="544">IF(COUNTIF(K100,"*m*")=0,"",IF($K100="","",COUNTIF($N100,AW$13)))</f>
        <v/>
      </c>
      <c r="AX100" s="93">
        <f t="shared" ref="AX100:AX142" si="545">IF(P100="",0,IF(OR(P100&lt;$AX$12,P100&gt;$AX$13),1,0))</f>
        <v>0</v>
      </c>
      <c r="AY100" s="93">
        <f t="shared" ref="AY100:AY142" si="546">IF($N100="",0,IF($P100="",1,0))</f>
        <v>0</v>
      </c>
      <c r="AZ100" s="93">
        <f t="shared" ref="AZ100:AZ142" si="547">IF($N100="",0,IF($R100="",1,0))</f>
        <v>0</v>
      </c>
      <c r="BA100" s="503">
        <f>IF(U100="",0,COUNTA($U$14:U101))</f>
        <v>0</v>
      </c>
      <c r="BB100" s="503">
        <f>IF(V100="",0,COUNTA($V$14:V101))</f>
        <v>0</v>
      </c>
      <c r="BC100" s="519" t="e">
        <f>IF(OR($L100="20100",$L101="20100",#REF!="20100"),COUNTIF($L$14:L101,"20100"),0)</f>
        <v>#REF!</v>
      </c>
      <c r="BD100" s="521" t="e">
        <f>IF($BC100=0,0,INDEX($N100:$N101,MATCH("20100",$L100:$L101,0),1))</f>
        <v>#REF!</v>
      </c>
      <c r="BE100" s="84" t="str">
        <f t="shared" ref="BE100:BE142" si="548">IF(K100="","",IF(COUNTIF(K100,"*OP*")&gt;0,1,""))</f>
        <v/>
      </c>
      <c r="BF100" s="84" t="str">
        <f t="shared" ref="BF100:BF142" si="549">IF(K100="","",IF(COUNTIF(K100,"*OP*")&gt;0,"",1))</f>
        <v/>
      </c>
      <c r="BG100" s="84" t="str">
        <f t="shared" ref="BG100:BG142" si="550">IF(K100="","",IF(COUNTIF(K100,"*OP*")&gt;0,"",K100))</f>
        <v/>
      </c>
      <c r="BH100" s="124" t="str">
        <f>IF(K100="","",COUNTIF($BG$14:BG100,BG100))</f>
        <v/>
      </c>
      <c r="BI100" s="1" t="str">
        <f t="shared" ref="BI100:BI142" si="551">IFERROR(BF100*BH100,"")</f>
        <v/>
      </c>
      <c r="BJ100" s="523" t="str">
        <f>IF(D100="","",COUNTIF($AG$14:AG100,AG100))</f>
        <v/>
      </c>
      <c r="BK100" s="523">
        <f t="shared" ref="BK100" si="552">IF(BJ100=1,BJ100,0)</f>
        <v>0</v>
      </c>
      <c r="BL100" s="523" t="str">
        <f t="shared" ref="BL100" si="553">IF(D100="","",$BP100)</f>
        <v/>
      </c>
      <c r="BM100" s="523" t="str">
        <f t="shared" ref="BM100" si="554">IF(E100="","",$BP100)</f>
        <v/>
      </c>
      <c r="BN100" s="523" t="str">
        <f t="shared" ref="BN100" si="555">IF(G100="","",$BP100)</f>
        <v/>
      </c>
      <c r="BO100" s="524" t="str">
        <f t="shared" ref="BO100" si="556">IFERROR(IF(H100="","",BP100),"")</f>
        <v/>
      </c>
      <c r="BP100" s="523">
        <v>44</v>
      </c>
      <c r="BQ100" s="523">
        <f>IF(C100&gt;0,"",IF(COUNTIF(BL100:BO101,BP100)=4,"",1))</f>
        <v>1</v>
      </c>
      <c r="BR100" s="84">
        <f>COUNTIF($AH$14:AH100,AG100&amp;"-"&amp;"*5000m*")</f>
        <v>0</v>
      </c>
      <c r="BS100" s="523">
        <f>SUM(BR100:BR101)/3</f>
        <v>0</v>
      </c>
      <c r="BT100" s="524" t="str">
        <f>IF(AG100="","",IF(AND(COUNTA(K100:K101)=0,COUNTA(U100:V101)=0),1,""))</f>
        <v/>
      </c>
      <c r="BU100" s="523">
        <f>IF(AND($AG100="",COUNTA(U100)&gt;0),1,0)</f>
        <v>0</v>
      </c>
      <c r="BV100" s="523">
        <f>IF(AND($AG100="",COUNTA(V100)&gt;0),1,0)</f>
        <v>0</v>
      </c>
      <c r="BW100" s="523" t="str">
        <f t="shared" ref="BW100" si="557">D100&amp;"-"&amp;U100</f>
        <v>-</v>
      </c>
      <c r="BX100" s="523" t="str">
        <f>IF(U100="","",COUNTIF($BW$14:BW100,BW100))</f>
        <v/>
      </c>
      <c r="BY100" s="523" t="str">
        <f t="shared" ref="BY100" si="558">D100&amp;"-"&amp;V100</f>
        <v>-</v>
      </c>
      <c r="BZ100" s="523" t="str">
        <f>IF(V100="","",COUNTIF($BY$14:BY100,BY100))</f>
        <v/>
      </c>
      <c r="CA100" s="84" t="str">
        <f>IFERROR(IF(VLOOKUP(K100,種目数エラー用!$B:$C,2,FALSE)=(VLOOKUP(K101,種目数エラー用!$B:$C,2,FALSE)),1,""),"")</f>
        <v/>
      </c>
    </row>
    <row r="101" spans="1:79" s="1" customFormat="1" ht="18" customHeight="1" thickBot="1">
      <c r="A101" s="483"/>
      <c r="B101" s="477"/>
      <c r="C101" s="472"/>
      <c r="D101" s="470"/>
      <c r="E101" s="470"/>
      <c r="F101" s="470"/>
      <c r="G101" s="281" t="str">
        <f>IF(C100&gt;0,VLOOKUP(C100,男子登録情報!$A$1:$H$1688,5,0),"")</f>
        <v/>
      </c>
      <c r="H101" s="475"/>
      <c r="I101" s="475"/>
      <c r="J101" s="281" t="s">
        <v>28</v>
      </c>
      <c r="K101" s="280"/>
      <c r="L101" s="5" t="str">
        <f>IF(K101&gt;0,VLOOKUP(K101,男子登録情報!$M$68:$N$86,2,0),"")</f>
        <v/>
      </c>
      <c r="M101" s="281" t="s">
        <v>29</v>
      </c>
      <c r="N101" s="282"/>
      <c r="O101" s="278" t="str">
        <f t="shared" si="300"/>
        <v/>
      </c>
      <c r="P101" s="279"/>
      <c r="Q101" s="332" t="str">
        <f t="shared" si="413"/>
        <v/>
      </c>
      <c r="R101" s="463"/>
      <c r="S101" s="464"/>
      <c r="T101" s="465"/>
      <c r="U101" s="445"/>
      <c r="V101" s="445"/>
      <c r="X101" s="84">
        <f t="shared" si="410"/>
        <v>0</v>
      </c>
      <c r="Z101" s="97">
        <f t="shared" si="524"/>
        <v>0</v>
      </c>
      <c r="AA101" s="523"/>
      <c r="AB101" s="84" t="str">
        <f t="shared" si="526"/>
        <v/>
      </c>
      <c r="AC101" s="84" t="str">
        <f t="shared" si="527"/>
        <v/>
      </c>
      <c r="AD101" s="84" t="str">
        <f t="shared" si="528"/>
        <v/>
      </c>
      <c r="AE101" s="84" t="str">
        <f t="shared" si="529"/>
        <v/>
      </c>
      <c r="AF101" s="100">
        <f t="shared" si="530"/>
        <v>0</v>
      </c>
      <c r="AG101" s="189" t="str">
        <f t="shared" ref="AG101" si="559">AG100</f>
        <v/>
      </c>
      <c r="AH101" s="84" t="str">
        <f t="shared" si="532"/>
        <v/>
      </c>
      <c r="AI101" s="84" t="str">
        <f t="shared" si="533"/>
        <v/>
      </c>
      <c r="AJ101" s="104" t="str">
        <f t="shared" si="402"/>
        <v/>
      </c>
      <c r="AK101" s="93">
        <f t="shared" si="534"/>
        <v>0</v>
      </c>
      <c r="AL101" s="93">
        <f>IFERROR(IF(C101="",0,IF(COUNTIF($C$14:C101,C101)&gt;1,1,0)),"")</f>
        <v>0</v>
      </c>
      <c r="AN101" s="93">
        <f t="shared" si="535"/>
        <v>0</v>
      </c>
      <c r="AO101" s="93" t="str">
        <f t="shared" si="536"/>
        <v>00000</v>
      </c>
      <c r="AP101" s="109" t="str">
        <f t="shared" si="537"/>
        <v>0秒0</v>
      </c>
      <c r="AQ101" s="110">
        <f t="shared" si="538"/>
        <v>0</v>
      </c>
      <c r="AR101" s="110" t="str">
        <f t="shared" si="539"/>
        <v>0</v>
      </c>
      <c r="AS101" s="110" t="str">
        <f t="shared" si="540"/>
        <v>0</v>
      </c>
      <c r="AT101" s="110" t="str">
        <f t="shared" si="541"/>
        <v>0m</v>
      </c>
      <c r="AU101" s="110" t="str">
        <f t="shared" si="542"/>
        <v>点</v>
      </c>
      <c r="AV101" s="93">
        <f t="shared" si="543"/>
        <v>0</v>
      </c>
      <c r="AW101" s="83" t="str">
        <f t="shared" si="544"/>
        <v/>
      </c>
      <c r="AX101" s="93">
        <f t="shared" si="545"/>
        <v>0</v>
      </c>
      <c r="AY101" s="93">
        <f t="shared" si="546"/>
        <v>0</v>
      </c>
      <c r="AZ101" s="93">
        <f t="shared" si="547"/>
        <v>0</v>
      </c>
      <c r="BA101" s="504"/>
      <c r="BB101" s="504"/>
      <c r="BC101" s="520"/>
      <c r="BD101" s="522"/>
      <c r="BE101" s="84" t="str">
        <f t="shared" si="548"/>
        <v/>
      </c>
      <c r="BF101" s="84" t="str">
        <f t="shared" si="549"/>
        <v/>
      </c>
      <c r="BG101" s="84" t="str">
        <f t="shared" si="550"/>
        <v/>
      </c>
      <c r="BH101" s="124" t="str">
        <f>IF(K101="","",COUNTIF($BG$14:BG101,BG101))</f>
        <v/>
      </c>
      <c r="BI101" s="1" t="str">
        <f t="shared" si="551"/>
        <v/>
      </c>
      <c r="BJ101" s="523"/>
      <c r="BK101" s="523"/>
      <c r="BL101" s="523"/>
      <c r="BM101" s="523"/>
      <c r="BN101" s="523"/>
      <c r="BO101" s="525"/>
      <c r="BP101" s="523"/>
      <c r="BQ101" s="523"/>
      <c r="BR101" s="84">
        <f>COUNTIF($AH$14:AH101,AG101&amp;"-"&amp;"*5000m*")</f>
        <v>0</v>
      </c>
      <c r="BS101" s="523"/>
      <c r="BT101" s="525"/>
      <c r="BU101" s="523"/>
      <c r="BV101" s="523"/>
      <c r="BW101" s="523"/>
      <c r="BX101" s="523"/>
      <c r="BY101" s="523"/>
      <c r="BZ101" s="523"/>
      <c r="CA101" s="84"/>
    </row>
    <row r="102" spans="1:79" s="1" customFormat="1" ht="18" customHeight="1" thickTop="1" thickBot="1">
      <c r="A102" s="482">
        <v>45</v>
      </c>
      <c r="B102" s="476" t="s">
        <v>1176</v>
      </c>
      <c r="C102" s="471"/>
      <c r="D102" s="469" t="str">
        <f>IF(C102&gt;0,VLOOKUP(C102,男子登録情報!$A$1:$H$1688,3,0),"")</f>
        <v/>
      </c>
      <c r="E102" s="469" t="str">
        <f>IF(C102&gt;0,VLOOKUP(C102,男子登録情報!$A$1:$H$1688,4,0),"")</f>
        <v/>
      </c>
      <c r="F102" s="469" t="str">
        <f>IF(C102&gt;0,VLOOKUP(C102,男子登録情報!$A$1:$H$1688,7,0),"")</f>
        <v/>
      </c>
      <c r="G102" s="320" t="str">
        <f>IF(C102&gt;0,VLOOKUP(C102,男子登録情報!$A$1:$H$1688,8,0),"")</f>
        <v/>
      </c>
      <c r="H102" s="475" t="e">
        <f>IF(G103&gt;0,VLOOKUP(G103,男子登録情報!$N$2:$O$49,2,0),"")</f>
        <v>#N/A</v>
      </c>
      <c r="I102" s="473" t="str">
        <f t="shared" ref="I102" si="560">IF(C102&gt;0,TEXT(C102,"100000000"),"000000000")</f>
        <v>000000000</v>
      </c>
      <c r="J102" s="321" t="s">
        <v>24</v>
      </c>
      <c r="K102" s="322"/>
      <c r="L102" s="5" t="str">
        <f>IF(K102&gt;0,VLOOKUP(K102,男子登録情報!$M$68:$N$86,2,0),"")</f>
        <v/>
      </c>
      <c r="M102" s="321" t="s">
        <v>27</v>
      </c>
      <c r="N102" s="275"/>
      <c r="O102" s="276" t="str">
        <f t="shared" ref="O102:O144" si="561">IF(L102="","",LEFT(L102,5)&amp;" "&amp;IF(OR(LEFT(L102,3)*1&lt;70,LEFT(L102,3)*1&gt;100),REPT(0,7-LEN(N102)),REPT(0,5-LEN(N102)))&amp;N102)</f>
        <v/>
      </c>
      <c r="P102" s="277"/>
      <c r="Q102" s="329" t="str">
        <f t="shared" si="413"/>
        <v/>
      </c>
      <c r="R102" s="479"/>
      <c r="S102" s="480"/>
      <c r="T102" s="481"/>
      <c r="U102" s="444"/>
      <c r="V102" s="444"/>
      <c r="X102" s="84">
        <f t="shared" si="410"/>
        <v>0</v>
      </c>
      <c r="Z102" s="97">
        <f t="shared" si="524"/>
        <v>0</v>
      </c>
      <c r="AA102" s="523">
        <f t="shared" ref="AA102" si="562">C102</f>
        <v>0</v>
      </c>
      <c r="AB102" s="84" t="str">
        <f t="shared" si="526"/>
        <v/>
      </c>
      <c r="AC102" s="84" t="str">
        <f t="shared" si="527"/>
        <v/>
      </c>
      <c r="AD102" s="84" t="str">
        <f t="shared" si="528"/>
        <v/>
      </c>
      <c r="AE102" s="84" t="str">
        <f t="shared" si="529"/>
        <v/>
      </c>
      <c r="AF102" s="100">
        <f t="shared" si="530"/>
        <v>0</v>
      </c>
      <c r="AG102" s="188" t="str">
        <f t="shared" ref="AG102" si="563">IF(D102="","",D102)</f>
        <v/>
      </c>
      <c r="AH102" s="84" t="str">
        <f t="shared" si="532"/>
        <v/>
      </c>
      <c r="AI102" s="84" t="str">
        <f t="shared" si="533"/>
        <v/>
      </c>
      <c r="AJ102" s="104" t="str">
        <f t="shared" si="402"/>
        <v/>
      </c>
      <c r="AK102" s="93">
        <f t="shared" si="534"/>
        <v>0</v>
      </c>
      <c r="AL102" s="93">
        <f>IFERROR(IF(C102="",0,IF(COUNTIF($C$14:C102,C102)&gt;1,1,0)),"")</f>
        <v>0</v>
      </c>
      <c r="AN102" s="93">
        <f t="shared" si="535"/>
        <v>0</v>
      </c>
      <c r="AO102" s="93" t="str">
        <f t="shared" si="536"/>
        <v>00000</v>
      </c>
      <c r="AP102" s="109" t="str">
        <f t="shared" si="537"/>
        <v>0秒0</v>
      </c>
      <c r="AQ102" s="110">
        <f t="shared" si="538"/>
        <v>0</v>
      </c>
      <c r="AR102" s="110" t="str">
        <f t="shared" si="539"/>
        <v>0</v>
      </c>
      <c r="AS102" s="110" t="str">
        <f t="shared" si="540"/>
        <v>0</v>
      </c>
      <c r="AT102" s="110" t="str">
        <f t="shared" si="541"/>
        <v>0m</v>
      </c>
      <c r="AU102" s="110" t="str">
        <f t="shared" si="542"/>
        <v>点</v>
      </c>
      <c r="AV102" s="93">
        <f t="shared" si="543"/>
        <v>0</v>
      </c>
      <c r="AW102" s="83" t="str">
        <f t="shared" si="544"/>
        <v/>
      </c>
      <c r="AX102" s="93">
        <f t="shared" si="545"/>
        <v>0</v>
      </c>
      <c r="AY102" s="93">
        <f t="shared" si="546"/>
        <v>0</v>
      </c>
      <c r="AZ102" s="93">
        <f t="shared" si="547"/>
        <v>0</v>
      </c>
      <c r="BA102" s="503">
        <f>IF(U102="",0,COUNTA($U$14:U103))</f>
        <v>0</v>
      </c>
      <c r="BB102" s="503">
        <f>IF(V102="",0,COUNTA($V$14:V103))</f>
        <v>0</v>
      </c>
      <c r="BC102" s="519" t="e">
        <f>IF(OR($L102="20100",$L103="20100",#REF!="20100"),COUNTIF($L$14:L103,"20100"),0)</f>
        <v>#REF!</v>
      </c>
      <c r="BD102" s="521" t="e">
        <f>IF($BC102=0,0,INDEX($N102:$N103,MATCH("20100",$L102:$L103,0),1))</f>
        <v>#REF!</v>
      </c>
      <c r="BE102" s="84" t="str">
        <f t="shared" si="548"/>
        <v/>
      </c>
      <c r="BF102" s="84" t="str">
        <f t="shared" si="549"/>
        <v/>
      </c>
      <c r="BG102" s="84" t="str">
        <f t="shared" si="550"/>
        <v/>
      </c>
      <c r="BH102" s="124" t="str">
        <f>IF(K102="","",COUNTIF($BG$14:BG102,BG102))</f>
        <v/>
      </c>
      <c r="BI102" s="1" t="str">
        <f t="shared" si="551"/>
        <v/>
      </c>
      <c r="BJ102" s="523" t="str">
        <f>IF(D102="","",COUNTIF($AG$14:AG102,AG102))</f>
        <v/>
      </c>
      <c r="BK102" s="523">
        <f t="shared" ref="BK102" si="564">IF(BJ102=1,BJ102,0)</f>
        <v>0</v>
      </c>
      <c r="BL102" s="523" t="str">
        <f t="shared" ref="BL102" si="565">IF(D102="","",$BP102)</f>
        <v/>
      </c>
      <c r="BM102" s="523" t="str">
        <f t="shared" ref="BM102" si="566">IF(E102="","",$BP102)</f>
        <v/>
      </c>
      <c r="BN102" s="523" t="str">
        <f t="shared" ref="BN102" si="567">IF(G102="","",$BP102)</f>
        <v/>
      </c>
      <c r="BO102" s="524" t="str">
        <f t="shared" ref="BO102" si="568">IFERROR(IF(H102="","",BP102),"")</f>
        <v/>
      </c>
      <c r="BP102" s="523">
        <v>45</v>
      </c>
      <c r="BQ102" s="523">
        <f>IF(C102&gt;0,"",IF(COUNTIF(BL102:BO103,BP102)=4,"",1))</f>
        <v>1</v>
      </c>
      <c r="BR102" s="84">
        <f>COUNTIF($AH$14:AH102,AG102&amp;"-"&amp;"*5000m*")</f>
        <v>0</v>
      </c>
      <c r="BS102" s="523">
        <f>SUM(BR102:BR103)/3</f>
        <v>0</v>
      </c>
      <c r="BT102" s="524" t="str">
        <f>IF(AG102="","",IF(AND(COUNTA(K102:K103)=0,COUNTA(U102:V103)=0),1,""))</f>
        <v/>
      </c>
      <c r="BU102" s="523">
        <f>IF(AND($AG102="",COUNTA(U102)&gt;0),1,0)</f>
        <v>0</v>
      </c>
      <c r="BV102" s="523">
        <f>IF(AND($AG102="",COUNTA(V102)&gt;0),1,0)</f>
        <v>0</v>
      </c>
      <c r="BW102" s="523" t="str">
        <f t="shared" ref="BW102" si="569">D102&amp;"-"&amp;U102</f>
        <v>-</v>
      </c>
      <c r="BX102" s="523" t="str">
        <f>IF(U102="","",COUNTIF($BW$14:BW102,BW102))</f>
        <v/>
      </c>
      <c r="BY102" s="523" t="str">
        <f t="shared" ref="BY102" si="570">D102&amp;"-"&amp;V102</f>
        <v>-</v>
      </c>
      <c r="BZ102" s="523" t="str">
        <f>IF(V102="","",COUNTIF($BY$14:BY102,BY102))</f>
        <v/>
      </c>
      <c r="CA102" s="84" t="str">
        <f>IFERROR(IF(VLOOKUP(K102,種目数エラー用!$B:$C,2,FALSE)=(VLOOKUP(K103,種目数エラー用!$B:$C,2,FALSE)),1,""),"")</f>
        <v/>
      </c>
    </row>
    <row r="103" spans="1:79" s="1" customFormat="1" ht="18" customHeight="1" thickBot="1">
      <c r="A103" s="483"/>
      <c r="B103" s="477"/>
      <c r="C103" s="472"/>
      <c r="D103" s="470"/>
      <c r="E103" s="470"/>
      <c r="F103" s="470"/>
      <c r="G103" s="281" t="str">
        <f>IF(C102&gt;0,VLOOKUP(C102,男子登録情報!$A$1:$H$1688,5,0),"")</f>
        <v/>
      </c>
      <c r="H103" s="475"/>
      <c r="I103" s="475"/>
      <c r="J103" s="281" t="s">
        <v>28</v>
      </c>
      <c r="K103" s="280"/>
      <c r="L103" s="5" t="str">
        <f>IF(K103&gt;0,VLOOKUP(K103,男子登録情報!$M$68:$N$86,2,0),"")</f>
        <v/>
      </c>
      <c r="M103" s="281" t="s">
        <v>29</v>
      </c>
      <c r="N103" s="282"/>
      <c r="O103" s="278" t="str">
        <f t="shared" si="561"/>
        <v/>
      </c>
      <c r="P103" s="279"/>
      <c r="Q103" s="332" t="str">
        <f t="shared" si="413"/>
        <v/>
      </c>
      <c r="R103" s="463"/>
      <c r="S103" s="464"/>
      <c r="T103" s="465"/>
      <c r="U103" s="445"/>
      <c r="V103" s="445"/>
      <c r="X103" s="84">
        <f t="shared" si="410"/>
        <v>0</v>
      </c>
      <c r="Z103" s="97">
        <f t="shared" si="524"/>
        <v>0</v>
      </c>
      <c r="AA103" s="523"/>
      <c r="AB103" s="84" t="str">
        <f t="shared" si="526"/>
        <v/>
      </c>
      <c r="AC103" s="84" t="str">
        <f t="shared" si="527"/>
        <v/>
      </c>
      <c r="AD103" s="84" t="str">
        <f t="shared" si="528"/>
        <v/>
      </c>
      <c r="AE103" s="84" t="str">
        <f t="shared" si="529"/>
        <v/>
      </c>
      <c r="AF103" s="100">
        <f t="shared" si="530"/>
        <v>0</v>
      </c>
      <c r="AG103" s="189" t="str">
        <f t="shared" ref="AG103" si="571">AG102</f>
        <v/>
      </c>
      <c r="AH103" s="84" t="str">
        <f t="shared" si="532"/>
        <v/>
      </c>
      <c r="AI103" s="84" t="str">
        <f t="shared" si="533"/>
        <v/>
      </c>
      <c r="AJ103" s="104" t="str">
        <f t="shared" si="402"/>
        <v/>
      </c>
      <c r="AK103" s="93">
        <f t="shared" si="534"/>
        <v>0</v>
      </c>
      <c r="AL103" s="93">
        <f>IFERROR(IF(C103="",0,IF(COUNTIF($C$14:C103,C103)&gt;1,1,0)),"")</f>
        <v>0</v>
      </c>
      <c r="AN103" s="93">
        <f t="shared" si="535"/>
        <v>0</v>
      </c>
      <c r="AO103" s="93" t="str">
        <f t="shared" si="536"/>
        <v>00000</v>
      </c>
      <c r="AP103" s="109" t="str">
        <f t="shared" si="537"/>
        <v>0秒0</v>
      </c>
      <c r="AQ103" s="110">
        <f t="shared" si="538"/>
        <v>0</v>
      </c>
      <c r="AR103" s="110" t="str">
        <f t="shared" si="539"/>
        <v>0</v>
      </c>
      <c r="AS103" s="110" t="str">
        <f t="shared" si="540"/>
        <v>0</v>
      </c>
      <c r="AT103" s="110" t="str">
        <f t="shared" si="541"/>
        <v>0m</v>
      </c>
      <c r="AU103" s="110" t="str">
        <f t="shared" si="542"/>
        <v>点</v>
      </c>
      <c r="AV103" s="93">
        <f t="shared" si="543"/>
        <v>0</v>
      </c>
      <c r="AW103" s="83" t="str">
        <f t="shared" si="544"/>
        <v/>
      </c>
      <c r="AX103" s="93">
        <f t="shared" si="545"/>
        <v>0</v>
      </c>
      <c r="AY103" s="93">
        <f t="shared" si="546"/>
        <v>0</v>
      </c>
      <c r="AZ103" s="93">
        <f t="shared" si="547"/>
        <v>0</v>
      </c>
      <c r="BA103" s="504"/>
      <c r="BB103" s="504"/>
      <c r="BC103" s="520"/>
      <c r="BD103" s="522"/>
      <c r="BE103" s="84" t="str">
        <f t="shared" si="548"/>
        <v/>
      </c>
      <c r="BF103" s="84" t="str">
        <f t="shared" si="549"/>
        <v/>
      </c>
      <c r="BG103" s="84" t="str">
        <f t="shared" si="550"/>
        <v/>
      </c>
      <c r="BH103" s="124" t="str">
        <f>IF(K103="","",COUNTIF($BG$14:BG103,BG103))</f>
        <v/>
      </c>
      <c r="BI103" s="1" t="str">
        <f t="shared" si="551"/>
        <v/>
      </c>
      <c r="BJ103" s="523"/>
      <c r="BK103" s="523"/>
      <c r="BL103" s="523"/>
      <c r="BM103" s="523"/>
      <c r="BN103" s="523"/>
      <c r="BO103" s="525"/>
      <c r="BP103" s="523"/>
      <c r="BQ103" s="523"/>
      <c r="BR103" s="84">
        <f>COUNTIF($AH$14:AH103,AG103&amp;"-"&amp;"*5000m*")</f>
        <v>0</v>
      </c>
      <c r="BS103" s="523"/>
      <c r="BT103" s="525"/>
      <c r="BU103" s="523"/>
      <c r="BV103" s="523"/>
      <c r="BW103" s="523"/>
      <c r="BX103" s="523"/>
      <c r="BY103" s="523"/>
      <c r="BZ103" s="523"/>
      <c r="CA103" s="84"/>
    </row>
    <row r="104" spans="1:79" s="1" customFormat="1" ht="18" customHeight="1" thickTop="1" thickBot="1">
      <c r="A104" s="482">
        <v>46</v>
      </c>
      <c r="B104" s="476" t="s">
        <v>1176</v>
      </c>
      <c r="C104" s="471"/>
      <c r="D104" s="469" t="str">
        <f>IF(C104&gt;0,VLOOKUP(C104,男子登録情報!$A$1:$H$1688,3,0),"")</f>
        <v/>
      </c>
      <c r="E104" s="469" t="str">
        <f>IF(C104&gt;0,VLOOKUP(C104,男子登録情報!$A$1:$H$1688,4,0),"")</f>
        <v/>
      </c>
      <c r="F104" s="469" t="str">
        <f>IF(C104&gt;0,VLOOKUP(C104,男子登録情報!$A$1:$H$1688,7,0),"")</f>
        <v/>
      </c>
      <c r="G104" s="320" t="str">
        <f>IF(C104&gt;0,VLOOKUP(C104,男子登録情報!$A$1:$H$1688,8,0),"")</f>
        <v/>
      </c>
      <c r="H104" s="475" t="e">
        <f>IF(G105&gt;0,VLOOKUP(G105,男子登録情報!$N$2:$O$49,2,0),"")</f>
        <v>#N/A</v>
      </c>
      <c r="I104" s="473" t="str">
        <f t="shared" ref="I104" si="572">IF(C104&gt;0,TEXT(C104,"100000000"),"000000000")</f>
        <v>000000000</v>
      </c>
      <c r="J104" s="321" t="s">
        <v>24</v>
      </c>
      <c r="K104" s="322"/>
      <c r="L104" s="5" t="str">
        <f>IF(K104&gt;0,VLOOKUP(K104,男子登録情報!$M$68:$N$86,2,0),"")</f>
        <v/>
      </c>
      <c r="M104" s="321" t="s">
        <v>27</v>
      </c>
      <c r="N104" s="275"/>
      <c r="O104" s="276" t="str">
        <f t="shared" si="561"/>
        <v/>
      </c>
      <c r="P104" s="277"/>
      <c r="Q104" s="329" t="str">
        <f t="shared" si="413"/>
        <v/>
      </c>
      <c r="R104" s="479"/>
      <c r="S104" s="480"/>
      <c r="T104" s="481"/>
      <c r="U104" s="444"/>
      <c r="V104" s="444"/>
      <c r="X104" s="84">
        <f t="shared" si="410"/>
        <v>0</v>
      </c>
      <c r="Z104" s="97">
        <f t="shared" si="524"/>
        <v>0</v>
      </c>
      <c r="AA104" s="523">
        <f t="shared" ref="AA104" si="573">C104</f>
        <v>0</v>
      </c>
      <c r="AB104" s="84" t="str">
        <f t="shared" si="526"/>
        <v/>
      </c>
      <c r="AC104" s="84" t="str">
        <f t="shared" si="527"/>
        <v/>
      </c>
      <c r="AD104" s="84" t="str">
        <f t="shared" si="528"/>
        <v/>
      </c>
      <c r="AE104" s="84" t="str">
        <f t="shared" si="529"/>
        <v/>
      </c>
      <c r="AF104" s="100">
        <f t="shared" si="530"/>
        <v>0</v>
      </c>
      <c r="AG104" s="188" t="str">
        <f t="shared" ref="AG104" si="574">IF(D104="","",D104)</f>
        <v/>
      </c>
      <c r="AH104" s="84" t="str">
        <f t="shared" si="532"/>
        <v/>
      </c>
      <c r="AI104" s="84" t="str">
        <f t="shared" si="533"/>
        <v/>
      </c>
      <c r="AJ104" s="104" t="str">
        <f t="shared" si="402"/>
        <v/>
      </c>
      <c r="AK104" s="93">
        <f t="shared" si="534"/>
        <v>0</v>
      </c>
      <c r="AL104" s="93">
        <f>IFERROR(IF(C104="",0,IF(COUNTIF($C$14:C104,C104)&gt;1,1,0)),"")</f>
        <v>0</v>
      </c>
      <c r="AN104" s="93">
        <f t="shared" si="535"/>
        <v>0</v>
      </c>
      <c r="AO104" s="93" t="str">
        <f t="shared" si="536"/>
        <v>00000</v>
      </c>
      <c r="AP104" s="109" t="str">
        <f t="shared" si="537"/>
        <v>0秒0</v>
      </c>
      <c r="AQ104" s="110">
        <f t="shared" si="538"/>
        <v>0</v>
      </c>
      <c r="AR104" s="110" t="str">
        <f t="shared" si="539"/>
        <v>0</v>
      </c>
      <c r="AS104" s="110" t="str">
        <f t="shared" si="540"/>
        <v>0</v>
      </c>
      <c r="AT104" s="110" t="str">
        <f t="shared" si="541"/>
        <v>0m</v>
      </c>
      <c r="AU104" s="110" t="str">
        <f t="shared" si="542"/>
        <v>点</v>
      </c>
      <c r="AV104" s="93">
        <f t="shared" si="543"/>
        <v>0</v>
      </c>
      <c r="AW104" s="83" t="str">
        <f t="shared" si="544"/>
        <v/>
      </c>
      <c r="AX104" s="93">
        <f t="shared" si="545"/>
        <v>0</v>
      </c>
      <c r="AY104" s="93">
        <f t="shared" si="546"/>
        <v>0</v>
      </c>
      <c r="AZ104" s="93">
        <f t="shared" si="547"/>
        <v>0</v>
      </c>
      <c r="BA104" s="503">
        <f>IF(U104="",0,COUNTA($U$14:U105))</f>
        <v>0</v>
      </c>
      <c r="BB104" s="503">
        <f>IF(V104="",0,COUNTA($V$14:V105))</f>
        <v>0</v>
      </c>
      <c r="BC104" s="519" t="e">
        <f>IF(OR($L104="20100",$L105="20100",#REF!="20100"),COUNTIF($L$14:L105,"20100"),0)</f>
        <v>#REF!</v>
      </c>
      <c r="BD104" s="521" t="e">
        <f>IF($BC104=0,0,INDEX($N104:$N105,MATCH("20100",$L104:$L105,0),1))</f>
        <v>#REF!</v>
      </c>
      <c r="BE104" s="84" t="str">
        <f t="shared" si="548"/>
        <v/>
      </c>
      <c r="BF104" s="84" t="str">
        <f t="shared" si="549"/>
        <v/>
      </c>
      <c r="BG104" s="84" t="str">
        <f t="shared" si="550"/>
        <v/>
      </c>
      <c r="BH104" s="124" t="str">
        <f>IF(K104="","",COUNTIF($BG$14:BG104,BG104))</f>
        <v/>
      </c>
      <c r="BI104" s="1" t="str">
        <f t="shared" si="551"/>
        <v/>
      </c>
      <c r="BJ104" s="523" t="str">
        <f>IF(D104="","",COUNTIF($AG$14:AG104,AG104))</f>
        <v/>
      </c>
      <c r="BK104" s="523">
        <f t="shared" ref="BK104" si="575">IF(BJ104=1,BJ104,0)</f>
        <v>0</v>
      </c>
      <c r="BL104" s="523" t="str">
        <f t="shared" ref="BL104" si="576">IF(D104="","",$BP104)</f>
        <v/>
      </c>
      <c r="BM104" s="523" t="str">
        <f t="shared" ref="BM104" si="577">IF(E104="","",$BP104)</f>
        <v/>
      </c>
      <c r="BN104" s="523" t="str">
        <f t="shared" ref="BN104" si="578">IF(G104="","",$BP104)</f>
        <v/>
      </c>
      <c r="BO104" s="524" t="str">
        <f t="shared" ref="BO104" si="579">IFERROR(IF(H104="","",BP104),"")</f>
        <v/>
      </c>
      <c r="BP104" s="523">
        <v>46</v>
      </c>
      <c r="BQ104" s="523">
        <f>IF(C104&gt;0,"",IF(COUNTIF(BL104:BO105,BP104)=4,"",1))</f>
        <v>1</v>
      </c>
      <c r="BR104" s="84">
        <f>COUNTIF($AH$14:AH104,AG104&amp;"-"&amp;"*5000m*")</f>
        <v>0</v>
      </c>
      <c r="BS104" s="523">
        <f>SUM(BR104:BR105)/3</f>
        <v>0</v>
      </c>
      <c r="BT104" s="524" t="str">
        <f>IF(AG104="","",IF(AND(COUNTA(K104:K105)=0,COUNTA(U104:V105)=0),1,""))</f>
        <v/>
      </c>
      <c r="BU104" s="523">
        <f>IF(AND($AG104="",COUNTA(U104)&gt;0),1,0)</f>
        <v>0</v>
      </c>
      <c r="BV104" s="523">
        <f>IF(AND($AG104="",COUNTA(V104)&gt;0),1,0)</f>
        <v>0</v>
      </c>
      <c r="BW104" s="523" t="str">
        <f t="shared" ref="BW104" si="580">D104&amp;"-"&amp;U104</f>
        <v>-</v>
      </c>
      <c r="BX104" s="523" t="str">
        <f>IF(U104="","",COUNTIF($BW$14:BW104,BW104))</f>
        <v/>
      </c>
      <c r="BY104" s="523" t="str">
        <f t="shared" ref="BY104" si="581">D104&amp;"-"&amp;V104</f>
        <v>-</v>
      </c>
      <c r="BZ104" s="523" t="str">
        <f>IF(V104="","",COUNTIF($BY$14:BY104,BY104))</f>
        <v/>
      </c>
      <c r="CA104" s="84" t="str">
        <f>IFERROR(IF(VLOOKUP(K104,種目数エラー用!$B:$C,2,FALSE)=(VLOOKUP(K105,種目数エラー用!$B:$C,2,FALSE)),1,""),"")</f>
        <v/>
      </c>
    </row>
    <row r="105" spans="1:79" s="1" customFormat="1" ht="18" customHeight="1" thickBot="1">
      <c r="A105" s="483"/>
      <c r="B105" s="477"/>
      <c r="C105" s="472"/>
      <c r="D105" s="470"/>
      <c r="E105" s="470"/>
      <c r="F105" s="470"/>
      <c r="G105" s="281" t="str">
        <f>IF(C104&gt;0,VLOOKUP(C104,男子登録情報!$A$1:$H$1688,5,0),"")</f>
        <v/>
      </c>
      <c r="H105" s="475"/>
      <c r="I105" s="475"/>
      <c r="J105" s="281" t="s">
        <v>28</v>
      </c>
      <c r="K105" s="280"/>
      <c r="L105" s="5" t="str">
        <f>IF(K105&gt;0,VLOOKUP(K105,男子登録情報!$M$68:$N$86,2,0),"")</f>
        <v/>
      </c>
      <c r="M105" s="281" t="s">
        <v>29</v>
      </c>
      <c r="N105" s="282"/>
      <c r="O105" s="278" t="str">
        <f t="shared" si="561"/>
        <v/>
      </c>
      <c r="P105" s="279"/>
      <c r="Q105" s="332" t="str">
        <f t="shared" si="413"/>
        <v/>
      </c>
      <c r="R105" s="463"/>
      <c r="S105" s="464"/>
      <c r="T105" s="465"/>
      <c r="U105" s="445"/>
      <c r="V105" s="445"/>
      <c r="X105" s="84">
        <f t="shared" si="410"/>
        <v>0</v>
      </c>
      <c r="Z105" s="97">
        <f t="shared" si="524"/>
        <v>0</v>
      </c>
      <c r="AA105" s="523"/>
      <c r="AB105" s="84" t="str">
        <f t="shared" si="526"/>
        <v/>
      </c>
      <c r="AC105" s="84" t="str">
        <f t="shared" si="527"/>
        <v/>
      </c>
      <c r="AD105" s="84" t="str">
        <f t="shared" si="528"/>
        <v/>
      </c>
      <c r="AE105" s="84" t="str">
        <f t="shared" si="529"/>
        <v/>
      </c>
      <c r="AF105" s="100">
        <f t="shared" si="530"/>
        <v>0</v>
      </c>
      <c r="AG105" s="189" t="str">
        <f t="shared" ref="AG105" si="582">AG104</f>
        <v/>
      </c>
      <c r="AH105" s="84" t="str">
        <f t="shared" si="532"/>
        <v/>
      </c>
      <c r="AI105" s="84" t="str">
        <f t="shared" si="533"/>
        <v/>
      </c>
      <c r="AJ105" s="104" t="str">
        <f t="shared" si="402"/>
        <v/>
      </c>
      <c r="AK105" s="93">
        <f t="shared" si="534"/>
        <v>0</v>
      </c>
      <c r="AL105" s="93">
        <f>IFERROR(IF(C105="",0,IF(COUNTIF($C$14:C105,C105)&gt;1,1,0)),"")</f>
        <v>0</v>
      </c>
      <c r="AN105" s="93">
        <f t="shared" si="535"/>
        <v>0</v>
      </c>
      <c r="AO105" s="93" t="str">
        <f t="shared" si="536"/>
        <v>00000</v>
      </c>
      <c r="AP105" s="109" t="str">
        <f t="shared" si="537"/>
        <v>0秒0</v>
      </c>
      <c r="AQ105" s="110">
        <f t="shared" si="538"/>
        <v>0</v>
      </c>
      <c r="AR105" s="110" t="str">
        <f t="shared" si="539"/>
        <v>0</v>
      </c>
      <c r="AS105" s="110" t="str">
        <f t="shared" si="540"/>
        <v>0</v>
      </c>
      <c r="AT105" s="110" t="str">
        <f t="shared" si="541"/>
        <v>0m</v>
      </c>
      <c r="AU105" s="110" t="str">
        <f t="shared" si="542"/>
        <v>点</v>
      </c>
      <c r="AV105" s="93">
        <f t="shared" si="543"/>
        <v>0</v>
      </c>
      <c r="AW105" s="83" t="str">
        <f t="shared" si="544"/>
        <v/>
      </c>
      <c r="AX105" s="93">
        <f t="shared" si="545"/>
        <v>0</v>
      </c>
      <c r="AY105" s="93">
        <f t="shared" si="546"/>
        <v>0</v>
      </c>
      <c r="AZ105" s="93">
        <f t="shared" si="547"/>
        <v>0</v>
      </c>
      <c r="BA105" s="504"/>
      <c r="BB105" s="504"/>
      <c r="BC105" s="520"/>
      <c r="BD105" s="522"/>
      <c r="BE105" s="84" t="str">
        <f t="shared" si="548"/>
        <v/>
      </c>
      <c r="BF105" s="84" t="str">
        <f t="shared" si="549"/>
        <v/>
      </c>
      <c r="BG105" s="84" t="str">
        <f t="shared" si="550"/>
        <v/>
      </c>
      <c r="BH105" s="124" t="str">
        <f>IF(K105="","",COUNTIF($BG$14:BG105,BG105))</f>
        <v/>
      </c>
      <c r="BI105" s="1" t="str">
        <f t="shared" si="551"/>
        <v/>
      </c>
      <c r="BJ105" s="523"/>
      <c r="BK105" s="523"/>
      <c r="BL105" s="523"/>
      <c r="BM105" s="523"/>
      <c r="BN105" s="523"/>
      <c r="BO105" s="525"/>
      <c r="BP105" s="523"/>
      <c r="BQ105" s="523"/>
      <c r="BR105" s="84">
        <f>COUNTIF($AH$14:AH105,AG105&amp;"-"&amp;"*5000m*")</f>
        <v>0</v>
      </c>
      <c r="BS105" s="523"/>
      <c r="BT105" s="525"/>
      <c r="BU105" s="523"/>
      <c r="BV105" s="523"/>
      <c r="BW105" s="523"/>
      <c r="BX105" s="523"/>
      <c r="BY105" s="523"/>
      <c r="BZ105" s="523"/>
      <c r="CA105" s="84"/>
    </row>
    <row r="106" spans="1:79" s="1" customFormat="1" ht="18" customHeight="1" thickTop="1" thickBot="1">
      <c r="A106" s="482">
        <v>47</v>
      </c>
      <c r="B106" s="476" t="s">
        <v>1176</v>
      </c>
      <c r="C106" s="471"/>
      <c r="D106" s="469" t="str">
        <f>IF(C106&gt;0,VLOOKUP(C106,男子登録情報!$A$1:$H$1688,3,0),"")</f>
        <v/>
      </c>
      <c r="E106" s="469" t="str">
        <f>IF(C106&gt;0,VLOOKUP(C106,男子登録情報!$A$1:$H$1688,4,0),"")</f>
        <v/>
      </c>
      <c r="F106" s="469" t="str">
        <f>IF(C106&gt;0,VLOOKUP(C106,男子登録情報!$A$1:$H$1688,7,0),"")</f>
        <v/>
      </c>
      <c r="G106" s="320" t="str">
        <f>IF(C106&gt;0,VLOOKUP(C106,男子登録情報!$A$1:$H$1688,8,0),"")</f>
        <v/>
      </c>
      <c r="H106" s="475" t="e">
        <f>IF(G107&gt;0,VLOOKUP(G107,男子登録情報!$N$2:$O$49,2,0),"")</f>
        <v>#N/A</v>
      </c>
      <c r="I106" s="473" t="str">
        <f t="shared" ref="I106" si="583">IF(C106&gt;0,TEXT(C106,"100000000"),"000000000")</f>
        <v>000000000</v>
      </c>
      <c r="J106" s="321" t="s">
        <v>24</v>
      </c>
      <c r="K106" s="322"/>
      <c r="L106" s="5" t="str">
        <f>IF(K106&gt;0,VLOOKUP(K106,男子登録情報!$M$68:$N$86,2,0),"")</f>
        <v/>
      </c>
      <c r="M106" s="321" t="s">
        <v>27</v>
      </c>
      <c r="N106" s="275"/>
      <c r="O106" s="276" t="str">
        <f t="shared" si="561"/>
        <v/>
      </c>
      <c r="P106" s="277"/>
      <c r="Q106" s="329" t="str">
        <f t="shared" si="413"/>
        <v/>
      </c>
      <c r="R106" s="479"/>
      <c r="S106" s="480"/>
      <c r="T106" s="481"/>
      <c r="U106" s="444"/>
      <c r="V106" s="444"/>
      <c r="X106" s="84">
        <f t="shared" si="410"/>
        <v>0</v>
      </c>
      <c r="Z106" s="97">
        <f t="shared" si="524"/>
        <v>0</v>
      </c>
      <c r="AA106" s="523">
        <f t="shared" ref="AA106" si="584">C106</f>
        <v>0</v>
      </c>
      <c r="AB106" s="84" t="str">
        <f t="shared" si="526"/>
        <v/>
      </c>
      <c r="AC106" s="84" t="str">
        <f t="shared" si="527"/>
        <v/>
      </c>
      <c r="AD106" s="84" t="str">
        <f t="shared" si="528"/>
        <v/>
      </c>
      <c r="AE106" s="84" t="str">
        <f t="shared" si="529"/>
        <v/>
      </c>
      <c r="AF106" s="100">
        <f t="shared" si="530"/>
        <v>0</v>
      </c>
      <c r="AG106" s="188" t="str">
        <f t="shared" ref="AG106" si="585">IF(D106="","",D106)</f>
        <v/>
      </c>
      <c r="AH106" s="84" t="str">
        <f t="shared" si="532"/>
        <v/>
      </c>
      <c r="AI106" s="84" t="str">
        <f t="shared" si="533"/>
        <v/>
      </c>
      <c r="AJ106" s="104" t="str">
        <f t="shared" si="402"/>
        <v/>
      </c>
      <c r="AK106" s="93">
        <f t="shared" si="534"/>
        <v>0</v>
      </c>
      <c r="AL106" s="93">
        <f>IFERROR(IF(C106="",0,IF(COUNTIF($C$14:C106,C106)&gt;1,1,0)),"")</f>
        <v>0</v>
      </c>
      <c r="AN106" s="93">
        <f t="shared" si="535"/>
        <v>0</v>
      </c>
      <c r="AO106" s="93" t="str">
        <f t="shared" si="536"/>
        <v>00000</v>
      </c>
      <c r="AP106" s="109" t="str">
        <f t="shared" si="537"/>
        <v>0秒0</v>
      </c>
      <c r="AQ106" s="110">
        <f t="shared" si="538"/>
        <v>0</v>
      </c>
      <c r="AR106" s="110" t="str">
        <f t="shared" si="539"/>
        <v>0</v>
      </c>
      <c r="AS106" s="110" t="str">
        <f t="shared" si="540"/>
        <v>0</v>
      </c>
      <c r="AT106" s="110" t="str">
        <f t="shared" si="541"/>
        <v>0m</v>
      </c>
      <c r="AU106" s="110" t="str">
        <f t="shared" si="542"/>
        <v>点</v>
      </c>
      <c r="AV106" s="93">
        <f t="shared" si="543"/>
        <v>0</v>
      </c>
      <c r="AW106" s="83" t="str">
        <f t="shared" si="544"/>
        <v/>
      </c>
      <c r="AX106" s="93">
        <f t="shared" si="545"/>
        <v>0</v>
      </c>
      <c r="AY106" s="93">
        <f t="shared" si="546"/>
        <v>0</v>
      </c>
      <c r="AZ106" s="93">
        <f t="shared" si="547"/>
        <v>0</v>
      </c>
      <c r="BA106" s="503">
        <f>IF(U106="",0,COUNTA($U$14:U107))</f>
        <v>0</v>
      </c>
      <c r="BB106" s="503">
        <f>IF(V106="",0,COUNTA($V$14:V107))</f>
        <v>0</v>
      </c>
      <c r="BC106" s="519" t="e">
        <f>IF(OR($L106="20100",$L107="20100",#REF!="20100"),COUNTIF($L$14:L107,"20100"),0)</f>
        <v>#REF!</v>
      </c>
      <c r="BD106" s="521" t="e">
        <f>IF($BC106=0,0,INDEX($N106:$N107,MATCH("20100",$L106:$L107,0),1))</f>
        <v>#REF!</v>
      </c>
      <c r="BE106" s="84" t="str">
        <f t="shared" si="548"/>
        <v/>
      </c>
      <c r="BF106" s="84" t="str">
        <f t="shared" si="549"/>
        <v/>
      </c>
      <c r="BG106" s="84" t="str">
        <f t="shared" si="550"/>
        <v/>
      </c>
      <c r="BH106" s="124" t="str">
        <f>IF(K106="","",COUNTIF($BG$14:BG106,BG106))</f>
        <v/>
      </c>
      <c r="BI106" s="1" t="str">
        <f t="shared" si="551"/>
        <v/>
      </c>
      <c r="BJ106" s="523" t="str">
        <f>IF(D106="","",COUNTIF($AG$14:AG106,AG106))</f>
        <v/>
      </c>
      <c r="BK106" s="523">
        <f t="shared" ref="BK106" si="586">IF(BJ106=1,BJ106,0)</f>
        <v>0</v>
      </c>
      <c r="BL106" s="523" t="str">
        <f t="shared" ref="BL106" si="587">IF(D106="","",$BP106)</f>
        <v/>
      </c>
      <c r="BM106" s="523" t="str">
        <f t="shared" ref="BM106" si="588">IF(E106="","",$BP106)</f>
        <v/>
      </c>
      <c r="BN106" s="523" t="str">
        <f t="shared" ref="BN106" si="589">IF(G106="","",$BP106)</f>
        <v/>
      </c>
      <c r="BO106" s="524" t="str">
        <f t="shared" ref="BO106" si="590">IFERROR(IF(H106="","",BP106),"")</f>
        <v/>
      </c>
      <c r="BP106" s="523">
        <v>47</v>
      </c>
      <c r="BQ106" s="523">
        <f>IF(C106&gt;0,"",IF(COUNTIF(BL106:BO107,BP106)=4,"",1))</f>
        <v>1</v>
      </c>
      <c r="BR106" s="84">
        <f>COUNTIF($AH$14:AH106,AG106&amp;"-"&amp;"*5000m*")</f>
        <v>0</v>
      </c>
      <c r="BS106" s="523">
        <f>SUM(BR106:BR107)/3</f>
        <v>0</v>
      </c>
      <c r="BT106" s="524" t="str">
        <f>IF(AG106="","",IF(AND(COUNTA(K106:K107)=0,COUNTA(U106:V107)=0),1,""))</f>
        <v/>
      </c>
      <c r="BU106" s="523">
        <f>IF(AND($AG106="",COUNTA(U106)&gt;0),1,0)</f>
        <v>0</v>
      </c>
      <c r="BV106" s="523">
        <f>IF(AND($AG106="",COUNTA(V106)&gt;0),1,0)</f>
        <v>0</v>
      </c>
      <c r="BW106" s="523" t="str">
        <f t="shared" ref="BW106" si="591">D106&amp;"-"&amp;U106</f>
        <v>-</v>
      </c>
      <c r="BX106" s="523" t="str">
        <f>IF(U106="","",COUNTIF($BW$14:BW106,BW106))</f>
        <v/>
      </c>
      <c r="BY106" s="523" t="str">
        <f t="shared" ref="BY106" si="592">D106&amp;"-"&amp;V106</f>
        <v>-</v>
      </c>
      <c r="BZ106" s="523" t="str">
        <f>IF(V106="","",COUNTIF($BY$14:BY106,BY106))</f>
        <v/>
      </c>
      <c r="CA106" s="84" t="str">
        <f>IFERROR(IF(VLOOKUP(K106,種目数エラー用!$B:$C,2,FALSE)=(VLOOKUP(K107,種目数エラー用!$B:$C,2,FALSE)),1,""),"")</f>
        <v/>
      </c>
    </row>
    <row r="107" spans="1:79" s="1" customFormat="1" ht="18" customHeight="1" thickBot="1">
      <c r="A107" s="483"/>
      <c r="B107" s="477"/>
      <c r="C107" s="472"/>
      <c r="D107" s="470"/>
      <c r="E107" s="470"/>
      <c r="F107" s="470"/>
      <c r="G107" s="281" t="str">
        <f>IF(C106&gt;0,VLOOKUP(C106,男子登録情報!$A$1:$H$1688,5,0),"")</f>
        <v/>
      </c>
      <c r="H107" s="475"/>
      <c r="I107" s="475"/>
      <c r="J107" s="281" t="s">
        <v>28</v>
      </c>
      <c r="K107" s="280"/>
      <c r="L107" s="5" t="str">
        <f>IF(K107&gt;0,VLOOKUP(K107,男子登録情報!$M$68:$N$86,2,0),"")</f>
        <v/>
      </c>
      <c r="M107" s="281" t="s">
        <v>29</v>
      </c>
      <c r="N107" s="282"/>
      <c r="O107" s="278" t="str">
        <f t="shared" si="561"/>
        <v/>
      </c>
      <c r="P107" s="279"/>
      <c r="Q107" s="332" t="str">
        <f t="shared" si="413"/>
        <v/>
      </c>
      <c r="R107" s="463"/>
      <c r="S107" s="464"/>
      <c r="T107" s="465"/>
      <c r="U107" s="445"/>
      <c r="V107" s="445"/>
      <c r="X107" s="84">
        <f t="shared" si="410"/>
        <v>0</v>
      </c>
      <c r="Z107" s="97">
        <f t="shared" si="524"/>
        <v>0</v>
      </c>
      <c r="AA107" s="523"/>
      <c r="AB107" s="84" t="str">
        <f t="shared" si="526"/>
        <v/>
      </c>
      <c r="AC107" s="84" t="str">
        <f t="shared" si="527"/>
        <v/>
      </c>
      <c r="AD107" s="84" t="str">
        <f t="shared" si="528"/>
        <v/>
      </c>
      <c r="AE107" s="84" t="str">
        <f t="shared" si="529"/>
        <v/>
      </c>
      <c r="AF107" s="100">
        <f t="shared" si="530"/>
        <v>0</v>
      </c>
      <c r="AG107" s="189" t="str">
        <f t="shared" ref="AG107" si="593">AG106</f>
        <v/>
      </c>
      <c r="AH107" s="84" t="str">
        <f t="shared" si="532"/>
        <v/>
      </c>
      <c r="AI107" s="84" t="str">
        <f t="shared" si="533"/>
        <v/>
      </c>
      <c r="AJ107" s="104" t="str">
        <f t="shared" si="402"/>
        <v/>
      </c>
      <c r="AK107" s="93">
        <f t="shared" si="534"/>
        <v>0</v>
      </c>
      <c r="AL107" s="93">
        <f>IFERROR(IF(C107="",0,IF(COUNTIF($C$14:C107,C107)&gt;1,1,0)),"")</f>
        <v>0</v>
      </c>
      <c r="AN107" s="93">
        <f t="shared" si="535"/>
        <v>0</v>
      </c>
      <c r="AO107" s="93" t="str">
        <f t="shared" si="536"/>
        <v>00000</v>
      </c>
      <c r="AP107" s="109" t="str">
        <f t="shared" si="537"/>
        <v>0秒0</v>
      </c>
      <c r="AQ107" s="110">
        <f t="shared" si="538"/>
        <v>0</v>
      </c>
      <c r="AR107" s="110" t="str">
        <f t="shared" si="539"/>
        <v>0</v>
      </c>
      <c r="AS107" s="110" t="str">
        <f t="shared" si="540"/>
        <v>0</v>
      </c>
      <c r="AT107" s="110" t="str">
        <f t="shared" si="541"/>
        <v>0m</v>
      </c>
      <c r="AU107" s="110" t="str">
        <f t="shared" si="542"/>
        <v>点</v>
      </c>
      <c r="AV107" s="93">
        <f t="shared" si="543"/>
        <v>0</v>
      </c>
      <c r="AW107" s="83" t="str">
        <f t="shared" si="544"/>
        <v/>
      </c>
      <c r="AX107" s="93">
        <f t="shared" si="545"/>
        <v>0</v>
      </c>
      <c r="AY107" s="93">
        <f t="shared" si="546"/>
        <v>0</v>
      </c>
      <c r="AZ107" s="93">
        <f t="shared" si="547"/>
        <v>0</v>
      </c>
      <c r="BA107" s="504"/>
      <c r="BB107" s="504"/>
      <c r="BC107" s="520"/>
      <c r="BD107" s="522"/>
      <c r="BE107" s="84" t="str">
        <f t="shared" si="548"/>
        <v/>
      </c>
      <c r="BF107" s="84" t="str">
        <f t="shared" si="549"/>
        <v/>
      </c>
      <c r="BG107" s="84" t="str">
        <f t="shared" si="550"/>
        <v/>
      </c>
      <c r="BH107" s="124" t="str">
        <f>IF(K107="","",COUNTIF($BG$14:BG107,BG107))</f>
        <v/>
      </c>
      <c r="BI107" s="1" t="str">
        <f t="shared" si="551"/>
        <v/>
      </c>
      <c r="BJ107" s="523"/>
      <c r="BK107" s="523"/>
      <c r="BL107" s="523"/>
      <c r="BM107" s="523"/>
      <c r="BN107" s="523"/>
      <c r="BO107" s="525"/>
      <c r="BP107" s="523"/>
      <c r="BQ107" s="523"/>
      <c r="BR107" s="84">
        <f>COUNTIF($AH$14:AH107,AG107&amp;"-"&amp;"*5000m*")</f>
        <v>0</v>
      </c>
      <c r="BS107" s="523"/>
      <c r="BT107" s="525"/>
      <c r="BU107" s="523"/>
      <c r="BV107" s="523"/>
      <c r="BW107" s="523"/>
      <c r="BX107" s="523"/>
      <c r="BY107" s="523"/>
      <c r="BZ107" s="523"/>
      <c r="CA107" s="84"/>
    </row>
    <row r="108" spans="1:79" s="1" customFormat="1" ht="18" customHeight="1" thickTop="1" thickBot="1">
      <c r="A108" s="482">
        <v>48</v>
      </c>
      <c r="B108" s="476" t="s">
        <v>1176</v>
      </c>
      <c r="C108" s="471"/>
      <c r="D108" s="469" t="str">
        <f>IF(C108&gt;0,VLOOKUP(C108,男子登録情報!$A$1:$H$1688,3,0),"")</f>
        <v/>
      </c>
      <c r="E108" s="469" t="str">
        <f>IF(C108&gt;0,VLOOKUP(C108,男子登録情報!$A$1:$H$1688,4,0),"")</f>
        <v/>
      </c>
      <c r="F108" s="469" t="str">
        <f>IF(C108&gt;0,VLOOKUP(C108,男子登録情報!$A$1:$H$1688,7,0),"")</f>
        <v/>
      </c>
      <c r="G108" s="320" t="str">
        <f>IF(C108&gt;0,VLOOKUP(C108,男子登録情報!$A$1:$H$1688,8,0),"")</f>
        <v/>
      </c>
      <c r="H108" s="475" t="e">
        <f>IF(G109&gt;0,VLOOKUP(G109,男子登録情報!$N$2:$O$49,2,0),"")</f>
        <v>#N/A</v>
      </c>
      <c r="I108" s="473" t="str">
        <f t="shared" ref="I108" si="594">IF(C108&gt;0,TEXT(C108,"100000000"),"000000000")</f>
        <v>000000000</v>
      </c>
      <c r="J108" s="321" t="s">
        <v>24</v>
      </c>
      <c r="K108" s="322"/>
      <c r="L108" s="5" t="str">
        <f>IF(K108&gt;0,VLOOKUP(K108,男子登録情報!$M$68:$N$86,2,0),"")</f>
        <v/>
      </c>
      <c r="M108" s="321" t="s">
        <v>27</v>
      </c>
      <c r="N108" s="275"/>
      <c r="O108" s="276" t="str">
        <f t="shared" si="561"/>
        <v/>
      </c>
      <c r="P108" s="277"/>
      <c r="Q108" s="329" t="str">
        <f t="shared" si="413"/>
        <v/>
      </c>
      <c r="R108" s="479"/>
      <c r="S108" s="480"/>
      <c r="T108" s="481"/>
      <c r="U108" s="444"/>
      <c r="V108" s="444"/>
      <c r="X108" s="84">
        <f t="shared" si="410"/>
        <v>0</v>
      </c>
      <c r="Z108" s="97">
        <f t="shared" si="524"/>
        <v>0</v>
      </c>
      <c r="AA108" s="523">
        <f t="shared" ref="AA108" si="595">C108</f>
        <v>0</v>
      </c>
      <c r="AB108" s="84" t="str">
        <f t="shared" si="526"/>
        <v/>
      </c>
      <c r="AC108" s="84" t="str">
        <f t="shared" si="527"/>
        <v/>
      </c>
      <c r="AD108" s="84" t="str">
        <f t="shared" si="528"/>
        <v/>
      </c>
      <c r="AE108" s="84" t="str">
        <f t="shared" si="529"/>
        <v/>
      </c>
      <c r="AF108" s="100">
        <f t="shared" si="530"/>
        <v>0</v>
      </c>
      <c r="AG108" s="188" t="str">
        <f t="shared" ref="AG108" si="596">IF(D108="","",D108)</f>
        <v/>
      </c>
      <c r="AH108" s="84" t="str">
        <f t="shared" si="532"/>
        <v/>
      </c>
      <c r="AI108" s="84" t="str">
        <f t="shared" si="533"/>
        <v/>
      </c>
      <c r="AJ108" s="104" t="str">
        <f t="shared" si="402"/>
        <v/>
      </c>
      <c r="AK108" s="93">
        <f t="shared" si="534"/>
        <v>0</v>
      </c>
      <c r="AL108" s="93">
        <f>IFERROR(IF(C108="",0,IF(COUNTIF($C$14:C108,C108)&gt;1,1,0)),"")</f>
        <v>0</v>
      </c>
      <c r="AN108" s="93">
        <f t="shared" si="535"/>
        <v>0</v>
      </c>
      <c r="AO108" s="93" t="str">
        <f t="shared" si="536"/>
        <v>00000</v>
      </c>
      <c r="AP108" s="109" t="str">
        <f t="shared" si="537"/>
        <v>0秒0</v>
      </c>
      <c r="AQ108" s="110">
        <f t="shared" si="538"/>
        <v>0</v>
      </c>
      <c r="AR108" s="110" t="str">
        <f t="shared" si="539"/>
        <v>0</v>
      </c>
      <c r="AS108" s="110" t="str">
        <f t="shared" si="540"/>
        <v>0</v>
      </c>
      <c r="AT108" s="110" t="str">
        <f t="shared" si="541"/>
        <v>0m</v>
      </c>
      <c r="AU108" s="110" t="str">
        <f t="shared" si="542"/>
        <v>点</v>
      </c>
      <c r="AV108" s="93">
        <f t="shared" si="543"/>
        <v>0</v>
      </c>
      <c r="AW108" s="83" t="str">
        <f t="shared" si="544"/>
        <v/>
      </c>
      <c r="AX108" s="93">
        <f t="shared" si="545"/>
        <v>0</v>
      </c>
      <c r="AY108" s="93">
        <f t="shared" si="546"/>
        <v>0</v>
      </c>
      <c r="AZ108" s="93">
        <f t="shared" si="547"/>
        <v>0</v>
      </c>
      <c r="BA108" s="503">
        <f>IF(U108="",0,COUNTA($U$14:U109))</f>
        <v>0</v>
      </c>
      <c r="BB108" s="503">
        <f>IF(V108="",0,COUNTA($V$14:V109))</f>
        <v>0</v>
      </c>
      <c r="BC108" s="519" t="e">
        <f>IF(OR($L108="20100",$L109="20100",#REF!="20100"),COUNTIF($L$14:L109,"20100"),0)</f>
        <v>#REF!</v>
      </c>
      <c r="BD108" s="521" t="e">
        <f>IF($BC108=0,0,INDEX($N108:$N109,MATCH("20100",$L108:$L109,0),1))</f>
        <v>#REF!</v>
      </c>
      <c r="BE108" s="84" t="str">
        <f t="shared" si="548"/>
        <v/>
      </c>
      <c r="BF108" s="84" t="str">
        <f t="shared" si="549"/>
        <v/>
      </c>
      <c r="BG108" s="84" t="str">
        <f t="shared" si="550"/>
        <v/>
      </c>
      <c r="BH108" s="124" t="str">
        <f>IF(K108="","",COUNTIF($BG$14:BG108,BG108))</f>
        <v/>
      </c>
      <c r="BI108" s="1" t="str">
        <f t="shared" si="551"/>
        <v/>
      </c>
      <c r="BJ108" s="523" t="str">
        <f>IF(D108="","",COUNTIF($AG$14:AG108,AG108))</f>
        <v/>
      </c>
      <c r="BK108" s="523">
        <f t="shared" ref="BK108" si="597">IF(BJ108=1,BJ108,0)</f>
        <v>0</v>
      </c>
      <c r="BL108" s="523" t="str">
        <f t="shared" ref="BL108" si="598">IF(D108="","",$BP108)</f>
        <v/>
      </c>
      <c r="BM108" s="523" t="str">
        <f t="shared" ref="BM108" si="599">IF(E108="","",$BP108)</f>
        <v/>
      </c>
      <c r="BN108" s="523" t="str">
        <f t="shared" ref="BN108" si="600">IF(G108="","",$BP108)</f>
        <v/>
      </c>
      <c r="BO108" s="524" t="str">
        <f t="shared" ref="BO108" si="601">IFERROR(IF(H108="","",BP108),"")</f>
        <v/>
      </c>
      <c r="BP108" s="523">
        <v>48</v>
      </c>
      <c r="BQ108" s="523">
        <f>IF(C108&gt;0,"",IF(COUNTIF(BL108:BO109,BP108)=4,"",1))</f>
        <v>1</v>
      </c>
      <c r="BR108" s="84">
        <f>COUNTIF($AH$14:AH108,AG108&amp;"-"&amp;"*5000m*")</f>
        <v>0</v>
      </c>
      <c r="BS108" s="523">
        <f>SUM(BR108:BR109)/3</f>
        <v>0</v>
      </c>
      <c r="BT108" s="524" t="str">
        <f>IF(AG108="","",IF(AND(COUNTA(K108:K109)=0,COUNTA(U108:V109)=0),1,""))</f>
        <v/>
      </c>
      <c r="BU108" s="523">
        <f>IF(AND($AG108="",COUNTA(U108)&gt;0),1,0)</f>
        <v>0</v>
      </c>
      <c r="BV108" s="523">
        <f>IF(AND($AG108="",COUNTA(V108)&gt;0),1,0)</f>
        <v>0</v>
      </c>
      <c r="BW108" s="523" t="str">
        <f t="shared" ref="BW108" si="602">D108&amp;"-"&amp;U108</f>
        <v>-</v>
      </c>
      <c r="BX108" s="523" t="str">
        <f>IF(U108="","",COUNTIF($BW$14:BW108,BW108))</f>
        <v/>
      </c>
      <c r="BY108" s="523" t="str">
        <f t="shared" ref="BY108" si="603">D108&amp;"-"&amp;V108</f>
        <v>-</v>
      </c>
      <c r="BZ108" s="523" t="str">
        <f>IF(V108="","",COUNTIF($BY$14:BY108,BY108))</f>
        <v/>
      </c>
      <c r="CA108" s="84" t="str">
        <f>IFERROR(IF(VLOOKUP(K108,種目数エラー用!$B:$C,2,FALSE)=(VLOOKUP(K109,種目数エラー用!$B:$C,2,FALSE)),1,""),"")</f>
        <v/>
      </c>
    </row>
    <row r="109" spans="1:79" s="1" customFormat="1" ht="18" customHeight="1" thickBot="1">
      <c r="A109" s="483"/>
      <c r="B109" s="477"/>
      <c r="C109" s="472"/>
      <c r="D109" s="470"/>
      <c r="E109" s="470"/>
      <c r="F109" s="470"/>
      <c r="G109" s="281" t="str">
        <f>IF(C108&gt;0,VLOOKUP(C108,男子登録情報!$A$1:$H$1688,5,0),"")</f>
        <v/>
      </c>
      <c r="H109" s="475"/>
      <c r="I109" s="475"/>
      <c r="J109" s="281" t="s">
        <v>28</v>
      </c>
      <c r="K109" s="280"/>
      <c r="L109" s="5" t="str">
        <f>IF(K109&gt;0,VLOOKUP(K109,男子登録情報!$M$68:$N$86,2,0),"")</f>
        <v/>
      </c>
      <c r="M109" s="281" t="s">
        <v>29</v>
      </c>
      <c r="N109" s="282"/>
      <c r="O109" s="278" t="str">
        <f t="shared" si="561"/>
        <v/>
      </c>
      <c r="P109" s="279"/>
      <c r="Q109" s="332" t="str">
        <f t="shared" si="413"/>
        <v/>
      </c>
      <c r="R109" s="463"/>
      <c r="S109" s="464"/>
      <c r="T109" s="465"/>
      <c r="U109" s="445"/>
      <c r="V109" s="445"/>
      <c r="X109" s="84">
        <f t="shared" si="410"/>
        <v>0</v>
      </c>
      <c r="Z109" s="97">
        <f t="shared" si="524"/>
        <v>0</v>
      </c>
      <c r="AA109" s="523"/>
      <c r="AB109" s="84" t="str">
        <f t="shared" si="526"/>
        <v/>
      </c>
      <c r="AC109" s="84" t="str">
        <f t="shared" si="527"/>
        <v/>
      </c>
      <c r="AD109" s="84" t="str">
        <f t="shared" si="528"/>
        <v/>
      </c>
      <c r="AE109" s="84" t="str">
        <f t="shared" si="529"/>
        <v/>
      </c>
      <c r="AF109" s="100">
        <f t="shared" si="530"/>
        <v>0</v>
      </c>
      <c r="AG109" s="189" t="str">
        <f t="shared" ref="AG109" si="604">AG108</f>
        <v/>
      </c>
      <c r="AH109" s="84" t="str">
        <f t="shared" si="532"/>
        <v/>
      </c>
      <c r="AI109" s="84" t="str">
        <f t="shared" si="533"/>
        <v/>
      </c>
      <c r="AJ109" s="104" t="str">
        <f t="shared" si="402"/>
        <v/>
      </c>
      <c r="AK109" s="93">
        <f t="shared" si="534"/>
        <v>0</v>
      </c>
      <c r="AL109" s="93">
        <f>IFERROR(IF(C109="",0,IF(COUNTIF($C$14:C109,C109)&gt;1,1,0)),"")</f>
        <v>0</v>
      </c>
      <c r="AN109" s="93">
        <f t="shared" si="535"/>
        <v>0</v>
      </c>
      <c r="AO109" s="93" t="str">
        <f t="shared" si="536"/>
        <v>00000</v>
      </c>
      <c r="AP109" s="109" t="str">
        <f t="shared" si="537"/>
        <v>0秒0</v>
      </c>
      <c r="AQ109" s="110">
        <f t="shared" si="538"/>
        <v>0</v>
      </c>
      <c r="AR109" s="110" t="str">
        <f t="shared" si="539"/>
        <v>0</v>
      </c>
      <c r="AS109" s="110" t="str">
        <f t="shared" si="540"/>
        <v>0</v>
      </c>
      <c r="AT109" s="110" t="str">
        <f t="shared" si="541"/>
        <v>0m</v>
      </c>
      <c r="AU109" s="110" t="str">
        <f t="shared" si="542"/>
        <v>点</v>
      </c>
      <c r="AV109" s="93">
        <f t="shared" si="543"/>
        <v>0</v>
      </c>
      <c r="AW109" s="83" t="str">
        <f t="shared" si="544"/>
        <v/>
      </c>
      <c r="AX109" s="93">
        <f t="shared" si="545"/>
        <v>0</v>
      </c>
      <c r="AY109" s="93">
        <f t="shared" si="546"/>
        <v>0</v>
      </c>
      <c r="AZ109" s="93">
        <f t="shared" si="547"/>
        <v>0</v>
      </c>
      <c r="BA109" s="504"/>
      <c r="BB109" s="504"/>
      <c r="BC109" s="520"/>
      <c r="BD109" s="522"/>
      <c r="BE109" s="84" t="str">
        <f t="shared" si="548"/>
        <v/>
      </c>
      <c r="BF109" s="84" t="str">
        <f t="shared" si="549"/>
        <v/>
      </c>
      <c r="BG109" s="84" t="str">
        <f t="shared" si="550"/>
        <v/>
      </c>
      <c r="BH109" s="124" t="str">
        <f>IF(K109="","",COUNTIF($BG$14:BG109,BG109))</f>
        <v/>
      </c>
      <c r="BI109" s="1" t="str">
        <f t="shared" si="551"/>
        <v/>
      </c>
      <c r="BJ109" s="523"/>
      <c r="BK109" s="523"/>
      <c r="BL109" s="523"/>
      <c r="BM109" s="523"/>
      <c r="BN109" s="523"/>
      <c r="BO109" s="525"/>
      <c r="BP109" s="523"/>
      <c r="BQ109" s="523"/>
      <c r="BR109" s="84">
        <f>COUNTIF($AH$14:AH109,AG109&amp;"-"&amp;"*5000m*")</f>
        <v>0</v>
      </c>
      <c r="BS109" s="523"/>
      <c r="BT109" s="525"/>
      <c r="BU109" s="523"/>
      <c r="BV109" s="523"/>
      <c r="BW109" s="523"/>
      <c r="BX109" s="523"/>
      <c r="BY109" s="523"/>
      <c r="BZ109" s="523"/>
      <c r="CA109" s="84"/>
    </row>
    <row r="110" spans="1:79" s="1" customFormat="1" ht="18" customHeight="1" thickTop="1" thickBot="1">
      <c r="A110" s="482">
        <v>49</v>
      </c>
      <c r="B110" s="476" t="s">
        <v>1176</v>
      </c>
      <c r="C110" s="471"/>
      <c r="D110" s="469" t="str">
        <f>IF(C110&gt;0,VLOOKUP(C110,男子登録情報!$A$1:$H$1688,3,0),"")</f>
        <v/>
      </c>
      <c r="E110" s="469" t="str">
        <f>IF(C110&gt;0,VLOOKUP(C110,男子登録情報!$A$1:$H$1688,4,0),"")</f>
        <v/>
      </c>
      <c r="F110" s="469" t="str">
        <f>IF(C110&gt;0,VLOOKUP(C110,男子登録情報!$A$1:$H$1688,7,0),"")</f>
        <v/>
      </c>
      <c r="G110" s="320" t="str">
        <f>IF(C110&gt;0,VLOOKUP(C110,男子登録情報!$A$1:$H$1688,8,0),"")</f>
        <v/>
      </c>
      <c r="H110" s="475" t="e">
        <f>IF(G111&gt;0,VLOOKUP(G111,男子登録情報!$N$2:$O$49,2,0),"")</f>
        <v>#N/A</v>
      </c>
      <c r="I110" s="473" t="str">
        <f t="shared" ref="I110" si="605">IF(C110&gt;0,TEXT(C110,"100000000"),"000000000")</f>
        <v>000000000</v>
      </c>
      <c r="J110" s="321" t="s">
        <v>24</v>
      </c>
      <c r="K110" s="322"/>
      <c r="L110" s="5" t="str">
        <f>IF(K110&gt;0,VLOOKUP(K110,男子登録情報!$M$68:$N$86,2,0),"")</f>
        <v/>
      </c>
      <c r="M110" s="321" t="s">
        <v>27</v>
      </c>
      <c r="N110" s="275"/>
      <c r="O110" s="276" t="str">
        <f t="shared" si="561"/>
        <v/>
      </c>
      <c r="P110" s="277"/>
      <c r="Q110" s="329" t="str">
        <f t="shared" si="413"/>
        <v/>
      </c>
      <c r="R110" s="479"/>
      <c r="S110" s="480"/>
      <c r="T110" s="481"/>
      <c r="U110" s="444"/>
      <c r="V110" s="444"/>
      <c r="X110" s="84">
        <f t="shared" si="410"/>
        <v>0</v>
      </c>
      <c r="Z110" s="97">
        <f t="shared" si="524"/>
        <v>0</v>
      </c>
      <c r="AA110" s="523">
        <f t="shared" ref="AA110" si="606">C110</f>
        <v>0</v>
      </c>
      <c r="AB110" s="84" t="str">
        <f t="shared" si="526"/>
        <v/>
      </c>
      <c r="AC110" s="84" t="str">
        <f t="shared" si="527"/>
        <v/>
      </c>
      <c r="AD110" s="84" t="str">
        <f t="shared" si="528"/>
        <v/>
      </c>
      <c r="AE110" s="84" t="str">
        <f t="shared" si="529"/>
        <v/>
      </c>
      <c r="AF110" s="100">
        <f t="shared" si="530"/>
        <v>0</v>
      </c>
      <c r="AG110" s="188" t="str">
        <f t="shared" ref="AG110" si="607">IF(D110="","",D110)</f>
        <v/>
      </c>
      <c r="AH110" s="84" t="str">
        <f t="shared" si="532"/>
        <v/>
      </c>
      <c r="AI110" s="84" t="str">
        <f t="shared" si="533"/>
        <v/>
      </c>
      <c r="AJ110" s="104" t="str">
        <f t="shared" si="402"/>
        <v/>
      </c>
      <c r="AK110" s="93">
        <f t="shared" si="534"/>
        <v>0</v>
      </c>
      <c r="AL110" s="93">
        <f>IFERROR(IF(C110="",0,IF(COUNTIF($C$14:C110,C110)&gt;1,1,0)),"")</f>
        <v>0</v>
      </c>
      <c r="AN110" s="93">
        <f t="shared" si="535"/>
        <v>0</v>
      </c>
      <c r="AO110" s="93" t="str">
        <f t="shared" si="536"/>
        <v>00000</v>
      </c>
      <c r="AP110" s="109" t="str">
        <f t="shared" si="537"/>
        <v>0秒0</v>
      </c>
      <c r="AQ110" s="110">
        <f t="shared" si="538"/>
        <v>0</v>
      </c>
      <c r="AR110" s="110" t="str">
        <f t="shared" si="539"/>
        <v>0</v>
      </c>
      <c r="AS110" s="110" t="str">
        <f t="shared" si="540"/>
        <v>0</v>
      </c>
      <c r="AT110" s="110" t="str">
        <f t="shared" si="541"/>
        <v>0m</v>
      </c>
      <c r="AU110" s="110" t="str">
        <f t="shared" si="542"/>
        <v>点</v>
      </c>
      <c r="AV110" s="93">
        <f t="shared" si="543"/>
        <v>0</v>
      </c>
      <c r="AW110" s="83" t="str">
        <f t="shared" si="544"/>
        <v/>
      </c>
      <c r="AX110" s="93">
        <f t="shared" si="545"/>
        <v>0</v>
      </c>
      <c r="AY110" s="93">
        <f t="shared" si="546"/>
        <v>0</v>
      </c>
      <c r="AZ110" s="93">
        <f t="shared" si="547"/>
        <v>0</v>
      </c>
      <c r="BA110" s="503">
        <f>IF(U110="",0,COUNTA($U$14:U111))</f>
        <v>0</v>
      </c>
      <c r="BB110" s="503">
        <f>IF(V110="",0,COUNTA($V$14:V111))</f>
        <v>0</v>
      </c>
      <c r="BC110" s="519" t="e">
        <f>IF(OR($L110="20100",$L111="20100",#REF!="20100"),COUNTIF($L$14:L111,"20100"),0)</f>
        <v>#REF!</v>
      </c>
      <c r="BD110" s="521" t="e">
        <f>IF($BC110=0,0,INDEX($N110:$N111,MATCH("20100",$L110:$L111,0),1))</f>
        <v>#REF!</v>
      </c>
      <c r="BE110" s="84" t="str">
        <f t="shared" si="548"/>
        <v/>
      </c>
      <c r="BF110" s="84" t="str">
        <f t="shared" si="549"/>
        <v/>
      </c>
      <c r="BG110" s="84" t="str">
        <f t="shared" si="550"/>
        <v/>
      </c>
      <c r="BH110" s="124" t="str">
        <f>IF(K110="","",COUNTIF($BG$14:BG110,BG110))</f>
        <v/>
      </c>
      <c r="BI110" s="1" t="str">
        <f t="shared" si="551"/>
        <v/>
      </c>
      <c r="BJ110" s="523" t="str">
        <f>IF(D110="","",COUNTIF($AG$14:AG110,AG110))</f>
        <v/>
      </c>
      <c r="BK110" s="523">
        <f t="shared" ref="BK110" si="608">IF(BJ110=1,BJ110,0)</f>
        <v>0</v>
      </c>
      <c r="BL110" s="523" t="str">
        <f t="shared" ref="BL110" si="609">IF(D110="","",$BP110)</f>
        <v/>
      </c>
      <c r="BM110" s="523" t="str">
        <f t="shared" ref="BM110" si="610">IF(E110="","",$BP110)</f>
        <v/>
      </c>
      <c r="BN110" s="523" t="str">
        <f t="shared" ref="BN110" si="611">IF(G110="","",$BP110)</f>
        <v/>
      </c>
      <c r="BO110" s="524" t="str">
        <f t="shared" ref="BO110" si="612">IFERROR(IF(H110="","",BP110),"")</f>
        <v/>
      </c>
      <c r="BP110" s="523">
        <v>49</v>
      </c>
      <c r="BQ110" s="523">
        <f>IF(C110&gt;0,"",IF(COUNTIF(BL110:BO111,BP110)=4,"",1))</f>
        <v>1</v>
      </c>
      <c r="BR110" s="84">
        <f>COUNTIF($AH$14:AH110,AG110&amp;"-"&amp;"*5000m*")</f>
        <v>0</v>
      </c>
      <c r="BS110" s="523">
        <f>SUM(BR110:BR111)/3</f>
        <v>0</v>
      </c>
      <c r="BT110" s="524" t="str">
        <f>IF(AG110="","",IF(AND(COUNTA(K110:K111)=0,COUNTA(U110:V111)=0),1,""))</f>
        <v/>
      </c>
      <c r="BU110" s="523">
        <f>IF(AND($AG110="",COUNTA(U110)&gt;0),1,0)</f>
        <v>0</v>
      </c>
      <c r="BV110" s="523">
        <f>IF(AND($AG110="",COUNTA(V110)&gt;0),1,0)</f>
        <v>0</v>
      </c>
      <c r="BW110" s="523" t="str">
        <f t="shared" ref="BW110" si="613">D110&amp;"-"&amp;U110</f>
        <v>-</v>
      </c>
      <c r="BX110" s="523" t="str">
        <f>IF(U110="","",COUNTIF($BW$14:BW110,BW110))</f>
        <v/>
      </c>
      <c r="BY110" s="523" t="str">
        <f t="shared" ref="BY110" si="614">D110&amp;"-"&amp;V110</f>
        <v>-</v>
      </c>
      <c r="BZ110" s="523" t="str">
        <f>IF(V110="","",COUNTIF($BY$14:BY110,BY110))</f>
        <v/>
      </c>
      <c r="CA110" s="84" t="str">
        <f>IFERROR(IF(VLOOKUP(K110,種目数エラー用!$B:$C,2,FALSE)=(VLOOKUP(K111,種目数エラー用!$B:$C,2,FALSE)),1,""),"")</f>
        <v/>
      </c>
    </row>
    <row r="111" spans="1:79" s="1" customFormat="1" ht="18" customHeight="1" thickBot="1">
      <c r="A111" s="483"/>
      <c r="B111" s="477"/>
      <c r="C111" s="472"/>
      <c r="D111" s="470"/>
      <c r="E111" s="470"/>
      <c r="F111" s="470"/>
      <c r="G111" s="281" t="str">
        <f>IF(C110&gt;0,VLOOKUP(C110,男子登録情報!$A$1:$H$1688,5,0),"")</f>
        <v/>
      </c>
      <c r="H111" s="475"/>
      <c r="I111" s="475"/>
      <c r="J111" s="281" t="s">
        <v>28</v>
      </c>
      <c r="K111" s="280"/>
      <c r="L111" s="5" t="str">
        <f>IF(K111&gt;0,VLOOKUP(K111,男子登録情報!$M$68:$N$86,2,0),"")</f>
        <v/>
      </c>
      <c r="M111" s="281" t="s">
        <v>29</v>
      </c>
      <c r="N111" s="282"/>
      <c r="O111" s="278" t="str">
        <f t="shared" si="561"/>
        <v/>
      </c>
      <c r="P111" s="279"/>
      <c r="Q111" s="332" t="str">
        <f t="shared" si="413"/>
        <v/>
      </c>
      <c r="R111" s="463"/>
      <c r="S111" s="464"/>
      <c r="T111" s="465"/>
      <c r="U111" s="445"/>
      <c r="V111" s="445"/>
      <c r="X111" s="84">
        <f t="shared" si="410"/>
        <v>0</v>
      </c>
      <c r="Z111" s="97">
        <f t="shared" si="524"/>
        <v>0</v>
      </c>
      <c r="AA111" s="523"/>
      <c r="AB111" s="84" t="str">
        <f t="shared" si="526"/>
        <v/>
      </c>
      <c r="AC111" s="84" t="str">
        <f t="shared" si="527"/>
        <v/>
      </c>
      <c r="AD111" s="84" t="str">
        <f t="shared" si="528"/>
        <v/>
      </c>
      <c r="AE111" s="84" t="str">
        <f t="shared" si="529"/>
        <v/>
      </c>
      <c r="AF111" s="100">
        <f t="shared" si="530"/>
        <v>0</v>
      </c>
      <c r="AG111" s="189" t="str">
        <f t="shared" ref="AG111" si="615">AG110</f>
        <v/>
      </c>
      <c r="AH111" s="84" t="str">
        <f t="shared" si="532"/>
        <v/>
      </c>
      <c r="AI111" s="84" t="str">
        <f t="shared" si="533"/>
        <v/>
      </c>
      <c r="AJ111" s="104" t="str">
        <f t="shared" si="402"/>
        <v/>
      </c>
      <c r="AK111" s="93">
        <f t="shared" si="534"/>
        <v>0</v>
      </c>
      <c r="AL111" s="93">
        <f>IFERROR(IF(C111="",0,IF(COUNTIF($C$14:C111,C111)&gt;1,1,0)),"")</f>
        <v>0</v>
      </c>
      <c r="AN111" s="93">
        <f t="shared" si="535"/>
        <v>0</v>
      </c>
      <c r="AO111" s="93" t="str">
        <f t="shared" si="536"/>
        <v>00000</v>
      </c>
      <c r="AP111" s="109" t="str">
        <f t="shared" si="537"/>
        <v>0秒0</v>
      </c>
      <c r="AQ111" s="110">
        <f t="shared" si="538"/>
        <v>0</v>
      </c>
      <c r="AR111" s="110" t="str">
        <f t="shared" si="539"/>
        <v>0</v>
      </c>
      <c r="AS111" s="110" t="str">
        <f t="shared" si="540"/>
        <v>0</v>
      </c>
      <c r="AT111" s="110" t="str">
        <f t="shared" si="541"/>
        <v>0m</v>
      </c>
      <c r="AU111" s="110" t="str">
        <f t="shared" si="542"/>
        <v>点</v>
      </c>
      <c r="AV111" s="93">
        <f t="shared" si="543"/>
        <v>0</v>
      </c>
      <c r="AW111" s="83" t="str">
        <f t="shared" si="544"/>
        <v/>
      </c>
      <c r="AX111" s="93">
        <f t="shared" si="545"/>
        <v>0</v>
      </c>
      <c r="AY111" s="93">
        <f t="shared" si="546"/>
        <v>0</v>
      </c>
      <c r="AZ111" s="93">
        <f t="shared" si="547"/>
        <v>0</v>
      </c>
      <c r="BA111" s="504"/>
      <c r="BB111" s="504"/>
      <c r="BC111" s="520"/>
      <c r="BD111" s="522"/>
      <c r="BE111" s="84" t="str">
        <f t="shared" si="548"/>
        <v/>
      </c>
      <c r="BF111" s="84" t="str">
        <f t="shared" si="549"/>
        <v/>
      </c>
      <c r="BG111" s="84" t="str">
        <f t="shared" si="550"/>
        <v/>
      </c>
      <c r="BH111" s="124" t="str">
        <f>IF(K111="","",COUNTIF($BG$14:BG111,BG111))</f>
        <v/>
      </c>
      <c r="BI111" s="1" t="str">
        <f t="shared" si="551"/>
        <v/>
      </c>
      <c r="BJ111" s="523"/>
      <c r="BK111" s="523"/>
      <c r="BL111" s="523"/>
      <c r="BM111" s="523"/>
      <c r="BN111" s="523"/>
      <c r="BO111" s="525"/>
      <c r="BP111" s="523"/>
      <c r="BQ111" s="523"/>
      <c r="BR111" s="84">
        <f>COUNTIF($AH$14:AH111,AG111&amp;"-"&amp;"*5000m*")</f>
        <v>0</v>
      </c>
      <c r="BS111" s="523"/>
      <c r="BT111" s="525"/>
      <c r="BU111" s="523"/>
      <c r="BV111" s="523"/>
      <c r="BW111" s="523"/>
      <c r="BX111" s="523"/>
      <c r="BY111" s="523"/>
      <c r="BZ111" s="523"/>
      <c r="CA111" s="84"/>
    </row>
    <row r="112" spans="1:79" s="1" customFormat="1" ht="18" customHeight="1" thickTop="1" thickBot="1">
      <c r="A112" s="482">
        <v>50</v>
      </c>
      <c r="B112" s="476" t="s">
        <v>1176</v>
      </c>
      <c r="C112" s="471"/>
      <c r="D112" s="469" t="str">
        <f>IF(C112&gt;0,VLOOKUP(C112,男子登録情報!$A$1:$H$1688,3,0),"")</f>
        <v/>
      </c>
      <c r="E112" s="469" t="str">
        <f>IF(C112&gt;0,VLOOKUP(C112,男子登録情報!$A$1:$H$1688,4,0),"")</f>
        <v/>
      </c>
      <c r="F112" s="469" t="str">
        <f>IF(C112&gt;0,VLOOKUP(C112,男子登録情報!$A$1:$H$1688,7,0),"")</f>
        <v/>
      </c>
      <c r="G112" s="320" t="str">
        <f>IF(C112&gt;0,VLOOKUP(C112,男子登録情報!$A$1:$H$1688,8,0),"")</f>
        <v/>
      </c>
      <c r="H112" s="475" t="e">
        <f>IF(G113&gt;0,VLOOKUP(G113,男子登録情報!$N$2:$O$49,2,0),"")</f>
        <v>#N/A</v>
      </c>
      <c r="I112" s="473" t="str">
        <f t="shared" ref="I112" si="616">IF(C112&gt;0,TEXT(C112,"100000000"),"000000000")</f>
        <v>000000000</v>
      </c>
      <c r="J112" s="321" t="s">
        <v>24</v>
      </c>
      <c r="K112" s="322"/>
      <c r="L112" s="5" t="str">
        <f>IF(K112&gt;0,VLOOKUP(K112,男子登録情報!$M$68:$N$86,2,0),"")</f>
        <v/>
      </c>
      <c r="M112" s="321" t="s">
        <v>27</v>
      </c>
      <c r="N112" s="275"/>
      <c r="O112" s="276" t="str">
        <f t="shared" si="561"/>
        <v/>
      </c>
      <c r="P112" s="277"/>
      <c r="Q112" s="329" t="str">
        <f t="shared" si="413"/>
        <v/>
      </c>
      <c r="R112" s="479"/>
      <c r="S112" s="480"/>
      <c r="T112" s="481"/>
      <c r="U112" s="444"/>
      <c r="V112" s="444"/>
      <c r="X112" s="84">
        <f t="shared" si="410"/>
        <v>0</v>
      </c>
      <c r="Z112" s="97">
        <f t="shared" si="524"/>
        <v>0</v>
      </c>
      <c r="AA112" s="523">
        <f t="shared" ref="AA112" si="617">C112</f>
        <v>0</v>
      </c>
      <c r="AB112" s="84" t="str">
        <f t="shared" si="526"/>
        <v/>
      </c>
      <c r="AC112" s="84" t="str">
        <f t="shared" si="527"/>
        <v/>
      </c>
      <c r="AD112" s="84" t="str">
        <f t="shared" si="528"/>
        <v/>
      </c>
      <c r="AE112" s="84" t="str">
        <f t="shared" si="529"/>
        <v/>
      </c>
      <c r="AF112" s="100">
        <f t="shared" si="530"/>
        <v>0</v>
      </c>
      <c r="AG112" s="188" t="str">
        <f t="shared" ref="AG112" si="618">IF(D112="","",D112)</f>
        <v/>
      </c>
      <c r="AH112" s="84" t="str">
        <f t="shared" si="532"/>
        <v/>
      </c>
      <c r="AI112" s="84" t="str">
        <f t="shared" si="533"/>
        <v/>
      </c>
      <c r="AJ112" s="104" t="str">
        <f t="shared" si="402"/>
        <v/>
      </c>
      <c r="AK112" s="93">
        <f t="shared" si="534"/>
        <v>0</v>
      </c>
      <c r="AL112" s="93">
        <f>IFERROR(IF(C112="",0,IF(COUNTIF($C$14:C112,C112)&gt;1,1,0)),"")</f>
        <v>0</v>
      </c>
      <c r="AN112" s="93">
        <f t="shared" si="535"/>
        <v>0</v>
      </c>
      <c r="AO112" s="93" t="str">
        <f t="shared" si="536"/>
        <v>00000</v>
      </c>
      <c r="AP112" s="109" t="str">
        <f t="shared" si="537"/>
        <v>0秒0</v>
      </c>
      <c r="AQ112" s="110">
        <f t="shared" si="538"/>
        <v>0</v>
      </c>
      <c r="AR112" s="110" t="str">
        <f t="shared" si="539"/>
        <v>0</v>
      </c>
      <c r="AS112" s="110" t="str">
        <f t="shared" si="540"/>
        <v>0</v>
      </c>
      <c r="AT112" s="110" t="str">
        <f t="shared" si="541"/>
        <v>0m</v>
      </c>
      <c r="AU112" s="110" t="str">
        <f t="shared" si="542"/>
        <v>点</v>
      </c>
      <c r="AV112" s="93">
        <f t="shared" si="543"/>
        <v>0</v>
      </c>
      <c r="AW112" s="83" t="str">
        <f t="shared" si="544"/>
        <v/>
      </c>
      <c r="AX112" s="93">
        <f t="shared" si="545"/>
        <v>0</v>
      </c>
      <c r="AY112" s="93">
        <f t="shared" si="546"/>
        <v>0</v>
      </c>
      <c r="AZ112" s="93">
        <f t="shared" si="547"/>
        <v>0</v>
      </c>
      <c r="BA112" s="503">
        <f>IF(U112="",0,COUNTA($U$14:U113))</f>
        <v>0</v>
      </c>
      <c r="BB112" s="503">
        <f>IF(V112="",0,COUNTA($V$14:V113))</f>
        <v>0</v>
      </c>
      <c r="BC112" s="519" t="e">
        <f>IF(OR($L112="20100",$L113="20100",#REF!="20100"),COUNTIF($L$14:L113,"20100"),0)</f>
        <v>#REF!</v>
      </c>
      <c r="BD112" s="521" t="e">
        <f>IF($BC112=0,0,INDEX($N112:$N113,MATCH("20100",$L112:$L113,0),1))</f>
        <v>#REF!</v>
      </c>
      <c r="BE112" s="84" t="str">
        <f t="shared" si="548"/>
        <v/>
      </c>
      <c r="BF112" s="84" t="str">
        <f t="shared" si="549"/>
        <v/>
      </c>
      <c r="BG112" s="84" t="str">
        <f t="shared" si="550"/>
        <v/>
      </c>
      <c r="BH112" s="124" t="str">
        <f>IF(K112="","",COUNTIF($BG$14:BG112,BG112))</f>
        <v/>
      </c>
      <c r="BI112" s="1" t="str">
        <f t="shared" si="551"/>
        <v/>
      </c>
      <c r="BJ112" s="523" t="str">
        <f>IF(D112="","",COUNTIF($AG$14:AG112,AG112))</f>
        <v/>
      </c>
      <c r="BK112" s="523">
        <f t="shared" ref="BK112" si="619">IF(BJ112=1,BJ112,0)</f>
        <v>0</v>
      </c>
      <c r="BL112" s="523" t="str">
        <f t="shared" ref="BL112" si="620">IF(D112="","",$BP112)</f>
        <v/>
      </c>
      <c r="BM112" s="523" t="str">
        <f t="shared" ref="BM112" si="621">IF(E112="","",$BP112)</f>
        <v/>
      </c>
      <c r="BN112" s="523" t="str">
        <f t="shared" ref="BN112" si="622">IF(G112="","",$BP112)</f>
        <v/>
      </c>
      <c r="BO112" s="524" t="str">
        <f t="shared" ref="BO112" si="623">IFERROR(IF(H112="","",BP112),"")</f>
        <v/>
      </c>
      <c r="BP112" s="523">
        <v>50</v>
      </c>
      <c r="BQ112" s="523">
        <f>IF(C112&gt;0,"",IF(COUNTIF(BL112:BO113,BP112)=4,"",1))</f>
        <v>1</v>
      </c>
      <c r="BR112" s="84">
        <f>COUNTIF($AH$14:AH112,AG112&amp;"-"&amp;"*5000m*")</f>
        <v>0</v>
      </c>
      <c r="BS112" s="523">
        <f>SUM(BR112:BR113)/3</f>
        <v>0</v>
      </c>
      <c r="BT112" s="524" t="str">
        <f>IF(AG112="","",IF(AND(COUNTA(K112:K113)=0,COUNTA(U112:V113)=0),1,""))</f>
        <v/>
      </c>
      <c r="BU112" s="523">
        <f>IF(AND($AG112="",COUNTA(U112)&gt;0),1,0)</f>
        <v>0</v>
      </c>
      <c r="BV112" s="523">
        <f>IF(AND($AG112="",COUNTA(V112)&gt;0),1,0)</f>
        <v>0</v>
      </c>
      <c r="BW112" s="523" t="str">
        <f t="shared" ref="BW112" si="624">D112&amp;"-"&amp;U112</f>
        <v>-</v>
      </c>
      <c r="BX112" s="523" t="str">
        <f>IF(U112="","",COUNTIF($BW$14:BW112,BW112))</f>
        <v/>
      </c>
      <c r="BY112" s="523" t="str">
        <f t="shared" ref="BY112" si="625">D112&amp;"-"&amp;V112</f>
        <v>-</v>
      </c>
      <c r="BZ112" s="523" t="str">
        <f>IF(V112="","",COUNTIF($BY$14:BY112,BY112))</f>
        <v/>
      </c>
      <c r="CA112" s="84" t="str">
        <f>IFERROR(IF(VLOOKUP(K112,種目数エラー用!$B:$C,2,FALSE)=(VLOOKUP(K113,種目数エラー用!$B:$C,2,FALSE)),1,""),"")</f>
        <v/>
      </c>
    </row>
    <row r="113" spans="1:79" s="1" customFormat="1" ht="18" customHeight="1" thickBot="1">
      <c r="A113" s="483"/>
      <c r="B113" s="477"/>
      <c r="C113" s="472"/>
      <c r="D113" s="470"/>
      <c r="E113" s="470"/>
      <c r="F113" s="470"/>
      <c r="G113" s="281" t="str">
        <f>IF(C112&gt;0,VLOOKUP(C112,男子登録情報!$A$1:$H$1688,5,0),"")</f>
        <v/>
      </c>
      <c r="H113" s="475"/>
      <c r="I113" s="475"/>
      <c r="J113" s="281" t="s">
        <v>28</v>
      </c>
      <c r="K113" s="280"/>
      <c r="L113" s="5" t="str">
        <f>IF(K113&gt;0,VLOOKUP(K113,男子登録情報!$M$68:$N$86,2,0),"")</f>
        <v/>
      </c>
      <c r="M113" s="281" t="s">
        <v>29</v>
      </c>
      <c r="N113" s="282"/>
      <c r="O113" s="278" t="str">
        <f t="shared" si="561"/>
        <v/>
      </c>
      <c r="P113" s="279"/>
      <c r="Q113" s="332" t="str">
        <f t="shared" si="413"/>
        <v/>
      </c>
      <c r="R113" s="463"/>
      <c r="S113" s="464"/>
      <c r="T113" s="465"/>
      <c r="U113" s="445"/>
      <c r="V113" s="445"/>
      <c r="X113" s="84">
        <f t="shared" si="410"/>
        <v>0</v>
      </c>
      <c r="Z113" s="97">
        <f t="shared" si="524"/>
        <v>0</v>
      </c>
      <c r="AA113" s="523"/>
      <c r="AB113" s="84" t="str">
        <f t="shared" si="526"/>
        <v/>
      </c>
      <c r="AC113" s="84" t="str">
        <f t="shared" si="527"/>
        <v/>
      </c>
      <c r="AD113" s="84" t="str">
        <f t="shared" si="528"/>
        <v/>
      </c>
      <c r="AE113" s="84" t="str">
        <f t="shared" si="529"/>
        <v/>
      </c>
      <c r="AF113" s="100">
        <f t="shared" si="530"/>
        <v>0</v>
      </c>
      <c r="AG113" s="189" t="str">
        <f t="shared" ref="AG113" si="626">AG112</f>
        <v/>
      </c>
      <c r="AH113" s="84" t="str">
        <f t="shared" si="532"/>
        <v/>
      </c>
      <c r="AI113" s="84" t="str">
        <f t="shared" si="533"/>
        <v/>
      </c>
      <c r="AJ113" s="104" t="str">
        <f t="shared" si="402"/>
        <v/>
      </c>
      <c r="AK113" s="93">
        <f t="shared" si="534"/>
        <v>0</v>
      </c>
      <c r="AL113" s="93">
        <f>IFERROR(IF(C113="",0,IF(COUNTIF($C$14:C113,C113)&gt;1,1,0)),"")</f>
        <v>0</v>
      </c>
      <c r="AN113" s="93">
        <f t="shared" si="535"/>
        <v>0</v>
      </c>
      <c r="AO113" s="93" t="str">
        <f t="shared" si="536"/>
        <v>00000</v>
      </c>
      <c r="AP113" s="109" t="str">
        <f t="shared" si="537"/>
        <v>0秒0</v>
      </c>
      <c r="AQ113" s="110">
        <f t="shared" si="538"/>
        <v>0</v>
      </c>
      <c r="AR113" s="110" t="str">
        <f t="shared" si="539"/>
        <v>0</v>
      </c>
      <c r="AS113" s="110" t="str">
        <f t="shared" si="540"/>
        <v>0</v>
      </c>
      <c r="AT113" s="110" t="str">
        <f t="shared" si="541"/>
        <v>0m</v>
      </c>
      <c r="AU113" s="110" t="str">
        <f t="shared" si="542"/>
        <v>点</v>
      </c>
      <c r="AV113" s="93">
        <f t="shared" si="543"/>
        <v>0</v>
      </c>
      <c r="AW113" s="83" t="str">
        <f t="shared" si="544"/>
        <v/>
      </c>
      <c r="AX113" s="93">
        <f t="shared" si="545"/>
        <v>0</v>
      </c>
      <c r="AY113" s="93">
        <f t="shared" si="546"/>
        <v>0</v>
      </c>
      <c r="AZ113" s="93">
        <f t="shared" si="547"/>
        <v>0</v>
      </c>
      <c r="BA113" s="504"/>
      <c r="BB113" s="504"/>
      <c r="BC113" s="520"/>
      <c r="BD113" s="522"/>
      <c r="BE113" s="84" t="str">
        <f t="shared" si="548"/>
        <v/>
      </c>
      <c r="BF113" s="84" t="str">
        <f t="shared" si="549"/>
        <v/>
      </c>
      <c r="BG113" s="84" t="str">
        <f t="shared" si="550"/>
        <v/>
      </c>
      <c r="BH113" s="124" t="str">
        <f>IF(K113="","",COUNTIF($BG$14:BG113,BG113))</f>
        <v/>
      </c>
      <c r="BI113" s="1" t="str">
        <f t="shared" si="551"/>
        <v/>
      </c>
      <c r="BJ113" s="523"/>
      <c r="BK113" s="523"/>
      <c r="BL113" s="523"/>
      <c r="BM113" s="523"/>
      <c r="BN113" s="523"/>
      <c r="BO113" s="525"/>
      <c r="BP113" s="523"/>
      <c r="BQ113" s="523"/>
      <c r="BR113" s="84">
        <f>COUNTIF($AH$14:AH113,AG113&amp;"-"&amp;"*5000m*")</f>
        <v>0</v>
      </c>
      <c r="BS113" s="523"/>
      <c r="BT113" s="525"/>
      <c r="BU113" s="523"/>
      <c r="BV113" s="523"/>
      <c r="BW113" s="523"/>
      <c r="BX113" s="523"/>
      <c r="BY113" s="523"/>
      <c r="BZ113" s="523"/>
      <c r="CA113" s="84"/>
    </row>
    <row r="114" spans="1:79" s="1" customFormat="1" ht="18" customHeight="1" thickTop="1" thickBot="1">
      <c r="A114" s="482">
        <v>51</v>
      </c>
      <c r="B114" s="476" t="s">
        <v>1176</v>
      </c>
      <c r="C114" s="471"/>
      <c r="D114" s="469" t="str">
        <f>IF(C114&gt;0,VLOOKUP(C114,男子登録情報!$A$1:$H$1688,3,0),"")</f>
        <v/>
      </c>
      <c r="E114" s="469" t="str">
        <f>IF(C114&gt;0,VLOOKUP(C114,男子登録情報!$A$1:$H$1688,4,0),"")</f>
        <v/>
      </c>
      <c r="F114" s="469" t="str">
        <f>IF(C114&gt;0,VLOOKUP(C114,男子登録情報!$A$1:$H$1688,7,0),"")</f>
        <v/>
      </c>
      <c r="G114" s="320" t="str">
        <f>IF(C114&gt;0,VLOOKUP(C114,男子登録情報!$A$1:$H$1688,8,0),"")</f>
        <v/>
      </c>
      <c r="H114" s="475" t="e">
        <f>IF(G115&gt;0,VLOOKUP(G115,男子登録情報!$N$2:$O$49,2,0),"")</f>
        <v>#N/A</v>
      </c>
      <c r="I114" s="473" t="str">
        <f t="shared" ref="I114" si="627">IF(C114&gt;0,TEXT(C114,"100000000"),"000000000")</f>
        <v>000000000</v>
      </c>
      <c r="J114" s="321" t="s">
        <v>24</v>
      </c>
      <c r="K114" s="322"/>
      <c r="L114" s="5" t="str">
        <f>IF(K114&gt;0,VLOOKUP(K114,男子登録情報!$M$68:$N$86,2,0),"")</f>
        <v/>
      </c>
      <c r="M114" s="321" t="s">
        <v>27</v>
      </c>
      <c r="N114" s="275"/>
      <c r="O114" s="276" t="str">
        <f t="shared" si="561"/>
        <v/>
      </c>
      <c r="P114" s="277"/>
      <c r="Q114" s="329" t="str">
        <f t="shared" si="413"/>
        <v/>
      </c>
      <c r="R114" s="479"/>
      <c r="S114" s="480"/>
      <c r="T114" s="481"/>
      <c r="U114" s="444"/>
      <c r="V114" s="444"/>
      <c r="X114" s="84">
        <f t="shared" si="410"/>
        <v>0</v>
      </c>
      <c r="Z114" s="97">
        <f t="shared" si="524"/>
        <v>0</v>
      </c>
      <c r="AA114" s="523">
        <f t="shared" ref="AA114" si="628">C114</f>
        <v>0</v>
      </c>
      <c r="AB114" s="84" t="str">
        <f t="shared" si="526"/>
        <v/>
      </c>
      <c r="AC114" s="84" t="str">
        <f t="shared" si="527"/>
        <v/>
      </c>
      <c r="AD114" s="84" t="str">
        <f t="shared" si="528"/>
        <v/>
      </c>
      <c r="AE114" s="84" t="str">
        <f t="shared" si="529"/>
        <v/>
      </c>
      <c r="AF114" s="100">
        <f t="shared" si="530"/>
        <v>0</v>
      </c>
      <c r="AG114" s="188" t="str">
        <f t="shared" ref="AG114" si="629">IF(D114="","",D114)</f>
        <v/>
      </c>
      <c r="AH114" s="84" t="str">
        <f t="shared" si="532"/>
        <v/>
      </c>
      <c r="AI114" s="84" t="str">
        <f t="shared" si="533"/>
        <v/>
      </c>
      <c r="AJ114" s="104" t="str">
        <f t="shared" si="402"/>
        <v/>
      </c>
      <c r="AK114" s="93">
        <f t="shared" si="534"/>
        <v>0</v>
      </c>
      <c r="AL114" s="93">
        <f>IFERROR(IF(C114="",0,IF(COUNTIF($C$14:C114,C114)&gt;1,1,0)),"")</f>
        <v>0</v>
      </c>
      <c r="AN114" s="93">
        <f t="shared" si="535"/>
        <v>0</v>
      </c>
      <c r="AO114" s="93" t="str">
        <f t="shared" si="536"/>
        <v>00000</v>
      </c>
      <c r="AP114" s="109" t="str">
        <f t="shared" si="537"/>
        <v>0秒0</v>
      </c>
      <c r="AQ114" s="110">
        <f t="shared" si="538"/>
        <v>0</v>
      </c>
      <c r="AR114" s="110" t="str">
        <f t="shared" si="539"/>
        <v>0</v>
      </c>
      <c r="AS114" s="110" t="str">
        <f t="shared" si="540"/>
        <v>0</v>
      </c>
      <c r="AT114" s="110" t="str">
        <f t="shared" si="541"/>
        <v>0m</v>
      </c>
      <c r="AU114" s="110" t="str">
        <f t="shared" si="542"/>
        <v>点</v>
      </c>
      <c r="AV114" s="93">
        <f t="shared" si="543"/>
        <v>0</v>
      </c>
      <c r="AW114" s="83" t="str">
        <f t="shared" si="544"/>
        <v/>
      </c>
      <c r="AX114" s="93">
        <f t="shared" si="545"/>
        <v>0</v>
      </c>
      <c r="AY114" s="93">
        <f t="shared" si="546"/>
        <v>0</v>
      </c>
      <c r="AZ114" s="93">
        <f t="shared" si="547"/>
        <v>0</v>
      </c>
      <c r="BA114" s="503">
        <f>IF(U114="",0,COUNTA($U$14:U115))</f>
        <v>0</v>
      </c>
      <c r="BB114" s="503">
        <f>IF(V114="",0,COUNTA($V$14:V115))</f>
        <v>0</v>
      </c>
      <c r="BC114" s="519" t="e">
        <f>IF(OR($L114="20100",$L115="20100",#REF!="20100"),COUNTIF($L$14:L115,"20100"),0)</f>
        <v>#REF!</v>
      </c>
      <c r="BD114" s="521" t="e">
        <f>IF($BC114=0,0,INDEX($N114:$N115,MATCH("20100",$L114:$L115,0),1))</f>
        <v>#REF!</v>
      </c>
      <c r="BE114" s="84" t="str">
        <f t="shared" si="548"/>
        <v/>
      </c>
      <c r="BF114" s="84" t="str">
        <f t="shared" si="549"/>
        <v/>
      </c>
      <c r="BG114" s="84" t="str">
        <f t="shared" si="550"/>
        <v/>
      </c>
      <c r="BH114" s="124" t="str">
        <f>IF(K114="","",COUNTIF($BG$14:BG114,BG114))</f>
        <v/>
      </c>
      <c r="BI114" s="1" t="str">
        <f t="shared" si="551"/>
        <v/>
      </c>
      <c r="BJ114" s="523" t="str">
        <f>IF(D114="","",COUNTIF($AG$14:AG114,AG114))</f>
        <v/>
      </c>
      <c r="BK114" s="523">
        <f t="shared" ref="BK114" si="630">IF(BJ114=1,BJ114,0)</f>
        <v>0</v>
      </c>
      <c r="BL114" s="523" t="str">
        <f t="shared" ref="BL114" si="631">IF(D114="","",$BP114)</f>
        <v/>
      </c>
      <c r="BM114" s="523" t="str">
        <f t="shared" ref="BM114" si="632">IF(E114="","",$BP114)</f>
        <v/>
      </c>
      <c r="BN114" s="523" t="str">
        <f t="shared" ref="BN114" si="633">IF(G114="","",$BP114)</f>
        <v/>
      </c>
      <c r="BO114" s="524" t="str">
        <f t="shared" ref="BO114" si="634">IFERROR(IF(H114="","",BP114),"")</f>
        <v/>
      </c>
      <c r="BP114" s="523">
        <v>51</v>
      </c>
      <c r="BQ114" s="523">
        <f>IF(C114&gt;0,"",IF(COUNTIF(BL114:BO115,BP114)=4,"",1))</f>
        <v>1</v>
      </c>
      <c r="BR114" s="84">
        <f>COUNTIF($AH$14:AH114,AG114&amp;"-"&amp;"*5000m*")</f>
        <v>0</v>
      </c>
      <c r="BS114" s="523">
        <f>SUM(BR114:BR115)/3</f>
        <v>0</v>
      </c>
      <c r="BT114" s="524" t="str">
        <f>IF(AG114="","",IF(AND(COUNTA(K114:K115)=0,COUNTA(U114:V115)=0),1,""))</f>
        <v/>
      </c>
      <c r="BU114" s="523">
        <f>IF(AND($AG114="",COUNTA(U114)&gt;0),1,0)</f>
        <v>0</v>
      </c>
      <c r="BV114" s="523">
        <f>IF(AND($AG114="",COUNTA(V114)&gt;0),1,0)</f>
        <v>0</v>
      </c>
      <c r="BW114" s="523" t="str">
        <f t="shared" ref="BW114" si="635">D114&amp;"-"&amp;U114</f>
        <v>-</v>
      </c>
      <c r="BX114" s="523" t="str">
        <f>IF(U114="","",COUNTIF($BW$14:BW114,BW114))</f>
        <v/>
      </c>
      <c r="BY114" s="523" t="str">
        <f t="shared" ref="BY114" si="636">D114&amp;"-"&amp;V114</f>
        <v>-</v>
      </c>
      <c r="BZ114" s="523" t="str">
        <f>IF(V114="","",COUNTIF($BY$14:BY114,BY114))</f>
        <v/>
      </c>
      <c r="CA114" s="84" t="str">
        <f>IFERROR(IF(VLOOKUP(K114,種目数エラー用!$B:$C,2,FALSE)=(VLOOKUP(K115,種目数エラー用!$B:$C,2,FALSE)),1,""),"")</f>
        <v/>
      </c>
    </row>
    <row r="115" spans="1:79" s="1" customFormat="1" ht="18" customHeight="1" thickBot="1">
      <c r="A115" s="483"/>
      <c r="B115" s="477"/>
      <c r="C115" s="472"/>
      <c r="D115" s="470"/>
      <c r="E115" s="470"/>
      <c r="F115" s="470"/>
      <c r="G115" s="281" t="str">
        <f>IF(C114&gt;0,VLOOKUP(C114,男子登録情報!$A$1:$H$1688,5,0),"")</f>
        <v/>
      </c>
      <c r="H115" s="475"/>
      <c r="I115" s="475"/>
      <c r="J115" s="281" t="s">
        <v>28</v>
      </c>
      <c r="K115" s="280"/>
      <c r="L115" s="5" t="str">
        <f>IF(K115&gt;0,VLOOKUP(K115,男子登録情報!$M$68:$N$86,2,0),"")</f>
        <v/>
      </c>
      <c r="M115" s="281" t="s">
        <v>29</v>
      </c>
      <c r="N115" s="282"/>
      <c r="O115" s="278" t="str">
        <f t="shared" si="561"/>
        <v/>
      </c>
      <c r="P115" s="279"/>
      <c r="Q115" s="332" t="str">
        <f t="shared" si="413"/>
        <v/>
      </c>
      <c r="R115" s="463"/>
      <c r="S115" s="464"/>
      <c r="T115" s="465"/>
      <c r="U115" s="445"/>
      <c r="V115" s="445"/>
      <c r="X115" s="84">
        <f t="shared" si="410"/>
        <v>0</v>
      </c>
      <c r="Z115" s="97">
        <f t="shared" si="524"/>
        <v>0</v>
      </c>
      <c r="AA115" s="523"/>
      <c r="AB115" s="84" t="str">
        <f t="shared" si="526"/>
        <v/>
      </c>
      <c r="AC115" s="84" t="str">
        <f t="shared" si="527"/>
        <v/>
      </c>
      <c r="AD115" s="84" t="str">
        <f t="shared" si="528"/>
        <v/>
      </c>
      <c r="AE115" s="84" t="str">
        <f t="shared" si="529"/>
        <v/>
      </c>
      <c r="AF115" s="100">
        <f t="shared" si="530"/>
        <v>0</v>
      </c>
      <c r="AG115" s="189" t="str">
        <f t="shared" ref="AG115" si="637">AG114</f>
        <v/>
      </c>
      <c r="AH115" s="84" t="str">
        <f t="shared" si="532"/>
        <v/>
      </c>
      <c r="AI115" s="84" t="str">
        <f t="shared" si="533"/>
        <v/>
      </c>
      <c r="AJ115" s="104" t="str">
        <f t="shared" si="402"/>
        <v/>
      </c>
      <c r="AK115" s="93">
        <f t="shared" si="534"/>
        <v>0</v>
      </c>
      <c r="AL115" s="93">
        <f>IFERROR(IF(C115="",0,IF(COUNTIF($C$14:C115,C115)&gt;1,1,0)),"")</f>
        <v>0</v>
      </c>
      <c r="AN115" s="93">
        <f t="shared" si="535"/>
        <v>0</v>
      </c>
      <c r="AO115" s="93" t="str">
        <f t="shared" si="536"/>
        <v>00000</v>
      </c>
      <c r="AP115" s="109" t="str">
        <f t="shared" si="537"/>
        <v>0秒0</v>
      </c>
      <c r="AQ115" s="110">
        <f t="shared" si="538"/>
        <v>0</v>
      </c>
      <c r="AR115" s="110" t="str">
        <f t="shared" si="539"/>
        <v>0</v>
      </c>
      <c r="AS115" s="110" t="str">
        <f t="shared" si="540"/>
        <v>0</v>
      </c>
      <c r="AT115" s="110" t="str">
        <f t="shared" si="541"/>
        <v>0m</v>
      </c>
      <c r="AU115" s="110" t="str">
        <f t="shared" si="542"/>
        <v>点</v>
      </c>
      <c r="AV115" s="93">
        <f t="shared" si="543"/>
        <v>0</v>
      </c>
      <c r="AW115" s="83" t="str">
        <f t="shared" si="544"/>
        <v/>
      </c>
      <c r="AX115" s="93">
        <f t="shared" si="545"/>
        <v>0</v>
      </c>
      <c r="AY115" s="93">
        <f t="shared" si="546"/>
        <v>0</v>
      </c>
      <c r="AZ115" s="93">
        <f t="shared" si="547"/>
        <v>0</v>
      </c>
      <c r="BA115" s="504"/>
      <c r="BB115" s="504"/>
      <c r="BC115" s="520"/>
      <c r="BD115" s="522"/>
      <c r="BE115" s="84" t="str">
        <f t="shared" si="548"/>
        <v/>
      </c>
      <c r="BF115" s="84" t="str">
        <f t="shared" si="549"/>
        <v/>
      </c>
      <c r="BG115" s="84" t="str">
        <f t="shared" si="550"/>
        <v/>
      </c>
      <c r="BH115" s="124" t="str">
        <f>IF(K115="","",COUNTIF($BG$14:BG115,BG115))</f>
        <v/>
      </c>
      <c r="BI115" s="1" t="str">
        <f t="shared" si="551"/>
        <v/>
      </c>
      <c r="BJ115" s="523"/>
      <c r="BK115" s="523"/>
      <c r="BL115" s="523"/>
      <c r="BM115" s="523"/>
      <c r="BN115" s="523"/>
      <c r="BO115" s="525"/>
      <c r="BP115" s="523"/>
      <c r="BQ115" s="523"/>
      <c r="BR115" s="84">
        <f>COUNTIF($AH$14:AH115,AG115&amp;"-"&amp;"*5000m*")</f>
        <v>0</v>
      </c>
      <c r="BS115" s="523"/>
      <c r="BT115" s="525"/>
      <c r="BU115" s="523"/>
      <c r="BV115" s="523"/>
      <c r="BW115" s="523"/>
      <c r="BX115" s="523"/>
      <c r="BY115" s="523"/>
      <c r="BZ115" s="523"/>
      <c r="CA115" s="84"/>
    </row>
    <row r="116" spans="1:79" s="1" customFormat="1" ht="18" customHeight="1" thickTop="1" thickBot="1">
      <c r="A116" s="482">
        <v>52</v>
      </c>
      <c r="B116" s="476" t="s">
        <v>1176</v>
      </c>
      <c r="C116" s="471"/>
      <c r="D116" s="469" t="str">
        <f>IF(C116&gt;0,VLOOKUP(C116,男子登録情報!$A$1:$H$1688,3,0),"")</f>
        <v/>
      </c>
      <c r="E116" s="469" t="str">
        <f>IF(C116&gt;0,VLOOKUP(C116,男子登録情報!$A$1:$H$1688,4,0),"")</f>
        <v/>
      </c>
      <c r="F116" s="469" t="str">
        <f>IF(C116&gt;0,VLOOKUP(C116,男子登録情報!$A$1:$H$1688,7,0),"")</f>
        <v/>
      </c>
      <c r="G116" s="320" t="str">
        <f>IF(C116&gt;0,VLOOKUP(C116,男子登録情報!$A$1:$H$1688,8,0),"")</f>
        <v/>
      </c>
      <c r="H116" s="475" t="e">
        <f>IF(G117&gt;0,VLOOKUP(G117,男子登録情報!$N$2:$O$49,2,0),"")</f>
        <v>#N/A</v>
      </c>
      <c r="I116" s="473" t="str">
        <f t="shared" ref="I116" si="638">IF(C116&gt;0,TEXT(C116,"100000000"),"000000000")</f>
        <v>000000000</v>
      </c>
      <c r="J116" s="321" t="s">
        <v>24</v>
      </c>
      <c r="K116" s="322"/>
      <c r="L116" s="5" t="str">
        <f>IF(K116&gt;0,VLOOKUP(K116,男子登録情報!$M$68:$N$86,2,0),"")</f>
        <v/>
      </c>
      <c r="M116" s="321" t="s">
        <v>27</v>
      </c>
      <c r="N116" s="275"/>
      <c r="O116" s="276" t="str">
        <f t="shared" si="561"/>
        <v/>
      </c>
      <c r="P116" s="277"/>
      <c r="Q116" s="329" t="str">
        <f t="shared" si="413"/>
        <v/>
      </c>
      <c r="R116" s="479"/>
      <c r="S116" s="480"/>
      <c r="T116" s="481"/>
      <c r="U116" s="444"/>
      <c r="V116" s="444"/>
      <c r="X116" s="84">
        <f t="shared" si="410"/>
        <v>0</v>
      </c>
      <c r="Z116" s="97">
        <f t="shared" si="524"/>
        <v>0</v>
      </c>
      <c r="AA116" s="523">
        <f t="shared" ref="AA116" si="639">C116</f>
        <v>0</v>
      </c>
      <c r="AB116" s="84" t="str">
        <f t="shared" si="526"/>
        <v/>
      </c>
      <c r="AC116" s="84" t="str">
        <f t="shared" si="527"/>
        <v/>
      </c>
      <c r="AD116" s="84" t="str">
        <f t="shared" si="528"/>
        <v/>
      </c>
      <c r="AE116" s="84" t="str">
        <f t="shared" si="529"/>
        <v/>
      </c>
      <c r="AF116" s="100">
        <f t="shared" si="530"/>
        <v>0</v>
      </c>
      <c r="AG116" s="188" t="str">
        <f t="shared" ref="AG116" si="640">IF(D116="","",D116)</f>
        <v/>
      </c>
      <c r="AH116" s="84" t="str">
        <f t="shared" si="532"/>
        <v/>
      </c>
      <c r="AI116" s="84" t="str">
        <f t="shared" si="533"/>
        <v/>
      </c>
      <c r="AJ116" s="104" t="str">
        <f t="shared" si="402"/>
        <v/>
      </c>
      <c r="AK116" s="93">
        <f t="shared" si="534"/>
        <v>0</v>
      </c>
      <c r="AL116" s="93">
        <f>IFERROR(IF(C116="",0,IF(COUNTIF($C$14:C116,C116)&gt;1,1,0)),"")</f>
        <v>0</v>
      </c>
      <c r="AN116" s="93">
        <f t="shared" si="535"/>
        <v>0</v>
      </c>
      <c r="AO116" s="93" t="str">
        <f t="shared" si="536"/>
        <v>00000</v>
      </c>
      <c r="AP116" s="109" t="str">
        <f t="shared" si="537"/>
        <v>0秒0</v>
      </c>
      <c r="AQ116" s="110">
        <f t="shared" si="538"/>
        <v>0</v>
      </c>
      <c r="AR116" s="110" t="str">
        <f t="shared" si="539"/>
        <v>0</v>
      </c>
      <c r="AS116" s="110" t="str">
        <f t="shared" si="540"/>
        <v>0</v>
      </c>
      <c r="AT116" s="110" t="str">
        <f t="shared" si="541"/>
        <v>0m</v>
      </c>
      <c r="AU116" s="110" t="str">
        <f t="shared" si="542"/>
        <v>点</v>
      </c>
      <c r="AV116" s="93">
        <f t="shared" si="543"/>
        <v>0</v>
      </c>
      <c r="AW116" s="83" t="str">
        <f t="shared" si="544"/>
        <v/>
      </c>
      <c r="AX116" s="93">
        <f t="shared" si="545"/>
        <v>0</v>
      </c>
      <c r="AY116" s="93">
        <f t="shared" si="546"/>
        <v>0</v>
      </c>
      <c r="AZ116" s="93">
        <f t="shared" si="547"/>
        <v>0</v>
      </c>
      <c r="BA116" s="503">
        <f>IF(U116="",0,COUNTA($U$14:U117))</f>
        <v>0</v>
      </c>
      <c r="BB116" s="503">
        <f>IF(V116="",0,COUNTA($V$14:V117))</f>
        <v>0</v>
      </c>
      <c r="BC116" s="519" t="e">
        <f>IF(OR($L116="20100",$L117="20100",#REF!="20100"),COUNTIF($L$14:L117,"20100"),0)</f>
        <v>#REF!</v>
      </c>
      <c r="BD116" s="521" t="e">
        <f>IF($BC116=0,0,INDEX($N116:$N117,MATCH("20100",$L116:$L117,0),1))</f>
        <v>#REF!</v>
      </c>
      <c r="BE116" s="84" t="str">
        <f t="shared" si="548"/>
        <v/>
      </c>
      <c r="BF116" s="84" t="str">
        <f t="shared" si="549"/>
        <v/>
      </c>
      <c r="BG116" s="84" t="str">
        <f t="shared" si="550"/>
        <v/>
      </c>
      <c r="BH116" s="124" t="str">
        <f>IF(K116="","",COUNTIF($BG$14:BG116,BG116))</f>
        <v/>
      </c>
      <c r="BI116" s="1" t="str">
        <f t="shared" si="551"/>
        <v/>
      </c>
      <c r="BJ116" s="523" t="str">
        <f>IF(D116="","",COUNTIF($AG$14:AG116,AG116))</f>
        <v/>
      </c>
      <c r="BK116" s="523">
        <f t="shared" ref="BK116" si="641">IF(BJ116=1,BJ116,0)</f>
        <v>0</v>
      </c>
      <c r="BL116" s="523" t="str">
        <f t="shared" ref="BL116" si="642">IF(D116="","",$BP116)</f>
        <v/>
      </c>
      <c r="BM116" s="523" t="str">
        <f t="shared" ref="BM116" si="643">IF(E116="","",$BP116)</f>
        <v/>
      </c>
      <c r="BN116" s="523" t="str">
        <f t="shared" ref="BN116" si="644">IF(G116="","",$BP116)</f>
        <v/>
      </c>
      <c r="BO116" s="524" t="str">
        <f t="shared" ref="BO116" si="645">IFERROR(IF(H116="","",BP116),"")</f>
        <v/>
      </c>
      <c r="BP116" s="523">
        <v>52</v>
      </c>
      <c r="BQ116" s="523">
        <f>IF(C116&gt;0,"",IF(COUNTIF(BL116:BO117,BP116)=4,"",1))</f>
        <v>1</v>
      </c>
      <c r="BR116" s="84">
        <f>COUNTIF($AH$14:AH116,AG116&amp;"-"&amp;"*5000m*")</f>
        <v>0</v>
      </c>
      <c r="BS116" s="523">
        <f>SUM(BR116:BR117)/3</f>
        <v>0</v>
      </c>
      <c r="BT116" s="524" t="str">
        <f>IF(AG116="","",IF(AND(COUNTA(K116:K117)=0,COUNTA(U116:V117)=0),1,""))</f>
        <v/>
      </c>
      <c r="BU116" s="523">
        <f>IF(AND($AG116="",COUNTA(U116)&gt;0),1,0)</f>
        <v>0</v>
      </c>
      <c r="BV116" s="523">
        <f>IF(AND($AG116="",COUNTA(V116)&gt;0),1,0)</f>
        <v>0</v>
      </c>
      <c r="BW116" s="523" t="str">
        <f t="shared" ref="BW116" si="646">D116&amp;"-"&amp;U116</f>
        <v>-</v>
      </c>
      <c r="BX116" s="523" t="str">
        <f>IF(U116="","",COUNTIF($BW$14:BW116,BW116))</f>
        <v/>
      </c>
      <c r="BY116" s="523" t="str">
        <f t="shared" ref="BY116" si="647">D116&amp;"-"&amp;V116</f>
        <v>-</v>
      </c>
      <c r="BZ116" s="523" t="str">
        <f>IF(V116="","",COUNTIF($BY$14:BY116,BY116))</f>
        <v/>
      </c>
      <c r="CA116" s="84" t="str">
        <f>IFERROR(IF(VLOOKUP(K116,種目数エラー用!$B:$C,2,FALSE)=(VLOOKUP(K117,種目数エラー用!$B:$C,2,FALSE)),1,""),"")</f>
        <v/>
      </c>
    </row>
    <row r="117" spans="1:79" s="1" customFormat="1" ht="18" customHeight="1" thickBot="1">
      <c r="A117" s="483"/>
      <c r="B117" s="477"/>
      <c r="C117" s="472"/>
      <c r="D117" s="470"/>
      <c r="E117" s="470"/>
      <c r="F117" s="470"/>
      <c r="G117" s="281" t="str">
        <f>IF(C116&gt;0,VLOOKUP(C116,男子登録情報!$A$1:$H$1688,5,0),"")</f>
        <v/>
      </c>
      <c r="H117" s="475"/>
      <c r="I117" s="475"/>
      <c r="J117" s="281" t="s">
        <v>28</v>
      </c>
      <c r="K117" s="280"/>
      <c r="L117" s="5" t="str">
        <f>IF(K117&gt;0,VLOOKUP(K117,男子登録情報!$M$68:$N$86,2,0),"")</f>
        <v/>
      </c>
      <c r="M117" s="281" t="s">
        <v>29</v>
      </c>
      <c r="N117" s="282"/>
      <c r="O117" s="278" t="str">
        <f t="shared" si="561"/>
        <v/>
      </c>
      <c r="P117" s="279"/>
      <c r="Q117" s="332" t="str">
        <f t="shared" si="413"/>
        <v/>
      </c>
      <c r="R117" s="463"/>
      <c r="S117" s="464"/>
      <c r="T117" s="465"/>
      <c r="U117" s="445"/>
      <c r="V117" s="445"/>
      <c r="X117" s="84">
        <f t="shared" si="410"/>
        <v>0</v>
      </c>
      <c r="Z117" s="97">
        <f t="shared" si="524"/>
        <v>0</v>
      </c>
      <c r="AA117" s="523"/>
      <c r="AB117" s="84" t="str">
        <f t="shared" si="526"/>
        <v/>
      </c>
      <c r="AC117" s="84" t="str">
        <f t="shared" si="527"/>
        <v/>
      </c>
      <c r="AD117" s="84" t="str">
        <f t="shared" si="528"/>
        <v/>
      </c>
      <c r="AE117" s="84" t="str">
        <f t="shared" si="529"/>
        <v/>
      </c>
      <c r="AF117" s="100">
        <f t="shared" si="530"/>
        <v>0</v>
      </c>
      <c r="AG117" s="189" t="str">
        <f t="shared" ref="AG117" si="648">AG116</f>
        <v/>
      </c>
      <c r="AH117" s="84" t="str">
        <f t="shared" si="532"/>
        <v/>
      </c>
      <c r="AI117" s="84" t="str">
        <f t="shared" si="533"/>
        <v/>
      </c>
      <c r="AJ117" s="104" t="str">
        <f t="shared" si="402"/>
        <v/>
      </c>
      <c r="AK117" s="93">
        <f t="shared" si="534"/>
        <v>0</v>
      </c>
      <c r="AL117" s="93">
        <f>IFERROR(IF(C117="",0,IF(COUNTIF($C$14:C117,C117)&gt;1,1,0)),"")</f>
        <v>0</v>
      </c>
      <c r="AN117" s="93">
        <f t="shared" si="535"/>
        <v>0</v>
      </c>
      <c r="AO117" s="93" t="str">
        <f t="shared" si="536"/>
        <v>00000</v>
      </c>
      <c r="AP117" s="109" t="str">
        <f t="shared" si="537"/>
        <v>0秒0</v>
      </c>
      <c r="AQ117" s="110">
        <f t="shared" si="538"/>
        <v>0</v>
      </c>
      <c r="AR117" s="110" t="str">
        <f t="shared" si="539"/>
        <v>0</v>
      </c>
      <c r="AS117" s="110" t="str">
        <f t="shared" si="540"/>
        <v>0</v>
      </c>
      <c r="AT117" s="110" t="str">
        <f t="shared" si="541"/>
        <v>0m</v>
      </c>
      <c r="AU117" s="110" t="str">
        <f t="shared" si="542"/>
        <v>点</v>
      </c>
      <c r="AV117" s="93">
        <f t="shared" si="543"/>
        <v>0</v>
      </c>
      <c r="AW117" s="83" t="str">
        <f t="shared" si="544"/>
        <v/>
      </c>
      <c r="AX117" s="93">
        <f t="shared" si="545"/>
        <v>0</v>
      </c>
      <c r="AY117" s="93">
        <f t="shared" si="546"/>
        <v>0</v>
      </c>
      <c r="AZ117" s="93">
        <f t="shared" si="547"/>
        <v>0</v>
      </c>
      <c r="BA117" s="504"/>
      <c r="BB117" s="504"/>
      <c r="BC117" s="520"/>
      <c r="BD117" s="522"/>
      <c r="BE117" s="84" t="str">
        <f t="shared" si="548"/>
        <v/>
      </c>
      <c r="BF117" s="84" t="str">
        <f t="shared" si="549"/>
        <v/>
      </c>
      <c r="BG117" s="84" t="str">
        <f t="shared" si="550"/>
        <v/>
      </c>
      <c r="BH117" s="124" t="str">
        <f>IF(K117="","",COUNTIF($BG$14:BG117,BG117))</f>
        <v/>
      </c>
      <c r="BI117" s="1" t="str">
        <f t="shared" si="551"/>
        <v/>
      </c>
      <c r="BJ117" s="523"/>
      <c r="BK117" s="523"/>
      <c r="BL117" s="523"/>
      <c r="BM117" s="523"/>
      <c r="BN117" s="523"/>
      <c r="BO117" s="525"/>
      <c r="BP117" s="523"/>
      <c r="BQ117" s="523"/>
      <c r="BR117" s="84">
        <f>COUNTIF($AH$14:AH117,AG117&amp;"-"&amp;"*5000m*")</f>
        <v>0</v>
      </c>
      <c r="BS117" s="523"/>
      <c r="BT117" s="525"/>
      <c r="BU117" s="523"/>
      <c r="BV117" s="523"/>
      <c r="BW117" s="523"/>
      <c r="BX117" s="523"/>
      <c r="BY117" s="523"/>
      <c r="BZ117" s="523"/>
      <c r="CA117" s="84"/>
    </row>
    <row r="118" spans="1:79" s="1" customFormat="1" ht="18" customHeight="1" thickTop="1" thickBot="1">
      <c r="A118" s="482">
        <v>53</v>
      </c>
      <c r="B118" s="476" t="s">
        <v>1176</v>
      </c>
      <c r="C118" s="471"/>
      <c r="D118" s="469" t="str">
        <f>IF(C118&gt;0,VLOOKUP(C118,男子登録情報!$A$1:$H$1688,3,0),"")</f>
        <v/>
      </c>
      <c r="E118" s="469" t="str">
        <f>IF(C118&gt;0,VLOOKUP(C118,男子登録情報!$A$1:$H$1688,4,0),"")</f>
        <v/>
      </c>
      <c r="F118" s="469" t="str">
        <f>IF(C118&gt;0,VLOOKUP(C118,男子登録情報!$A$1:$H$1688,7,0),"")</f>
        <v/>
      </c>
      <c r="G118" s="320" t="str">
        <f>IF(C118&gt;0,VLOOKUP(C118,男子登録情報!$A$1:$H$1688,8,0),"")</f>
        <v/>
      </c>
      <c r="H118" s="475" t="e">
        <f>IF(G119&gt;0,VLOOKUP(G119,男子登録情報!$N$2:$O$49,2,0),"")</f>
        <v>#N/A</v>
      </c>
      <c r="I118" s="473" t="str">
        <f t="shared" ref="I118" si="649">IF(C118&gt;0,TEXT(C118,"100000000"),"000000000")</f>
        <v>000000000</v>
      </c>
      <c r="J118" s="321" t="s">
        <v>24</v>
      </c>
      <c r="K118" s="322"/>
      <c r="L118" s="5" t="str">
        <f>IF(K118&gt;0,VLOOKUP(K118,男子登録情報!$M$68:$N$86,2,0),"")</f>
        <v/>
      </c>
      <c r="M118" s="321" t="s">
        <v>27</v>
      </c>
      <c r="N118" s="275"/>
      <c r="O118" s="276" t="str">
        <f t="shared" si="561"/>
        <v/>
      </c>
      <c r="P118" s="277"/>
      <c r="Q118" s="329" t="str">
        <f t="shared" si="413"/>
        <v/>
      </c>
      <c r="R118" s="479"/>
      <c r="S118" s="480"/>
      <c r="T118" s="481"/>
      <c r="U118" s="444"/>
      <c r="V118" s="444"/>
      <c r="X118" s="84">
        <f t="shared" si="410"/>
        <v>0</v>
      </c>
      <c r="Z118" s="97">
        <f t="shared" si="524"/>
        <v>0</v>
      </c>
      <c r="AA118" s="523">
        <f t="shared" ref="AA118" si="650">C118</f>
        <v>0</v>
      </c>
      <c r="AB118" s="84" t="str">
        <f t="shared" si="526"/>
        <v/>
      </c>
      <c r="AC118" s="84" t="str">
        <f t="shared" si="527"/>
        <v/>
      </c>
      <c r="AD118" s="84" t="str">
        <f t="shared" si="528"/>
        <v/>
      </c>
      <c r="AE118" s="84" t="str">
        <f t="shared" si="529"/>
        <v/>
      </c>
      <c r="AF118" s="100">
        <f t="shared" si="530"/>
        <v>0</v>
      </c>
      <c r="AG118" s="188" t="str">
        <f t="shared" ref="AG118" si="651">IF(D118="","",D118)</f>
        <v/>
      </c>
      <c r="AH118" s="84" t="str">
        <f t="shared" si="532"/>
        <v/>
      </c>
      <c r="AI118" s="84" t="str">
        <f t="shared" si="533"/>
        <v/>
      </c>
      <c r="AJ118" s="104" t="str">
        <f t="shared" si="402"/>
        <v/>
      </c>
      <c r="AK118" s="93">
        <f t="shared" si="534"/>
        <v>0</v>
      </c>
      <c r="AL118" s="93">
        <f>IFERROR(IF(C118="",0,IF(COUNTIF($C$14:C118,C118)&gt;1,1,0)),"")</f>
        <v>0</v>
      </c>
      <c r="AN118" s="93">
        <f t="shared" si="535"/>
        <v>0</v>
      </c>
      <c r="AO118" s="93" t="str">
        <f t="shared" si="536"/>
        <v>00000</v>
      </c>
      <c r="AP118" s="109" t="str">
        <f t="shared" si="537"/>
        <v>0秒0</v>
      </c>
      <c r="AQ118" s="110">
        <f t="shared" si="538"/>
        <v>0</v>
      </c>
      <c r="AR118" s="110" t="str">
        <f t="shared" si="539"/>
        <v>0</v>
      </c>
      <c r="AS118" s="110" t="str">
        <f t="shared" si="540"/>
        <v>0</v>
      </c>
      <c r="AT118" s="110" t="str">
        <f t="shared" si="541"/>
        <v>0m</v>
      </c>
      <c r="AU118" s="110" t="str">
        <f t="shared" si="542"/>
        <v>点</v>
      </c>
      <c r="AV118" s="93">
        <f t="shared" si="543"/>
        <v>0</v>
      </c>
      <c r="AW118" s="83" t="str">
        <f t="shared" si="544"/>
        <v/>
      </c>
      <c r="AX118" s="93">
        <f t="shared" si="545"/>
        <v>0</v>
      </c>
      <c r="AY118" s="93">
        <f t="shared" si="546"/>
        <v>0</v>
      </c>
      <c r="AZ118" s="93">
        <f t="shared" si="547"/>
        <v>0</v>
      </c>
      <c r="BA118" s="503">
        <f>IF(U118="",0,COUNTA($U$14:U119))</f>
        <v>0</v>
      </c>
      <c r="BB118" s="503">
        <f>IF(V118="",0,COUNTA($V$14:V119))</f>
        <v>0</v>
      </c>
      <c r="BC118" s="519" t="e">
        <f>IF(OR($L118="20100",$L119="20100",#REF!="20100"),COUNTIF($L$14:L119,"20100"),0)</f>
        <v>#REF!</v>
      </c>
      <c r="BD118" s="521" t="e">
        <f>IF($BC118=0,0,INDEX($N118:$N119,MATCH("20100",$L118:$L119,0),1))</f>
        <v>#REF!</v>
      </c>
      <c r="BE118" s="84" t="str">
        <f t="shared" si="548"/>
        <v/>
      </c>
      <c r="BF118" s="84" t="str">
        <f t="shared" si="549"/>
        <v/>
      </c>
      <c r="BG118" s="84" t="str">
        <f t="shared" si="550"/>
        <v/>
      </c>
      <c r="BH118" s="124" t="str">
        <f>IF(K118="","",COUNTIF($BG$14:BG118,BG118))</f>
        <v/>
      </c>
      <c r="BI118" s="1" t="str">
        <f t="shared" si="551"/>
        <v/>
      </c>
      <c r="BJ118" s="523" t="str">
        <f>IF(D118="","",COUNTIF($AG$14:AG118,AG118))</f>
        <v/>
      </c>
      <c r="BK118" s="523">
        <f t="shared" ref="BK118" si="652">IF(BJ118=1,BJ118,0)</f>
        <v>0</v>
      </c>
      <c r="BL118" s="523" t="str">
        <f t="shared" ref="BL118" si="653">IF(D118="","",$BP118)</f>
        <v/>
      </c>
      <c r="BM118" s="523" t="str">
        <f t="shared" ref="BM118" si="654">IF(E118="","",$BP118)</f>
        <v/>
      </c>
      <c r="BN118" s="523" t="str">
        <f t="shared" ref="BN118" si="655">IF(G118="","",$BP118)</f>
        <v/>
      </c>
      <c r="BO118" s="524" t="str">
        <f t="shared" ref="BO118" si="656">IFERROR(IF(H118="","",BP118),"")</f>
        <v/>
      </c>
      <c r="BP118" s="523">
        <v>53</v>
      </c>
      <c r="BQ118" s="523">
        <f>IF(C118&gt;0,"",IF(COUNTIF(BL118:BO119,BP118)=4,"",1))</f>
        <v>1</v>
      </c>
      <c r="BR118" s="84">
        <f>COUNTIF($AH$14:AH118,AG118&amp;"-"&amp;"*5000m*")</f>
        <v>0</v>
      </c>
      <c r="BS118" s="523">
        <f>SUM(BR118:BR119)/3</f>
        <v>0</v>
      </c>
      <c r="BT118" s="524" t="str">
        <f>IF(AG118="","",IF(AND(COUNTA(K118:K119)=0,COUNTA(U118:V119)=0),1,""))</f>
        <v/>
      </c>
      <c r="BU118" s="523">
        <f>IF(AND($AG118="",COUNTA(U118)&gt;0),1,0)</f>
        <v>0</v>
      </c>
      <c r="BV118" s="523">
        <f>IF(AND($AG118="",COUNTA(V118)&gt;0),1,0)</f>
        <v>0</v>
      </c>
      <c r="BW118" s="523" t="str">
        <f t="shared" ref="BW118" si="657">D118&amp;"-"&amp;U118</f>
        <v>-</v>
      </c>
      <c r="BX118" s="523" t="str">
        <f>IF(U118="","",COUNTIF($BW$14:BW118,BW118))</f>
        <v/>
      </c>
      <c r="BY118" s="523" t="str">
        <f t="shared" ref="BY118" si="658">D118&amp;"-"&amp;V118</f>
        <v>-</v>
      </c>
      <c r="BZ118" s="523" t="str">
        <f>IF(V118="","",COUNTIF($BY$14:BY118,BY118))</f>
        <v/>
      </c>
      <c r="CA118" s="84" t="str">
        <f>IFERROR(IF(VLOOKUP(K118,種目数エラー用!$B:$C,2,FALSE)=(VLOOKUP(K119,種目数エラー用!$B:$C,2,FALSE)),1,""),"")</f>
        <v/>
      </c>
    </row>
    <row r="119" spans="1:79" s="1" customFormat="1" ht="18" customHeight="1" thickBot="1">
      <c r="A119" s="483"/>
      <c r="B119" s="477"/>
      <c r="C119" s="472"/>
      <c r="D119" s="470"/>
      <c r="E119" s="470"/>
      <c r="F119" s="470"/>
      <c r="G119" s="281" t="str">
        <f>IF(C118&gt;0,VLOOKUP(C118,男子登録情報!$A$1:$H$1688,5,0),"")</f>
        <v/>
      </c>
      <c r="H119" s="475"/>
      <c r="I119" s="475"/>
      <c r="J119" s="281" t="s">
        <v>28</v>
      </c>
      <c r="K119" s="280"/>
      <c r="L119" s="5" t="str">
        <f>IF(K119&gt;0,VLOOKUP(K119,男子登録情報!$M$68:$N$86,2,0),"")</f>
        <v/>
      </c>
      <c r="M119" s="281" t="s">
        <v>29</v>
      </c>
      <c r="N119" s="282"/>
      <c r="O119" s="278" t="str">
        <f t="shared" si="561"/>
        <v/>
      </c>
      <c r="P119" s="279"/>
      <c r="Q119" s="332" t="str">
        <f t="shared" si="413"/>
        <v/>
      </c>
      <c r="R119" s="463"/>
      <c r="S119" s="464"/>
      <c r="T119" s="465"/>
      <c r="U119" s="445"/>
      <c r="V119" s="445"/>
      <c r="X119" s="84">
        <f t="shared" si="410"/>
        <v>0</v>
      </c>
      <c r="Z119" s="97">
        <f t="shared" si="524"/>
        <v>0</v>
      </c>
      <c r="AA119" s="523"/>
      <c r="AB119" s="84" t="str">
        <f t="shared" si="526"/>
        <v/>
      </c>
      <c r="AC119" s="84" t="str">
        <f t="shared" si="527"/>
        <v/>
      </c>
      <c r="AD119" s="84" t="str">
        <f t="shared" si="528"/>
        <v/>
      </c>
      <c r="AE119" s="84" t="str">
        <f t="shared" si="529"/>
        <v/>
      </c>
      <c r="AF119" s="100">
        <f t="shared" si="530"/>
        <v>0</v>
      </c>
      <c r="AG119" s="189" t="str">
        <f t="shared" ref="AG119" si="659">AG118</f>
        <v/>
      </c>
      <c r="AH119" s="84" t="str">
        <f t="shared" si="532"/>
        <v/>
      </c>
      <c r="AI119" s="84" t="str">
        <f t="shared" si="533"/>
        <v/>
      </c>
      <c r="AJ119" s="104" t="str">
        <f t="shared" si="402"/>
        <v/>
      </c>
      <c r="AK119" s="93">
        <f t="shared" si="534"/>
        <v>0</v>
      </c>
      <c r="AL119" s="93">
        <f>IFERROR(IF(C119="",0,IF(COUNTIF($C$14:C119,C119)&gt;1,1,0)),"")</f>
        <v>0</v>
      </c>
      <c r="AN119" s="93">
        <f t="shared" si="535"/>
        <v>0</v>
      </c>
      <c r="AO119" s="93" t="str">
        <f t="shared" si="536"/>
        <v>00000</v>
      </c>
      <c r="AP119" s="109" t="str">
        <f t="shared" si="537"/>
        <v>0秒0</v>
      </c>
      <c r="AQ119" s="110">
        <f t="shared" si="538"/>
        <v>0</v>
      </c>
      <c r="AR119" s="110" t="str">
        <f t="shared" si="539"/>
        <v>0</v>
      </c>
      <c r="AS119" s="110" t="str">
        <f t="shared" si="540"/>
        <v>0</v>
      </c>
      <c r="AT119" s="110" t="str">
        <f t="shared" si="541"/>
        <v>0m</v>
      </c>
      <c r="AU119" s="110" t="str">
        <f t="shared" si="542"/>
        <v>点</v>
      </c>
      <c r="AV119" s="93">
        <f t="shared" si="543"/>
        <v>0</v>
      </c>
      <c r="AW119" s="83" t="str">
        <f t="shared" si="544"/>
        <v/>
      </c>
      <c r="AX119" s="93">
        <f t="shared" si="545"/>
        <v>0</v>
      </c>
      <c r="AY119" s="93">
        <f t="shared" si="546"/>
        <v>0</v>
      </c>
      <c r="AZ119" s="93">
        <f t="shared" si="547"/>
        <v>0</v>
      </c>
      <c r="BA119" s="504"/>
      <c r="BB119" s="504"/>
      <c r="BC119" s="520"/>
      <c r="BD119" s="522"/>
      <c r="BE119" s="84" t="str">
        <f t="shared" si="548"/>
        <v/>
      </c>
      <c r="BF119" s="84" t="str">
        <f t="shared" si="549"/>
        <v/>
      </c>
      <c r="BG119" s="84" t="str">
        <f t="shared" si="550"/>
        <v/>
      </c>
      <c r="BH119" s="124" t="str">
        <f>IF(K119="","",COUNTIF($BG$14:BG119,BG119))</f>
        <v/>
      </c>
      <c r="BI119" s="1" t="str">
        <f t="shared" si="551"/>
        <v/>
      </c>
      <c r="BJ119" s="523"/>
      <c r="BK119" s="523"/>
      <c r="BL119" s="523"/>
      <c r="BM119" s="523"/>
      <c r="BN119" s="523"/>
      <c r="BO119" s="525"/>
      <c r="BP119" s="523"/>
      <c r="BQ119" s="523"/>
      <c r="BR119" s="84">
        <f>COUNTIF($AH$14:AH119,AG119&amp;"-"&amp;"*5000m*")</f>
        <v>0</v>
      </c>
      <c r="BS119" s="523"/>
      <c r="BT119" s="525"/>
      <c r="BU119" s="523"/>
      <c r="BV119" s="523"/>
      <c r="BW119" s="523"/>
      <c r="BX119" s="523"/>
      <c r="BY119" s="523"/>
      <c r="BZ119" s="523"/>
      <c r="CA119" s="84"/>
    </row>
    <row r="120" spans="1:79" s="1" customFormat="1" ht="18" customHeight="1" thickTop="1" thickBot="1">
      <c r="A120" s="482">
        <v>54</v>
      </c>
      <c r="B120" s="476" t="s">
        <v>1176</v>
      </c>
      <c r="C120" s="471"/>
      <c r="D120" s="469" t="str">
        <f>IF(C120&gt;0,VLOOKUP(C120,男子登録情報!$A$1:$H$1688,3,0),"")</f>
        <v/>
      </c>
      <c r="E120" s="469" t="str">
        <f>IF(C120&gt;0,VLOOKUP(C120,男子登録情報!$A$1:$H$1688,4,0),"")</f>
        <v/>
      </c>
      <c r="F120" s="469" t="str">
        <f>IF(C120&gt;0,VLOOKUP(C120,男子登録情報!$A$1:$H$1688,7,0),"")</f>
        <v/>
      </c>
      <c r="G120" s="320" t="str">
        <f>IF(C120&gt;0,VLOOKUP(C120,男子登録情報!$A$1:$H$1688,8,0),"")</f>
        <v/>
      </c>
      <c r="H120" s="475" t="e">
        <f>IF(G121&gt;0,VLOOKUP(G121,男子登録情報!$N$2:$O$49,2,0),"")</f>
        <v>#N/A</v>
      </c>
      <c r="I120" s="473" t="str">
        <f t="shared" ref="I120" si="660">IF(C120&gt;0,TEXT(C120,"100000000"),"000000000")</f>
        <v>000000000</v>
      </c>
      <c r="J120" s="321" t="s">
        <v>24</v>
      </c>
      <c r="K120" s="322"/>
      <c r="L120" s="5" t="str">
        <f>IF(K120&gt;0,VLOOKUP(K120,男子登録情報!$M$68:$N$86,2,0),"")</f>
        <v/>
      </c>
      <c r="M120" s="321" t="s">
        <v>27</v>
      </c>
      <c r="N120" s="275"/>
      <c r="O120" s="276" t="str">
        <f t="shared" si="561"/>
        <v/>
      </c>
      <c r="P120" s="277"/>
      <c r="Q120" s="329" t="str">
        <f t="shared" si="413"/>
        <v/>
      </c>
      <c r="R120" s="479"/>
      <c r="S120" s="480"/>
      <c r="T120" s="481"/>
      <c r="U120" s="444"/>
      <c r="V120" s="444"/>
      <c r="X120" s="84">
        <f t="shared" si="410"/>
        <v>0</v>
      </c>
      <c r="Z120" s="97">
        <f t="shared" si="524"/>
        <v>0</v>
      </c>
      <c r="AA120" s="523">
        <f t="shared" ref="AA120" si="661">C120</f>
        <v>0</v>
      </c>
      <c r="AB120" s="84" t="str">
        <f t="shared" si="526"/>
        <v/>
      </c>
      <c r="AC120" s="84" t="str">
        <f t="shared" si="527"/>
        <v/>
      </c>
      <c r="AD120" s="84" t="str">
        <f t="shared" si="528"/>
        <v/>
      </c>
      <c r="AE120" s="84" t="str">
        <f t="shared" si="529"/>
        <v/>
      </c>
      <c r="AF120" s="100">
        <f t="shared" si="530"/>
        <v>0</v>
      </c>
      <c r="AG120" s="188" t="str">
        <f t="shared" ref="AG120" si="662">IF(D120="","",D120)</f>
        <v/>
      </c>
      <c r="AH120" s="84" t="str">
        <f t="shared" si="532"/>
        <v/>
      </c>
      <c r="AI120" s="84" t="str">
        <f t="shared" si="533"/>
        <v/>
      </c>
      <c r="AJ120" s="104" t="str">
        <f t="shared" si="402"/>
        <v/>
      </c>
      <c r="AK120" s="93">
        <f t="shared" si="534"/>
        <v>0</v>
      </c>
      <c r="AL120" s="93">
        <f>IFERROR(IF(C120="",0,IF(COUNTIF($C$14:C120,C120)&gt;1,1,0)),"")</f>
        <v>0</v>
      </c>
      <c r="AN120" s="93">
        <f t="shared" si="535"/>
        <v>0</v>
      </c>
      <c r="AO120" s="93" t="str">
        <f t="shared" si="536"/>
        <v>00000</v>
      </c>
      <c r="AP120" s="109" t="str">
        <f t="shared" si="537"/>
        <v>0秒0</v>
      </c>
      <c r="AQ120" s="110">
        <f t="shared" si="538"/>
        <v>0</v>
      </c>
      <c r="AR120" s="110" t="str">
        <f t="shared" si="539"/>
        <v>0</v>
      </c>
      <c r="AS120" s="110" t="str">
        <f t="shared" si="540"/>
        <v>0</v>
      </c>
      <c r="AT120" s="110" t="str">
        <f t="shared" si="541"/>
        <v>0m</v>
      </c>
      <c r="AU120" s="110" t="str">
        <f t="shared" si="542"/>
        <v>点</v>
      </c>
      <c r="AV120" s="93">
        <f t="shared" si="543"/>
        <v>0</v>
      </c>
      <c r="AW120" s="83" t="str">
        <f t="shared" si="544"/>
        <v/>
      </c>
      <c r="AX120" s="93">
        <f t="shared" si="545"/>
        <v>0</v>
      </c>
      <c r="AY120" s="93">
        <f t="shared" si="546"/>
        <v>0</v>
      </c>
      <c r="AZ120" s="93">
        <f t="shared" si="547"/>
        <v>0</v>
      </c>
      <c r="BA120" s="503">
        <f>IF(U120="",0,COUNTA($U$14:U121))</f>
        <v>0</v>
      </c>
      <c r="BB120" s="503">
        <f>IF(V120="",0,COUNTA($V$14:V121))</f>
        <v>0</v>
      </c>
      <c r="BC120" s="519" t="e">
        <f>IF(OR($L120="20100",$L121="20100",#REF!="20100"),COUNTIF($L$14:L121,"20100"),0)</f>
        <v>#REF!</v>
      </c>
      <c r="BD120" s="521" t="e">
        <f>IF($BC120=0,0,INDEX($N120:$N121,MATCH("20100",$L120:$L121,0),1))</f>
        <v>#REF!</v>
      </c>
      <c r="BE120" s="84" t="str">
        <f t="shared" si="548"/>
        <v/>
      </c>
      <c r="BF120" s="84" t="str">
        <f t="shared" si="549"/>
        <v/>
      </c>
      <c r="BG120" s="84" t="str">
        <f t="shared" si="550"/>
        <v/>
      </c>
      <c r="BH120" s="124" t="str">
        <f>IF(K120="","",COUNTIF($BG$14:BG120,BG120))</f>
        <v/>
      </c>
      <c r="BI120" s="1" t="str">
        <f t="shared" si="551"/>
        <v/>
      </c>
      <c r="BJ120" s="523" t="str">
        <f>IF(D120="","",COUNTIF($AG$14:AG120,AG120))</f>
        <v/>
      </c>
      <c r="BK120" s="523">
        <f t="shared" ref="BK120" si="663">IF(BJ120=1,BJ120,0)</f>
        <v>0</v>
      </c>
      <c r="BL120" s="523" t="str">
        <f t="shared" ref="BL120" si="664">IF(D120="","",$BP120)</f>
        <v/>
      </c>
      <c r="BM120" s="523" t="str">
        <f t="shared" ref="BM120" si="665">IF(E120="","",$BP120)</f>
        <v/>
      </c>
      <c r="BN120" s="523" t="str">
        <f t="shared" ref="BN120" si="666">IF(G120="","",$BP120)</f>
        <v/>
      </c>
      <c r="BO120" s="524" t="str">
        <f t="shared" ref="BO120" si="667">IFERROR(IF(H120="","",BP120),"")</f>
        <v/>
      </c>
      <c r="BP120" s="523">
        <v>54</v>
      </c>
      <c r="BQ120" s="523">
        <f>IF(C120&gt;0,"",IF(COUNTIF(BL120:BO121,BP120)=4,"",1))</f>
        <v>1</v>
      </c>
      <c r="BR120" s="84">
        <f>COUNTIF($AH$14:AH120,AG120&amp;"-"&amp;"*5000m*")</f>
        <v>0</v>
      </c>
      <c r="BS120" s="523">
        <f>SUM(BR120:BR121)/3</f>
        <v>0</v>
      </c>
      <c r="BT120" s="524" t="str">
        <f>IF(AG120="","",IF(AND(COUNTA(K120:K121)=0,COUNTA(U120:V121)=0),1,""))</f>
        <v/>
      </c>
      <c r="BU120" s="523">
        <f>IF(AND($AG120="",COUNTA(U120)&gt;0),1,0)</f>
        <v>0</v>
      </c>
      <c r="BV120" s="523">
        <f>IF(AND($AG120="",COUNTA(V120)&gt;0),1,0)</f>
        <v>0</v>
      </c>
      <c r="BW120" s="523" t="str">
        <f t="shared" ref="BW120" si="668">D120&amp;"-"&amp;U120</f>
        <v>-</v>
      </c>
      <c r="BX120" s="523" t="str">
        <f>IF(U120="","",COUNTIF($BW$14:BW120,BW120))</f>
        <v/>
      </c>
      <c r="BY120" s="523" t="str">
        <f t="shared" ref="BY120" si="669">D120&amp;"-"&amp;V120</f>
        <v>-</v>
      </c>
      <c r="BZ120" s="523" t="str">
        <f>IF(V120="","",COUNTIF($BY$14:BY120,BY120))</f>
        <v/>
      </c>
      <c r="CA120" s="84" t="str">
        <f>IFERROR(IF(VLOOKUP(K120,種目数エラー用!$B:$C,2,FALSE)=(VLOOKUP(K121,種目数エラー用!$B:$C,2,FALSE)),1,""),"")</f>
        <v/>
      </c>
    </row>
    <row r="121" spans="1:79" s="1" customFormat="1" ht="18" customHeight="1" thickBot="1">
      <c r="A121" s="483"/>
      <c r="B121" s="477"/>
      <c r="C121" s="472"/>
      <c r="D121" s="470"/>
      <c r="E121" s="470"/>
      <c r="F121" s="470"/>
      <c r="G121" s="281" t="str">
        <f>IF(C120&gt;0,VLOOKUP(C120,男子登録情報!$A$1:$H$1688,5,0),"")</f>
        <v/>
      </c>
      <c r="H121" s="475"/>
      <c r="I121" s="475"/>
      <c r="J121" s="281" t="s">
        <v>28</v>
      </c>
      <c r="K121" s="280"/>
      <c r="L121" s="5" t="str">
        <f>IF(K121&gt;0,VLOOKUP(K121,男子登録情報!$M$68:$N$86,2,0),"")</f>
        <v/>
      </c>
      <c r="M121" s="281" t="s">
        <v>29</v>
      </c>
      <c r="N121" s="282"/>
      <c r="O121" s="278" t="str">
        <f t="shared" si="561"/>
        <v/>
      </c>
      <c r="P121" s="279"/>
      <c r="Q121" s="332" t="str">
        <f t="shared" si="413"/>
        <v/>
      </c>
      <c r="R121" s="463"/>
      <c r="S121" s="464"/>
      <c r="T121" s="465"/>
      <c r="U121" s="445"/>
      <c r="V121" s="445"/>
      <c r="X121" s="84">
        <f t="shared" si="410"/>
        <v>0</v>
      </c>
      <c r="Z121" s="97">
        <f t="shared" si="524"/>
        <v>0</v>
      </c>
      <c r="AA121" s="523"/>
      <c r="AB121" s="84" t="str">
        <f t="shared" si="526"/>
        <v/>
      </c>
      <c r="AC121" s="84" t="str">
        <f t="shared" si="527"/>
        <v/>
      </c>
      <c r="AD121" s="84" t="str">
        <f t="shared" si="528"/>
        <v/>
      </c>
      <c r="AE121" s="84" t="str">
        <f t="shared" si="529"/>
        <v/>
      </c>
      <c r="AF121" s="100">
        <f t="shared" si="530"/>
        <v>0</v>
      </c>
      <c r="AG121" s="189" t="str">
        <f t="shared" ref="AG121" si="670">AG120</f>
        <v/>
      </c>
      <c r="AH121" s="84" t="str">
        <f t="shared" si="532"/>
        <v/>
      </c>
      <c r="AI121" s="84" t="str">
        <f t="shared" si="533"/>
        <v/>
      </c>
      <c r="AJ121" s="104" t="str">
        <f t="shared" si="402"/>
        <v/>
      </c>
      <c r="AK121" s="93">
        <f t="shared" si="534"/>
        <v>0</v>
      </c>
      <c r="AL121" s="93">
        <f>IFERROR(IF(C121="",0,IF(COUNTIF($C$14:C121,C121)&gt;1,1,0)),"")</f>
        <v>0</v>
      </c>
      <c r="AN121" s="93">
        <f t="shared" si="535"/>
        <v>0</v>
      </c>
      <c r="AO121" s="93" t="str">
        <f t="shared" si="536"/>
        <v>00000</v>
      </c>
      <c r="AP121" s="109" t="str">
        <f t="shared" si="537"/>
        <v>0秒0</v>
      </c>
      <c r="AQ121" s="110">
        <f t="shared" si="538"/>
        <v>0</v>
      </c>
      <c r="AR121" s="110" t="str">
        <f t="shared" si="539"/>
        <v>0</v>
      </c>
      <c r="AS121" s="110" t="str">
        <f t="shared" si="540"/>
        <v>0</v>
      </c>
      <c r="AT121" s="110" t="str">
        <f t="shared" si="541"/>
        <v>0m</v>
      </c>
      <c r="AU121" s="110" t="str">
        <f t="shared" si="542"/>
        <v>点</v>
      </c>
      <c r="AV121" s="93">
        <f t="shared" si="543"/>
        <v>0</v>
      </c>
      <c r="AW121" s="83" t="str">
        <f t="shared" si="544"/>
        <v/>
      </c>
      <c r="AX121" s="93">
        <f t="shared" si="545"/>
        <v>0</v>
      </c>
      <c r="AY121" s="93">
        <f t="shared" si="546"/>
        <v>0</v>
      </c>
      <c r="AZ121" s="93">
        <f t="shared" si="547"/>
        <v>0</v>
      </c>
      <c r="BA121" s="504"/>
      <c r="BB121" s="504"/>
      <c r="BC121" s="520"/>
      <c r="BD121" s="522"/>
      <c r="BE121" s="84" t="str">
        <f t="shared" si="548"/>
        <v/>
      </c>
      <c r="BF121" s="84" t="str">
        <f t="shared" si="549"/>
        <v/>
      </c>
      <c r="BG121" s="84" t="str">
        <f t="shared" si="550"/>
        <v/>
      </c>
      <c r="BH121" s="124" t="str">
        <f>IF(K121="","",COUNTIF($BG$14:BG121,BG121))</f>
        <v/>
      </c>
      <c r="BI121" s="1" t="str">
        <f t="shared" si="551"/>
        <v/>
      </c>
      <c r="BJ121" s="523"/>
      <c r="BK121" s="523"/>
      <c r="BL121" s="523"/>
      <c r="BM121" s="523"/>
      <c r="BN121" s="523"/>
      <c r="BO121" s="525"/>
      <c r="BP121" s="523"/>
      <c r="BQ121" s="523"/>
      <c r="BR121" s="84">
        <f>COUNTIF($AH$14:AH121,AG121&amp;"-"&amp;"*5000m*")</f>
        <v>0</v>
      </c>
      <c r="BS121" s="523"/>
      <c r="BT121" s="525"/>
      <c r="BU121" s="523"/>
      <c r="BV121" s="523"/>
      <c r="BW121" s="523"/>
      <c r="BX121" s="523"/>
      <c r="BY121" s="523"/>
      <c r="BZ121" s="523"/>
      <c r="CA121" s="84"/>
    </row>
    <row r="122" spans="1:79" s="1" customFormat="1" ht="18" customHeight="1" thickTop="1" thickBot="1">
      <c r="A122" s="482">
        <v>55</v>
      </c>
      <c r="B122" s="476" t="s">
        <v>1176</v>
      </c>
      <c r="C122" s="471"/>
      <c r="D122" s="469" t="str">
        <f>IF(C122&gt;0,VLOOKUP(C122,男子登録情報!$A$1:$H$1688,3,0),"")</f>
        <v/>
      </c>
      <c r="E122" s="469" t="str">
        <f>IF(C122&gt;0,VLOOKUP(C122,男子登録情報!$A$1:$H$1688,4,0),"")</f>
        <v/>
      </c>
      <c r="F122" s="469" t="str">
        <f>IF(C122&gt;0,VLOOKUP(C122,男子登録情報!$A$1:$H$1688,7,0),"")</f>
        <v/>
      </c>
      <c r="G122" s="320" t="str">
        <f>IF(C122&gt;0,VLOOKUP(C122,男子登録情報!$A$1:$H$1688,8,0),"")</f>
        <v/>
      </c>
      <c r="H122" s="475" t="e">
        <f>IF(G123&gt;0,VLOOKUP(G123,男子登録情報!$N$2:$O$49,2,0),"")</f>
        <v>#N/A</v>
      </c>
      <c r="I122" s="473" t="str">
        <f t="shared" ref="I122" si="671">IF(C122&gt;0,TEXT(C122,"100000000"),"000000000")</f>
        <v>000000000</v>
      </c>
      <c r="J122" s="321" t="s">
        <v>24</v>
      </c>
      <c r="K122" s="322"/>
      <c r="L122" s="5" t="str">
        <f>IF(K122&gt;0,VLOOKUP(K122,男子登録情報!$M$68:$N$86,2,0),"")</f>
        <v/>
      </c>
      <c r="M122" s="321" t="s">
        <v>27</v>
      </c>
      <c r="N122" s="275"/>
      <c r="O122" s="276" t="str">
        <f t="shared" si="561"/>
        <v/>
      </c>
      <c r="P122" s="277"/>
      <c r="Q122" s="329" t="str">
        <f t="shared" si="413"/>
        <v/>
      </c>
      <c r="R122" s="479"/>
      <c r="S122" s="480"/>
      <c r="T122" s="481"/>
      <c r="U122" s="444"/>
      <c r="V122" s="444"/>
      <c r="X122" s="84">
        <f t="shared" si="410"/>
        <v>0</v>
      </c>
      <c r="Z122" s="97">
        <f t="shared" si="524"/>
        <v>0</v>
      </c>
      <c r="AA122" s="523">
        <f t="shared" ref="AA122" si="672">C122</f>
        <v>0</v>
      </c>
      <c r="AB122" s="84" t="str">
        <f t="shared" si="526"/>
        <v/>
      </c>
      <c r="AC122" s="84" t="str">
        <f t="shared" si="527"/>
        <v/>
      </c>
      <c r="AD122" s="84" t="str">
        <f t="shared" si="528"/>
        <v/>
      </c>
      <c r="AE122" s="84" t="str">
        <f t="shared" si="529"/>
        <v/>
      </c>
      <c r="AF122" s="100">
        <f t="shared" si="530"/>
        <v>0</v>
      </c>
      <c r="AG122" s="188" t="str">
        <f t="shared" ref="AG122" si="673">IF(D122="","",D122)</f>
        <v/>
      </c>
      <c r="AH122" s="84" t="str">
        <f t="shared" si="532"/>
        <v/>
      </c>
      <c r="AI122" s="84" t="str">
        <f t="shared" si="533"/>
        <v/>
      </c>
      <c r="AJ122" s="104" t="str">
        <f t="shared" si="402"/>
        <v/>
      </c>
      <c r="AK122" s="93">
        <f t="shared" si="534"/>
        <v>0</v>
      </c>
      <c r="AL122" s="93">
        <f>IFERROR(IF(C122="",0,IF(COUNTIF($C$14:C122,C122)&gt;1,1,0)),"")</f>
        <v>0</v>
      </c>
      <c r="AN122" s="93">
        <f t="shared" si="535"/>
        <v>0</v>
      </c>
      <c r="AO122" s="93" t="str">
        <f t="shared" si="536"/>
        <v>00000</v>
      </c>
      <c r="AP122" s="109" t="str">
        <f t="shared" si="537"/>
        <v>0秒0</v>
      </c>
      <c r="AQ122" s="110">
        <f t="shared" si="538"/>
        <v>0</v>
      </c>
      <c r="AR122" s="110" t="str">
        <f t="shared" si="539"/>
        <v>0</v>
      </c>
      <c r="AS122" s="110" t="str">
        <f t="shared" si="540"/>
        <v>0</v>
      </c>
      <c r="AT122" s="110" t="str">
        <f t="shared" si="541"/>
        <v>0m</v>
      </c>
      <c r="AU122" s="110" t="str">
        <f t="shared" si="542"/>
        <v>点</v>
      </c>
      <c r="AV122" s="93">
        <f t="shared" si="543"/>
        <v>0</v>
      </c>
      <c r="AW122" s="83" t="str">
        <f t="shared" si="544"/>
        <v/>
      </c>
      <c r="AX122" s="93">
        <f t="shared" si="545"/>
        <v>0</v>
      </c>
      <c r="AY122" s="93">
        <f t="shared" si="546"/>
        <v>0</v>
      </c>
      <c r="AZ122" s="93">
        <f t="shared" si="547"/>
        <v>0</v>
      </c>
      <c r="BA122" s="503">
        <f>IF(U122="",0,COUNTA($U$14:U123))</f>
        <v>0</v>
      </c>
      <c r="BB122" s="503">
        <f>IF(V122="",0,COUNTA($V$14:V123))</f>
        <v>0</v>
      </c>
      <c r="BC122" s="519" t="e">
        <f>IF(OR($L122="20100",$L123="20100",#REF!="20100"),COUNTIF($L$14:L123,"20100"),0)</f>
        <v>#REF!</v>
      </c>
      <c r="BD122" s="521" t="e">
        <f>IF($BC122=0,0,INDEX($N122:$N123,MATCH("20100",$L122:$L123,0),1))</f>
        <v>#REF!</v>
      </c>
      <c r="BE122" s="84" t="str">
        <f t="shared" si="548"/>
        <v/>
      </c>
      <c r="BF122" s="84" t="str">
        <f t="shared" si="549"/>
        <v/>
      </c>
      <c r="BG122" s="84" t="str">
        <f t="shared" si="550"/>
        <v/>
      </c>
      <c r="BH122" s="124" t="str">
        <f>IF(K122="","",COUNTIF($BG$14:BG122,BG122))</f>
        <v/>
      </c>
      <c r="BI122" s="1" t="str">
        <f t="shared" si="551"/>
        <v/>
      </c>
      <c r="BJ122" s="523" t="str">
        <f>IF(D122="","",COUNTIF($AG$14:AG122,AG122))</f>
        <v/>
      </c>
      <c r="BK122" s="523">
        <f t="shared" ref="BK122" si="674">IF(BJ122=1,BJ122,0)</f>
        <v>0</v>
      </c>
      <c r="BL122" s="523" t="str">
        <f t="shared" ref="BL122" si="675">IF(D122="","",$BP122)</f>
        <v/>
      </c>
      <c r="BM122" s="523" t="str">
        <f t="shared" ref="BM122" si="676">IF(E122="","",$BP122)</f>
        <v/>
      </c>
      <c r="BN122" s="523" t="str">
        <f t="shared" ref="BN122" si="677">IF(G122="","",$BP122)</f>
        <v/>
      </c>
      <c r="BO122" s="524" t="str">
        <f t="shared" ref="BO122" si="678">IFERROR(IF(H122="","",BP122),"")</f>
        <v/>
      </c>
      <c r="BP122" s="523">
        <v>55</v>
      </c>
      <c r="BQ122" s="523">
        <f>IF(C122&gt;0,"",IF(COUNTIF(BL122:BO123,BP122)=4,"",1))</f>
        <v>1</v>
      </c>
      <c r="BR122" s="84">
        <f>COUNTIF($AH$14:AH122,AG122&amp;"-"&amp;"*5000m*")</f>
        <v>0</v>
      </c>
      <c r="BS122" s="523">
        <f>SUM(BR122:BR123)/3</f>
        <v>0</v>
      </c>
      <c r="BT122" s="524" t="str">
        <f>IF(AG122="","",IF(AND(COUNTA(K122:K123)=0,COUNTA(U122:V123)=0),1,""))</f>
        <v/>
      </c>
      <c r="BU122" s="523">
        <f>IF(AND($AG122="",COUNTA(U122)&gt;0),1,0)</f>
        <v>0</v>
      </c>
      <c r="BV122" s="523">
        <f>IF(AND($AG122="",COUNTA(V122)&gt;0),1,0)</f>
        <v>0</v>
      </c>
      <c r="BW122" s="523" t="str">
        <f t="shared" ref="BW122" si="679">D122&amp;"-"&amp;U122</f>
        <v>-</v>
      </c>
      <c r="BX122" s="523" t="str">
        <f>IF(U122="","",COUNTIF($BW$14:BW122,BW122))</f>
        <v/>
      </c>
      <c r="BY122" s="523" t="str">
        <f t="shared" ref="BY122" si="680">D122&amp;"-"&amp;V122</f>
        <v>-</v>
      </c>
      <c r="BZ122" s="523" t="str">
        <f>IF(V122="","",COUNTIF($BY$14:BY122,BY122))</f>
        <v/>
      </c>
      <c r="CA122" s="84" t="str">
        <f>IFERROR(IF(VLOOKUP(K122,種目数エラー用!$B:$C,2,FALSE)=(VLOOKUP(K123,種目数エラー用!$B:$C,2,FALSE)),1,""),"")</f>
        <v/>
      </c>
    </row>
    <row r="123" spans="1:79" s="1" customFormat="1" ht="18" customHeight="1" thickBot="1">
      <c r="A123" s="483"/>
      <c r="B123" s="477"/>
      <c r="C123" s="472"/>
      <c r="D123" s="470"/>
      <c r="E123" s="470"/>
      <c r="F123" s="470"/>
      <c r="G123" s="281" t="str">
        <f>IF(C122&gt;0,VLOOKUP(C122,男子登録情報!$A$1:$H$1688,5,0),"")</f>
        <v/>
      </c>
      <c r="H123" s="475"/>
      <c r="I123" s="475"/>
      <c r="J123" s="281" t="s">
        <v>28</v>
      </c>
      <c r="K123" s="280"/>
      <c r="L123" s="5" t="str">
        <f>IF(K123&gt;0,VLOOKUP(K123,男子登録情報!$M$68:$N$86,2,0),"")</f>
        <v/>
      </c>
      <c r="M123" s="281" t="s">
        <v>29</v>
      </c>
      <c r="N123" s="282"/>
      <c r="O123" s="278" t="str">
        <f t="shared" si="561"/>
        <v/>
      </c>
      <c r="P123" s="279"/>
      <c r="Q123" s="332" t="str">
        <f t="shared" si="413"/>
        <v/>
      </c>
      <c r="R123" s="463"/>
      <c r="S123" s="464"/>
      <c r="T123" s="465"/>
      <c r="U123" s="445"/>
      <c r="V123" s="445"/>
      <c r="X123" s="84">
        <f t="shared" si="410"/>
        <v>0</v>
      </c>
      <c r="Z123" s="97">
        <f t="shared" si="524"/>
        <v>0</v>
      </c>
      <c r="AA123" s="523"/>
      <c r="AB123" s="84" t="str">
        <f t="shared" si="526"/>
        <v/>
      </c>
      <c r="AC123" s="84" t="str">
        <f t="shared" si="527"/>
        <v/>
      </c>
      <c r="AD123" s="84" t="str">
        <f t="shared" si="528"/>
        <v/>
      </c>
      <c r="AE123" s="84" t="str">
        <f t="shared" si="529"/>
        <v/>
      </c>
      <c r="AF123" s="100">
        <f t="shared" si="530"/>
        <v>0</v>
      </c>
      <c r="AG123" s="189" t="str">
        <f t="shared" ref="AG123" si="681">AG122</f>
        <v/>
      </c>
      <c r="AH123" s="84" t="str">
        <f t="shared" si="532"/>
        <v/>
      </c>
      <c r="AI123" s="84" t="str">
        <f t="shared" si="533"/>
        <v/>
      </c>
      <c r="AJ123" s="104" t="str">
        <f t="shared" si="402"/>
        <v/>
      </c>
      <c r="AK123" s="93">
        <f t="shared" si="534"/>
        <v>0</v>
      </c>
      <c r="AL123" s="93">
        <f>IFERROR(IF(C123="",0,IF(COUNTIF($C$14:C123,C123)&gt;1,1,0)),"")</f>
        <v>0</v>
      </c>
      <c r="AN123" s="93">
        <f t="shared" si="535"/>
        <v>0</v>
      </c>
      <c r="AO123" s="93" t="str">
        <f t="shared" si="536"/>
        <v>00000</v>
      </c>
      <c r="AP123" s="109" t="str">
        <f t="shared" si="537"/>
        <v>0秒0</v>
      </c>
      <c r="AQ123" s="110">
        <f t="shared" si="538"/>
        <v>0</v>
      </c>
      <c r="AR123" s="110" t="str">
        <f t="shared" si="539"/>
        <v>0</v>
      </c>
      <c r="AS123" s="110" t="str">
        <f t="shared" si="540"/>
        <v>0</v>
      </c>
      <c r="AT123" s="110" t="str">
        <f t="shared" si="541"/>
        <v>0m</v>
      </c>
      <c r="AU123" s="110" t="str">
        <f t="shared" si="542"/>
        <v>点</v>
      </c>
      <c r="AV123" s="93">
        <f t="shared" si="543"/>
        <v>0</v>
      </c>
      <c r="AW123" s="83" t="str">
        <f t="shared" si="544"/>
        <v/>
      </c>
      <c r="AX123" s="93">
        <f t="shared" si="545"/>
        <v>0</v>
      </c>
      <c r="AY123" s="93">
        <f t="shared" si="546"/>
        <v>0</v>
      </c>
      <c r="AZ123" s="93">
        <f t="shared" si="547"/>
        <v>0</v>
      </c>
      <c r="BA123" s="504"/>
      <c r="BB123" s="504"/>
      <c r="BC123" s="520"/>
      <c r="BD123" s="522"/>
      <c r="BE123" s="84" t="str">
        <f t="shared" si="548"/>
        <v/>
      </c>
      <c r="BF123" s="84" t="str">
        <f t="shared" si="549"/>
        <v/>
      </c>
      <c r="BG123" s="84" t="str">
        <f t="shared" si="550"/>
        <v/>
      </c>
      <c r="BH123" s="124" t="str">
        <f>IF(K123="","",COUNTIF($BG$14:BG123,BG123))</f>
        <v/>
      </c>
      <c r="BI123" s="1" t="str">
        <f t="shared" si="551"/>
        <v/>
      </c>
      <c r="BJ123" s="523"/>
      <c r="BK123" s="523"/>
      <c r="BL123" s="523"/>
      <c r="BM123" s="523"/>
      <c r="BN123" s="523"/>
      <c r="BO123" s="525"/>
      <c r="BP123" s="523"/>
      <c r="BQ123" s="523"/>
      <c r="BR123" s="84">
        <f>COUNTIF($AH$14:AH123,AG123&amp;"-"&amp;"*5000m*")</f>
        <v>0</v>
      </c>
      <c r="BS123" s="523"/>
      <c r="BT123" s="525"/>
      <c r="BU123" s="523"/>
      <c r="BV123" s="523"/>
      <c r="BW123" s="523"/>
      <c r="BX123" s="523"/>
      <c r="BY123" s="523"/>
      <c r="BZ123" s="523"/>
      <c r="CA123" s="84"/>
    </row>
    <row r="124" spans="1:79" s="1" customFormat="1" ht="18" customHeight="1" thickTop="1" thickBot="1">
      <c r="A124" s="482">
        <v>56</v>
      </c>
      <c r="B124" s="476" t="s">
        <v>1176</v>
      </c>
      <c r="C124" s="471"/>
      <c r="D124" s="469" t="str">
        <f>IF(C124&gt;0,VLOOKUP(C124,男子登録情報!$A$1:$H$1688,3,0),"")</f>
        <v/>
      </c>
      <c r="E124" s="469" t="str">
        <f>IF(C124&gt;0,VLOOKUP(C124,男子登録情報!$A$1:$H$1688,4,0),"")</f>
        <v/>
      </c>
      <c r="F124" s="469" t="str">
        <f>IF(C124&gt;0,VLOOKUP(C124,男子登録情報!$A$1:$H$1688,7,0),"")</f>
        <v/>
      </c>
      <c r="G124" s="320" t="str">
        <f>IF(C124&gt;0,VLOOKUP(C124,男子登録情報!$A$1:$H$1688,8,0),"")</f>
        <v/>
      </c>
      <c r="H124" s="475" t="e">
        <f>IF(G125&gt;0,VLOOKUP(G125,男子登録情報!$N$2:$O$49,2,0),"")</f>
        <v>#N/A</v>
      </c>
      <c r="I124" s="473" t="str">
        <f t="shared" ref="I124" si="682">IF(C124&gt;0,TEXT(C124,"100000000"),"000000000")</f>
        <v>000000000</v>
      </c>
      <c r="J124" s="321" t="s">
        <v>24</v>
      </c>
      <c r="K124" s="322"/>
      <c r="L124" s="5" t="str">
        <f>IF(K124&gt;0,VLOOKUP(K124,男子登録情報!$M$68:$N$86,2,0),"")</f>
        <v/>
      </c>
      <c r="M124" s="321" t="s">
        <v>27</v>
      </c>
      <c r="N124" s="275"/>
      <c r="O124" s="276" t="str">
        <f t="shared" si="561"/>
        <v/>
      </c>
      <c r="P124" s="277"/>
      <c r="Q124" s="329" t="str">
        <f t="shared" si="413"/>
        <v/>
      </c>
      <c r="R124" s="479"/>
      <c r="S124" s="480"/>
      <c r="T124" s="481"/>
      <c r="U124" s="444"/>
      <c r="V124" s="444"/>
      <c r="X124" s="84">
        <f t="shared" si="410"/>
        <v>0</v>
      </c>
      <c r="Z124" s="97">
        <f t="shared" si="524"/>
        <v>0</v>
      </c>
      <c r="AA124" s="523">
        <f t="shared" ref="AA124" si="683">C124</f>
        <v>0</v>
      </c>
      <c r="AB124" s="84" t="str">
        <f t="shared" si="526"/>
        <v/>
      </c>
      <c r="AC124" s="84" t="str">
        <f t="shared" si="527"/>
        <v/>
      </c>
      <c r="AD124" s="84" t="str">
        <f t="shared" si="528"/>
        <v/>
      </c>
      <c r="AE124" s="84" t="str">
        <f t="shared" si="529"/>
        <v/>
      </c>
      <c r="AF124" s="100">
        <f t="shared" si="530"/>
        <v>0</v>
      </c>
      <c r="AG124" s="188" t="str">
        <f t="shared" ref="AG124" si="684">IF(D124="","",D124)</f>
        <v/>
      </c>
      <c r="AH124" s="84" t="str">
        <f t="shared" si="532"/>
        <v/>
      </c>
      <c r="AI124" s="84" t="str">
        <f t="shared" si="533"/>
        <v/>
      </c>
      <c r="AJ124" s="104" t="str">
        <f t="shared" si="402"/>
        <v/>
      </c>
      <c r="AK124" s="93">
        <f t="shared" si="534"/>
        <v>0</v>
      </c>
      <c r="AL124" s="93">
        <f>IFERROR(IF(C124="",0,IF(COUNTIF($C$14:C124,C124)&gt;1,1,0)),"")</f>
        <v>0</v>
      </c>
      <c r="AN124" s="93">
        <f t="shared" si="535"/>
        <v>0</v>
      </c>
      <c r="AO124" s="93" t="str">
        <f t="shared" si="536"/>
        <v>00000</v>
      </c>
      <c r="AP124" s="109" t="str">
        <f t="shared" si="537"/>
        <v>0秒0</v>
      </c>
      <c r="AQ124" s="110">
        <f t="shared" si="538"/>
        <v>0</v>
      </c>
      <c r="AR124" s="110" t="str">
        <f t="shared" si="539"/>
        <v>0</v>
      </c>
      <c r="AS124" s="110" t="str">
        <f t="shared" si="540"/>
        <v>0</v>
      </c>
      <c r="AT124" s="110" t="str">
        <f t="shared" si="541"/>
        <v>0m</v>
      </c>
      <c r="AU124" s="110" t="str">
        <f t="shared" si="542"/>
        <v>点</v>
      </c>
      <c r="AV124" s="93">
        <f t="shared" si="543"/>
        <v>0</v>
      </c>
      <c r="AW124" s="83" t="str">
        <f t="shared" si="544"/>
        <v/>
      </c>
      <c r="AX124" s="93">
        <f t="shared" si="545"/>
        <v>0</v>
      </c>
      <c r="AY124" s="93">
        <f t="shared" si="546"/>
        <v>0</v>
      </c>
      <c r="AZ124" s="93">
        <f t="shared" si="547"/>
        <v>0</v>
      </c>
      <c r="BA124" s="503">
        <f>IF(U124="",0,COUNTA($U$14:U125))</f>
        <v>0</v>
      </c>
      <c r="BB124" s="503">
        <f>IF(V124="",0,COUNTA($V$14:V125))</f>
        <v>0</v>
      </c>
      <c r="BC124" s="519" t="e">
        <f>IF(OR($L124="20100",$L125="20100",#REF!="20100"),COUNTIF($L$14:L125,"20100"),0)</f>
        <v>#REF!</v>
      </c>
      <c r="BD124" s="521" t="e">
        <f>IF($BC124=0,0,INDEX($N124:$N125,MATCH("20100",$L124:$L125,0),1))</f>
        <v>#REF!</v>
      </c>
      <c r="BE124" s="84" t="str">
        <f t="shared" si="548"/>
        <v/>
      </c>
      <c r="BF124" s="84" t="str">
        <f t="shared" si="549"/>
        <v/>
      </c>
      <c r="BG124" s="84" t="str">
        <f t="shared" si="550"/>
        <v/>
      </c>
      <c r="BH124" s="124" t="str">
        <f>IF(K124="","",COUNTIF($BG$14:BG124,BG124))</f>
        <v/>
      </c>
      <c r="BI124" s="1" t="str">
        <f t="shared" si="551"/>
        <v/>
      </c>
      <c r="BJ124" s="523" t="str">
        <f>IF(D124="","",COUNTIF($AG$14:AG124,AG124))</f>
        <v/>
      </c>
      <c r="BK124" s="523">
        <f t="shared" ref="BK124" si="685">IF(BJ124=1,BJ124,0)</f>
        <v>0</v>
      </c>
      <c r="BL124" s="523" t="str">
        <f t="shared" ref="BL124" si="686">IF(D124="","",$BP124)</f>
        <v/>
      </c>
      <c r="BM124" s="523" t="str">
        <f t="shared" ref="BM124" si="687">IF(E124="","",$BP124)</f>
        <v/>
      </c>
      <c r="BN124" s="523" t="str">
        <f t="shared" ref="BN124" si="688">IF(G124="","",$BP124)</f>
        <v/>
      </c>
      <c r="BO124" s="524" t="str">
        <f t="shared" ref="BO124" si="689">IFERROR(IF(H124="","",BP124),"")</f>
        <v/>
      </c>
      <c r="BP124" s="523">
        <v>56</v>
      </c>
      <c r="BQ124" s="523">
        <f>IF(C124&gt;0,"",IF(COUNTIF(BL124:BO125,BP124)=4,"",1))</f>
        <v>1</v>
      </c>
      <c r="BR124" s="84">
        <f>COUNTIF($AH$14:AH124,AG124&amp;"-"&amp;"*5000m*")</f>
        <v>0</v>
      </c>
      <c r="BS124" s="523">
        <f>SUM(BR124:BR125)/3</f>
        <v>0</v>
      </c>
      <c r="BT124" s="524" t="str">
        <f>IF(AG124="","",IF(AND(COUNTA(K124:K125)=0,COUNTA(U124:V125)=0),1,""))</f>
        <v/>
      </c>
      <c r="BU124" s="523">
        <f>IF(AND($AG124="",COUNTA(U124)&gt;0),1,0)</f>
        <v>0</v>
      </c>
      <c r="BV124" s="523">
        <f>IF(AND($AG124="",COUNTA(V124)&gt;0),1,0)</f>
        <v>0</v>
      </c>
      <c r="BW124" s="523" t="str">
        <f t="shared" ref="BW124" si="690">D124&amp;"-"&amp;U124</f>
        <v>-</v>
      </c>
      <c r="BX124" s="523" t="str">
        <f>IF(U124="","",COUNTIF($BW$14:BW124,BW124))</f>
        <v/>
      </c>
      <c r="BY124" s="523" t="str">
        <f t="shared" ref="BY124" si="691">D124&amp;"-"&amp;V124</f>
        <v>-</v>
      </c>
      <c r="BZ124" s="523" t="str">
        <f>IF(V124="","",COUNTIF($BY$14:BY124,BY124))</f>
        <v/>
      </c>
      <c r="CA124" s="84" t="str">
        <f>IFERROR(IF(VLOOKUP(K124,種目数エラー用!$B:$C,2,FALSE)=(VLOOKUP(K125,種目数エラー用!$B:$C,2,FALSE)),1,""),"")</f>
        <v/>
      </c>
    </row>
    <row r="125" spans="1:79" s="1" customFormat="1" ht="18" customHeight="1" thickBot="1">
      <c r="A125" s="483"/>
      <c r="B125" s="477"/>
      <c r="C125" s="472"/>
      <c r="D125" s="470"/>
      <c r="E125" s="470"/>
      <c r="F125" s="470"/>
      <c r="G125" s="281" t="str">
        <f>IF(C124&gt;0,VLOOKUP(C124,男子登録情報!$A$1:$H$1688,5,0),"")</f>
        <v/>
      </c>
      <c r="H125" s="475"/>
      <c r="I125" s="475"/>
      <c r="J125" s="281" t="s">
        <v>28</v>
      </c>
      <c r="K125" s="280"/>
      <c r="L125" s="5" t="str">
        <f>IF(K125&gt;0,VLOOKUP(K125,男子登録情報!$M$68:$N$86,2,0),"")</f>
        <v/>
      </c>
      <c r="M125" s="281" t="s">
        <v>29</v>
      </c>
      <c r="N125" s="282"/>
      <c r="O125" s="278" t="str">
        <f t="shared" si="561"/>
        <v/>
      </c>
      <c r="P125" s="279"/>
      <c r="Q125" s="332" t="str">
        <f t="shared" si="413"/>
        <v/>
      </c>
      <c r="R125" s="463"/>
      <c r="S125" s="464"/>
      <c r="T125" s="465"/>
      <c r="U125" s="445"/>
      <c r="V125" s="445"/>
      <c r="X125" s="84">
        <f t="shared" si="410"/>
        <v>0</v>
      </c>
      <c r="Z125" s="97">
        <f t="shared" si="524"/>
        <v>0</v>
      </c>
      <c r="AA125" s="523"/>
      <c r="AB125" s="84" t="str">
        <f t="shared" si="526"/>
        <v/>
      </c>
      <c r="AC125" s="84" t="str">
        <f t="shared" si="527"/>
        <v/>
      </c>
      <c r="AD125" s="84" t="str">
        <f t="shared" si="528"/>
        <v/>
      </c>
      <c r="AE125" s="84" t="str">
        <f t="shared" si="529"/>
        <v/>
      </c>
      <c r="AF125" s="100">
        <f t="shared" si="530"/>
        <v>0</v>
      </c>
      <c r="AG125" s="189" t="str">
        <f t="shared" ref="AG125" si="692">AG124</f>
        <v/>
      </c>
      <c r="AH125" s="84" t="str">
        <f t="shared" si="532"/>
        <v/>
      </c>
      <c r="AI125" s="84" t="str">
        <f t="shared" si="533"/>
        <v/>
      </c>
      <c r="AJ125" s="104" t="str">
        <f t="shared" si="402"/>
        <v/>
      </c>
      <c r="AK125" s="93">
        <f t="shared" si="534"/>
        <v>0</v>
      </c>
      <c r="AL125" s="93">
        <f>IFERROR(IF(C125="",0,IF(COUNTIF($C$14:C125,C125)&gt;1,1,0)),"")</f>
        <v>0</v>
      </c>
      <c r="AN125" s="93">
        <f t="shared" si="535"/>
        <v>0</v>
      </c>
      <c r="AO125" s="93" t="str">
        <f t="shared" si="536"/>
        <v>00000</v>
      </c>
      <c r="AP125" s="109" t="str">
        <f t="shared" si="537"/>
        <v>0秒0</v>
      </c>
      <c r="AQ125" s="110">
        <f t="shared" si="538"/>
        <v>0</v>
      </c>
      <c r="AR125" s="110" t="str">
        <f t="shared" si="539"/>
        <v>0</v>
      </c>
      <c r="AS125" s="110" t="str">
        <f t="shared" si="540"/>
        <v>0</v>
      </c>
      <c r="AT125" s="110" t="str">
        <f t="shared" si="541"/>
        <v>0m</v>
      </c>
      <c r="AU125" s="110" t="str">
        <f t="shared" si="542"/>
        <v>点</v>
      </c>
      <c r="AV125" s="93">
        <f t="shared" si="543"/>
        <v>0</v>
      </c>
      <c r="AW125" s="83" t="str">
        <f t="shared" si="544"/>
        <v/>
      </c>
      <c r="AX125" s="93">
        <f t="shared" si="545"/>
        <v>0</v>
      </c>
      <c r="AY125" s="93">
        <f t="shared" si="546"/>
        <v>0</v>
      </c>
      <c r="AZ125" s="93">
        <f t="shared" si="547"/>
        <v>0</v>
      </c>
      <c r="BA125" s="504"/>
      <c r="BB125" s="504"/>
      <c r="BC125" s="520"/>
      <c r="BD125" s="522"/>
      <c r="BE125" s="84" t="str">
        <f t="shared" si="548"/>
        <v/>
      </c>
      <c r="BF125" s="84" t="str">
        <f t="shared" si="549"/>
        <v/>
      </c>
      <c r="BG125" s="84" t="str">
        <f t="shared" si="550"/>
        <v/>
      </c>
      <c r="BH125" s="124" t="str">
        <f>IF(K125="","",COUNTIF($BG$14:BG125,BG125))</f>
        <v/>
      </c>
      <c r="BI125" s="1" t="str">
        <f t="shared" si="551"/>
        <v/>
      </c>
      <c r="BJ125" s="523"/>
      <c r="BK125" s="523"/>
      <c r="BL125" s="523"/>
      <c r="BM125" s="523"/>
      <c r="BN125" s="523"/>
      <c r="BO125" s="525"/>
      <c r="BP125" s="523"/>
      <c r="BQ125" s="523"/>
      <c r="BR125" s="84">
        <f>COUNTIF($AH$14:AH125,AG125&amp;"-"&amp;"*5000m*")</f>
        <v>0</v>
      </c>
      <c r="BS125" s="523"/>
      <c r="BT125" s="525"/>
      <c r="BU125" s="523"/>
      <c r="BV125" s="523"/>
      <c r="BW125" s="523"/>
      <c r="BX125" s="523"/>
      <c r="BY125" s="523"/>
      <c r="BZ125" s="523"/>
      <c r="CA125" s="84"/>
    </row>
    <row r="126" spans="1:79" s="1" customFormat="1" ht="18" customHeight="1" thickTop="1" thickBot="1">
      <c r="A126" s="482">
        <v>57</v>
      </c>
      <c r="B126" s="476" t="s">
        <v>1176</v>
      </c>
      <c r="C126" s="471"/>
      <c r="D126" s="469" t="str">
        <f>IF(C126&gt;0,VLOOKUP(C126,男子登録情報!$A$1:$H$1688,3,0),"")</f>
        <v/>
      </c>
      <c r="E126" s="469" t="str">
        <f>IF(C126&gt;0,VLOOKUP(C126,男子登録情報!$A$1:$H$1688,4,0),"")</f>
        <v/>
      </c>
      <c r="F126" s="469" t="str">
        <f>IF(C126&gt;0,VLOOKUP(C126,男子登録情報!$A$1:$H$1688,7,0),"")</f>
        <v/>
      </c>
      <c r="G126" s="320" t="str">
        <f>IF(C126&gt;0,VLOOKUP(C126,男子登録情報!$A$1:$H$1688,8,0),"")</f>
        <v/>
      </c>
      <c r="H126" s="475" t="e">
        <f>IF(G127&gt;0,VLOOKUP(G127,男子登録情報!$N$2:$O$49,2,0),"")</f>
        <v>#N/A</v>
      </c>
      <c r="I126" s="473" t="str">
        <f t="shared" ref="I126" si="693">IF(C126&gt;0,TEXT(C126,"100000000"),"000000000")</f>
        <v>000000000</v>
      </c>
      <c r="J126" s="321" t="s">
        <v>24</v>
      </c>
      <c r="K126" s="322"/>
      <c r="L126" s="5" t="str">
        <f>IF(K126&gt;0,VLOOKUP(K126,男子登録情報!$M$68:$N$86,2,0),"")</f>
        <v/>
      </c>
      <c r="M126" s="321" t="s">
        <v>27</v>
      </c>
      <c r="N126" s="275"/>
      <c r="O126" s="276" t="str">
        <f t="shared" si="561"/>
        <v/>
      </c>
      <c r="P126" s="277"/>
      <c r="Q126" s="329" t="str">
        <f t="shared" si="413"/>
        <v/>
      </c>
      <c r="R126" s="479"/>
      <c r="S126" s="480"/>
      <c r="T126" s="481"/>
      <c r="U126" s="444"/>
      <c r="V126" s="444"/>
      <c r="X126" s="84">
        <f t="shared" si="410"/>
        <v>0</v>
      </c>
      <c r="Z126" s="97">
        <f t="shared" si="524"/>
        <v>0</v>
      </c>
      <c r="AA126" s="523">
        <f t="shared" ref="AA126" si="694">C126</f>
        <v>0</v>
      </c>
      <c r="AB126" s="84" t="str">
        <f t="shared" si="526"/>
        <v/>
      </c>
      <c r="AC126" s="84" t="str">
        <f t="shared" si="527"/>
        <v/>
      </c>
      <c r="AD126" s="84" t="str">
        <f t="shared" si="528"/>
        <v/>
      </c>
      <c r="AE126" s="84" t="str">
        <f t="shared" si="529"/>
        <v/>
      </c>
      <c r="AF126" s="100">
        <f t="shared" si="530"/>
        <v>0</v>
      </c>
      <c r="AG126" s="188" t="str">
        <f t="shared" ref="AG126" si="695">IF(D126="","",D126)</f>
        <v/>
      </c>
      <c r="AH126" s="84" t="str">
        <f t="shared" si="532"/>
        <v/>
      </c>
      <c r="AI126" s="84" t="str">
        <f t="shared" si="533"/>
        <v/>
      </c>
      <c r="AJ126" s="104" t="str">
        <f t="shared" si="402"/>
        <v/>
      </c>
      <c r="AK126" s="93">
        <f t="shared" si="534"/>
        <v>0</v>
      </c>
      <c r="AL126" s="93">
        <f>IFERROR(IF(C126="",0,IF(COUNTIF($C$14:C126,C126)&gt;1,1,0)),"")</f>
        <v>0</v>
      </c>
      <c r="AN126" s="93">
        <f t="shared" si="535"/>
        <v>0</v>
      </c>
      <c r="AO126" s="93" t="str">
        <f t="shared" si="536"/>
        <v>00000</v>
      </c>
      <c r="AP126" s="109" t="str">
        <f t="shared" si="537"/>
        <v>0秒0</v>
      </c>
      <c r="AQ126" s="110">
        <f t="shared" si="538"/>
        <v>0</v>
      </c>
      <c r="AR126" s="110" t="str">
        <f t="shared" si="539"/>
        <v>0</v>
      </c>
      <c r="AS126" s="110" t="str">
        <f t="shared" si="540"/>
        <v>0</v>
      </c>
      <c r="AT126" s="110" t="str">
        <f t="shared" si="541"/>
        <v>0m</v>
      </c>
      <c r="AU126" s="110" t="str">
        <f t="shared" si="542"/>
        <v>点</v>
      </c>
      <c r="AV126" s="93">
        <f t="shared" si="543"/>
        <v>0</v>
      </c>
      <c r="AW126" s="83" t="str">
        <f t="shared" si="544"/>
        <v/>
      </c>
      <c r="AX126" s="93">
        <f t="shared" si="545"/>
        <v>0</v>
      </c>
      <c r="AY126" s="93">
        <f t="shared" si="546"/>
        <v>0</v>
      </c>
      <c r="AZ126" s="93">
        <f t="shared" si="547"/>
        <v>0</v>
      </c>
      <c r="BA126" s="503">
        <f>IF(U126="",0,COUNTA($U$14:U127))</f>
        <v>0</v>
      </c>
      <c r="BB126" s="503">
        <f>IF(V126="",0,COUNTA($V$14:V127))</f>
        <v>0</v>
      </c>
      <c r="BC126" s="519" t="e">
        <f>IF(OR($L126="20100",$L127="20100",#REF!="20100"),COUNTIF($L$14:L127,"20100"),0)</f>
        <v>#REF!</v>
      </c>
      <c r="BD126" s="521" t="e">
        <f>IF($BC126=0,0,INDEX($N126:$N127,MATCH("20100",$L126:$L127,0),1))</f>
        <v>#REF!</v>
      </c>
      <c r="BE126" s="84" t="str">
        <f t="shared" si="548"/>
        <v/>
      </c>
      <c r="BF126" s="84" t="str">
        <f t="shared" si="549"/>
        <v/>
      </c>
      <c r="BG126" s="84" t="str">
        <f t="shared" si="550"/>
        <v/>
      </c>
      <c r="BH126" s="124" t="str">
        <f>IF(K126="","",COUNTIF($BG$14:BG126,BG126))</f>
        <v/>
      </c>
      <c r="BI126" s="1" t="str">
        <f t="shared" si="551"/>
        <v/>
      </c>
      <c r="BJ126" s="523" t="str">
        <f>IF(D126="","",COUNTIF($AG$14:AG126,AG126))</f>
        <v/>
      </c>
      <c r="BK126" s="523">
        <f t="shared" ref="BK126" si="696">IF(BJ126=1,BJ126,0)</f>
        <v>0</v>
      </c>
      <c r="BL126" s="523" t="str">
        <f t="shared" ref="BL126" si="697">IF(D126="","",$BP126)</f>
        <v/>
      </c>
      <c r="BM126" s="523" t="str">
        <f t="shared" ref="BM126" si="698">IF(E126="","",$BP126)</f>
        <v/>
      </c>
      <c r="BN126" s="523" t="str">
        <f t="shared" ref="BN126" si="699">IF(G126="","",$BP126)</f>
        <v/>
      </c>
      <c r="BO126" s="524" t="str">
        <f t="shared" ref="BO126" si="700">IFERROR(IF(H126="","",BP126),"")</f>
        <v/>
      </c>
      <c r="BP126" s="523">
        <v>57</v>
      </c>
      <c r="BQ126" s="523">
        <f>IF(C126&gt;0,"",IF(COUNTIF(BL126:BO127,BP126)=4,"",1))</f>
        <v>1</v>
      </c>
      <c r="BR126" s="84">
        <f>COUNTIF($AH$14:AH126,AG126&amp;"-"&amp;"*5000m*")</f>
        <v>0</v>
      </c>
      <c r="BS126" s="523">
        <f>SUM(BR126:BR127)/3</f>
        <v>0</v>
      </c>
      <c r="BT126" s="524" t="str">
        <f>IF(AG126="","",IF(AND(COUNTA(K126:K127)=0,COUNTA(U126:V127)=0),1,""))</f>
        <v/>
      </c>
      <c r="BU126" s="523">
        <f>IF(AND($AG126="",COUNTA(U126)&gt;0),1,0)</f>
        <v>0</v>
      </c>
      <c r="BV126" s="523">
        <f>IF(AND($AG126="",COUNTA(V126)&gt;0),1,0)</f>
        <v>0</v>
      </c>
      <c r="BW126" s="523" t="str">
        <f t="shared" ref="BW126" si="701">D126&amp;"-"&amp;U126</f>
        <v>-</v>
      </c>
      <c r="BX126" s="523" t="str">
        <f>IF(U126="","",COUNTIF($BW$14:BW126,BW126))</f>
        <v/>
      </c>
      <c r="BY126" s="523" t="str">
        <f t="shared" ref="BY126" si="702">D126&amp;"-"&amp;V126</f>
        <v>-</v>
      </c>
      <c r="BZ126" s="523" t="str">
        <f>IF(V126="","",COUNTIF($BY$14:BY126,BY126))</f>
        <v/>
      </c>
      <c r="CA126" s="84" t="str">
        <f>IFERROR(IF(VLOOKUP(K126,種目数エラー用!$B:$C,2,FALSE)=(VLOOKUP(K127,種目数エラー用!$B:$C,2,FALSE)),1,""),"")</f>
        <v/>
      </c>
    </row>
    <row r="127" spans="1:79" s="1" customFormat="1" ht="18" customHeight="1" thickBot="1">
      <c r="A127" s="483"/>
      <c r="B127" s="477"/>
      <c r="C127" s="472"/>
      <c r="D127" s="470"/>
      <c r="E127" s="470"/>
      <c r="F127" s="470"/>
      <c r="G127" s="281" t="str">
        <f>IF(C126&gt;0,VLOOKUP(C126,男子登録情報!$A$1:$H$1688,5,0),"")</f>
        <v/>
      </c>
      <c r="H127" s="475"/>
      <c r="I127" s="475"/>
      <c r="J127" s="281" t="s">
        <v>28</v>
      </c>
      <c r="K127" s="280"/>
      <c r="L127" s="5" t="str">
        <f>IF(K127&gt;0,VLOOKUP(K127,男子登録情報!$M$68:$N$86,2,0),"")</f>
        <v/>
      </c>
      <c r="M127" s="281" t="s">
        <v>29</v>
      </c>
      <c r="N127" s="282"/>
      <c r="O127" s="278" t="str">
        <f t="shared" si="561"/>
        <v/>
      </c>
      <c r="P127" s="279"/>
      <c r="Q127" s="332" t="str">
        <f t="shared" si="413"/>
        <v/>
      </c>
      <c r="R127" s="463"/>
      <c r="S127" s="464"/>
      <c r="T127" s="465"/>
      <c r="U127" s="445"/>
      <c r="V127" s="445"/>
      <c r="X127" s="84">
        <f t="shared" si="410"/>
        <v>0</v>
      </c>
      <c r="Z127" s="97">
        <f t="shared" si="524"/>
        <v>0</v>
      </c>
      <c r="AA127" s="523"/>
      <c r="AB127" s="84" t="str">
        <f t="shared" si="526"/>
        <v/>
      </c>
      <c r="AC127" s="84" t="str">
        <f t="shared" si="527"/>
        <v/>
      </c>
      <c r="AD127" s="84" t="str">
        <f t="shared" si="528"/>
        <v/>
      </c>
      <c r="AE127" s="84" t="str">
        <f t="shared" si="529"/>
        <v/>
      </c>
      <c r="AF127" s="100">
        <f t="shared" si="530"/>
        <v>0</v>
      </c>
      <c r="AG127" s="189" t="str">
        <f t="shared" ref="AG127" si="703">AG126</f>
        <v/>
      </c>
      <c r="AH127" s="84" t="str">
        <f t="shared" si="532"/>
        <v/>
      </c>
      <c r="AI127" s="84" t="str">
        <f t="shared" si="533"/>
        <v/>
      </c>
      <c r="AJ127" s="104" t="str">
        <f t="shared" si="402"/>
        <v/>
      </c>
      <c r="AK127" s="93">
        <f t="shared" si="534"/>
        <v>0</v>
      </c>
      <c r="AL127" s="93">
        <f>IFERROR(IF(C127="",0,IF(COUNTIF($C$14:C127,C127)&gt;1,1,0)),"")</f>
        <v>0</v>
      </c>
      <c r="AN127" s="93">
        <f t="shared" si="535"/>
        <v>0</v>
      </c>
      <c r="AO127" s="93" t="str">
        <f t="shared" si="536"/>
        <v>00000</v>
      </c>
      <c r="AP127" s="109" t="str">
        <f t="shared" si="537"/>
        <v>0秒0</v>
      </c>
      <c r="AQ127" s="110">
        <f t="shared" si="538"/>
        <v>0</v>
      </c>
      <c r="AR127" s="110" t="str">
        <f t="shared" si="539"/>
        <v>0</v>
      </c>
      <c r="AS127" s="110" t="str">
        <f t="shared" si="540"/>
        <v>0</v>
      </c>
      <c r="AT127" s="110" t="str">
        <f t="shared" si="541"/>
        <v>0m</v>
      </c>
      <c r="AU127" s="110" t="str">
        <f t="shared" si="542"/>
        <v>点</v>
      </c>
      <c r="AV127" s="93">
        <f t="shared" si="543"/>
        <v>0</v>
      </c>
      <c r="AW127" s="83" t="str">
        <f t="shared" si="544"/>
        <v/>
      </c>
      <c r="AX127" s="93">
        <f t="shared" si="545"/>
        <v>0</v>
      </c>
      <c r="AY127" s="93">
        <f t="shared" si="546"/>
        <v>0</v>
      </c>
      <c r="AZ127" s="93">
        <f t="shared" si="547"/>
        <v>0</v>
      </c>
      <c r="BA127" s="504"/>
      <c r="BB127" s="504"/>
      <c r="BC127" s="520"/>
      <c r="BD127" s="522"/>
      <c r="BE127" s="84" t="str">
        <f t="shared" si="548"/>
        <v/>
      </c>
      <c r="BF127" s="84" t="str">
        <f t="shared" si="549"/>
        <v/>
      </c>
      <c r="BG127" s="84" t="str">
        <f t="shared" si="550"/>
        <v/>
      </c>
      <c r="BH127" s="124" t="str">
        <f>IF(K127="","",COUNTIF($BG$14:BG127,BG127))</f>
        <v/>
      </c>
      <c r="BI127" s="1" t="str">
        <f t="shared" si="551"/>
        <v/>
      </c>
      <c r="BJ127" s="523"/>
      <c r="BK127" s="523"/>
      <c r="BL127" s="523"/>
      <c r="BM127" s="523"/>
      <c r="BN127" s="523"/>
      <c r="BO127" s="525"/>
      <c r="BP127" s="523"/>
      <c r="BQ127" s="523"/>
      <c r="BR127" s="84">
        <f>COUNTIF($AH$14:AH127,AG127&amp;"-"&amp;"*5000m*")</f>
        <v>0</v>
      </c>
      <c r="BS127" s="523"/>
      <c r="BT127" s="525"/>
      <c r="BU127" s="523"/>
      <c r="BV127" s="523"/>
      <c r="BW127" s="523"/>
      <c r="BX127" s="523"/>
      <c r="BY127" s="523"/>
      <c r="BZ127" s="523"/>
      <c r="CA127" s="84"/>
    </row>
    <row r="128" spans="1:79" s="1" customFormat="1" ht="18" customHeight="1" thickTop="1" thickBot="1">
      <c r="A128" s="482">
        <v>58</v>
      </c>
      <c r="B128" s="476" t="s">
        <v>1176</v>
      </c>
      <c r="C128" s="471"/>
      <c r="D128" s="469" t="str">
        <f>IF(C128&gt;0,VLOOKUP(C128,男子登録情報!$A$1:$H$1688,3,0),"")</f>
        <v/>
      </c>
      <c r="E128" s="469" t="str">
        <f>IF(C128&gt;0,VLOOKUP(C128,男子登録情報!$A$1:$H$1688,4,0),"")</f>
        <v/>
      </c>
      <c r="F128" s="469" t="str">
        <f>IF(C128&gt;0,VLOOKUP(C128,男子登録情報!$A$1:$H$1688,7,0),"")</f>
        <v/>
      </c>
      <c r="G128" s="320" t="str">
        <f>IF(C128&gt;0,VLOOKUP(C128,男子登録情報!$A$1:$H$1688,8,0),"")</f>
        <v/>
      </c>
      <c r="H128" s="475" t="e">
        <f>IF(G129&gt;0,VLOOKUP(G129,男子登録情報!$N$2:$O$49,2,0),"")</f>
        <v>#N/A</v>
      </c>
      <c r="I128" s="473" t="str">
        <f t="shared" ref="I128" si="704">IF(C128&gt;0,TEXT(C128,"100000000"),"000000000")</f>
        <v>000000000</v>
      </c>
      <c r="J128" s="321" t="s">
        <v>24</v>
      </c>
      <c r="K128" s="322"/>
      <c r="L128" s="5" t="str">
        <f>IF(K128&gt;0,VLOOKUP(K128,男子登録情報!$M$68:$N$86,2,0),"")</f>
        <v/>
      </c>
      <c r="M128" s="321" t="s">
        <v>27</v>
      </c>
      <c r="N128" s="275"/>
      <c r="O128" s="276" t="str">
        <f t="shared" si="561"/>
        <v/>
      </c>
      <c r="P128" s="277"/>
      <c r="Q128" s="329" t="str">
        <f t="shared" si="413"/>
        <v/>
      </c>
      <c r="R128" s="479"/>
      <c r="S128" s="480"/>
      <c r="T128" s="481"/>
      <c r="U128" s="444"/>
      <c r="V128" s="444"/>
      <c r="X128" s="84">
        <f t="shared" si="410"/>
        <v>0</v>
      </c>
      <c r="Z128" s="97">
        <f t="shared" si="524"/>
        <v>0</v>
      </c>
      <c r="AA128" s="523">
        <f t="shared" ref="AA128" si="705">C128</f>
        <v>0</v>
      </c>
      <c r="AB128" s="84" t="str">
        <f t="shared" si="526"/>
        <v/>
      </c>
      <c r="AC128" s="84" t="str">
        <f t="shared" si="527"/>
        <v/>
      </c>
      <c r="AD128" s="84" t="str">
        <f t="shared" si="528"/>
        <v/>
      </c>
      <c r="AE128" s="84" t="str">
        <f t="shared" si="529"/>
        <v/>
      </c>
      <c r="AF128" s="100">
        <f t="shared" si="530"/>
        <v>0</v>
      </c>
      <c r="AG128" s="188" t="str">
        <f t="shared" ref="AG128" si="706">IF(D128="","",D128)</f>
        <v/>
      </c>
      <c r="AH128" s="84" t="str">
        <f t="shared" si="532"/>
        <v/>
      </c>
      <c r="AI128" s="84" t="str">
        <f t="shared" si="533"/>
        <v/>
      </c>
      <c r="AJ128" s="104" t="str">
        <f t="shared" si="402"/>
        <v/>
      </c>
      <c r="AK128" s="93">
        <f t="shared" si="534"/>
        <v>0</v>
      </c>
      <c r="AL128" s="93">
        <f>IFERROR(IF(C128="",0,IF(COUNTIF($C$14:C128,C128)&gt;1,1,0)),"")</f>
        <v>0</v>
      </c>
      <c r="AN128" s="93">
        <f t="shared" si="535"/>
        <v>0</v>
      </c>
      <c r="AO128" s="93" t="str">
        <f t="shared" si="536"/>
        <v>00000</v>
      </c>
      <c r="AP128" s="109" t="str">
        <f t="shared" si="537"/>
        <v>0秒0</v>
      </c>
      <c r="AQ128" s="110">
        <f t="shared" si="538"/>
        <v>0</v>
      </c>
      <c r="AR128" s="110" t="str">
        <f t="shared" si="539"/>
        <v>0</v>
      </c>
      <c r="AS128" s="110" t="str">
        <f t="shared" si="540"/>
        <v>0</v>
      </c>
      <c r="AT128" s="110" t="str">
        <f t="shared" si="541"/>
        <v>0m</v>
      </c>
      <c r="AU128" s="110" t="str">
        <f t="shared" si="542"/>
        <v>点</v>
      </c>
      <c r="AV128" s="93">
        <f t="shared" si="543"/>
        <v>0</v>
      </c>
      <c r="AW128" s="83" t="str">
        <f t="shared" si="544"/>
        <v/>
      </c>
      <c r="AX128" s="93">
        <f t="shared" si="545"/>
        <v>0</v>
      </c>
      <c r="AY128" s="93">
        <f t="shared" si="546"/>
        <v>0</v>
      </c>
      <c r="AZ128" s="93">
        <f t="shared" si="547"/>
        <v>0</v>
      </c>
      <c r="BA128" s="503">
        <f>IF(U128="",0,COUNTA($U$14:U129))</f>
        <v>0</v>
      </c>
      <c r="BB128" s="503">
        <f>IF(V128="",0,COUNTA($V$14:V129))</f>
        <v>0</v>
      </c>
      <c r="BC128" s="519" t="e">
        <f>IF(OR($L128="20100",$L129="20100",#REF!="20100"),COUNTIF($L$14:L129,"20100"),0)</f>
        <v>#REF!</v>
      </c>
      <c r="BD128" s="521" t="e">
        <f>IF($BC128=0,0,INDEX($N128:$N129,MATCH("20100",$L128:$L129,0),1))</f>
        <v>#REF!</v>
      </c>
      <c r="BE128" s="84" t="str">
        <f t="shared" si="548"/>
        <v/>
      </c>
      <c r="BF128" s="84" t="str">
        <f t="shared" si="549"/>
        <v/>
      </c>
      <c r="BG128" s="84" t="str">
        <f t="shared" si="550"/>
        <v/>
      </c>
      <c r="BH128" s="124" t="str">
        <f>IF(K128="","",COUNTIF($BG$14:BG128,BG128))</f>
        <v/>
      </c>
      <c r="BI128" s="1" t="str">
        <f t="shared" si="551"/>
        <v/>
      </c>
      <c r="BJ128" s="523" t="str">
        <f>IF(D128="","",COUNTIF($AG$14:AG128,AG128))</f>
        <v/>
      </c>
      <c r="BK128" s="523">
        <f t="shared" ref="BK128" si="707">IF(BJ128=1,BJ128,0)</f>
        <v>0</v>
      </c>
      <c r="BL128" s="523" t="str">
        <f t="shared" ref="BL128" si="708">IF(D128="","",$BP128)</f>
        <v/>
      </c>
      <c r="BM128" s="523" t="str">
        <f t="shared" ref="BM128" si="709">IF(E128="","",$BP128)</f>
        <v/>
      </c>
      <c r="BN128" s="523" t="str">
        <f t="shared" ref="BN128" si="710">IF(G128="","",$BP128)</f>
        <v/>
      </c>
      <c r="BO128" s="524" t="str">
        <f t="shared" ref="BO128" si="711">IFERROR(IF(H128="","",BP128),"")</f>
        <v/>
      </c>
      <c r="BP128" s="523">
        <v>58</v>
      </c>
      <c r="BQ128" s="523">
        <f>IF(C128&gt;0,"",IF(COUNTIF(BL128:BO129,BP128)=4,"",1))</f>
        <v>1</v>
      </c>
      <c r="BR128" s="84">
        <f>COUNTIF($AH$14:AH128,AG128&amp;"-"&amp;"*5000m*")</f>
        <v>0</v>
      </c>
      <c r="BS128" s="523">
        <f>SUM(BR128:BR129)/3</f>
        <v>0</v>
      </c>
      <c r="BT128" s="524" t="str">
        <f>IF(AG128="","",IF(AND(COUNTA(K128:K129)=0,COUNTA(U128:V129)=0),1,""))</f>
        <v/>
      </c>
      <c r="BU128" s="523">
        <f>IF(AND($AG128="",COUNTA(U128)&gt;0),1,0)</f>
        <v>0</v>
      </c>
      <c r="BV128" s="523">
        <f>IF(AND($AG128="",COUNTA(V128)&gt;0),1,0)</f>
        <v>0</v>
      </c>
      <c r="BW128" s="523" t="str">
        <f t="shared" ref="BW128" si="712">D128&amp;"-"&amp;U128</f>
        <v>-</v>
      </c>
      <c r="BX128" s="523" t="str">
        <f>IF(U128="","",COUNTIF($BW$14:BW128,BW128))</f>
        <v/>
      </c>
      <c r="BY128" s="523" t="str">
        <f t="shared" ref="BY128" si="713">D128&amp;"-"&amp;V128</f>
        <v>-</v>
      </c>
      <c r="BZ128" s="523" t="str">
        <f>IF(V128="","",COUNTIF($BY$14:BY128,BY128))</f>
        <v/>
      </c>
      <c r="CA128" s="84" t="str">
        <f>IFERROR(IF(VLOOKUP(K128,種目数エラー用!$B:$C,2,FALSE)=(VLOOKUP(K129,種目数エラー用!$B:$C,2,FALSE)),1,""),"")</f>
        <v/>
      </c>
    </row>
    <row r="129" spans="1:79" s="1" customFormat="1" ht="18" customHeight="1" thickBot="1">
      <c r="A129" s="483"/>
      <c r="B129" s="477"/>
      <c r="C129" s="472"/>
      <c r="D129" s="470"/>
      <c r="E129" s="470"/>
      <c r="F129" s="470"/>
      <c r="G129" s="281" t="str">
        <f>IF(C128&gt;0,VLOOKUP(C128,男子登録情報!$A$1:$H$1688,5,0),"")</f>
        <v/>
      </c>
      <c r="H129" s="475"/>
      <c r="I129" s="475"/>
      <c r="J129" s="281" t="s">
        <v>28</v>
      </c>
      <c r="K129" s="280"/>
      <c r="L129" s="5" t="str">
        <f>IF(K129&gt;0,VLOOKUP(K129,男子登録情報!$M$68:$N$86,2,0),"")</f>
        <v/>
      </c>
      <c r="M129" s="281" t="s">
        <v>29</v>
      </c>
      <c r="N129" s="282"/>
      <c r="O129" s="278" t="str">
        <f t="shared" si="561"/>
        <v/>
      </c>
      <c r="P129" s="279"/>
      <c r="Q129" s="332" t="str">
        <f t="shared" si="413"/>
        <v/>
      </c>
      <c r="R129" s="463"/>
      <c r="S129" s="464"/>
      <c r="T129" s="465"/>
      <c r="U129" s="445"/>
      <c r="V129" s="445"/>
      <c r="X129" s="84">
        <f t="shared" si="410"/>
        <v>0</v>
      </c>
      <c r="Z129" s="97">
        <f t="shared" si="524"/>
        <v>0</v>
      </c>
      <c r="AA129" s="523"/>
      <c r="AB129" s="84" t="str">
        <f t="shared" si="526"/>
        <v/>
      </c>
      <c r="AC129" s="84" t="str">
        <f t="shared" si="527"/>
        <v/>
      </c>
      <c r="AD129" s="84" t="str">
        <f t="shared" si="528"/>
        <v/>
      </c>
      <c r="AE129" s="84" t="str">
        <f t="shared" si="529"/>
        <v/>
      </c>
      <c r="AF129" s="100">
        <f t="shared" si="530"/>
        <v>0</v>
      </c>
      <c r="AG129" s="189" t="str">
        <f t="shared" ref="AG129" si="714">AG128</f>
        <v/>
      </c>
      <c r="AH129" s="84" t="str">
        <f t="shared" si="532"/>
        <v/>
      </c>
      <c r="AI129" s="84" t="str">
        <f t="shared" si="533"/>
        <v/>
      </c>
      <c r="AJ129" s="104" t="str">
        <f t="shared" si="402"/>
        <v/>
      </c>
      <c r="AK129" s="93">
        <f t="shared" si="534"/>
        <v>0</v>
      </c>
      <c r="AL129" s="93">
        <f>IFERROR(IF(C129="",0,IF(COUNTIF($C$14:C129,C129)&gt;1,1,0)),"")</f>
        <v>0</v>
      </c>
      <c r="AN129" s="93">
        <f t="shared" si="535"/>
        <v>0</v>
      </c>
      <c r="AO129" s="93" t="str">
        <f t="shared" si="536"/>
        <v>00000</v>
      </c>
      <c r="AP129" s="109" t="str">
        <f t="shared" si="537"/>
        <v>0秒0</v>
      </c>
      <c r="AQ129" s="110">
        <f t="shared" si="538"/>
        <v>0</v>
      </c>
      <c r="AR129" s="110" t="str">
        <f t="shared" si="539"/>
        <v>0</v>
      </c>
      <c r="AS129" s="110" t="str">
        <f t="shared" si="540"/>
        <v>0</v>
      </c>
      <c r="AT129" s="110" t="str">
        <f t="shared" si="541"/>
        <v>0m</v>
      </c>
      <c r="AU129" s="110" t="str">
        <f t="shared" si="542"/>
        <v>点</v>
      </c>
      <c r="AV129" s="93">
        <f t="shared" si="543"/>
        <v>0</v>
      </c>
      <c r="AW129" s="83" t="str">
        <f t="shared" si="544"/>
        <v/>
      </c>
      <c r="AX129" s="93">
        <f t="shared" si="545"/>
        <v>0</v>
      </c>
      <c r="AY129" s="93">
        <f t="shared" si="546"/>
        <v>0</v>
      </c>
      <c r="AZ129" s="93">
        <f t="shared" si="547"/>
        <v>0</v>
      </c>
      <c r="BA129" s="504"/>
      <c r="BB129" s="504"/>
      <c r="BC129" s="520"/>
      <c r="BD129" s="522"/>
      <c r="BE129" s="84" t="str">
        <f t="shared" si="548"/>
        <v/>
      </c>
      <c r="BF129" s="84" t="str">
        <f t="shared" si="549"/>
        <v/>
      </c>
      <c r="BG129" s="84" t="str">
        <f t="shared" si="550"/>
        <v/>
      </c>
      <c r="BH129" s="124" t="str">
        <f>IF(K129="","",COUNTIF($BG$14:BG129,BG129))</f>
        <v/>
      </c>
      <c r="BI129" s="1" t="str">
        <f t="shared" si="551"/>
        <v/>
      </c>
      <c r="BJ129" s="523"/>
      <c r="BK129" s="523"/>
      <c r="BL129" s="523"/>
      <c r="BM129" s="523"/>
      <c r="BN129" s="523"/>
      <c r="BO129" s="525"/>
      <c r="BP129" s="523"/>
      <c r="BQ129" s="523"/>
      <c r="BR129" s="84">
        <f>COUNTIF($AH$14:AH129,AG129&amp;"-"&amp;"*5000m*")</f>
        <v>0</v>
      </c>
      <c r="BS129" s="523"/>
      <c r="BT129" s="525"/>
      <c r="BU129" s="523"/>
      <c r="BV129" s="523"/>
      <c r="BW129" s="523"/>
      <c r="BX129" s="523"/>
      <c r="BY129" s="523"/>
      <c r="BZ129" s="523"/>
      <c r="CA129" s="84"/>
    </row>
    <row r="130" spans="1:79" s="1" customFormat="1" ht="18" customHeight="1" thickTop="1" thickBot="1">
      <c r="A130" s="482">
        <v>59</v>
      </c>
      <c r="B130" s="476" t="s">
        <v>1176</v>
      </c>
      <c r="C130" s="471"/>
      <c r="D130" s="469" t="str">
        <f>IF(C130&gt;0,VLOOKUP(C130,男子登録情報!$A$1:$H$1688,3,0),"")</f>
        <v/>
      </c>
      <c r="E130" s="469" t="str">
        <f>IF(C130&gt;0,VLOOKUP(C130,男子登録情報!$A$1:$H$1688,4,0),"")</f>
        <v/>
      </c>
      <c r="F130" s="469" t="str">
        <f>IF(C130&gt;0,VLOOKUP(C130,男子登録情報!$A$1:$H$1688,7,0),"")</f>
        <v/>
      </c>
      <c r="G130" s="320" t="str">
        <f>IF(C130&gt;0,VLOOKUP(C130,男子登録情報!$A$1:$H$1688,8,0),"")</f>
        <v/>
      </c>
      <c r="H130" s="475" t="e">
        <f>IF(G131&gt;0,VLOOKUP(G131,男子登録情報!$N$2:$O$49,2,0),"")</f>
        <v>#N/A</v>
      </c>
      <c r="I130" s="473" t="str">
        <f t="shared" ref="I130" si="715">IF(C130&gt;0,TEXT(C130,"100000000"),"000000000")</f>
        <v>000000000</v>
      </c>
      <c r="J130" s="321" t="s">
        <v>24</v>
      </c>
      <c r="K130" s="322"/>
      <c r="L130" s="5" t="str">
        <f>IF(K130&gt;0,VLOOKUP(K130,男子登録情報!$M$68:$N$86,2,0),"")</f>
        <v/>
      </c>
      <c r="M130" s="321" t="s">
        <v>27</v>
      </c>
      <c r="N130" s="275"/>
      <c r="O130" s="276" t="str">
        <f t="shared" si="561"/>
        <v/>
      </c>
      <c r="P130" s="277"/>
      <c r="Q130" s="329" t="str">
        <f t="shared" si="413"/>
        <v/>
      </c>
      <c r="R130" s="479"/>
      <c r="S130" s="480"/>
      <c r="T130" s="481"/>
      <c r="U130" s="444"/>
      <c r="V130" s="444"/>
      <c r="X130" s="84">
        <f t="shared" si="410"/>
        <v>0</v>
      </c>
      <c r="Z130" s="97">
        <f t="shared" si="524"/>
        <v>0</v>
      </c>
      <c r="AA130" s="523">
        <f t="shared" ref="AA130" si="716">C130</f>
        <v>0</v>
      </c>
      <c r="AB130" s="84" t="str">
        <f t="shared" si="526"/>
        <v/>
      </c>
      <c r="AC130" s="84" t="str">
        <f t="shared" si="527"/>
        <v/>
      </c>
      <c r="AD130" s="84" t="str">
        <f t="shared" si="528"/>
        <v/>
      </c>
      <c r="AE130" s="84" t="str">
        <f t="shared" si="529"/>
        <v/>
      </c>
      <c r="AF130" s="100">
        <f t="shared" si="530"/>
        <v>0</v>
      </c>
      <c r="AG130" s="188" t="str">
        <f t="shared" ref="AG130" si="717">IF(D130="","",D130)</f>
        <v/>
      </c>
      <c r="AH130" s="84" t="str">
        <f t="shared" si="532"/>
        <v/>
      </c>
      <c r="AI130" s="84" t="str">
        <f t="shared" si="533"/>
        <v/>
      </c>
      <c r="AJ130" s="104" t="str">
        <f t="shared" si="402"/>
        <v/>
      </c>
      <c r="AK130" s="93">
        <f t="shared" si="534"/>
        <v>0</v>
      </c>
      <c r="AL130" s="93">
        <f>IFERROR(IF(C130="",0,IF(COUNTIF($C$14:C130,C130)&gt;1,1,0)),"")</f>
        <v>0</v>
      </c>
      <c r="AN130" s="93">
        <f t="shared" si="535"/>
        <v>0</v>
      </c>
      <c r="AO130" s="93" t="str">
        <f t="shared" si="536"/>
        <v>00000</v>
      </c>
      <c r="AP130" s="109" t="str">
        <f t="shared" si="537"/>
        <v>0秒0</v>
      </c>
      <c r="AQ130" s="110">
        <f t="shared" si="538"/>
        <v>0</v>
      </c>
      <c r="AR130" s="110" t="str">
        <f t="shared" si="539"/>
        <v>0</v>
      </c>
      <c r="AS130" s="110" t="str">
        <f t="shared" si="540"/>
        <v>0</v>
      </c>
      <c r="AT130" s="110" t="str">
        <f t="shared" si="541"/>
        <v>0m</v>
      </c>
      <c r="AU130" s="110" t="str">
        <f t="shared" si="542"/>
        <v>点</v>
      </c>
      <c r="AV130" s="93">
        <f t="shared" si="543"/>
        <v>0</v>
      </c>
      <c r="AW130" s="83" t="str">
        <f t="shared" si="544"/>
        <v/>
      </c>
      <c r="AX130" s="93">
        <f t="shared" si="545"/>
        <v>0</v>
      </c>
      <c r="AY130" s="93">
        <f t="shared" si="546"/>
        <v>0</v>
      </c>
      <c r="AZ130" s="93">
        <f t="shared" si="547"/>
        <v>0</v>
      </c>
      <c r="BA130" s="503">
        <f>IF(U130="",0,COUNTA($U$14:U131))</f>
        <v>0</v>
      </c>
      <c r="BB130" s="503">
        <f>IF(V130="",0,COUNTA($V$14:V131))</f>
        <v>0</v>
      </c>
      <c r="BC130" s="519" t="e">
        <f>IF(OR($L130="20100",$L131="20100",#REF!="20100"),COUNTIF($L$14:L131,"20100"),0)</f>
        <v>#REF!</v>
      </c>
      <c r="BD130" s="521" t="e">
        <f>IF($BC130=0,0,INDEX($N130:$N131,MATCH("20100",$L130:$L131,0),1))</f>
        <v>#REF!</v>
      </c>
      <c r="BE130" s="84" t="str">
        <f t="shared" si="548"/>
        <v/>
      </c>
      <c r="BF130" s="84" t="str">
        <f t="shared" si="549"/>
        <v/>
      </c>
      <c r="BG130" s="84" t="str">
        <f t="shared" si="550"/>
        <v/>
      </c>
      <c r="BH130" s="124" t="str">
        <f>IF(K130="","",COUNTIF($BG$14:BG130,BG130))</f>
        <v/>
      </c>
      <c r="BI130" s="1" t="str">
        <f t="shared" si="551"/>
        <v/>
      </c>
      <c r="BJ130" s="523" t="str">
        <f>IF(D130="","",COUNTIF($AG$14:AG130,AG130))</f>
        <v/>
      </c>
      <c r="BK130" s="523">
        <f t="shared" ref="BK130" si="718">IF(BJ130=1,BJ130,0)</f>
        <v>0</v>
      </c>
      <c r="BL130" s="523" t="str">
        <f t="shared" ref="BL130" si="719">IF(D130="","",$BP130)</f>
        <v/>
      </c>
      <c r="BM130" s="523" t="str">
        <f t="shared" ref="BM130" si="720">IF(E130="","",$BP130)</f>
        <v/>
      </c>
      <c r="BN130" s="523" t="str">
        <f t="shared" ref="BN130" si="721">IF(G130="","",$BP130)</f>
        <v/>
      </c>
      <c r="BO130" s="524" t="str">
        <f t="shared" ref="BO130" si="722">IFERROR(IF(H130="","",BP130),"")</f>
        <v/>
      </c>
      <c r="BP130" s="523">
        <v>59</v>
      </c>
      <c r="BQ130" s="523">
        <f>IF(C130&gt;0,"",IF(COUNTIF(BL130:BO131,BP130)=4,"",1))</f>
        <v>1</v>
      </c>
      <c r="BR130" s="84">
        <f>COUNTIF($AH$14:AH130,AG130&amp;"-"&amp;"*5000m*")</f>
        <v>0</v>
      </c>
      <c r="BS130" s="523">
        <f>SUM(BR130:BR131)/3</f>
        <v>0</v>
      </c>
      <c r="BT130" s="524" t="str">
        <f>IF(AG130="","",IF(AND(COUNTA(K130:K131)=0,COUNTA(U130:V131)=0),1,""))</f>
        <v/>
      </c>
      <c r="BU130" s="523">
        <f>IF(AND($AG130="",COUNTA(U130)&gt;0),1,0)</f>
        <v>0</v>
      </c>
      <c r="BV130" s="523">
        <f>IF(AND($AG130="",COUNTA(V130)&gt;0),1,0)</f>
        <v>0</v>
      </c>
      <c r="BW130" s="523" t="str">
        <f t="shared" ref="BW130" si="723">D130&amp;"-"&amp;U130</f>
        <v>-</v>
      </c>
      <c r="BX130" s="523" t="str">
        <f>IF(U130="","",COUNTIF($BW$14:BW130,BW130))</f>
        <v/>
      </c>
      <c r="BY130" s="523" t="str">
        <f t="shared" ref="BY130" si="724">D130&amp;"-"&amp;V130</f>
        <v>-</v>
      </c>
      <c r="BZ130" s="523" t="str">
        <f>IF(V130="","",COUNTIF($BY$14:BY130,BY130))</f>
        <v/>
      </c>
      <c r="CA130" s="84" t="str">
        <f>IFERROR(IF(VLOOKUP(K130,種目数エラー用!$B:$C,2,FALSE)=(VLOOKUP(K131,種目数エラー用!$B:$C,2,FALSE)),1,""),"")</f>
        <v/>
      </c>
    </row>
    <row r="131" spans="1:79" s="1" customFormat="1" ht="18" customHeight="1" thickBot="1">
      <c r="A131" s="483"/>
      <c r="B131" s="477"/>
      <c r="C131" s="472"/>
      <c r="D131" s="470"/>
      <c r="E131" s="470"/>
      <c r="F131" s="470"/>
      <c r="G131" s="281" t="str">
        <f>IF(C130&gt;0,VLOOKUP(C130,男子登録情報!$A$1:$H$1688,5,0),"")</f>
        <v/>
      </c>
      <c r="H131" s="475"/>
      <c r="I131" s="475"/>
      <c r="J131" s="281" t="s">
        <v>28</v>
      </c>
      <c r="K131" s="280"/>
      <c r="L131" s="5" t="str">
        <f>IF(K131&gt;0,VLOOKUP(K131,男子登録情報!$M$68:$N$86,2,0),"")</f>
        <v/>
      </c>
      <c r="M131" s="281" t="s">
        <v>29</v>
      </c>
      <c r="N131" s="282"/>
      <c r="O131" s="278" t="str">
        <f t="shared" si="561"/>
        <v/>
      </c>
      <c r="P131" s="279"/>
      <c r="Q131" s="332" t="str">
        <f t="shared" si="413"/>
        <v/>
      </c>
      <c r="R131" s="463"/>
      <c r="S131" s="464"/>
      <c r="T131" s="465"/>
      <c r="U131" s="445"/>
      <c r="V131" s="445"/>
      <c r="X131" s="84">
        <f t="shared" si="410"/>
        <v>0</v>
      </c>
      <c r="Z131" s="97">
        <f t="shared" si="524"/>
        <v>0</v>
      </c>
      <c r="AA131" s="523"/>
      <c r="AB131" s="84" t="str">
        <f t="shared" si="526"/>
        <v/>
      </c>
      <c r="AC131" s="84" t="str">
        <f t="shared" si="527"/>
        <v/>
      </c>
      <c r="AD131" s="84" t="str">
        <f t="shared" si="528"/>
        <v/>
      </c>
      <c r="AE131" s="84" t="str">
        <f t="shared" si="529"/>
        <v/>
      </c>
      <c r="AF131" s="100">
        <f t="shared" si="530"/>
        <v>0</v>
      </c>
      <c r="AG131" s="189" t="str">
        <f t="shared" ref="AG131" si="725">AG130</f>
        <v/>
      </c>
      <c r="AH131" s="84" t="str">
        <f t="shared" si="532"/>
        <v/>
      </c>
      <c r="AI131" s="84" t="str">
        <f t="shared" si="533"/>
        <v/>
      </c>
      <c r="AJ131" s="104" t="str">
        <f t="shared" si="402"/>
        <v/>
      </c>
      <c r="AK131" s="93">
        <f t="shared" si="534"/>
        <v>0</v>
      </c>
      <c r="AL131" s="93">
        <f>IFERROR(IF(C131="",0,IF(COUNTIF($C$14:C131,C131)&gt;1,1,0)),"")</f>
        <v>0</v>
      </c>
      <c r="AN131" s="93">
        <f t="shared" si="535"/>
        <v>0</v>
      </c>
      <c r="AO131" s="93" t="str">
        <f t="shared" si="536"/>
        <v>00000</v>
      </c>
      <c r="AP131" s="109" t="str">
        <f t="shared" si="537"/>
        <v>0秒0</v>
      </c>
      <c r="AQ131" s="110">
        <f t="shared" si="538"/>
        <v>0</v>
      </c>
      <c r="AR131" s="110" t="str">
        <f t="shared" si="539"/>
        <v>0</v>
      </c>
      <c r="AS131" s="110" t="str">
        <f t="shared" si="540"/>
        <v>0</v>
      </c>
      <c r="AT131" s="110" t="str">
        <f t="shared" si="541"/>
        <v>0m</v>
      </c>
      <c r="AU131" s="110" t="str">
        <f t="shared" si="542"/>
        <v>点</v>
      </c>
      <c r="AV131" s="93">
        <f t="shared" si="543"/>
        <v>0</v>
      </c>
      <c r="AW131" s="83" t="str">
        <f t="shared" si="544"/>
        <v/>
      </c>
      <c r="AX131" s="93">
        <f t="shared" si="545"/>
        <v>0</v>
      </c>
      <c r="AY131" s="93">
        <f t="shared" si="546"/>
        <v>0</v>
      </c>
      <c r="AZ131" s="93">
        <f t="shared" si="547"/>
        <v>0</v>
      </c>
      <c r="BA131" s="504"/>
      <c r="BB131" s="504"/>
      <c r="BC131" s="520"/>
      <c r="BD131" s="522"/>
      <c r="BE131" s="84" t="str">
        <f t="shared" si="548"/>
        <v/>
      </c>
      <c r="BF131" s="84" t="str">
        <f t="shared" si="549"/>
        <v/>
      </c>
      <c r="BG131" s="84" t="str">
        <f t="shared" si="550"/>
        <v/>
      </c>
      <c r="BH131" s="124" t="str">
        <f>IF(K131="","",COUNTIF($BG$14:BG131,BG131))</f>
        <v/>
      </c>
      <c r="BI131" s="1" t="str">
        <f t="shared" si="551"/>
        <v/>
      </c>
      <c r="BJ131" s="523"/>
      <c r="BK131" s="523"/>
      <c r="BL131" s="523"/>
      <c r="BM131" s="523"/>
      <c r="BN131" s="523"/>
      <c r="BO131" s="525"/>
      <c r="BP131" s="523"/>
      <c r="BQ131" s="523"/>
      <c r="BR131" s="84">
        <f>COUNTIF($AH$14:AH131,AG131&amp;"-"&amp;"*5000m*")</f>
        <v>0</v>
      </c>
      <c r="BS131" s="523"/>
      <c r="BT131" s="525"/>
      <c r="BU131" s="523"/>
      <c r="BV131" s="523"/>
      <c r="BW131" s="523"/>
      <c r="BX131" s="523"/>
      <c r="BY131" s="523"/>
      <c r="BZ131" s="523"/>
      <c r="CA131" s="84"/>
    </row>
    <row r="132" spans="1:79" s="1" customFormat="1" ht="18" customHeight="1" thickTop="1" thickBot="1">
      <c r="A132" s="482">
        <v>60</v>
      </c>
      <c r="B132" s="476" t="s">
        <v>1176</v>
      </c>
      <c r="C132" s="471"/>
      <c r="D132" s="469" t="str">
        <f>IF(C132&gt;0,VLOOKUP(C132,男子登録情報!$A$1:$H$1688,3,0),"")</f>
        <v/>
      </c>
      <c r="E132" s="469" t="str">
        <f>IF(C132&gt;0,VLOOKUP(C132,男子登録情報!$A$1:$H$1688,4,0),"")</f>
        <v/>
      </c>
      <c r="F132" s="469" t="str">
        <f>IF(C132&gt;0,VLOOKUP(C132,男子登録情報!$A$1:$H$1688,7,0),"")</f>
        <v/>
      </c>
      <c r="G132" s="320" t="str">
        <f>IF(C132&gt;0,VLOOKUP(C132,男子登録情報!$A$1:$H$1688,8,0),"")</f>
        <v/>
      </c>
      <c r="H132" s="475" t="e">
        <f>IF(G133&gt;0,VLOOKUP(G133,男子登録情報!$N$2:$O$49,2,0),"")</f>
        <v>#N/A</v>
      </c>
      <c r="I132" s="473" t="str">
        <f t="shared" ref="I132" si="726">IF(C132&gt;0,TEXT(C132,"100000000"),"000000000")</f>
        <v>000000000</v>
      </c>
      <c r="J132" s="321" t="s">
        <v>24</v>
      </c>
      <c r="K132" s="322"/>
      <c r="L132" s="5" t="str">
        <f>IF(K132&gt;0,VLOOKUP(K132,男子登録情報!$M$68:$N$86,2,0),"")</f>
        <v/>
      </c>
      <c r="M132" s="321" t="s">
        <v>27</v>
      </c>
      <c r="N132" s="275"/>
      <c r="O132" s="276" t="str">
        <f t="shared" si="561"/>
        <v/>
      </c>
      <c r="P132" s="277"/>
      <c r="Q132" s="329" t="str">
        <f t="shared" si="413"/>
        <v/>
      </c>
      <c r="R132" s="479"/>
      <c r="S132" s="480"/>
      <c r="T132" s="481"/>
      <c r="U132" s="444"/>
      <c r="V132" s="444"/>
      <c r="X132" s="84">
        <f t="shared" si="410"/>
        <v>0</v>
      </c>
      <c r="Z132" s="97">
        <f t="shared" si="524"/>
        <v>0</v>
      </c>
      <c r="AA132" s="523">
        <f t="shared" ref="AA132" si="727">C132</f>
        <v>0</v>
      </c>
      <c r="AB132" s="84" t="str">
        <f t="shared" si="526"/>
        <v/>
      </c>
      <c r="AC132" s="84" t="str">
        <f t="shared" si="527"/>
        <v/>
      </c>
      <c r="AD132" s="84" t="str">
        <f t="shared" si="528"/>
        <v/>
      </c>
      <c r="AE132" s="84" t="str">
        <f t="shared" si="529"/>
        <v/>
      </c>
      <c r="AF132" s="100">
        <f t="shared" si="530"/>
        <v>0</v>
      </c>
      <c r="AG132" s="188" t="str">
        <f t="shared" ref="AG132" si="728">IF(D132="","",D132)</f>
        <v/>
      </c>
      <c r="AH132" s="84" t="str">
        <f t="shared" si="532"/>
        <v/>
      </c>
      <c r="AI132" s="84" t="str">
        <f t="shared" si="533"/>
        <v/>
      </c>
      <c r="AJ132" s="104" t="str">
        <f t="shared" si="402"/>
        <v/>
      </c>
      <c r="AK132" s="93">
        <f t="shared" si="534"/>
        <v>0</v>
      </c>
      <c r="AL132" s="93">
        <f>IFERROR(IF(C132="",0,IF(COUNTIF($C$14:C132,C132)&gt;1,1,0)),"")</f>
        <v>0</v>
      </c>
      <c r="AN132" s="93">
        <f t="shared" si="535"/>
        <v>0</v>
      </c>
      <c r="AO132" s="93" t="str">
        <f t="shared" si="536"/>
        <v>00000</v>
      </c>
      <c r="AP132" s="109" t="str">
        <f t="shared" si="537"/>
        <v>0秒0</v>
      </c>
      <c r="AQ132" s="110">
        <f t="shared" si="538"/>
        <v>0</v>
      </c>
      <c r="AR132" s="110" t="str">
        <f t="shared" si="539"/>
        <v>0</v>
      </c>
      <c r="AS132" s="110" t="str">
        <f t="shared" si="540"/>
        <v>0</v>
      </c>
      <c r="AT132" s="110" t="str">
        <f t="shared" si="541"/>
        <v>0m</v>
      </c>
      <c r="AU132" s="110" t="str">
        <f t="shared" si="542"/>
        <v>点</v>
      </c>
      <c r="AV132" s="93">
        <f t="shared" si="543"/>
        <v>0</v>
      </c>
      <c r="AW132" s="83" t="str">
        <f t="shared" si="544"/>
        <v/>
      </c>
      <c r="AX132" s="93">
        <f t="shared" si="545"/>
        <v>0</v>
      </c>
      <c r="AY132" s="93">
        <f t="shared" si="546"/>
        <v>0</v>
      </c>
      <c r="AZ132" s="93">
        <f t="shared" si="547"/>
        <v>0</v>
      </c>
      <c r="BA132" s="503">
        <f>IF(U132="",0,COUNTA($U$14:U133))</f>
        <v>0</v>
      </c>
      <c r="BB132" s="503">
        <f>IF(V132="",0,COUNTA($V$14:V133))</f>
        <v>0</v>
      </c>
      <c r="BC132" s="519" t="e">
        <f>IF(OR($L132="20100",$L133="20100",#REF!="20100"),COUNTIF($L$14:L133,"20100"),0)</f>
        <v>#REF!</v>
      </c>
      <c r="BD132" s="521" t="e">
        <f>IF($BC132=0,0,INDEX($N132:$N133,MATCH("20100",$L132:$L133,0),1))</f>
        <v>#REF!</v>
      </c>
      <c r="BE132" s="84" t="str">
        <f t="shared" si="548"/>
        <v/>
      </c>
      <c r="BF132" s="84" t="str">
        <f t="shared" si="549"/>
        <v/>
      </c>
      <c r="BG132" s="84" t="str">
        <f t="shared" si="550"/>
        <v/>
      </c>
      <c r="BH132" s="124" t="str">
        <f>IF(K132="","",COUNTIF($BG$14:BG132,BG132))</f>
        <v/>
      </c>
      <c r="BI132" s="1" t="str">
        <f t="shared" si="551"/>
        <v/>
      </c>
      <c r="BJ132" s="523" t="str">
        <f>IF(D132="","",COUNTIF($AG$14:AG132,AG132))</f>
        <v/>
      </c>
      <c r="BK132" s="523">
        <f t="shared" ref="BK132" si="729">IF(BJ132=1,BJ132,0)</f>
        <v>0</v>
      </c>
      <c r="BL132" s="523" t="str">
        <f t="shared" ref="BL132" si="730">IF(D132="","",$BP132)</f>
        <v/>
      </c>
      <c r="BM132" s="523" t="str">
        <f t="shared" ref="BM132" si="731">IF(E132="","",$BP132)</f>
        <v/>
      </c>
      <c r="BN132" s="523" t="str">
        <f t="shared" ref="BN132" si="732">IF(G132="","",$BP132)</f>
        <v/>
      </c>
      <c r="BO132" s="524" t="str">
        <f t="shared" ref="BO132" si="733">IFERROR(IF(H132="","",BP132),"")</f>
        <v/>
      </c>
      <c r="BP132" s="523">
        <v>60</v>
      </c>
      <c r="BQ132" s="523">
        <f>IF(C132&gt;0,"",IF(COUNTIF(BL132:BO133,BP132)=4,"",1))</f>
        <v>1</v>
      </c>
      <c r="BR132" s="84">
        <f>COUNTIF($AH$14:AH132,AG132&amp;"-"&amp;"*5000m*")</f>
        <v>0</v>
      </c>
      <c r="BS132" s="523">
        <f>SUM(BR132:BR133)/3</f>
        <v>0</v>
      </c>
      <c r="BT132" s="524" t="str">
        <f>IF(AG132="","",IF(AND(COUNTA(K132:K133)=0,COUNTA(U132:V133)=0),1,""))</f>
        <v/>
      </c>
      <c r="BU132" s="523">
        <f>IF(AND($AG132="",COUNTA(U132)&gt;0),1,0)</f>
        <v>0</v>
      </c>
      <c r="BV132" s="523">
        <f>IF(AND($AG132="",COUNTA(V132)&gt;0),1,0)</f>
        <v>0</v>
      </c>
      <c r="BW132" s="523" t="str">
        <f t="shared" ref="BW132" si="734">D132&amp;"-"&amp;U132</f>
        <v>-</v>
      </c>
      <c r="BX132" s="523" t="str">
        <f>IF(U132="","",COUNTIF($BW$14:BW132,BW132))</f>
        <v/>
      </c>
      <c r="BY132" s="523" t="str">
        <f t="shared" ref="BY132" si="735">D132&amp;"-"&amp;V132</f>
        <v>-</v>
      </c>
      <c r="BZ132" s="523" t="str">
        <f>IF(V132="","",COUNTIF($BY$14:BY132,BY132))</f>
        <v/>
      </c>
      <c r="CA132" s="84" t="str">
        <f>IFERROR(IF(VLOOKUP(K132,種目数エラー用!$B:$C,2,FALSE)=(VLOOKUP(K133,種目数エラー用!$B:$C,2,FALSE)),1,""),"")</f>
        <v/>
      </c>
    </row>
    <row r="133" spans="1:79" s="1" customFormat="1" ht="18" customHeight="1" thickBot="1">
      <c r="A133" s="483"/>
      <c r="B133" s="477"/>
      <c r="C133" s="472"/>
      <c r="D133" s="470"/>
      <c r="E133" s="470"/>
      <c r="F133" s="470"/>
      <c r="G133" s="281" t="str">
        <f>IF(C132&gt;0,VLOOKUP(C132,男子登録情報!$A$1:$H$1688,5,0),"")</f>
        <v/>
      </c>
      <c r="H133" s="475"/>
      <c r="I133" s="475"/>
      <c r="J133" s="281" t="s">
        <v>28</v>
      </c>
      <c r="K133" s="280"/>
      <c r="L133" s="5" t="str">
        <f>IF(K133&gt;0,VLOOKUP(K133,男子登録情報!$M$68:$N$86,2,0),"")</f>
        <v/>
      </c>
      <c r="M133" s="281" t="s">
        <v>29</v>
      </c>
      <c r="N133" s="282"/>
      <c r="O133" s="278" t="str">
        <f t="shared" si="561"/>
        <v/>
      </c>
      <c r="P133" s="279"/>
      <c r="Q133" s="332" t="str">
        <f t="shared" si="413"/>
        <v/>
      </c>
      <c r="R133" s="463"/>
      <c r="S133" s="464"/>
      <c r="T133" s="465"/>
      <c r="U133" s="445"/>
      <c r="V133" s="445"/>
      <c r="X133" s="84">
        <f t="shared" si="410"/>
        <v>0</v>
      </c>
      <c r="Z133" s="97">
        <f t="shared" si="524"/>
        <v>0</v>
      </c>
      <c r="AA133" s="523"/>
      <c r="AB133" s="84" t="str">
        <f t="shared" si="526"/>
        <v/>
      </c>
      <c r="AC133" s="84" t="str">
        <f t="shared" si="527"/>
        <v/>
      </c>
      <c r="AD133" s="84" t="str">
        <f t="shared" si="528"/>
        <v/>
      </c>
      <c r="AE133" s="84" t="str">
        <f t="shared" si="529"/>
        <v/>
      </c>
      <c r="AF133" s="100">
        <f t="shared" si="530"/>
        <v>0</v>
      </c>
      <c r="AG133" s="189" t="str">
        <f t="shared" ref="AG133" si="736">AG132</f>
        <v/>
      </c>
      <c r="AH133" s="84" t="str">
        <f t="shared" si="532"/>
        <v/>
      </c>
      <c r="AI133" s="84" t="str">
        <f t="shared" si="533"/>
        <v/>
      </c>
      <c r="AJ133" s="104" t="str">
        <f t="shared" si="402"/>
        <v/>
      </c>
      <c r="AK133" s="93">
        <f t="shared" si="534"/>
        <v>0</v>
      </c>
      <c r="AL133" s="93">
        <f>IFERROR(IF(C133="",0,IF(COUNTIF($C$14:C133,C133)&gt;1,1,0)),"")</f>
        <v>0</v>
      </c>
      <c r="AN133" s="93">
        <f t="shared" si="535"/>
        <v>0</v>
      </c>
      <c r="AO133" s="93" t="str">
        <f t="shared" si="536"/>
        <v>00000</v>
      </c>
      <c r="AP133" s="109" t="str">
        <f t="shared" si="537"/>
        <v>0秒0</v>
      </c>
      <c r="AQ133" s="110">
        <f t="shared" si="538"/>
        <v>0</v>
      </c>
      <c r="AR133" s="110" t="str">
        <f t="shared" si="539"/>
        <v>0</v>
      </c>
      <c r="AS133" s="110" t="str">
        <f t="shared" si="540"/>
        <v>0</v>
      </c>
      <c r="AT133" s="110" t="str">
        <f t="shared" si="541"/>
        <v>0m</v>
      </c>
      <c r="AU133" s="110" t="str">
        <f t="shared" si="542"/>
        <v>点</v>
      </c>
      <c r="AV133" s="93">
        <f t="shared" si="543"/>
        <v>0</v>
      </c>
      <c r="AW133" s="83" t="str">
        <f t="shared" si="544"/>
        <v/>
      </c>
      <c r="AX133" s="93">
        <f t="shared" si="545"/>
        <v>0</v>
      </c>
      <c r="AY133" s="93">
        <f t="shared" si="546"/>
        <v>0</v>
      </c>
      <c r="AZ133" s="93">
        <f t="shared" si="547"/>
        <v>0</v>
      </c>
      <c r="BA133" s="504"/>
      <c r="BB133" s="504"/>
      <c r="BC133" s="520"/>
      <c r="BD133" s="522"/>
      <c r="BE133" s="84" t="str">
        <f t="shared" si="548"/>
        <v/>
      </c>
      <c r="BF133" s="84" t="str">
        <f t="shared" si="549"/>
        <v/>
      </c>
      <c r="BG133" s="84" t="str">
        <f t="shared" si="550"/>
        <v/>
      </c>
      <c r="BH133" s="124" t="str">
        <f>IF(K133="","",COUNTIF($BG$14:BG133,BG133))</f>
        <v/>
      </c>
      <c r="BI133" s="1" t="str">
        <f t="shared" si="551"/>
        <v/>
      </c>
      <c r="BJ133" s="523"/>
      <c r="BK133" s="523"/>
      <c r="BL133" s="523"/>
      <c r="BM133" s="523"/>
      <c r="BN133" s="523"/>
      <c r="BO133" s="525"/>
      <c r="BP133" s="523"/>
      <c r="BQ133" s="523"/>
      <c r="BR133" s="84">
        <f>COUNTIF($AH$14:AH133,AG133&amp;"-"&amp;"*5000m*")</f>
        <v>0</v>
      </c>
      <c r="BS133" s="523"/>
      <c r="BT133" s="525"/>
      <c r="BU133" s="523"/>
      <c r="BV133" s="523"/>
      <c r="BW133" s="523"/>
      <c r="BX133" s="523"/>
      <c r="BY133" s="523"/>
      <c r="BZ133" s="523"/>
      <c r="CA133" s="84"/>
    </row>
    <row r="134" spans="1:79" s="1" customFormat="1" ht="18" customHeight="1" thickTop="1" thickBot="1">
      <c r="A134" s="482">
        <v>61</v>
      </c>
      <c r="B134" s="476" t="s">
        <v>1176</v>
      </c>
      <c r="C134" s="471"/>
      <c r="D134" s="469" t="str">
        <f>IF(C134&gt;0,VLOOKUP(C134,男子登録情報!$A$1:$H$1688,3,0),"")</f>
        <v/>
      </c>
      <c r="E134" s="469" t="str">
        <f>IF(C134&gt;0,VLOOKUP(C134,男子登録情報!$A$1:$H$1688,4,0),"")</f>
        <v/>
      </c>
      <c r="F134" s="469" t="str">
        <f>IF(C134&gt;0,VLOOKUP(C134,男子登録情報!$A$1:$H$1688,7,0),"")</f>
        <v/>
      </c>
      <c r="G134" s="320" t="str">
        <f>IF(C134&gt;0,VLOOKUP(C134,男子登録情報!$A$1:$H$1688,8,0),"")</f>
        <v/>
      </c>
      <c r="H134" s="475" t="e">
        <f>IF(G135&gt;0,VLOOKUP(G135,男子登録情報!$N$2:$O$49,2,0),"")</f>
        <v>#N/A</v>
      </c>
      <c r="I134" s="473" t="str">
        <f t="shared" ref="I134" si="737">IF(C134&gt;0,TEXT(C134,"100000000"),"000000000")</f>
        <v>000000000</v>
      </c>
      <c r="J134" s="321" t="s">
        <v>24</v>
      </c>
      <c r="K134" s="322"/>
      <c r="L134" s="5" t="str">
        <f>IF(K134&gt;0,VLOOKUP(K134,男子登録情報!$M$68:$N$86,2,0),"")</f>
        <v/>
      </c>
      <c r="M134" s="321" t="s">
        <v>27</v>
      </c>
      <c r="N134" s="275"/>
      <c r="O134" s="276" t="str">
        <f t="shared" si="561"/>
        <v/>
      </c>
      <c r="P134" s="277"/>
      <c r="Q134" s="329" t="str">
        <f t="shared" si="413"/>
        <v/>
      </c>
      <c r="R134" s="479"/>
      <c r="S134" s="480"/>
      <c r="T134" s="481"/>
      <c r="U134" s="444"/>
      <c r="V134" s="444"/>
      <c r="X134" s="84">
        <f t="shared" si="410"/>
        <v>0</v>
      </c>
      <c r="Z134" s="97">
        <f t="shared" si="524"/>
        <v>0</v>
      </c>
      <c r="AA134" s="523">
        <f t="shared" ref="AA134" si="738">C134</f>
        <v>0</v>
      </c>
      <c r="AB134" s="84" t="str">
        <f t="shared" si="526"/>
        <v/>
      </c>
      <c r="AC134" s="84" t="str">
        <f t="shared" si="527"/>
        <v/>
      </c>
      <c r="AD134" s="84" t="str">
        <f t="shared" si="528"/>
        <v/>
      </c>
      <c r="AE134" s="84" t="str">
        <f t="shared" si="529"/>
        <v/>
      </c>
      <c r="AF134" s="100">
        <f t="shared" si="530"/>
        <v>0</v>
      </c>
      <c r="AG134" s="188" t="str">
        <f t="shared" ref="AG134" si="739">IF(D134="","",D134)</f>
        <v/>
      </c>
      <c r="AH134" s="84" t="str">
        <f t="shared" si="532"/>
        <v/>
      </c>
      <c r="AI134" s="84" t="str">
        <f t="shared" si="533"/>
        <v/>
      </c>
      <c r="AJ134" s="104" t="str">
        <f t="shared" si="402"/>
        <v/>
      </c>
      <c r="AK134" s="93">
        <f t="shared" si="534"/>
        <v>0</v>
      </c>
      <c r="AL134" s="93">
        <f>IFERROR(IF(C134="",0,IF(COUNTIF($C$14:C134,C134)&gt;1,1,0)),"")</f>
        <v>0</v>
      </c>
      <c r="AN134" s="93">
        <f t="shared" si="535"/>
        <v>0</v>
      </c>
      <c r="AO134" s="93" t="str">
        <f t="shared" si="536"/>
        <v>00000</v>
      </c>
      <c r="AP134" s="109" t="str">
        <f t="shared" si="537"/>
        <v>0秒0</v>
      </c>
      <c r="AQ134" s="110">
        <f t="shared" si="538"/>
        <v>0</v>
      </c>
      <c r="AR134" s="110" t="str">
        <f t="shared" si="539"/>
        <v>0</v>
      </c>
      <c r="AS134" s="110" t="str">
        <f t="shared" si="540"/>
        <v>0</v>
      </c>
      <c r="AT134" s="110" t="str">
        <f t="shared" si="541"/>
        <v>0m</v>
      </c>
      <c r="AU134" s="110" t="str">
        <f t="shared" si="542"/>
        <v>点</v>
      </c>
      <c r="AV134" s="93">
        <f t="shared" si="543"/>
        <v>0</v>
      </c>
      <c r="AW134" s="83" t="str">
        <f t="shared" si="544"/>
        <v/>
      </c>
      <c r="AX134" s="93">
        <f t="shared" si="545"/>
        <v>0</v>
      </c>
      <c r="AY134" s="93">
        <f t="shared" si="546"/>
        <v>0</v>
      </c>
      <c r="AZ134" s="93">
        <f t="shared" si="547"/>
        <v>0</v>
      </c>
      <c r="BA134" s="503">
        <f>IF(U134="",0,COUNTA($U$14:U135))</f>
        <v>0</v>
      </c>
      <c r="BB134" s="503">
        <f>IF(V134="",0,COUNTA($V$14:V135))</f>
        <v>0</v>
      </c>
      <c r="BC134" s="519" t="e">
        <f>IF(OR($L134="20100",$L135="20100",#REF!="20100"),COUNTIF($L$14:L135,"20100"),0)</f>
        <v>#REF!</v>
      </c>
      <c r="BD134" s="521" t="e">
        <f>IF($BC134=0,0,INDEX($N134:$N135,MATCH("20100",$L134:$L135,0),1))</f>
        <v>#REF!</v>
      </c>
      <c r="BE134" s="84" t="str">
        <f t="shared" si="548"/>
        <v/>
      </c>
      <c r="BF134" s="84" t="str">
        <f t="shared" si="549"/>
        <v/>
      </c>
      <c r="BG134" s="84" t="str">
        <f t="shared" si="550"/>
        <v/>
      </c>
      <c r="BH134" s="124" t="str">
        <f>IF(K134="","",COUNTIF($BG$14:BG134,BG134))</f>
        <v/>
      </c>
      <c r="BI134" s="1" t="str">
        <f t="shared" si="551"/>
        <v/>
      </c>
      <c r="BJ134" s="523" t="str">
        <f>IF(D134="","",COUNTIF($AG$14:AG134,AG134))</f>
        <v/>
      </c>
      <c r="BK134" s="523">
        <f t="shared" ref="BK134" si="740">IF(BJ134=1,BJ134,0)</f>
        <v>0</v>
      </c>
      <c r="BL134" s="523" t="str">
        <f t="shared" ref="BL134" si="741">IF(D134="","",$BP134)</f>
        <v/>
      </c>
      <c r="BM134" s="523" t="str">
        <f t="shared" ref="BM134" si="742">IF(E134="","",$BP134)</f>
        <v/>
      </c>
      <c r="BN134" s="523" t="str">
        <f t="shared" ref="BN134" si="743">IF(G134="","",$BP134)</f>
        <v/>
      </c>
      <c r="BO134" s="524" t="str">
        <f t="shared" ref="BO134" si="744">IFERROR(IF(H134="","",BP134),"")</f>
        <v/>
      </c>
      <c r="BP134" s="523">
        <v>61</v>
      </c>
      <c r="BQ134" s="523">
        <f>IF(C134&gt;0,"",IF(COUNTIF(BL134:BO135,BP134)=4,"",1))</f>
        <v>1</v>
      </c>
      <c r="BR134" s="84">
        <f>COUNTIF($AH$14:AH134,AG134&amp;"-"&amp;"*5000m*")</f>
        <v>0</v>
      </c>
      <c r="BS134" s="523">
        <f>SUM(BR134:BR135)/3</f>
        <v>0</v>
      </c>
      <c r="BT134" s="524" t="str">
        <f>IF(AG134="","",IF(AND(COUNTA(K134:K135)=0,COUNTA(U134:V135)=0),1,""))</f>
        <v/>
      </c>
      <c r="BU134" s="523">
        <f>IF(AND($AG134="",COUNTA(U134)&gt;0),1,0)</f>
        <v>0</v>
      </c>
      <c r="BV134" s="523">
        <f>IF(AND($AG134="",COUNTA(V134)&gt;0),1,0)</f>
        <v>0</v>
      </c>
      <c r="BW134" s="523" t="str">
        <f t="shared" ref="BW134" si="745">D134&amp;"-"&amp;U134</f>
        <v>-</v>
      </c>
      <c r="BX134" s="523" t="str">
        <f>IF(U134="","",COUNTIF($BW$14:BW134,BW134))</f>
        <v/>
      </c>
      <c r="BY134" s="523" t="str">
        <f t="shared" ref="BY134" si="746">D134&amp;"-"&amp;V134</f>
        <v>-</v>
      </c>
      <c r="BZ134" s="523" t="str">
        <f>IF(V134="","",COUNTIF($BY$14:BY134,BY134))</f>
        <v/>
      </c>
      <c r="CA134" s="84" t="str">
        <f>IFERROR(IF(VLOOKUP(K134,種目数エラー用!$B:$C,2,FALSE)=(VLOOKUP(K135,種目数エラー用!$B:$C,2,FALSE)),1,""),"")</f>
        <v/>
      </c>
    </row>
    <row r="135" spans="1:79" s="1" customFormat="1" ht="18" customHeight="1" thickBot="1">
      <c r="A135" s="483"/>
      <c r="B135" s="477"/>
      <c r="C135" s="472"/>
      <c r="D135" s="470"/>
      <c r="E135" s="470"/>
      <c r="F135" s="470"/>
      <c r="G135" s="281" t="str">
        <f>IF(C134&gt;0,VLOOKUP(C134,男子登録情報!$A$1:$H$1688,5,0),"")</f>
        <v/>
      </c>
      <c r="H135" s="475"/>
      <c r="I135" s="475"/>
      <c r="J135" s="281" t="s">
        <v>28</v>
      </c>
      <c r="K135" s="280"/>
      <c r="L135" s="5" t="str">
        <f>IF(K135&gt;0,VLOOKUP(K135,男子登録情報!$M$68:$N$86,2,0),"")</f>
        <v/>
      </c>
      <c r="M135" s="281" t="s">
        <v>29</v>
      </c>
      <c r="N135" s="282"/>
      <c r="O135" s="278" t="str">
        <f t="shared" si="561"/>
        <v/>
      </c>
      <c r="P135" s="279"/>
      <c r="Q135" s="332" t="str">
        <f t="shared" si="413"/>
        <v/>
      </c>
      <c r="R135" s="463"/>
      <c r="S135" s="464"/>
      <c r="T135" s="465"/>
      <c r="U135" s="445"/>
      <c r="V135" s="445"/>
      <c r="X135" s="84">
        <f t="shared" si="410"/>
        <v>0</v>
      </c>
      <c r="Z135" s="97">
        <f t="shared" si="524"/>
        <v>0</v>
      </c>
      <c r="AA135" s="523"/>
      <c r="AB135" s="84" t="str">
        <f t="shared" si="526"/>
        <v/>
      </c>
      <c r="AC135" s="84" t="str">
        <f t="shared" si="527"/>
        <v/>
      </c>
      <c r="AD135" s="84" t="str">
        <f t="shared" si="528"/>
        <v/>
      </c>
      <c r="AE135" s="84" t="str">
        <f t="shared" si="529"/>
        <v/>
      </c>
      <c r="AF135" s="100">
        <f t="shared" si="530"/>
        <v>0</v>
      </c>
      <c r="AG135" s="189" t="str">
        <f t="shared" ref="AG135" si="747">AG134</f>
        <v/>
      </c>
      <c r="AH135" s="84" t="str">
        <f t="shared" si="532"/>
        <v/>
      </c>
      <c r="AI135" s="84" t="str">
        <f t="shared" si="533"/>
        <v/>
      </c>
      <c r="AJ135" s="104" t="str">
        <f t="shared" si="402"/>
        <v/>
      </c>
      <c r="AK135" s="93">
        <f t="shared" si="534"/>
        <v>0</v>
      </c>
      <c r="AL135" s="93">
        <f>IFERROR(IF(C135="",0,IF(COUNTIF($C$14:C135,C135)&gt;1,1,0)),"")</f>
        <v>0</v>
      </c>
      <c r="AN135" s="93">
        <f t="shared" si="535"/>
        <v>0</v>
      </c>
      <c r="AO135" s="93" t="str">
        <f t="shared" si="536"/>
        <v>00000</v>
      </c>
      <c r="AP135" s="109" t="str">
        <f t="shared" si="537"/>
        <v>0秒0</v>
      </c>
      <c r="AQ135" s="110">
        <f t="shared" si="538"/>
        <v>0</v>
      </c>
      <c r="AR135" s="110" t="str">
        <f t="shared" si="539"/>
        <v>0</v>
      </c>
      <c r="AS135" s="110" t="str">
        <f t="shared" si="540"/>
        <v>0</v>
      </c>
      <c r="AT135" s="110" t="str">
        <f t="shared" si="541"/>
        <v>0m</v>
      </c>
      <c r="AU135" s="110" t="str">
        <f t="shared" si="542"/>
        <v>点</v>
      </c>
      <c r="AV135" s="93">
        <f t="shared" si="543"/>
        <v>0</v>
      </c>
      <c r="AW135" s="83" t="str">
        <f t="shared" si="544"/>
        <v/>
      </c>
      <c r="AX135" s="93">
        <f t="shared" si="545"/>
        <v>0</v>
      </c>
      <c r="AY135" s="93">
        <f t="shared" si="546"/>
        <v>0</v>
      </c>
      <c r="AZ135" s="93">
        <f t="shared" si="547"/>
        <v>0</v>
      </c>
      <c r="BA135" s="504"/>
      <c r="BB135" s="504"/>
      <c r="BC135" s="520"/>
      <c r="BD135" s="522"/>
      <c r="BE135" s="84" t="str">
        <f t="shared" si="548"/>
        <v/>
      </c>
      <c r="BF135" s="84" t="str">
        <f t="shared" si="549"/>
        <v/>
      </c>
      <c r="BG135" s="84" t="str">
        <f t="shared" si="550"/>
        <v/>
      </c>
      <c r="BH135" s="124" t="str">
        <f>IF(K135="","",COUNTIF($BG$14:BG135,BG135))</f>
        <v/>
      </c>
      <c r="BI135" s="1" t="str">
        <f t="shared" si="551"/>
        <v/>
      </c>
      <c r="BJ135" s="523"/>
      <c r="BK135" s="523"/>
      <c r="BL135" s="523"/>
      <c r="BM135" s="523"/>
      <c r="BN135" s="523"/>
      <c r="BO135" s="525"/>
      <c r="BP135" s="523"/>
      <c r="BQ135" s="523"/>
      <c r="BR135" s="84">
        <f>COUNTIF($AH$14:AH135,AG135&amp;"-"&amp;"*5000m*")</f>
        <v>0</v>
      </c>
      <c r="BS135" s="523"/>
      <c r="BT135" s="525"/>
      <c r="BU135" s="523"/>
      <c r="BV135" s="523"/>
      <c r="BW135" s="523"/>
      <c r="BX135" s="523"/>
      <c r="BY135" s="523"/>
      <c r="BZ135" s="523"/>
      <c r="CA135" s="84"/>
    </row>
    <row r="136" spans="1:79" s="1" customFormat="1" ht="18" customHeight="1" thickTop="1" thickBot="1">
      <c r="A136" s="482">
        <v>62</v>
      </c>
      <c r="B136" s="476" t="s">
        <v>1176</v>
      </c>
      <c r="C136" s="471"/>
      <c r="D136" s="469" t="str">
        <f>IF(C136&gt;0,VLOOKUP(C136,男子登録情報!$A$1:$H$1688,3,0),"")</f>
        <v/>
      </c>
      <c r="E136" s="469" t="str">
        <f>IF(C136&gt;0,VLOOKUP(C136,男子登録情報!$A$1:$H$1688,4,0),"")</f>
        <v/>
      </c>
      <c r="F136" s="469" t="str">
        <f>IF(C136&gt;0,VLOOKUP(C136,男子登録情報!$A$1:$H$1688,7,0),"")</f>
        <v/>
      </c>
      <c r="G136" s="320" t="str">
        <f>IF(C136&gt;0,VLOOKUP(C136,男子登録情報!$A$1:$H$1688,8,0),"")</f>
        <v/>
      </c>
      <c r="H136" s="475" t="e">
        <f>IF(G137&gt;0,VLOOKUP(G137,男子登録情報!$N$2:$O$49,2,0),"")</f>
        <v>#N/A</v>
      </c>
      <c r="I136" s="473" t="str">
        <f t="shared" ref="I136" si="748">IF(C136&gt;0,TEXT(C136,"100000000"),"000000000")</f>
        <v>000000000</v>
      </c>
      <c r="J136" s="321" t="s">
        <v>24</v>
      </c>
      <c r="K136" s="322"/>
      <c r="L136" s="5" t="str">
        <f>IF(K136&gt;0,VLOOKUP(K136,男子登録情報!$M$68:$N$86,2,0),"")</f>
        <v/>
      </c>
      <c r="M136" s="321" t="s">
        <v>27</v>
      </c>
      <c r="N136" s="275"/>
      <c r="O136" s="276" t="str">
        <f t="shared" si="561"/>
        <v/>
      </c>
      <c r="P136" s="277"/>
      <c r="Q136" s="329" t="str">
        <f t="shared" si="413"/>
        <v/>
      </c>
      <c r="R136" s="479"/>
      <c r="S136" s="480"/>
      <c r="T136" s="481"/>
      <c r="U136" s="444"/>
      <c r="V136" s="444"/>
      <c r="X136" s="84">
        <f t="shared" si="410"/>
        <v>0</v>
      </c>
      <c r="Z136" s="97">
        <f t="shared" si="524"/>
        <v>0</v>
      </c>
      <c r="AA136" s="523">
        <f t="shared" ref="AA136" si="749">C136</f>
        <v>0</v>
      </c>
      <c r="AB136" s="84" t="str">
        <f t="shared" si="526"/>
        <v/>
      </c>
      <c r="AC136" s="84" t="str">
        <f t="shared" si="527"/>
        <v/>
      </c>
      <c r="AD136" s="84" t="str">
        <f t="shared" si="528"/>
        <v/>
      </c>
      <c r="AE136" s="84" t="str">
        <f t="shared" si="529"/>
        <v/>
      </c>
      <c r="AF136" s="100">
        <f t="shared" si="530"/>
        <v>0</v>
      </c>
      <c r="AG136" s="188" t="str">
        <f t="shared" ref="AG136" si="750">IF(D136="","",D136)</f>
        <v/>
      </c>
      <c r="AH136" s="84" t="str">
        <f t="shared" si="532"/>
        <v/>
      </c>
      <c r="AI136" s="84" t="str">
        <f t="shared" si="533"/>
        <v/>
      </c>
      <c r="AJ136" s="104" t="str">
        <f t="shared" si="402"/>
        <v/>
      </c>
      <c r="AK136" s="93">
        <f t="shared" si="534"/>
        <v>0</v>
      </c>
      <c r="AL136" s="93">
        <f>IFERROR(IF(C136="",0,IF(COUNTIF($C$14:C136,C136)&gt;1,1,0)),"")</f>
        <v>0</v>
      </c>
      <c r="AN136" s="93">
        <f t="shared" si="535"/>
        <v>0</v>
      </c>
      <c r="AO136" s="93" t="str">
        <f t="shared" si="536"/>
        <v>00000</v>
      </c>
      <c r="AP136" s="109" t="str">
        <f t="shared" si="537"/>
        <v>0秒0</v>
      </c>
      <c r="AQ136" s="110">
        <f t="shared" si="538"/>
        <v>0</v>
      </c>
      <c r="AR136" s="110" t="str">
        <f t="shared" si="539"/>
        <v>0</v>
      </c>
      <c r="AS136" s="110" t="str">
        <f t="shared" si="540"/>
        <v>0</v>
      </c>
      <c r="AT136" s="110" t="str">
        <f t="shared" si="541"/>
        <v>0m</v>
      </c>
      <c r="AU136" s="110" t="str">
        <f t="shared" si="542"/>
        <v>点</v>
      </c>
      <c r="AV136" s="93">
        <f t="shared" si="543"/>
        <v>0</v>
      </c>
      <c r="AW136" s="83" t="str">
        <f t="shared" si="544"/>
        <v/>
      </c>
      <c r="AX136" s="93">
        <f t="shared" si="545"/>
        <v>0</v>
      </c>
      <c r="AY136" s="93">
        <f t="shared" si="546"/>
        <v>0</v>
      </c>
      <c r="AZ136" s="93">
        <f t="shared" si="547"/>
        <v>0</v>
      </c>
      <c r="BA136" s="503">
        <f>IF(U136="",0,COUNTA($U$14:U137))</f>
        <v>0</v>
      </c>
      <c r="BB136" s="503">
        <f>IF(V136="",0,COUNTA($V$14:V137))</f>
        <v>0</v>
      </c>
      <c r="BC136" s="519" t="e">
        <f>IF(OR($L136="20100",$L137="20100",#REF!="20100"),COUNTIF($L$14:L137,"20100"),0)</f>
        <v>#REF!</v>
      </c>
      <c r="BD136" s="521" t="e">
        <f>IF($BC136=0,0,INDEX($N136:$N137,MATCH("20100",$L136:$L137,0),1))</f>
        <v>#REF!</v>
      </c>
      <c r="BE136" s="84" t="str">
        <f t="shared" si="548"/>
        <v/>
      </c>
      <c r="BF136" s="84" t="str">
        <f t="shared" si="549"/>
        <v/>
      </c>
      <c r="BG136" s="84" t="str">
        <f t="shared" si="550"/>
        <v/>
      </c>
      <c r="BH136" s="124" t="str">
        <f>IF(K136="","",COUNTIF($BG$14:BG136,BG136))</f>
        <v/>
      </c>
      <c r="BI136" s="1" t="str">
        <f t="shared" si="551"/>
        <v/>
      </c>
      <c r="BJ136" s="523" t="str">
        <f>IF(D136="","",COUNTIF($AG$14:AG136,AG136))</f>
        <v/>
      </c>
      <c r="BK136" s="523">
        <f t="shared" ref="BK136" si="751">IF(BJ136=1,BJ136,0)</f>
        <v>0</v>
      </c>
      <c r="BL136" s="523" t="str">
        <f t="shared" ref="BL136" si="752">IF(D136="","",$BP136)</f>
        <v/>
      </c>
      <c r="BM136" s="523" t="str">
        <f t="shared" ref="BM136" si="753">IF(E136="","",$BP136)</f>
        <v/>
      </c>
      <c r="BN136" s="523" t="str">
        <f t="shared" ref="BN136" si="754">IF(G136="","",$BP136)</f>
        <v/>
      </c>
      <c r="BO136" s="524" t="str">
        <f t="shared" ref="BO136" si="755">IFERROR(IF(H136="","",BP136),"")</f>
        <v/>
      </c>
      <c r="BP136" s="523">
        <v>62</v>
      </c>
      <c r="BQ136" s="523">
        <f>IF(C136&gt;0,"",IF(COUNTIF(BL136:BO137,BP136)=4,"",1))</f>
        <v>1</v>
      </c>
      <c r="BR136" s="84">
        <f>COUNTIF($AH$14:AH136,AG136&amp;"-"&amp;"*5000m*")</f>
        <v>0</v>
      </c>
      <c r="BS136" s="523">
        <f>SUM(BR136:BR137)/3</f>
        <v>0</v>
      </c>
      <c r="BT136" s="524" t="str">
        <f>IF(AG136="","",IF(AND(COUNTA(K136:K137)=0,COUNTA(U136:V137)=0),1,""))</f>
        <v/>
      </c>
      <c r="BU136" s="523">
        <f>IF(AND($AG136="",COUNTA(U136)&gt;0),1,0)</f>
        <v>0</v>
      </c>
      <c r="BV136" s="523">
        <f>IF(AND($AG136="",COUNTA(V136)&gt;0),1,0)</f>
        <v>0</v>
      </c>
      <c r="BW136" s="523" t="str">
        <f t="shared" ref="BW136" si="756">D136&amp;"-"&amp;U136</f>
        <v>-</v>
      </c>
      <c r="BX136" s="523" t="str">
        <f>IF(U136="","",COUNTIF($BW$14:BW136,BW136))</f>
        <v/>
      </c>
      <c r="BY136" s="523" t="str">
        <f t="shared" ref="BY136" si="757">D136&amp;"-"&amp;V136</f>
        <v>-</v>
      </c>
      <c r="BZ136" s="523" t="str">
        <f>IF(V136="","",COUNTIF($BY$14:BY136,BY136))</f>
        <v/>
      </c>
      <c r="CA136" s="84" t="str">
        <f>IFERROR(IF(VLOOKUP(K136,種目数エラー用!$B:$C,2,FALSE)=(VLOOKUP(K137,種目数エラー用!$B:$C,2,FALSE)),1,""),"")</f>
        <v/>
      </c>
    </row>
    <row r="137" spans="1:79" s="1" customFormat="1" ht="18" customHeight="1" thickBot="1">
      <c r="A137" s="483"/>
      <c r="B137" s="477"/>
      <c r="C137" s="472"/>
      <c r="D137" s="470"/>
      <c r="E137" s="470"/>
      <c r="F137" s="470"/>
      <c r="G137" s="281" t="str">
        <f>IF(C136&gt;0,VLOOKUP(C136,男子登録情報!$A$1:$H$1688,5,0),"")</f>
        <v/>
      </c>
      <c r="H137" s="475"/>
      <c r="I137" s="475"/>
      <c r="J137" s="281" t="s">
        <v>28</v>
      </c>
      <c r="K137" s="280"/>
      <c r="L137" s="5" t="str">
        <f>IF(K137&gt;0,VLOOKUP(K137,男子登録情報!$M$68:$N$86,2,0),"")</f>
        <v/>
      </c>
      <c r="M137" s="281" t="s">
        <v>29</v>
      </c>
      <c r="N137" s="282"/>
      <c r="O137" s="278" t="str">
        <f t="shared" si="561"/>
        <v/>
      </c>
      <c r="P137" s="279"/>
      <c r="Q137" s="332" t="str">
        <f t="shared" si="413"/>
        <v/>
      </c>
      <c r="R137" s="463"/>
      <c r="S137" s="464"/>
      <c r="T137" s="465"/>
      <c r="U137" s="445"/>
      <c r="V137" s="445"/>
      <c r="X137" s="84">
        <f t="shared" si="410"/>
        <v>0</v>
      </c>
      <c r="Z137" s="97">
        <f t="shared" si="524"/>
        <v>0</v>
      </c>
      <c r="AA137" s="523"/>
      <c r="AB137" s="84" t="str">
        <f t="shared" si="526"/>
        <v/>
      </c>
      <c r="AC137" s="84" t="str">
        <f t="shared" si="527"/>
        <v/>
      </c>
      <c r="AD137" s="84" t="str">
        <f t="shared" si="528"/>
        <v/>
      </c>
      <c r="AE137" s="84" t="str">
        <f t="shared" si="529"/>
        <v/>
      </c>
      <c r="AF137" s="100">
        <f t="shared" si="530"/>
        <v>0</v>
      </c>
      <c r="AG137" s="189" t="str">
        <f t="shared" ref="AG137" si="758">AG136</f>
        <v/>
      </c>
      <c r="AH137" s="84" t="str">
        <f t="shared" si="532"/>
        <v/>
      </c>
      <c r="AI137" s="84" t="str">
        <f t="shared" si="533"/>
        <v/>
      </c>
      <c r="AJ137" s="104" t="str">
        <f t="shared" si="402"/>
        <v/>
      </c>
      <c r="AK137" s="93">
        <f t="shared" si="534"/>
        <v>0</v>
      </c>
      <c r="AL137" s="93">
        <f>IFERROR(IF(C137="",0,IF(COUNTIF($C$14:C137,C137)&gt;1,1,0)),"")</f>
        <v>0</v>
      </c>
      <c r="AN137" s="93">
        <f t="shared" si="535"/>
        <v>0</v>
      </c>
      <c r="AO137" s="93" t="str">
        <f t="shared" si="536"/>
        <v>00000</v>
      </c>
      <c r="AP137" s="109" t="str">
        <f t="shared" si="537"/>
        <v>0秒0</v>
      </c>
      <c r="AQ137" s="110">
        <f t="shared" si="538"/>
        <v>0</v>
      </c>
      <c r="AR137" s="110" t="str">
        <f t="shared" si="539"/>
        <v>0</v>
      </c>
      <c r="AS137" s="110" t="str">
        <f t="shared" si="540"/>
        <v>0</v>
      </c>
      <c r="AT137" s="110" t="str">
        <f t="shared" si="541"/>
        <v>0m</v>
      </c>
      <c r="AU137" s="110" t="str">
        <f t="shared" si="542"/>
        <v>点</v>
      </c>
      <c r="AV137" s="93">
        <f t="shared" si="543"/>
        <v>0</v>
      </c>
      <c r="AW137" s="83" t="str">
        <f t="shared" si="544"/>
        <v/>
      </c>
      <c r="AX137" s="93">
        <f t="shared" si="545"/>
        <v>0</v>
      </c>
      <c r="AY137" s="93">
        <f t="shared" si="546"/>
        <v>0</v>
      </c>
      <c r="AZ137" s="93">
        <f t="shared" si="547"/>
        <v>0</v>
      </c>
      <c r="BA137" s="504"/>
      <c r="BB137" s="504"/>
      <c r="BC137" s="520"/>
      <c r="BD137" s="522"/>
      <c r="BE137" s="84" t="str">
        <f t="shared" si="548"/>
        <v/>
      </c>
      <c r="BF137" s="84" t="str">
        <f t="shared" si="549"/>
        <v/>
      </c>
      <c r="BG137" s="84" t="str">
        <f t="shared" si="550"/>
        <v/>
      </c>
      <c r="BH137" s="124" t="str">
        <f>IF(K137="","",COUNTIF($BG$14:BG137,BG137))</f>
        <v/>
      </c>
      <c r="BI137" s="1" t="str">
        <f t="shared" si="551"/>
        <v/>
      </c>
      <c r="BJ137" s="523"/>
      <c r="BK137" s="523"/>
      <c r="BL137" s="523"/>
      <c r="BM137" s="523"/>
      <c r="BN137" s="523"/>
      <c r="BO137" s="525"/>
      <c r="BP137" s="523"/>
      <c r="BQ137" s="523"/>
      <c r="BR137" s="84">
        <f>COUNTIF($AH$14:AH137,AG137&amp;"-"&amp;"*5000m*")</f>
        <v>0</v>
      </c>
      <c r="BS137" s="523"/>
      <c r="BT137" s="525"/>
      <c r="BU137" s="523"/>
      <c r="BV137" s="523"/>
      <c r="BW137" s="523"/>
      <c r="BX137" s="523"/>
      <c r="BY137" s="523"/>
      <c r="BZ137" s="523"/>
      <c r="CA137" s="84"/>
    </row>
    <row r="138" spans="1:79" s="1" customFormat="1" ht="18" customHeight="1" thickTop="1" thickBot="1">
      <c r="A138" s="482">
        <v>63</v>
      </c>
      <c r="B138" s="476" t="s">
        <v>1176</v>
      </c>
      <c r="C138" s="471"/>
      <c r="D138" s="469" t="str">
        <f>IF(C138&gt;0,VLOOKUP(C138,男子登録情報!$A$1:$H$1688,3,0),"")</f>
        <v/>
      </c>
      <c r="E138" s="469" t="str">
        <f>IF(C138&gt;0,VLOOKUP(C138,男子登録情報!$A$1:$H$1688,4,0),"")</f>
        <v/>
      </c>
      <c r="F138" s="469" t="str">
        <f>IF(C138&gt;0,VLOOKUP(C138,男子登録情報!$A$1:$H$1688,7,0),"")</f>
        <v/>
      </c>
      <c r="G138" s="320" t="str">
        <f>IF(C138&gt;0,VLOOKUP(C138,男子登録情報!$A$1:$H$1688,8,0),"")</f>
        <v/>
      </c>
      <c r="H138" s="475" t="e">
        <f>IF(G139&gt;0,VLOOKUP(G139,男子登録情報!$N$2:$O$49,2,0),"")</f>
        <v>#N/A</v>
      </c>
      <c r="I138" s="473" t="str">
        <f t="shared" ref="I138" si="759">IF(C138&gt;0,TEXT(C138,"100000000"),"000000000")</f>
        <v>000000000</v>
      </c>
      <c r="J138" s="321" t="s">
        <v>24</v>
      </c>
      <c r="K138" s="322"/>
      <c r="L138" s="5" t="str">
        <f>IF(K138&gt;0,VLOOKUP(K138,男子登録情報!$M$68:$N$86,2,0),"")</f>
        <v/>
      </c>
      <c r="M138" s="321" t="s">
        <v>27</v>
      </c>
      <c r="N138" s="275"/>
      <c r="O138" s="276" t="str">
        <f t="shared" si="561"/>
        <v/>
      </c>
      <c r="P138" s="277"/>
      <c r="Q138" s="329" t="str">
        <f t="shared" si="413"/>
        <v/>
      </c>
      <c r="R138" s="479"/>
      <c r="S138" s="480"/>
      <c r="T138" s="481"/>
      <c r="U138" s="444"/>
      <c r="V138" s="444"/>
      <c r="X138" s="84">
        <f t="shared" si="410"/>
        <v>0</v>
      </c>
      <c r="Z138" s="97">
        <f t="shared" si="524"/>
        <v>0</v>
      </c>
      <c r="AA138" s="523">
        <f t="shared" ref="AA138" si="760">C138</f>
        <v>0</v>
      </c>
      <c r="AB138" s="84" t="str">
        <f t="shared" si="526"/>
        <v/>
      </c>
      <c r="AC138" s="84" t="str">
        <f t="shared" si="527"/>
        <v/>
      </c>
      <c r="AD138" s="84" t="str">
        <f t="shared" si="528"/>
        <v/>
      </c>
      <c r="AE138" s="84" t="str">
        <f t="shared" si="529"/>
        <v/>
      </c>
      <c r="AF138" s="100">
        <f t="shared" si="530"/>
        <v>0</v>
      </c>
      <c r="AG138" s="188" t="str">
        <f t="shared" ref="AG138" si="761">IF(D138="","",D138)</f>
        <v/>
      </c>
      <c r="AH138" s="84" t="str">
        <f t="shared" si="532"/>
        <v/>
      </c>
      <c r="AI138" s="84" t="str">
        <f t="shared" si="533"/>
        <v/>
      </c>
      <c r="AJ138" s="104" t="str">
        <f t="shared" si="402"/>
        <v/>
      </c>
      <c r="AK138" s="93">
        <f t="shared" si="534"/>
        <v>0</v>
      </c>
      <c r="AL138" s="93">
        <f>IFERROR(IF(C138="",0,IF(COUNTIF($C$14:C138,C138)&gt;1,1,0)),"")</f>
        <v>0</v>
      </c>
      <c r="AN138" s="93">
        <f t="shared" si="535"/>
        <v>0</v>
      </c>
      <c r="AO138" s="93" t="str">
        <f t="shared" si="536"/>
        <v>00000</v>
      </c>
      <c r="AP138" s="109" t="str">
        <f t="shared" si="537"/>
        <v>0秒0</v>
      </c>
      <c r="AQ138" s="110">
        <f t="shared" si="538"/>
        <v>0</v>
      </c>
      <c r="AR138" s="110" t="str">
        <f t="shared" si="539"/>
        <v>0</v>
      </c>
      <c r="AS138" s="110" t="str">
        <f t="shared" si="540"/>
        <v>0</v>
      </c>
      <c r="AT138" s="110" t="str">
        <f t="shared" si="541"/>
        <v>0m</v>
      </c>
      <c r="AU138" s="110" t="str">
        <f t="shared" si="542"/>
        <v>点</v>
      </c>
      <c r="AV138" s="93">
        <f t="shared" si="543"/>
        <v>0</v>
      </c>
      <c r="AW138" s="83" t="str">
        <f t="shared" si="544"/>
        <v/>
      </c>
      <c r="AX138" s="93">
        <f t="shared" si="545"/>
        <v>0</v>
      </c>
      <c r="AY138" s="93">
        <f t="shared" si="546"/>
        <v>0</v>
      </c>
      <c r="AZ138" s="93">
        <f t="shared" si="547"/>
        <v>0</v>
      </c>
      <c r="BA138" s="503">
        <f>IF(U138="",0,COUNTA($U$14:U139))</f>
        <v>0</v>
      </c>
      <c r="BB138" s="503">
        <f>IF(V138="",0,COUNTA($V$14:V139))</f>
        <v>0</v>
      </c>
      <c r="BC138" s="519" t="e">
        <f>IF(OR($L138="20100",$L139="20100",#REF!="20100"),COUNTIF($L$14:L139,"20100"),0)</f>
        <v>#REF!</v>
      </c>
      <c r="BD138" s="521" t="e">
        <f>IF($BC138=0,0,INDEX($N138:$N139,MATCH("20100",$L138:$L139,0),1))</f>
        <v>#REF!</v>
      </c>
      <c r="BE138" s="84" t="str">
        <f t="shared" si="548"/>
        <v/>
      </c>
      <c r="BF138" s="84" t="str">
        <f t="shared" si="549"/>
        <v/>
      </c>
      <c r="BG138" s="84" t="str">
        <f t="shared" si="550"/>
        <v/>
      </c>
      <c r="BH138" s="124" t="str">
        <f>IF(K138="","",COUNTIF($BG$14:BG138,BG138))</f>
        <v/>
      </c>
      <c r="BI138" s="1" t="str">
        <f t="shared" si="551"/>
        <v/>
      </c>
      <c r="BJ138" s="523" t="str">
        <f>IF(D138="","",COUNTIF($AG$14:AG138,AG138))</f>
        <v/>
      </c>
      <c r="BK138" s="523">
        <f t="shared" ref="BK138" si="762">IF(BJ138=1,BJ138,0)</f>
        <v>0</v>
      </c>
      <c r="BL138" s="523" t="str">
        <f t="shared" ref="BL138" si="763">IF(D138="","",$BP138)</f>
        <v/>
      </c>
      <c r="BM138" s="523" t="str">
        <f t="shared" ref="BM138" si="764">IF(E138="","",$BP138)</f>
        <v/>
      </c>
      <c r="BN138" s="523" t="str">
        <f t="shared" ref="BN138" si="765">IF(G138="","",$BP138)</f>
        <v/>
      </c>
      <c r="BO138" s="524" t="str">
        <f t="shared" ref="BO138" si="766">IFERROR(IF(H138="","",BP138),"")</f>
        <v/>
      </c>
      <c r="BP138" s="523">
        <v>63</v>
      </c>
      <c r="BQ138" s="523">
        <f>IF(C138&gt;0,"",IF(COUNTIF(BL138:BO139,BP138)=4,"",1))</f>
        <v>1</v>
      </c>
      <c r="BR138" s="84">
        <f>COUNTIF($AH$14:AH138,AG138&amp;"-"&amp;"*5000m*")</f>
        <v>0</v>
      </c>
      <c r="BS138" s="523">
        <f>SUM(BR138:BR139)/3</f>
        <v>0</v>
      </c>
      <c r="BT138" s="524" t="str">
        <f>IF(AG138="","",IF(AND(COUNTA(K138:K139)=0,COUNTA(U138:V139)=0),1,""))</f>
        <v/>
      </c>
      <c r="BU138" s="523">
        <f>IF(AND($AG138="",COUNTA(U138)&gt;0),1,0)</f>
        <v>0</v>
      </c>
      <c r="BV138" s="523">
        <f>IF(AND($AG138="",COUNTA(V138)&gt;0),1,0)</f>
        <v>0</v>
      </c>
      <c r="BW138" s="523" t="str">
        <f t="shared" ref="BW138" si="767">D138&amp;"-"&amp;U138</f>
        <v>-</v>
      </c>
      <c r="BX138" s="523" t="str">
        <f>IF(U138="","",COUNTIF($BW$14:BW138,BW138))</f>
        <v/>
      </c>
      <c r="BY138" s="523" t="str">
        <f t="shared" ref="BY138" si="768">D138&amp;"-"&amp;V138</f>
        <v>-</v>
      </c>
      <c r="BZ138" s="523" t="str">
        <f>IF(V138="","",COUNTIF($BY$14:BY138,BY138))</f>
        <v/>
      </c>
      <c r="CA138" s="84" t="str">
        <f>IFERROR(IF(VLOOKUP(K138,種目数エラー用!$B:$C,2,FALSE)=(VLOOKUP(K139,種目数エラー用!$B:$C,2,FALSE)),1,""),"")</f>
        <v/>
      </c>
    </row>
    <row r="139" spans="1:79" s="1" customFormat="1" ht="18" customHeight="1" thickBot="1">
      <c r="A139" s="483"/>
      <c r="B139" s="477"/>
      <c r="C139" s="472"/>
      <c r="D139" s="470"/>
      <c r="E139" s="470"/>
      <c r="F139" s="470"/>
      <c r="G139" s="281" t="str">
        <f>IF(C138&gt;0,VLOOKUP(C138,男子登録情報!$A$1:$H$1688,5,0),"")</f>
        <v/>
      </c>
      <c r="H139" s="475"/>
      <c r="I139" s="475"/>
      <c r="J139" s="281" t="s">
        <v>28</v>
      </c>
      <c r="K139" s="280"/>
      <c r="L139" s="5" t="str">
        <f>IF(K139&gt;0,VLOOKUP(K139,男子登録情報!$M$68:$N$86,2,0),"")</f>
        <v/>
      </c>
      <c r="M139" s="281" t="s">
        <v>29</v>
      </c>
      <c r="N139" s="282"/>
      <c r="O139" s="278" t="str">
        <f t="shared" si="561"/>
        <v/>
      </c>
      <c r="P139" s="279"/>
      <c r="Q139" s="332" t="str">
        <f t="shared" si="413"/>
        <v/>
      </c>
      <c r="R139" s="463"/>
      <c r="S139" s="464"/>
      <c r="T139" s="465"/>
      <c r="U139" s="445"/>
      <c r="V139" s="445"/>
      <c r="X139" s="84">
        <f t="shared" si="410"/>
        <v>0</v>
      </c>
      <c r="Z139" s="97">
        <f t="shared" si="524"/>
        <v>0</v>
      </c>
      <c r="AA139" s="523"/>
      <c r="AB139" s="84" t="str">
        <f t="shared" si="526"/>
        <v/>
      </c>
      <c r="AC139" s="84" t="str">
        <f t="shared" si="527"/>
        <v/>
      </c>
      <c r="AD139" s="84" t="str">
        <f t="shared" si="528"/>
        <v/>
      </c>
      <c r="AE139" s="84" t="str">
        <f t="shared" si="529"/>
        <v/>
      </c>
      <c r="AF139" s="100">
        <f t="shared" si="530"/>
        <v>0</v>
      </c>
      <c r="AG139" s="189" t="str">
        <f t="shared" ref="AG139" si="769">AG138</f>
        <v/>
      </c>
      <c r="AH139" s="84" t="str">
        <f t="shared" si="532"/>
        <v/>
      </c>
      <c r="AI139" s="84" t="str">
        <f t="shared" si="533"/>
        <v/>
      </c>
      <c r="AJ139" s="104" t="str">
        <f t="shared" si="402"/>
        <v/>
      </c>
      <c r="AK139" s="93">
        <f t="shared" si="534"/>
        <v>0</v>
      </c>
      <c r="AL139" s="93">
        <f>IFERROR(IF(C139="",0,IF(COUNTIF($C$14:C139,C139)&gt;1,1,0)),"")</f>
        <v>0</v>
      </c>
      <c r="AN139" s="93">
        <f t="shared" si="535"/>
        <v>0</v>
      </c>
      <c r="AO139" s="93" t="str">
        <f t="shared" si="536"/>
        <v>00000</v>
      </c>
      <c r="AP139" s="109" t="str">
        <f t="shared" si="537"/>
        <v>0秒0</v>
      </c>
      <c r="AQ139" s="110">
        <f t="shared" si="538"/>
        <v>0</v>
      </c>
      <c r="AR139" s="110" t="str">
        <f t="shared" si="539"/>
        <v>0</v>
      </c>
      <c r="AS139" s="110" t="str">
        <f t="shared" si="540"/>
        <v>0</v>
      </c>
      <c r="AT139" s="110" t="str">
        <f t="shared" si="541"/>
        <v>0m</v>
      </c>
      <c r="AU139" s="110" t="str">
        <f t="shared" si="542"/>
        <v>点</v>
      </c>
      <c r="AV139" s="93">
        <f t="shared" si="543"/>
        <v>0</v>
      </c>
      <c r="AW139" s="83" t="str">
        <f t="shared" si="544"/>
        <v/>
      </c>
      <c r="AX139" s="93">
        <f t="shared" si="545"/>
        <v>0</v>
      </c>
      <c r="AY139" s="93">
        <f t="shared" si="546"/>
        <v>0</v>
      </c>
      <c r="AZ139" s="93">
        <f t="shared" si="547"/>
        <v>0</v>
      </c>
      <c r="BA139" s="504"/>
      <c r="BB139" s="504"/>
      <c r="BC139" s="520"/>
      <c r="BD139" s="522"/>
      <c r="BE139" s="84" t="str">
        <f t="shared" si="548"/>
        <v/>
      </c>
      <c r="BF139" s="84" t="str">
        <f t="shared" si="549"/>
        <v/>
      </c>
      <c r="BG139" s="84" t="str">
        <f t="shared" si="550"/>
        <v/>
      </c>
      <c r="BH139" s="124" t="str">
        <f>IF(K139="","",COUNTIF($BG$14:BG139,BG139))</f>
        <v/>
      </c>
      <c r="BI139" s="1" t="str">
        <f t="shared" si="551"/>
        <v/>
      </c>
      <c r="BJ139" s="523"/>
      <c r="BK139" s="523"/>
      <c r="BL139" s="523"/>
      <c r="BM139" s="523"/>
      <c r="BN139" s="523"/>
      <c r="BO139" s="525"/>
      <c r="BP139" s="523"/>
      <c r="BQ139" s="523"/>
      <c r="BR139" s="84">
        <f>COUNTIF($AH$14:AH139,AG139&amp;"-"&amp;"*5000m*")</f>
        <v>0</v>
      </c>
      <c r="BS139" s="523"/>
      <c r="BT139" s="525"/>
      <c r="BU139" s="523"/>
      <c r="BV139" s="523"/>
      <c r="BW139" s="523"/>
      <c r="BX139" s="523"/>
      <c r="BY139" s="523"/>
      <c r="BZ139" s="523"/>
      <c r="CA139" s="84"/>
    </row>
    <row r="140" spans="1:79" s="1" customFormat="1" ht="18" customHeight="1" thickTop="1" thickBot="1">
      <c r="A140" s="482">
        <v>64</v>
      </c>
      <c r="B140" s="476" t="s">
        <v>1176</v>
      </c>
      <c r="C140" s="471"/>
      <c r="D140" s="469" t="str">
        <f>IF(C140&gt;0,VLOOKUP(C140,男子登録情報!$A$1:$H$1688,3,0),"")</f>
        <v/>
      </c>
      <c r="E140" s="469" t="str">
        <f>IF(C140&gt;0,VLOOKUP(C140,男子登録情報!$A$1:$H$1688,4,0),"")</f>
        <v/>
      </c>
      <c r="F140" s="469" t="str">
        <f>IF(C140&gt;0,VLOOKUP(C140,男子登録情報!$A$1:$H$1688,7,0),"")</f>
        <v/>
      </c>
      <c r="G140" s="320" t="str">
        <f>IF(C140&gt;0,VLOOKUP(C140,男子登録情報!$A$1:$H$1688,8,0),"")</f>
        <v/>
      </c>
      <c r="H140" s="475" t="e">
        <f>IF(G141&gt;0,VLOOKUP(G141,男子登録情報!$N$2:$O$49,2,0),"")</f>
        <v>#N/A</v>
      </c>
      <c r="I140" s="473" t="str">
        <f t="shared" ref="I140" si="770">IF(C140&gt;0,TEXT(C140,"100000000"),"000000000")</f>
        <v>000000000</v>
      </c>
      <c r="J140" s="321" t="s">
        <v>24</v>
      </c>
      <c r="K140" s="322"/>
      <c r="L140" s="5" t="str">
        <f>IF(K140&gt;0,VLOOKUP(K140,男子登録情報!$M$68:$N$86,2,0),"")</f>
        <v/>
      </c>
      <c r="M140" s="321" t="s">
        <v>27</v>
      </c>
      <c r="N140" s="275"/>
      <c r="O140" s="276" t="str">
        <f t="shared" si="561"/>
        <v/>
      </c>
      <c r="P140" s="277"/>
      <c r="Q140" s="329" t="str">
        <f t="shared" si="413"/>
        <v/>
      </c>
      <c r="R140" s="479"/>
      <c r="S140" s="480"/>
      <c r="T140" s="481"/>
      <c r="U140" s="444"/>
      <c r="V140" s="444"/>
      <c r="X140" s="84">
        <f t="shared" si="410"/>
        <v>0</v>
      </c>
      <c r="Z140" s="97">
        <f t="shared" si="524"/>
        <v>0</v>
      </c>
      <c r="AA140" s="523">
        <f t="shared" ref="AA140" si="771">C140</f>
        <v>0</v>
      </c>
      <c r="AB140" s="84" t="str">
        <f t="shared" si="526"/>
        <v/>
      </c>
      <c r="AC140" s="84" t="str">
        <f t="shared" si="527"/>
        <v/>
      </c>
      <c r="AD140" s="84" t="str">
        <f t="shared" si="528"/>
        <v/>
      </c>
      <c r="AE140" s="84" t="str">
        <f t="shared" si="529"/>
        <v/>
      </c>
      <c r="AF140" s="100">
        <f t="shared" si="530"/>
        <v>0</v>
      </c>
      <c r="AG140" s="188" t="str">
        <f t="shared" ref="AG140" si="772">IF(D140="","",D140)</f>
        <v/>
      </c>
      <c r="AH140" s="84" t="str">
        <f t="shared" si="532"/>
        <v/>
      </c>
      <c r="AI140" s="84" t="str">
        <f t="shared" si="533"/>
        <v/>
      </c>
      <c r="AJ140" s="104" t="str">
        <f t="shared" si="402"/>
        <v/>
      </c>
      <c r="AK140" s="93">
        <f t="shared" si="534"/>
        <v>0</v>
      </c>
      <c r="AL140" s="93">
        <f>IFERROR(IF(C140="",0,IF(COUNTIF($C$14:C140,C140)&gt;1,1,0)),"")</f>
        <v>0</v>
      </c>
      <c r="AN140" s="93">
        <f t="shared" si="535"/>
        <v>0</v>
      </c>
      <c r="AO140" s="93" t="str">
        <f t="shared" si="536"/>
        <v>00000</v>
      </c>
      <c r="AP140" s="109" t="str">
        <f t="shared" si="537"/>
        <v>0秒0</v>
      </c>
      <c r="AQ140" s="110">
        <f t="shared" si="538"/>
        <v>0</v>
      </c>
      <c r="AR140" s="110" t="str">
        <f t="shared" si="539"/>
        <v>0</v>
      </c>
      <c r="AS140" s="110" t="str">
        <f t="shared" si="540"/>
        <v>0</v>
      </c>
      <c r="AT140" s="110" t="str">
        <f t="shared" si="541"/>
        <v>0m</v>
      </c>
      <c r="AU140" s="110" t="str">
        <f t="shared" si="542"/>
        <v>点</v>
      </c>
      <c r="AV140" s="93">
        <f t="shared" si="543"/>
        <v>0</v>
      </c>
      <c r="AW140" s="83" t="str">
        <f t="shared" si="544"/>
        <v/>
      </c>
      <c r="AX140" s="93">
        <f t="shared" si="545"/>
        <v>0</v>
      </c>
      <c r="AY140" s="93">
        <f t="shared" si="546"/>
        <v>0</v>
      </c>
      <c r="AZ140" s="93">
        <f t="shared" si="547"/>
        <v>0</v>
      </c>
      <c r="BA140" s="503">
        <f>IF(U140="",0,COUNTA($U$14:U141))</f>
        <v>0</v>
      </c>
      <c r="BB140" s="503">
        <f>IF(V140="",0,COUNTA($V$14:V141))</f>
        <v>0</v>
      </c>
      <c r="BC140" s="519" t="e">
        <f>IF(OR($L140="20100",$L141="20100",#REF!="20100"),COUNTIF($L$14:L141,"20100"),0)</f>
        <v>#REF!</v>
      </c>
      <c r="BD140" s="521" t="e">
        <f>IF($BC140=0,0,INDEX($N140:$N141,MATCH("20100",$L140:$L141,0),1))</f>
        <v>#REF!</v>
      </c>
      <c r="BE140" s="84" t="str">
        <f t="shared" si="548"/>
        <v/>
      </c>
      <c r="BF140" s="84" t="str">
        <f t="shared" si="549"/>
        <v/>
      </c>
      <c r="BG140" s="84" t="str">
        <f t="shared" si="550"/>
        <v/>
      </c>
      <c r="BH140" s="124" t="str">
        <f>IF(K140="","",COUNTIF($BG$14:BG140,BG140))</f>
        <v/>
      </c>
      <c r="BI140" s="1" t="str">
        <f t="shared" si="551"/>
        <v/>
      </c>
      <c r="BJ140" s="523" t="str">
        <f>IF(D140="","",COUNTIF($AG$14:AG140,AG140))</f>
        <v/>
      </c>
      <c r="BK140" s="523">
        <f t="shared" ref="BK140" si="773">IF(BJ140=1,BJ140,0)</f>
        <v>0</v>
      </c>
      <c r="BL140" s="523" t="str">
        <f t="shared" ref="BL140" si="774">IF(D140="","",$BP140)</f>
        <v/>
      </c>
      <c r="BM140" s="523" t="str">
        <f t="shared" ref="BM140" si="775">IF(E140="","",$BP140)</f>
        <v/>
      </c>
      <c r="BN140" s="523" t="str">
        <f t="shared" ref="BN140" si="776">IF(G140="","",$BP140)</f>
        <v/>
      </c>
      <c r="BO140" s="524" t="str">
        <f t="shared" ref="BO140" si="777">IFERROR(IF(H140="","",BP140),"")</f>
        <v/>
      </c>
      <c r="BP140" s="523">
        <v>64</v>
      </c>
      <c r="BQ140" s="523">
        <f>IF(C140&gt;0,"",IF(COUNTIF(BL140:BO141,BP140)=4,"",1))</f>
        <v>1</v>
      </c>
      <c r="BR140" s="84">
        <f>COUNTIF($AH$14:AH140,AG140&amp;"-"&amp;"*5000m*")</f>
        <v>0</v>
      </c>
      <c r="BS140" s="523">
        <f>SUM(BR140:BR141)/3</f>
        <v>0</v>
      </c>
      <c r="BT140" s="524" t="str">
        <f>IF(AG140="","",IF(AND(COUNTA(K140:K141)=0,COUNTA(U140:V141)=0),1,""))</f>
        <v/>
      </c>
      <c r="BU140" s="523">
        <f>IF(AND($AG140="",COUNTA(U140)&gt;0),1,0)</f>
        <v>0</v>
      </c>
      <c r="BV140" s="523">
        <f>IF(AND($AG140="",COUNTA(V140)&gt;0),1,0)</f>
        <v>0</v>
      </c>
      <c r="BW140" s="523" t="str">
        <f t="shared" ref="BW140" si="778">D140&amp;"-"&amp;U140</f>
        <v>-</v>
      </c>
      <c r="BX140" s="523" t="str">
        <f>IF(U140="","",COUNTIF($BW$14:BW140,BW140))</f>
        <v/>
      </c>
      <c r="BY140" s="523" t="str">
        <f t="shared" ref="BY140" si="779">D140&amp;"-"&amp;V140</f>
        <v>-</v>
      </c>
      <c r="BZ140" s="523" t="str">
        <f>IF(V140="","",COUNTIF($BY$14:BY140,BY140))</f>
        <v/>
      </c>
      <c r="CA140" s="84" t="str">
        <f>IFERROR(IF(VLOOKUP(K140,種目数エラー用!$B:$C,2,FALSE)=(VLOOKUP(K141,種目数エラー用!$B:$C,2,FALSE)),1,""),"")</f>
        <v/>
      </c>
    </row>
    <row r="141" spans="1:79" s="1" customFormat="1" ht="18" customHeight="1" thickBot="1">
      <c r="A141" s="483"/>
      <c r="B141" s="477"/>
      <c r="C141" s="472"/>
      <c r="D141" s="470"/>
      <c r="E141" s="470"/>
      <c r="F141" s="470"/>
      <c r="G141" s="281" t="str">
        <f>IF(C140&gt;0,VLOOKUP(C140,男子登録情報!$A$1:$H$1688,5,0),"")</f>
        <v/>
      </c>
      <c r="H141" s="475"/>
      <c r="I141" s="475"/>
      <c r="J141" s="281" t="s">
        <v>28</v>
      </c>
      <c r="K141" s="280"/>
      <c r="L141" s="5" t="str">
        <f>IF(K141&gt;0,VLOOKUP(K141,男子登録情報!$M$68:$N$86,2,0),"")</f>
        <v/>
      </c>
      <c r="M141" s="281" t="s">
        <v>29</v>
      </c>
      <c r="N141" s="282"/>
      <c r="O141" s="278" t="str">
        <f t="shared" si="561"/>
        <v/>
      </c>
      <c r="P141" s="279"/>
      <c r="Q141" s="332" t="str">
        <f t="shared" si="413"/>
        <v/>
      </c>
      <c r="R141" s="463"/>
      <c r="S141" s="464"/>
      <c r="T141" s="465"/>
      <c r="U141" s="445"/>
      <c r="V141" s="445"/>
      <c r="X141" s="84">
        <f t="shared" si="410"/>
        <v>0</v>
      </c>
      <c r="Z141" s="97">
        <f t="shared" si="524"/>
        <v>0</v>
      </c>
      <c r="AA141" s="523"/>
      <c r="AB141" s="84" t="str">
        <f t="shared" si="526"/>
        <v/>
      </c>
      <c r="AC141" s="84" t="str">
        <f t="shared" si="527"/>
        <v/>
      </c>
      <c r="AD141" s="84" t="str">
        <f t="shared" si="528"/>
        <v/>
      </c>
      <c r="AE141" s="84" t="str">
        <f t="shared" si="529"/>
        <v/>
      </c>
      <c r="AF141" s="100">
        <f t="shared" si="530"/>
        <v>0</v>
      </c>
      <c r="AG141" s="189" t="str">
        <f t="shared" ref="AG141" si="780">AG140</f>
        <v/>
      </c>
      <c r="AH141" s="84" t="str">
        <f t="shared" si="532"/>
        <v/>
      </c>
      <c r="AI141" s="84" t="str">
        <f t="shared" si="533"/>
        <v/>
      </c>
      <c r="AJ141" s="104" t="str">
        <f t="shared" si="402"/>
        <v/>
      </c>
      <c r="AK141" s="93">
        <f t="shared" si="534"/>
        <v>0</v>
      </c>
      <c r="AL141" s="93">
        <f>IFERROR(IF(C141="",0,IF(COUNTIF($C$14:C141,C141)&gt;1,1,0)),"")</f>
        <v>0</v>
      </c>
      <c r="AN141" s="93">
        <f t="shared" si="535"/>
        <v>0</v>
      </c>
      <c r="AO141" s="93" t="str">
        <f t="shared" si="536"/>
        <v>00000</v>
      </c>
      <c r="AP141" s="109" t="str">
        <f t="shared" si="537"/>
        <v>0秒0</v>
      </c>
      <c r="AQ141" s="110">
        <f t="shared" si="538"/>
        <v>0</v>
      </c>
      <c r="AR141" s="110" t="str">
        <f t="shared" si="539"/>
        <v>0</v>
      </c>
      <c r="AS141" s="110" t="str">
        <f t="shared" si="540"/>
        <v>0</v>
      </c>
      <c r="AT141" s="110" t="str">
        <f t="shared" si="541"/>
        <v>0m</v>
      </c>
      <c r="AU141" s="110" t="str">
        <f t="shared" si="542"/>
        <v>点</v>
      </c>
      <c r="AV141" s="93">
        <f t="shared" si="543"/>
        <v>0</v>
      </c>
      <c r="AW141" s="83" t="str">
        <f t="shared" si="544"/>
        <v/>
      </c>
      <c r="AX141" s="93">
        <f t="shared" si="545"/>
        <v>0</v>
      </c>
      <c r="AY141" s="93">
        <f t="shared" si="546"/>
        <v>0</v>
      </c>
      <c r="AZ141" s="93">
        <f t="shared" si="547"/>
        <v>0</v>
      </c>
      <c r="BA141" s="504"/>
      <c r="BB141" s="504"/>
      <c r="BC141" s="520"/>
      <c r="BD141" s="522"/>
      <c r="BE141" s="84" t="str">
        <f t="shared" si="548"/>
        <v/>
      </c>
      <c r="BF141" s="84" t="str">
        <f t="shared" si="549"/>
        <v/>
      </c>
      <c r="BG141" s="84" t="str">
        <f t="shared" si="550"/>
        <v/>
      </c>
      <c r="BH141" s="124" t="str">
        <f>IF(K141="","",COUNTIF($BG$14:BG141,BG141))</f>
        <v/>
      </c>
      <c r="BI141" s="1" t="str">
        <f t="shared" si="551"/>
        <v/>
      </c>
      <c r="BJ141" s="523"/>
      <c r="BK141" s="523"/>
      <c r="BL141" s="523"/>
      <c r="BM141" s="523"/>
      <c r="BN141" s="523"/>
      <c r="BO141" s="525"/>
      <c r="BP141" s="523"/>
      <c r="BQ141" s="523"/>
      <c r="BR141" s="84">
        <f>COUNTIF($AH$14:AH141,AG141&amp;"-"&amp;"*5000m*")</f>
        <v>0</v>
      </c>
      <c r="BS141" s="523"/>
      <c r="BT141" s="525"/>
      <c r="BU141" s="523"/>
      <c r="BV141" s="523"/>
      <c r="BW141" s="523"/>
      <c r="BX141" s="523"/>
      <c r="BY141" s="523"/>
      <c r="BZ141" s="523"/>
      <c r="CA141" s="84"/>
    </row>
    <row r="142" spans="1:79" s="1" customFormat="1" ht="18" customHeight="1" thickTop="1" thickBot="1">
      <c r="A142" s="482">
        <v>65</v>
      </c>
      <c r="B142" s="476" t="s">
        <v>1176</v>
      </c>
      <c r="C142" s="471"/>
      <c r="D142" s="469" t="str">
        <f>IF(C142&gt;0,VLOOKUP(C142,男子登録情報!$A$1:$H$1688,3,0),"")</f>
        <v/>
      </c>
      <c r="E142" s="469" t="str">
        <f>IF(C142&gt;0,VLOOKUP(C142,男子登録情報!$A$1:$H$1688,4,0),"")</f>
        <v/>
      </c>
      <c r="F142" s="469" t="str">
        <f>IF(C142&gt;0,VLOOKUP(C142,男子登録情報!$A$1:$H$1688,7,0),"")</f>
        <v/>
      </c>
      <c r="G142" s="320" t="str">
        <f>IF(C142&gt;0,VLOOKUP(C142,男子登録情報!$A$1:$H$1688,8,0),"")</f>
        <v/>
      </c>
      <c r="H142" s="475" t="e">
        <f>IF(G143&gt;0,VLOOKUP(G143,男子登録情報!$N$2:$O$49,2,0),"")</f>
        <v>#N/A</v>
      </c>
      <c r="I142" s="473" t="str">
        <f t="shared" ref="I142" si="781">IF(C142&gt;0,TEXT(C142,"100000000"),"000000000")</f>
        <v>000000000</v>
      </c>
      <c r="J142" s="321" t="s">
        <v>24</v>
      </c>
      <c r="K142" s="322"/>
      <c r="L142" s="5" t="str">
        <f>IF(K142&gt;0,VLOOKUP(K142,男子登録情報!$M$68:$N$86,2,0),"")</f>
        <v/>
      </c>
      <c r="M142" s="321" t="s">
        <v>27</v>
      </c>
      <c r="N142" s="275"/>
      <c r="O142" s="276" t="str">
        <f t="shared" si="561"/>
        <v/>
      </c>
      <c r="P142" s="277"/>
      <c r="Q142" s="329" t="str">
        <f t="shared" si="413"/>
        <v/>
      </c>
      <c r="R142" s="479"/>
      <c r="S142" s="480"/>
      <c r="T142" s="481"/>
      <c r="U142" s="444"/>
      <c r="V142" s="444"/>
      <c r="X142" s="84">
        <f t="shared" si="410"/>
        <v>0</v>
      </c>
      <c r="Z142" s="97">
        <f t="shared" si="524"/>
        <v>0</v>
      </c>
      <c r="AA142" s="523">
        <f t="shared" ref="AA142" si="782">C142</f>
        <v>0</v>
      </c>
      <c r="AB142" s="84" t="str">
        <f t="shared" ref="AB142:AB184" si="783">IF($C142="","",IF(D142="",1,0))</f>
        <v/>
      </c>
      <c r="AC142" s="84" t="str">
        <f t="shared" ref="AC142:AC184" si="784">IF($C142="","",IF(E142="",1,0))</f>
        <v/>
      </c>
      <c r="AD142" s="84" t="str">
        <f t="shared" ref="AD142:AD184" si="785">IF($C142="","",IF(G142="",1,0))</f>
        <v/>
      </c>
      <c r="AE142" s="84" t="str">
        <f t="shared" ref="AE142:AE184" si="786">IF($C142="","",IF(H142="",1,0))</f>
        <v/>
      </c>
      <c r="AF142" s="100">
        <f t="shared" si="530"/>
        <v>0</v>
      </c>
      <c r="AG142" s="188" t="str">
        <f t="shared" ref="AG142" si="787">IF(D142="","",D142)</f>
        <v/>
      </c>
      <c r="AH142" s="84" t="str">
        <f t="shared" si="532"/>
        <v/>
      </c>
      <c r="AI142" s="84" t="str">
        <f t="shared" si="533"/>
        <v/>
      </c>
      <c r="AJ142" s="104" t="str">
        <f t="shared" ref="AJ142:AJ205" si="788">IF(K142="","",COUNTIF($AH$12:$AH$313,AH142))</f>
        <v/>
      </c>
      <c r="AK142" s="93">
        <f t="shared" si="534"/>
        <v>0</v>
      </c>
      <c r="AL142" s="93">
        <f>IFERROR(IF(C142="",0,IF(COUNTIF($C$14:C142,C142)&gt;1,1,0)),"")</f>
        <v>0</v>
      </c>
      <c r="AN142" s="93">
        <f t="shared" si="535"/>
        <v>0</v>
      </c>
      <c r="AO142" s="93" t="str">
        <f t="shared" si="536"/>
        <v>00000</v>
      </c>
      <c r="AP142" s="109" t="str">
        <f t="shared" si="537"/>
        <v>0秒0</v>
      </c>
      <c r="AQ142" s="110">
        <f t="shared" si="538"/>
        <v>0</v>
      </c>
      <c r="AR142" s="110" t="str">
        <f t="shared" si="539"/>
        <v>0</v>
      </c>
      <c r="AS142" s="110" t="str">
        <f t="shared" si="540"/>
        <v>0</v>
      </c>
      <c r="AT142" s="110" t="str">
        <f t="shared" si="541"/>
        <v>0m</v>
      </c>
      <c r="AU142" s="110" t="str">
        <f t="shared" si="542"/>
        <v>点</v>
      </c>
      <c r="AV142" s="93">
        <f t="shared" si="543"/>
        <v>0</v>
      </c>
      <c r="AW142" s="83" t="str">
        <f t="shared" si="544"/>
        <v/>
      </c>
      <c r="AX142" s="93">
        <f t="shared" si="545"/>
        <v>0</v>
      </c>
      <c r="AY142" s="93">
        <f t="shared" si="546"/>
        <v>0</v>
      </c>
      <c r="AZ142" s="93">
        <f t="shared" si="547"/>
        <v>0</v>
      </c>
      <c r="BA142" s="503">
        <f>IF(U142="",0,COUNTA($U$14:U143))</f>
        <v>0</v>
      </c>
      <c r="BB142" s="503">
        <f>IF(V142="",0,COUNTA($V$14:V143))</f>
        <v>0</v>
      </c>
      <c r="BC142" s="519" t="e">
        <f>IF(OR($L142="20100",$L143="20100",#REF!="20100"),COUNTIF($L$14:L143,"20100"),0)</f>
        <v>#REF!</v>
      </c>
      <c r="BD142" s="521" t="e">
        <f>IF($BC142=0,0,INDEX($N142:$N143,MATCH("20100",$L142:$L143,0),1))</f>
        <v>#REF!</v>
      </c>
      <c r="BE142" s="84" t="str">
        <f t="shared" si="548"/>
        <v/>
      </c>
      <c r="BF142" s="84" t="str">
        <f t="shared" si="549"/>
        <v/>
      </c>
      <c r="BG142" s="84" t="str">
        <f t="shared" si="550"/>
        <v/>
      </c>
      <c r="BH142" s="124" t="str">
        <f>IF(K142="","",COUNTIF($BG$14:BG142,BG142))</f>
        <v/>
      </c>
      <c r="BI142" s="1" t="str">
        <f t="shared" si="551"/>
        <v/>
      </c>
      <c r="BJ142" s="523" t="str">
        <f>IF(D142="","",COUNTIF($AG$14:AG142,AG142))</f>
        <v/>
      </c>
      <c r="BK142" s="523">
        <f t="shared" ref="BK142" si="789">IF(BJ142=1,BJ142,0)</f>
        <v>0</v>
      </c>
      <c r="BL142" s="523" t="str">
        <f t="shared" ref="BL142" si="790">IF(D142="","",$BP142)</f>
        <v/>
      </c>
      <c r="BM142" s="523" t="str">
        <f t="shared" ref="BM142" si="791">IF(E142="","",$BP142)</f>
        <v/>
      </c>
      <c r="BN142" s="523" t="str">
        <f t="shared" ref="BN142" si="792">IF(G142="","",$BP142)</f>
        <v/>
      </c>
      <c r="BO142" s="524" t="str">
        <f t="shared" ref="BO142" si="793">IFERROR(IF(H142="","",BP142),"")</f>
        <v/>
      </c>
      <c r="BP142" s="523">
        <v>65</v>
      </c>
      <c r="BQ142" s="523">
        <f>IF(C142&gt;0,"",IF(COUNTIF(BL142:BO143,BP142)=4,"",1))</f>
        <v>1</v>
      </c>
      <c r="BR142" s="84">
        <f>COUNTIF($AH$14:AH142,AG142&amp;"-"&amp;"*5000m*")</f>
        <v>0</v>
      </c>
      <c r="BS142" s="523">
        <f>SUM(BR142:BR143)/3</f>
        <v>0</v>
      </c>
      <c r="BT142" s="524" t="str">
        <f>IF(AG142="","",IF(AND(COUNTA(K142:K143)=0,COUNTA(U142:V143)=0),1,""))</f>
        <v/>
      </c>
      <c r="BU142" s="523">
        <f>IF(AND($AG142="",COUNTA(U142)&gt;0),1,0)</f>
        <v>0</v>
      </c>
      <c r="BV142" s="523">
        <f>IF(AND($AG142="",COUNTA(V142)&gt;0),1,0)</f>
        <v>0</v>
      </c>
      <c r="BW142" s="523" t="str">
        <f t="shared" ref="BW142" si="794">D142&amp;"-"&amp;U142</f>
        <v>-</v>
      </c>
      <c r="BX142" s="523" t="str">
        <f>IF(U142="","",COUNTIF($BW$14:BW142,BW142))</f>
        <v/>
      </c>
      <c r="BY142" s="523" t="str">
        <f t="shared" ref="BY142" si="795">D142&amp;"-"&amp;V142</f>
        <v>-</v>
      </c>
      <c r="BZ142" s="523" t="str">
        <f>IF(V142="","",COUNTIF($BY$14:BY142,BY142))</f>
        <v/>
      </c>
      <c r="CA142" s="84" t="str">
        <f>IFERROR(IF(VLOOKUP(K142,種目数エラー用!$B:$C,2,FALSE)=(VLOOKUP(K143,種目数エラー用!$B:$C,2,FALSE)),1,""),"")</f>
        <v/>
      </c>
    </row>
    <row r="143" spans="1:79" s="1" customFormat="1" ht="18" customHeight="1" thickBot="1">
      <c r="A143" s="483"/>
      <c r="B143" s="477"/>
      <c r="C143" s="472"/>
      <c r="D143" s="470"/>
      <c r="E143" s="470"/>
      <c r="F143" s="470"/>
      <c r="G143" s="281" t="str">
        <f>IF(C142&gt;0,VLOOKUP(C142,男子登録情報!$A$1:$H$1688,5,0),"")</f>
        <v/>
      </c>
      <c r="H143" s="475"/>
      <c r="I143" s="475"/>
      <c r="J143" s="281" t="s">
        <v>28</v>
      </c>
      <c r="K143" s="280"/>
      <c r="L143" s="5" t="str">
        <f>IF(K143&gt;0,VLOOKUP(K143,男子登録情報!$M$68:$N$86,2,0),"")</f>
        <v/>
      </c>
      <c r="M143" s="281" t="s">
        <v>29</v>
      </c>
      <c r="N143" s="282"/>
      <c r="O143" s="278" t="str">
        <f t="shared" si="561"/>
        <v/>
      </c>
      <c r="P143" s="279"/>
      <c r="Q143" s="332" t="str">
        <f t="shared" si="413"/>
        <v/>
      </c>
      <c r="R143" s="463"/>
      <c r="S143" s="464"/>
      <c r="T143" s="465"/>
      <c r="U143" s="445"/>
      <c r="V143" s="445"/>
      <c r="X143" s="84">
        <f t="shared" ref="X143:X206" si="796">IF(C143="",0,IF(F143=$D$5,0,1))</f>
        <v>0</v>
      </c>
      <c r="Z143" s="97">
        <f t="shared" ref="Z143:Z185" si="797">IF(C143&gt;2000,1,0)</f>
        <v>0</v>
      </c>
      <c r="AA143" s="523"/>
      <c r="AB143" s="84" t="str">
        <f t="shared" si="783"/>
        <v/>
      </c>
      <c r="AC143" s="84" t="str">
        <f t="shared" si="784"/>
        <v/>
      </c>
      <c r="AD143" s="84" t="str">
        <f t="shared" si="785"/>
        <v/>
      </c>
      <c r="AE143" s="84" t="str">
        <f t="shared" si="786"/>
        <v/>
      </c>
      <c r="AF143" s="100">
        <f t="shared" ref="AF143:AF185" si="798">IF(ISNA(OR(AB143:AE143)),1,SUM(AB143:AE143))</f>
        <v>0</v>
      </c>
      <c r="AG143" s="189" t="str">
        <f t="shared" ref="AG143" si="799">AG142</f>
        <v/>
      </c>
      <c r="AH143" s="84" t="str">
        <f t="shared" ref="AH143:AH185" si="800">IF($AG143="","",IF(K143="","",$AG143&amp;"-"&amp;K143))</f>
        <v/>
      </c>
      <c r="AI143" s="84" t="str">
        <f t="shared" ref="AI143:AI185" si="801">IF(AND(COUNTA(K143,N143,P143,R143,U143,V143)&gt;0,BQ143=1),1,"")</f>
        <v/>
      </c>
      <c r="AJ143" s="104" t="str">
        <f t="shared" si="788"/>
        <v/>
      </c>
      <c r="AK143" s="93">
        <f t="shared" ref="AK143:AK185" si="802">IF(MAX(AJ143)&gt;1,1,0)</f>
        <v>0</v>
      </c>
      <c r="AL143" s="93">
        <f>IFERROR(IF(C143="",0,IF(COUNTIF($C$14:C143,C143)&gt;1,1,0)),"")</f>
        <v>0</v>
      </c>
      <c r="AN143" s="93">
        <f t="shared" ref="AN143:AN185" si="803">IF(COUNTIF(K143,"*m*")&gt;0,IF(VALUE(AR143)&gt;59,1,0),0)</f>
        <v>0</v>
      </c>
      <c r="AO143" s="93" t="str">
        <f t="shared" ref="AO143:AO185" si="804">IF(COUNTIF(L143,"*m*")&gt;0,RIGHT(10000000+AV143,7),RIGHT(100000+AV143,5))</f>
        <v>00000</v>
      </c>
      <c r="AP143" s="109" t="str">
        <f t="shared" ref="AP143:AP185" si="805">IF(AQ143=0,AR143&amp;"秒"&amp;AS143,AQ143&amp;"分"&amp;AR143&amp;"秒"&amp;AS143)</f>
        <v>0秒0</v>
      </c>
      <c r="AQ143" s="110">
        <f t="shared" ref="AQ143:AQ185" si="806">INT(N143/10000)</f>
        <v>0</v>
      </c>
      <c r="AR143" s="110" t="str">
        <f t="shared" ref="AR143:AR185" si="807">RIGHT(INT(N143/100),2)</f>
        <v>0</v>
      </c>
      <c r="AS143" s="110" t="str">
        <f t="shared" ref="AS143:AS185" si="808">RIGHT(INT(N143/1),2)</f>
        <v>0</v>
      </c>
      <c r="AT143" s="110" t="str">
        <f t="shared" ref="AT143:AT185" si="809">INT(N143/100)&amp;"m"&amp;RIGHT(N143,2)</f>
        <v>0m</v>
      </c>
      <c r="AU143" s="110" t="str">
        <f t="shared" ref="AU143:AU185" si="810">N143&amp;"点"</f>
        <v>点</v>
      </c>
      <c r="AV143" s="93">
        <f t="shared" ref="AV143:AV185" si="811">VALUE(N143)</f>
        <v>0</v>
      </c>
      <c r="AW143" s="83" t="str">
        <f t="shared" ref="AW143:AW185" si="812">IF(COUNTIF(K143,"*m*")=0,"",IF($K143="","",COUNTIF($N143,AW$13)))</f>
        <v/>
      </c>
      <c r="AX143" s="93">
        <f t="shared" ref="AX143:AX185" si="813">IF(P143="",0,IF(OR(P143&lt;$AX$12,P143&gt;$AX$13),1,0))</f>
        <v>0</v>
      </c>
      <c r="AY143" s="93">
        <f t="shared" ref="AY143:AY185" si="814">IF($N143="",0,IF($P143="",1,0))</f>
        <v>0</v>
      </c>
      <c r="AZ143" s="93">
        <f t="shared" ref="AZ143:AZ185" si="815">IF($N143="",0,IF($R143="",1,0))</f>
        <v>0</v>
      </c>
      <c r="BA143" s="504"/>
      <c r="BB143" s="504"/>
      <c r="BC143" s="520"/>
      <c r="BD143" s="522"/>
      <c r="BE143" s="84" t="str">
        <f t="shared" ref="BE143:BE185" si="816">IF(K143="","",IF(COUNTIF(K143,"*OP*")&gt;0,1,""))</f>
        <v/>
      </c>
      <c r="BF143" s="84" t="str">
        <f t="shared" ref="BF143:BF185" si="817">IF(K143="","",IF(COUNTIF(K143,"*OP*")&gt;0,"",1))</f>
        <v/>
      </c>
      <c r="BG143" s="84" t="str">
        <f t="shared" ref="BG143:BG185" si="818">IF(K143="","",IF(COUNTIF(K143,"*OP*")&gt;0,"",K143))</f>
        <v/>
      </c>
      <c r="BH143" s="124" t="str">
        <f>IF(K143="","",COUNTIF($BG$14:BG143,BG143))</f>
        <v/>
      </c>
      <c r="BI143" s="1" t="str">
        <f t="shared" ref="BI143:BI185" si="819">IFERROR(BF143*BH143,"")</f>
        <v/>
      </c>
      <c r="BJ143" s="523"/>
      <c r="BK143" s="523"/>
      <c r="BL143" s="523"/>
      <c r="BM143" s="523"/>
      <c r="BN143" s="523"/>
      <c r="BO143" s="525"/>
      <c r="BP143" s="523"/>
      <c r="BQ143" s="523"/>
      <c r="BR143" s="84">
        <f>COUNTIF($AH$14:AH143,AG143&amp;"-"&amp;"*5000m*")</f>
        <v>0</v>
      </c>
      <c r="BS143" s="523"/>
      <c r="BT143" s="525"/>
      <c r="BU143" s="523"/>
      <c r="BV143" s="523"/>
      <c r="BW143" s="523"/>
      <c r="BX143" s="523"/>
      <c r="BY143" s="523"/>
      <c r="BZ143" s="523"/>
      <c r="CA143" s="84"/>
    </row>
    <row r="144" spans="1:79" s="1" customFormat="1" ht="18" customHeight="1" thickTop="1" thickBot="1">
      <c r="A144" s="482">
        <v>66</v>
      </c>
      <c r="B144" s="476" t="s">
        <v>1176</v>
      </c>
      <c r="C144" s="471"/>
      <c r="D144" s="469" t="str">
        <f>IF(C144&gt;0,VLOOKUP(C144,男子登録情報!$A$1:$H$1688,3,0),"")</f>
        <v/>
      </c>
      <c r="E144" s="469" t="str">
        <f>IF(C144&gt;0,VLOOKUP(C144,男子登録情報!$A$1:$H$1688,4,0),"")</f>
        <v/>
      </c>
      <c r="F144" s="469" t="str">
        <f>IF(C144&gt;0,VLOOKUP(C144,男子登録情報!$A$1:$H$1688,7,0),"")</f>
        <v/>
      </c>
      <c r="G144" s="320" t="str">
        <f>IF(C144&gt;0,VLOOKUP(C144,男子登録情報!$A$1:$H$1688,8,0),"")</f>
        <v/>
      </c>
      <c r="H144" s="475" t="e">
        <f>IF(G145&gt;0,VLOOKUP(G145,男子登録情報!$N$2:$O$49,2,0),"")</f>
        <v>#N/A</v>
      </c>
      <c r="I144" s="473" t="str">
        <f t="shared" ref="I144" si="820">IF(C144&gt;0,TEXT(C144,"100000000"),"000000000")</f>
        <v>000000000</v>
      </c>
      <c r="J144" s="321" t="s">
        <v>24</v>
      </c>
      <c r="K144" s="322"/>
      <c r="L144" s="5" t="str">
        <f>IF(K144&gt;0,VLOOKUP(K144,男子登録情報!$M$68:$N$86,2,0),"")</f>
        <v/>
      </c>
      <c r="M144" s="321" t="s">
        <v>27</v>
      </c>
      <c r="N144" s="275"/>
      <c r="O144" s="276" t="str">
        <f t="shared" si="561"/>
        <v/>
      </c>
      <c r="P144" s="277"/>
      <c r="Q144" s="329" t="str">
        <f t="shared" ref="Q144:Q207" si="821">IF(OR(K144="",N144=""),"",IF(COUNTIF(K144,"*m*")&gt;0,AP144,IF(COUNTIF(K144,"*種*")&gt;0,AU144,AT144)))</f>
        <v/>
      </c>
      <c r="R144" s="479"/>
      <c r="S144" s="480"/>
      <c r="T144" s="481"/>
      <c r="U144" s="444"/>
      <c r="V144" s="444"/>
      <c r="X144" s="84">
        <f t="shared" si="796"/>
        <v>0</v>
      </c>
      <c r="Z144" s="97">
        <f t="shared" si="797"/>
        <v>0</v>
      </c>
      <c r="AA144" s="523">
        <f t="shared" ref="AA144" si="822">C144</f>
        <v>0</v>
      </c>
      <c r="AB144" s="84" t="str">
        <f t="shared" si="783"/>
        <v/>
      </c>
      <c r="AC144" s="84" t="str">
        <f t="shared" si="784"/>
        <v/>
      </c>
      <c r="AD144" s="84" t="str">
        <f t="shared" si="785"/>
        <v/>
      </c>
      <c r="AE144" s="84" t="str">
        <f t="shared" si="786"/>
        <v/>
      </c>
      <c r="AF144" s="100">
        <f t="shared" si="798"/>
        <v>0</v>
      </c>
      <c r="AG144" s="188" t="str">
        <f t="shared" ref="AG144" si="823">IF(D144="","",D144)</f>
        <v/>
      </c>
      <c r="AH144" s="84" t="str">
        <f t="shared" si="800"/>
        <v/>
      </c>
      <c r="AI144" s="84" t="str">
        <f t="shared" si="801"/>
        <v/>
      </c>
      <c r="AJ144" s="104" t="str">
        <f t="shared" si="788"/>
        <v/>
      </c>
      <c r="AK144" s="93">
        <f t="shared" si="802"/>
        <v>0</v>
      </c>
      <c r="AL144" s="93">
        <f>IFERROR(IF(C144="",0,IF(COUNTIF($C$14:C144,C144)&gt;1,1,0)),"")</f>
        <v>0</v>
      </c>
      <c r="AN144" s="93">
        <f t="shared" si="803"/>
        <v>0</v>
      </c>
      <c r="AO144" s="93" t="str">
        <f t="shared" si="804"/>
        <v>00000</v>
      </c>
      <c r="AP144" s="109" t="str">
        <f t="shared" si="805"/>
        <v>0秒0</v>
      </c>
      <c r="AQ144" s="110">
        <f t="shared" si="806"/>
        <v>0</v>
      </c>
      <c r="AR144" s="110" t="str">
        <f t="shared" si="807"/>
        <v>0</v>
      </c>
      <c r="AS144" s="110" t="str">
        <f t="shared" si="808"/>
        <v>0</v>
      </c>
      <c r="AT144" s="110" t="str">
        <f t="shared" si="809"/>
        <v>0m</v>
      </c>
      <c r="AU144" s="110" t="str">
        <f t="shared" si="810"/>
        <v>点</v>
      </c>
      <c r="AV144" s="93">
        <f t="shared" si="811"/>
        <v>0</v>
      </c>
      <c r="AW144" s="83" t="str">
        <f t="shared" si="812"/>
        <v/>
      </c>
      <c r="AX144" s="93">
        <f t="shared" si="813"/>
        <v>0</v>
      </c>
      <c r="AY144" s="93">
        <f t="shared" si="814"/>
        <v>0</v>
      </c>
      <c r="AZ144" s="93">
        <f t="shared" si="815"/>
        <v>0</v>
      </c>
      <c r="BA144" s="503">
        <f>IF(U144="",0,COUNTA($U$14:U145))</f>
        <v>0</v>
      </c>
      <c r="BB144" s="503">
        <f>IF(V144="",0,COUNTA($V$14:V145))</f>
        <v>0</v>
      </c>
      <c r="BC144" s="519" t="e">
        <f>IF(OR($L144="20100",$L145="20100",#REF!="20100"),COUNTIF($L$14:L145,"20100"),0)</f>
        <v>#REF!</v>
      </c>
      <c r="BD144" s="521" t="e">
        <f>IF($BC144=0,0,INDEX($N144:$N145,MATCH("20100",$L144:$L145,0),1))</f>
        <v>#REF!</v>
      </c>
      <c r="BE144" s="84" t="str">
        <f t="shared" si="816"/>
        <v/>
      </c>
      <c r="BF144" s="84" t="str">
        <f t="shared" si="817"/>
        <v/>
      </c>
      <c r="BG144" s="84" t="str">
        <f t="shared" si="818"/>
        <v/>
      </c>
      <c r="BH144" s="124" t="str">
        <f>IF(K144="","",COUNTIF($BG$14:BG144,BG144))</f>
        <v/>
      </c>
      <c r="BI144" s="1" t="str">
        <f t="shared" si="819"/>
        <v/>
      </c>
      <c r="BJ144" s="523" t="str">
        <f>IF(D144="","",COUNTIF($AG$14:AG144,AG144))</f>
        <v/>
      </c>
      <c r="BK144" s="523">
        <f t="shared" ref="BK144" si="824">IF(BJ144=1,BJ144,0)</f>
        <v>0</v>
      </c>
      <c r="BL144" s="523" t="str">
        <f t="shared" ref="BL144" si="825">IF(D144="","",$BP144)</f>
        <v/>
      </c>
      <c r="BM144" s="523" t="str">
        <f t="shared" ref="BM144" si="826">IF(E144="","",$BP144)</f>
        <v/>
      </c>
      <c r="BN144" s="523" t="str">
        <f t="shared" ref="BN144" si="827">IF(G144="","",$BP144)</f>
        <v/>
      </c>
      <c r="BO144" s="524" t="str">
        <f t="shared" ref="BO144" si="828">IFERROR(IF(H144="","",BP144),"")</f>
        <v/>
      </c>
      <c r="BP144" s="523">
        <v>66</v>
      </c>
      <c r="BQ144" s="523">
        <f>IF(C144&gt;0,"",IF(COUNTIF(BL144:BO145,BP144)=4,"",1))</f>
        <v>1</v>
      </c>
      <c r="BR144" s="84">
        <f>COUNTIF($AH$14:AH144,AG144&amp;"-"&amp;"*5000m*")</f>
        <v>0</v>
      </c>
      <c r="BS144" s="523">
        <f>SUM(BR144:BR145)/3</f>
        <v>0</v>
      </c>
      <c r="BT144" s="524" t="str">
        <f>IF(AG144="","",IF(AND(COUNTA(K144:K145)=0,COUNTA(U144:V145)=0),1,""))</f>
        <v/>
      </c>
      <c r="BU144" s="523">
        <f>IF(AND($AG144="",COUNTA(U144)&gt;0),1,0)</f>
        <v>0</v>
      </c>
      <c r="BV144" s="523">
        <f>IF(AND($AG144="",COUNTA(V144)&gt;0),1,0)</f>
        <v>0</v>
      </c>
      <c r="BW144" s="523" t="str">
        <f t="shared" ref="BW144" si="829">D144&amp;"-"&amp;U144</f>
        <v>-</v>
      </c>
      <c r="BX144" s="523" t="str">
        <f>IF(U144="","",COUNTIF($BW$14:BW144,BW144))</f>
        <v/>
      </c>
      <c r="BY144" s="523" t="str">
        <f t="shared" ref="BY144" si="830">D144&amp;"-"&amp;V144</f>
        <v>-</v>
      </c>
      <c r="BZ144" s="523" t="str">
        <f>IF(V144="","",COUNTIF($BY$14:BY144,BY144))</f>
        <v/>
      </c>
      <c r="CA144" s="84" t="str">
        <f>IFERROR(IF(VLOOKUP(K144,種目数エラー用!$B:$C,2,FALSE)=(VLOOKUP(K145,種目数エラー用!$B:$C,2,FALSE)),1,""),"")</f>
        <v/>
      </c>
    </row>
    <row r="145" spans="1:79" s="1" customFormat="1" ht="18" customHeight="1" thickBot="1">
      <c r="A145" s="483"/>
      <c r="B145" s="477"/>
      <c r="C145" s="472"/>
      <c r="D145" s="470"/>
      <c r="E145" s="470"/>
      <c r="F145" s="470"/>
      <c r="G145" s="281" t="str">
        <f>IF(C144&gt;0,VLOOKUP(C144,男子登録情報!$A$1:$H$1688,5,0),"")</f>
        <v/>
      </c>
      <c r="H145" s="475"/>
      <c r="I145" s="475"/>
      <c r="J145" s="281" t="s">
        <v>28</v>
      </c>
      <c r="K145" s="280"/>
      <c r="L145" s="5" t="str">
        <f>IF(K145&gt;0,VLOOKUP(K145,男子登録情報!$M$68:$N$86,2,0),"")</f>
        <v/>
      </c>
      <c r="M145" s="281" t="s">
        <v>29</v>
      </c>
      <c r="N145" s="282"/>
      <c r="O145" s="278" t="str">
        <f t="shared" ref="O145:O187" si="831">IF(L145="","",LEFT(L145,5)&amp;" "&amp;IF(OR(LEFT(L145,3)*1&lt;70,LEFT(L145,3)*1&gt;100),REPT(0,7-LEN(N145)),REPT(0,5-LEN(N145)))&amp;N145)</f>
        <v/>
      </c>
      <c r="P145" s="279"/>
      <c r="Q145" s="332" t="str">
        <f t="shared" si="821"/>
        <v/>
      </c>
      <c r="R145" s="463"/>
      <c r="S145" s="464"/>
      <c r="T145" s="465"/>
      <c r="U145" s="445"/>
      <c r="V145" s="445"/>
      <c r="X145" s="84">
        <f t="shared" si="796"/>
        <v>0</v>
      </c>
      <c r="Z145" s="97">
        <f t="shared" si="797"/>
        <v>0</v>
      </c>
      <c r="AA145" s="523"/>
      <c r="AB145" s="84" t="str">
        <f t="shared" si="783"/>
        <v/>
      </c>
      <c r="AC145" s="84" t="str">
        <f t="shared" si="784"/>
        <v/>
      </c>
      <c r="AD145" s="84" t="str">
        <f t="shared" si="785"/>
        <v/>
      </c>
      <c r="AE145" s="84" t="str">
        <f t="shared" si="786"/>
        <v/>
      </c>
      <c r="AF145" s="100">
        <f t="shared" si="798"/>
        <v>0</v>
      </c>
      <c r="AG145" s="189" t="str">
        <f t="shared" ref="AG145" si="832">AG144</f>
        <v/>
      </c>
      <c r="AH145" s="84" t="str">
        <f t="shared" si="800"/>
        <v/>
      </c>
      <c r="AI145" s="84" t="str">
        <f t="shared" si="801"/>
        <v/>
      </c>
      <c r="AJ145" s="104" t="str">
        <f t="shared" si="788"/>
        <v/>
      </c>
      <c r="AK145" s="93">
        <f t="shared" si="802"/>
        <v>0</v>
      </c>
      <c r="AL145" s="93">
        <f>IFERROR(IF(C145="",0,IF(COUNTIF($C$14:C145,C145)&gt;1,1,0)),"")</f>
        <v>0</v>
      </c>
      <c r="AN145" s="93">
        <f t="shared" si="803"/>
        <v>0</v>
      </c>
      <c r="AO145" s="93" t="str">
        <f t="shared" si="804"/>
        <v>00000</v>
      </c>
      <c r="AP145" s="109" t="str">
        <f t="shared" si="805"/>
        <v>0秒0</v>
      </c>
      <c r="AQ145" s="110">
        <f t="shared" si="806"/>
        <v>0</v>
      </c>
      <c r="AR145" s="110" t="str">
        <f t="shared" si="807"/>
        <v>0</v>
      </c>
      <c r="AS145" s="110" t="str">
        <f t="shared" si="808"/>
        <v>0</v>
      </c>
      <c r="AT145" s="110" t="str">
        <f t="shared" si="809"/>
        <v>0m</v>
      </c>
      <c r="AU145" s="110" t="str">
        <f t="shared" si="810"/>
        <v>点</v>
      </c>
      <c r="AV145" s="93">
        <f t="shared" si="811"/>
        <v>0</v>
      </c>
      <c r="AW145" s="83" t="str">
        <f t="shared" si="812"/>
        <v/>
      </c>
      <c r="AX145" s="93">
        <f t="shared" si="813"/>
        <v>0</v>
      </c>
      <c r="AY145" s="93">
        <f t="shared" si="814"/>
        <v>0</v>
      </c>
      <c r="AZ145" s="93">
        <f t="shared" si="815"/>
        <v>0</v>
      </c>
      <c r="BA145" s="504"/>
      <c r="BB145" s="504"/>
      <c r="BC145" s="520"/>
      <c r="BD145" s="522"/>
      <c r="BE145" s="84" t="str">
        <f t="shared" si="816"/>
        <v/>
      </c>
      <c r="BF145" s="84" t="str">
        <f t="shared" si="817"/>
        <v/>
      </c>
      <c r="BG145" s="84" t="str">
        <f t="shared" si="818"/>
        <v/>
      </c>
      <c r="BH145" s="124" t="str">
        <f>IF(K145="","",COUNTIF($BG$14:BG145,BG145))</f>
        <v/>
      </c>
      <c r="BI145" s="1" t="str">
        <f t="shared" si="819"/>
        <v/>
      </c>
      <c r="BJ145" s="523"/>
      <c r="BK145" s="523"/>
      <c r="BL145" s="523"/>
      <c r="BM145" s="523"/>
      <c r="BN145" s="523"/>
      <c r="BO145" s="525"/>
      <c r="BP145" s="523"/>
      <c r="BQ145" s="523"/>
      <c r="BR145" s="84">
        <f>COUNTIF($AH$14:AH145,AG145&amp;"-"&amp;"*5000m*")</f>
        <v>0</v>
      </c>
      <c r="BS145" s="523"/>
      <c r="BT145" s="525"/>
      <c r="BU145" s="523"/>
      <c r="BV145" s="523"/>
      <c r="BW145" s="523"/>
      <c r="BX145" s="523"/>
      <c r="BY145" s="523"/>
      <c r="BZ145" s="523"/>
      <c r="CA145" s="84"/>
    </row>
    <row r="146" spans="1:79" s="1" customFormat="1" ht="18" customHeight="1" thickTop="1" thickBot="1">
      <c r="A146" s="482">
        <v>67</v>
      </c>
      <c r="B146" s="476" t="s">
        <v>1176</v>
      </c>
      <c r="C146" s="471"/>
      <c r="D146" s="469" t="str">
        <f>IF(C146&gt;0,VLOOKUP(C146,男子登録情報!$A$1:$H$1688,3,0),"")</f>
        <v/>
      </c>
      <c r="E146" s="469" t="str">
        <f>IF(C146&gt;0,VLOOKUP(C146,男子登録情報!$A$1:$H$1688,4,0),"")</f>
        <v/>
      </c>
      <c r="F146" s="469" t="str">
        <f>IF(C146&gt;0,VLOOKUP(C146,男子登録情報!$A$1:$H$1688,7,0),"")</f>
        <v/>
      </c>
      <c r="G146" s="320" t="str">
        <f>IF(C146&gt;0,VLOOKUP(C146,男子登録情報!$A$1:$H$1688,8,0),"")</f>
        <v/>
      </c>
      <c r="H146" s="475" t="e">
        <f>IF(G147&gt;0,VLOOKUP(G147,男子登録情報!$N$2:$O$49,2,0),"")</f>
        <v>#N/A</v>
      </c>
      <c r="I146" s="473" t="str">
        <f t="shared" ref="I146" si="833">IF(C146&gt;0,TEXT(C146,"100000000"),"000000000")</f>
        <v>000000000</v>
      </c>
      <c r="J146" s="321" t="s">
        <v>24</v>
      </c>
      <c r="K146" s="322"/>
      <c r="L146" s="5" t="str">
        <f>IF(K146&gt;0,VLOOKUP(K146,男子登録情報!$M$68:$N$86,2,0),"")</f>
        <v/>
      </c>
      <c r="M146" s="321" t="s">
        <v>27</v>
      </c>
      <c r="N146" s="275"/>
      <c r="O146" s="276" t="str">
        <f t="shared" si="831"/>
        <v/>
      </c>
      <c r="P146" s="277"/>
      <c r="Q146" s="329" t="str">
        <f t="shared" si="821"/>
        <v/>
      </c>
      <c r="R146" s="479"/>
      <c r="S146" s="480"/>
      <c r="T146" s="481"/>
      <c r="U146" s="444"/>
      <c r="V146" s="444"/>
      <c r="X146" s="84">
        <f t="shared" si="796"/>
        <v>0</v>
      </c>
      <c r="Z146" s="97">
        <f t="shared" si="797"/>
        <v>0</v>
      </c>
      <c r="AA146" s="523">
        <f t="shared" ref="AA146" si="834">C146</f>
        <v>0</v>
      </c>
      <c r="AB146" s="84" t="str">
        <f t="shared" si="783"/>
        <v/>
      </c>
      <c r="AC146" s="84" t="str">
        <f t="shared" si="784"/>
        <v/>
      </c>
      <c r="AD146" s="84" t="str">
        <f t="shared" si="785"/>
        <v/>
      </c>
      <c r="AE146" s="84" t="str">
        <f t="shared" si="786"/>
        <v/>
      </c>
      <c r="AF146" s="100">
        <f t="shared" si="798"/>
        <v>0</v>
      </c>
      <c r="AG146" s="188" t="str">
        <f t="shared" ref="AG146" si="835">IF(D146="","",D146)</f>
        <v/>
      </c>
      <c r="AH146" s="84" t="str">
        <f t="shared" si="800"/>
        <v/>
      </c>
      <c r="AI146" s="84" t="str">
        <f t="shared" si="801"/>
        <v/>
      </c>
      <c r="AJ146" s="104" t="str">
        <f t="shared" si="788"/>
        <v/>
      </c>
      <c r="AK146" s="93">
        <f t="shared" si="802"/>
        <v>0</v>
      </c>
      <c r="AL146" s="93">
        <f>IFERROR(IF(C146="",0,IF(COUNTIF($C$14:C146,C146)&gt;1,1,0)),"")</f>
        <v>0</v>
      </c>
      <c r="AN146" s="93">
        <f t="shared" si="803"/>
        <v>0</v>
      </c>
      <c r="AO146" s="93" t="str">
        <f t="shared" si="804"/>
        <v>00000</v>
      </c>
      <c r="AP146" s="109" t="str">
        <f t="shared" si="805"/>
        <v>0秒0</v>
      </c>
      <c r="AQ146" s="110">
        <f t="shared" si="806"/>
        <v>0</v>
      </c>
      <c r="AR146" s="110" t="str">
        <f t="shared" si="807"/>
        <v>0</v>
      </c>
      <c r="AS146" s="110" t="str">
        <f t="shared" si="808"/>
        <v>0</v>
      </c>
      <c r="AT146" s="110" t="str">
        <f t="shared" si="809"/>
        <v>0m</v>
      </c>
      <c r="AU146" s="110" t="str">
        <f t="shared" si="810"/>
        <v>点</v>
      </c>
      <c r="AV146" s="93">
        <f t="shared" si="811"/>
        <v>0</v>
      </c>
      <c r="AW146" s="83" t="str">
        <f t="shared" si="812"/>
        <v/>
      </c>
      <c r="AX146" s="93">
        <f t="shared" si="813"/>
        <v>0</v>
      </c>
      <c r="AY146" s="93">
        <f t="shared" si="814"/>
        <v>0</v>
      </c>
      <c r="AZ146" s="93">
        <f t="shared" si="815"/>
        <v>0</v>
      </c>
      <c r="BA146" s="503">
        <f>IF(U146="",0,COUNTA($U$14:U147))</f>
        <v>0</v>
      </c>
      <c r="BB146" s="503">
        <f>IF(V146="",0,COUNTA($V$14:V147))</f>
        <v>0</v>
      </c>
      <c r="BC146" s="519" t="e">
        <f>IF(OR($L146="20100",$L147="20100",#REF!="20100"),COUNTIF($L$14:L147,"20100"),0)</f>
        <v>#REF!</v>
      </c>
      <c r="BD146" s="521" t="e">
        <f>IF($BC146=0,0,INDEX($N146:$N147,MATCH("20100",$L146:$L147,0),1))</f>
        <v>#REF!</v>
      </c>
      <c r="BE146" s="84" t="str">
        <f t="shared" si="816"/>
        <v/>
      </c>
      <c r="BF146" s="84" t="str">
        <f t="shared" si="817"/>
        <v/>
      </c>
      <c r="BG146" s="84" t="str">
        <f t="shared" si="818"/>
        <v/>
      </c>
      <c r="BH146" s="124" t="str">
        <f>IF(K146="","",COUNTIF($BG$14:BG146,BG146))</f>
        <v/>
      </c>
      <c r="BI146" s="1" t="str">
        <f t="shared" si="819"/>
        <v/>
      </c>
      <c r="BJ146" s="523" t="str">
        <f>IF(D146="","",COUNTIF($AG$14:AG146,AG146))</f>
        <v/>
      </c>
      <c r="BK146" s="523">
        <f t="shared" ref="BK146" si="836">IF(BJ146=1,BJ146,0)</f>
        <v>0</v>
      </c>
      <c r="BL146" s="523" t="str">
        <f t="shared" ref="BL146" si="837">IF(D146="","",$BP146)</f>
        <v/>
      </c>
      <c r="BM146" s="523" t="str">
        <f t="shared" ref="BM146" si="838">IF(E146="","",$BP146)</f>
        <v/>
      </c>
      <c r="BN146" s="523" t="str">
        <f t="shared" ref="BN146" si="839">IF(G146="","",$BP146)</f>
        <v/>
      </c>
      <c r="BO146" s="524" t="str">
        <f t="shared" ref="BO146" si="840">IFERROR(IF(H146="","",BP146),"")</f>
        <v/>
      </c>
      <c r="BP146" s="523">
        <v>67</v>
      </c>
      <c r="BQ146" s="523">
        <f>IF(C146&gt;0,"",IF(COUNTIF(BL146:BO147,BP146)=4,"",1))</f>
        <v>1</v>
      </c>
      <c r="BR146" s="84">
        <f>COUNTIF($AH$14:AH146,AG146&amp;"-"&amp;"*5000m*")</f>
        <v>0</v>
      </c>
      <c r="BS146" s="523">
        <f>SUM(BR146:BR147)/3</f>
        <v>0</v>
      </c>
      <c r="BT146" s="524" t="str">
        <f>IF(AG146="","",IF(AND(COUNTA(K146:K147)=0,COUNTA(U146:V147)=0),1,""))</f>
        <v/>
      </c>
      <c r="BU146" s="523">
        <f>IF(AND($AG146="",COUNTA(U146)&gt;0),1,0)</f>
        <v>0</v>
      </c>
      <c r="BV146" s="523">
        <f>IF(AND($AG146="",COUNTA(V146)&gt;0),1,0)</f>
        <v>0</v>
      </c>
      <c r="BW146" s="523" t="str">
        <f t="shared" ref="BW146" si="841">D146&amp;"-"&amp;U146</f>
        <v>-</v>
      </c>
      <c r="BX146" s="523" t="str">
        <f>IF(U146="","",COUNTIF($BW$14:BW146,BW146))</f>
        <v/>
      </c>
      <c r="BY146" s="523" t="str">
        <f t="shared" ref="BY146" si="842">D146&amp;"-"&amp;V146</f>
        <v>-</v>
      </c>
      <c r="BZ146" s="523" t="str">
        <f>IF(V146="","",COUNTIF($BY$14:BY146,BY146))</f>
        <v/>
      </c>
      <c r="CA146" s="84" t="str">
        <f>IFERROR(IF(VLOOKUP(K146,種目数エラー用!$B:$C,2,FALSE)=(VLOOKUP(K147,種目数エラー用!$B:$C,2,FALSE)),1,""),"")</f>
        <v/>
      </c>
    </row>
    <row r="147" spans="1:79" s="1" customFormat="1" ht="18" customHeight="1" thickBot="1">
      <c r="A147" s="483"/>
      <c r="B147" s="477"/>
      <c r="C147" s="472"/>
      <c r="D147" s="470"/>
      <c r="E147" s="470"/>
      <c r="F147" s="470"/>
      <c r="G147" s="281" t="str">
        <f>IF(C146&gt;0,VLOOKUP(C146,男子登録情報!$A$1:$H$1688,5,0),"")</f>
        <v/>
      </c>
      <c r="H147" s="475"/>
      <c r="I147" s="475"/>
      <c r="J147" s="281" t="s">
        <v>28</v>
      </c>
      <c r="K147" s="280"/>
      <c r="L147" s="5" t="str">
        <f>IF(K147&gt;0,VLOOKUP(K147,男子登録情報!$M$68:$N$86,2,0),"")</f>
        <v/>
      </c>
      <c r="M147" s="281" t="s">
        <v>29</v>
      </c>
      <c r="N147" s="282"/>
      <c r="O147" s="278" t="str">
        <f t="shared" si="831"/>
        <v/>
      </c>
      <c r="P147" s="279"/>
      <c r="Q147" s="332" t="str">
        <f t="shared" si="821"/>
        <v/>
      </c>
      <c r="R147" s="463"/>
      <c r="S147" s="464"/>
      <c r="T147" s="465"/>
      <c r="U147" s="445"/>
      <c r="V147" s="445"/>
      <c r="X147" s="84">
        <f t="shared" si="796"/>
        <v>0</v>
      </c>
      <c r="Z147" s="97">
        <f t="shared" si="797"/>
        <v>0</v>
      </c>
      <c r="AA147" s="523"/>
      <c r="AB147" s="84" t="str">
        <f t="shared" si="783"/>
        <v/>
      </c>
      <c r="AC147" s="84" t="str">
        <f t="shared" si="784"/>
        <v/>
      </c>
      <c r="AD147" s="84" t="str">
        <f t="shared" si="785"/>
        <v/>
      </c>
      <c r="AE147" s="84" t="str">
        <f t="shared" si="786"/>
        <v/>
      </c>
      <c r="AF147" s="100">
        <f t="shared" si="798"/>
        <v>0</v>
      </c>
      <c r="AG147" s="189" t="str">
        <f t="shared" ref="AG147" si="843">AG146</f>
        <v/>
      </c>
      <c r="AH147" s="84" t="str">
        <f t="shared" si="800"/>
        <v/>
      </c>
      <c r="AI147" s="84" t="str">
        <f t="shared" si="801"/>
        <v/>
      </c>
      <c r="AJ147" s="104" t="str">
        <f t="shared" si="788"/>
        <v/>
      </c>
      <c r="AK147" s="93">
        <f t="shared" si="802"/>
        <v>0</v>
      </c>
      <c r="AL147" s="93">
        <f>IFERROR(IF(C147="",0,IF(COUNTIF($C$14:C147,C147)&gt;1,1,0)),"")</f>
        <v>0</v>
      </c>
      <c r="AN147" s="93">
        <f t="shared" si="803"/>
        <v>0</v>
      </c>
      <c r="AO147" s="93" t="str">
        <f t="shared" si="804"/>
        <v>00000</v>
      </c>
      <c r="AP147" s="109" t="str">
        <f t="shared" si="805"/>
        <v>0秒0</v>
      </c>
      <c r="AQ147" s="110">
        <f t="shared" si="806"/>
        <v>0</v>
      </c>
      <c r="AR147" s="110" t="str">
        <f t="shared" si="807"/>
        <v>0</v>
      </c>
      <c r="AS147" s="110" t="str">
        <f t="shared" si="808"/>
        <v>0</v>
      </c>
      <c r="AT147" s="110" t="str">
        <f t="shared" si="809"/>
        <v>0m</v>
      </c>
      <c r="AU147" s="110" t="str">
        <f t="shared" si="810"/>
        <v>点</v>
      </c>
      <c r="AV147" s="93">
        <f t="shared" si="811"/>
        <v>0</v>
      </c>
      <c r="AW147" s="83" t="str">
        <f t="shared" si="812"/>
        <v/>
      </c>
      <c r="AX147" s="93">
        <f t="shared" si="813"/>
        <v>0</v>
      </c>
      <c r="AY147" s="93">
        <f t="shared" si="814"/>
        <v>0</v>
      </c>
      <c r="AZ147" s="93">
        <f t="shared" si="815"/>
        <v>0</v>
      </c>
      <c r="BA147" s="504"/>
      <c r="BB147" s="504"/>
      <c r="BC147" s="520"/>
      <c r="BD147" s="522"/>
      <c r="BE147" s="84" t="str">
        <f t="shared" si="816"/>
        <v/>
      </c>
      <c r="BF147" s="84" t="str">
        <f t="shared" si="817"/>
        <v/>
      </c>
      <c r="BG147" s="84" t="str">
        <f t="shared" si="818"/>
        <v/>
      </c>
      <c r="BH147" s="124" t="str">
        <f>IF(K147="","",COUNTIF($BG$14:BG147,BG147))</f>
        <v/>
      </c>
      <c r="BI147" s="1" t="str">
        <f t="shared" si="819"/>
        <v/>
      </c>
      <c r="BJ147" s="523"/>
      <c r="BK147" s="523"/>
      <c r="BL147" s="523"/>
      <c r="BM147" s="523"/>
      <c r="BN147" s="523"/>
      <c r="BO147" s="525"/>
      <c r="BP147" s="523"/>
      <c r="BQ147" s="523"/>
      <c r="BR147" s="84">
        <f>COUNTIF($AH$14:AH147,AG147&amp;"-"&amp;"*5000m*")</f>
        <v>0</v>
      </c>
      <c r="BS147" s="523"/>
      <c r="BT147" s="525"/>
      <c r="BU147" s="523"/>
      <c r="BV147" s="523"/>
      <c r="BW147" s="523"/>
      <c r="BX147" s="523"/>
      <c r="BY147" s="523"/>
      <c r="BZ147" s="523"/>
      <c r="CA147" s="84"/>
    </row>
    <row r="148" spans="1:79" s="1" customFormat="1" ht="18" customHeight="1" thickTop="1" thickBot="1">
      <c r="A148" s="482">
        <v>68</v>
      </c>
      <c r="B148" s="476" t="s">
        <v>1176</v>
      </c>
      <c r="C148" s="471"/>
      <c r="D148" s="469" t="str">
        <f>IF(C148&gt;0,VLOOKUP(C148,男子登録情報!$A$1:$H$1688,3,0),"")</f>
        <v/>
      </c>
      <c r="E148" s="469" t="str">
        <f>IF(C148&gt;0,VLOOKUP(C148,男子登録情報!$A$1:$H$1688,4,0),"")</f>
        <v/>
      </c>
      <c r="F148" s="469" t="str">
        <f>IF(C148&gt;0,VLOOKUP(C148,男子登録情報!$A$1:$H$1688,7,0),"")</f>
        <v/>
      </c>
      <c r="G148" s="320" t="str">
        <f>IF(C148&gt;0,VLOOKUP(C148,男子登録情報!$A$1:$H$1688,8,0),"")</f>
        <v/>
      </c>
      <c r="H148" s="475" t="e">
        <f>IF(G149&gt;0,VLOOKUP(G149,男子登録情報!$N$2:$O$49,2,0),"")</f>
        <v>#N/A</v>
      </c>
      <c r="I148" s="473" t="str">
        <f t="shared" ref="I148" si="844">IF(C148&gt;0,TEXT(C148,"100000000"),"000000000")</f>
        <v>000000000</v>
      </c>
      <c r="J148" s="321" t="s">
        <v>24</v>
      </c>
      <c r="K148" s="322"/>
      <c r="L148" s="5" t="str">
        <f>IF(K148&gt;0,VLOOKUP(K148,男子登録情報!$M$68:$N$86,2,0),"")</f>
        <v/>
      </c>
      <c r="M148" s="321" t="s">
        <v>27</v>
      </c>
      <c r="N148" s="275"/>
      <c r="O148" s="276" t="str">
        <f t="shared" si="831"/>
        <v/>
      </c>
      <c r="P148" s="277"/>
      <c r="Q148" s="329" t="str">
        <f t="shared" si="821"/>
        <v/>
      </c>
      <c r="R148" s="479"/>
      <c r="S148" s="480"/>
      <c r="T148" s="481"/>
      <c r="U148" s="444"/>
      <c r="V148" s="444"/>
      <c r="X148" s="84">
        <f t="shared" si="796"/>
        <v>0</v>
      </c>
      <c r="Z148" s="97">
        <f t="shared" si="797"/>
        <v>0</v>
      </c>
      <c r="AA148" s="523">
        <f t="shared" ref="AA148" si="845">C148</f>
        <v>0</v>
      </c>
      <c r="AB148" s="84" t="str">
        <f t="shared" si="783"/>
        <v/>
      </c>
      <c r="AC148" s="84" t="str">
        <f t="shared" si="784"/>
        <v/>
      </c>
      <c r="AD148" s="84" t="str">
        <f t="shared" si="785"/>
        <v/>
      </c>
      <c r="AE148" s="84" t="str">
        <f t="shared" si="786"/>
        <v/>
      </c>
      <c r="AF148" s="100">
        <f t="shared" si="798"/>
        <v>0</v>
      </c>
      <c r="AG148" s="188" t="str">
        <f t="shared" ref="AG148" si="846">IF(D148="","",D148)</f>
        <v/>
      </c>
      <c r="AH148" s="84" t="str">
        <f t="shared" si="800"/>
        <v/>
      </c>
      <c r="AI148" s="84" t="str">
        <f t="shared" si="801"/>
        <v/>
      </c>
      <c r="AJ148" s="104" t="str">
        <f t="shared" si="788"/>
        <v/>
      </c>
      <c r="AK148" s="93">
        <f t="shared" si="802"/>
        <v>0</v>
      </c>
      <c r="AL148" s="93">
        <f>IFERROR(IF(C148="",0,IF(COUNTIF($C$14:C148,C148)&gt;1,1,0)),"")</f>
        <v>0</v>
      </c>
      <c r="AN148" s="93">
        <f t="shared" si="803"/>
        <v>0</v>
      </c>
      <c r="AO148" s="93" t="str">
        <f t="shared" si="804"/>
        <v>00000</v>
      </c>
      <c r="AP148" s="109" t="str">
        <f t="shared" si="805"/>
        <v>0秒0</v>
      </c>
      <c r="AQ148" s="110">
        <f t="shared" si="806"/>
        <v>0</v>
      </c>
      <c r="AR148" s="110" t="str">
        <f t="shared" si="807"/>
        <v>0</v>
      </c>
      <c r="AS148" s="110" t="str">
        <f t="shared" si="808"/>
        <v>0</v>
      </c>
      <c r="AT148" s="110" t="str">
        <f t="shared" si="809"/>
        <v>0m</v>
      </c>
      <c r="AU148" s="110" t="str">
        <f t="shared" si="810"/>
        <v>点</v>
      </c>
      <c r="AV148" s="93">
        <f t="shared" si="811"/>
        <v>0</v>
      </c>
      <c r="AW148" s="83" t="str">
        <f t="shared" si="812"/>
        <v/>
      </c>
      <c r="AX148" s="93">
        <f t="shared" si="813"/>
        <v>0</v>
      </c>
      <c r="AY148" s="93">
        <f t="shared" si="814"/>
        <v>0</v>
      </c>
      <c r="AZ148" s="93">
        <f t="shared" si="815"/>
        <v>0</v>
      </c>
      <c r="BA148" s="503">
        <f>IF(U148="",0,COUNTA($U$14:U149))</f>
        <v>0</v>
      </c>
      <c r="BB148" s="503">
        <f>IF(V148="",0,COUNTA($V$14:V149))</f>
        <v>0</v>
      </c>
      <c r="BC148" s="519" t="e">
        <f>IF(OR($L148="20100",$L149="20100",#REF!="20100"),COUNTIF($L$14:L149,"20100"),0)</f>
        <v>#REF!</v>
      </c>
      <c r="BD148" s="521" t="e">
        <f>IF($BC148=0,0,INDEX($N148:$N149,MATCH("20100",$L148:$L149,0),1))</f>
        <v>#REF!</v>
      </c>
      <c r="BE148" s="84" t="str">
        <f t="shared" si="816"/>
        <v/>
      </c>
      <c r="BF148" s="84" t="str">
        <f t="shared" si="817"/>
        <v/>
      </c>
      <c r="BG148" s="84" t="str">
        <f t="shared" si="818"/>
        <v/>
      </c>
      <c r="BH148" s="124" t="str">
        <f>IF(K148="","",COUNTIF($BG$14:BG148,BG148))</f>
        <v/>
      </c>
      <c r="BI148" s="1" t="str">
        <f t="shared" si="819"/>
        <v/>
      </c>
      <c r="BJ148" s="523" t="str">
        <f>IF(D148="","",COUNTIF($AG$14:AG148,AG148))</f>
        <v/>
      </c>
      <c r="BK148" s="523">
        <f t="shared" ref="BK148" si="847">IF(BJ148=1,BJ148,0)</f>
        <v>0</v>
      </c>
      <c r="BL148" s="523" t="str">
        <f t="shared" ref="BL148" si="848">IF(D148="","",$BP148)</f>
        <v/>
      </c>
      <c r="BM148" s="523" t="str">
        <f t="shared" ref="BM148" si="849">IF(E148="","",$BP148)</f>
        <v/>
      </c>
      <c r="BN148" s="523" t="str">
        <f t="shared" ref="BN148" si="850">IF(G148="","",$BP148)</f>
        <v/>
      </c>
      <c r="BO148" s="524" t="str">
        <f t="shared" ref="BO148" si="851">IFERROR(IF(H148="","",BP148),"")</f>
        <v/>
      </c>
      <c r="BP148" s="523">
        <v>68</v>
      </c>
      <c r="BQ148" s="523">
        <f>IF(C148&gt;0,"",IF(COUNTIF(BL148:BO149,BP148)=4,"",1))</f>
        <v>1</v>
      </c>
      <c r="BR148" s="84">
        <f>COUNTIF($AH$14:AH148,AG148&amp;"-"&amp;"*5000m*")</f>
        <v>0</v>
      </c>
      <c r="BS148" s="523">
        <f>SUM(BR148:BR149)/3</f>
        <v>0</v>
      </c>
      <c r="BT148" s="524" t="str">
        <f>IF(AG148="","",IF(AND(COUNTA(K148:K149)=0,COUNTA(U148:V149)=0),1,""))</f>
        <v/>
      </c>
      <c r="BU148" s="523">
        <f>IF(AND($AG148="",COUNTA(U148)&gt;0),1,0)</f>
        <v>0</v>
      </c>
      <c r="BV148" s="523">
        <f>IF(AND($AG148="",COUNTA(V148)&gt;0),1,0)</f>
        <v>0</v>
      </c>
      <c r="BW148" s="523" t="str">
        <f t="shared" ref="BW148" si="852">D148&amp;"-"&amp;U148</f>
        <v>-</v>
      </c>
      <c r="BX148" s="523" t="str">
        <f>IF(U148="","",COUNTIF($BW$14:BW148,BW148))</f>
        <v/>
      </c>
      <c r="BY148" s="523" t="str">
        <f t="shared" ref="BY148" si="853">D148&amp;"-"&amp;V148</f>
        <v>-</v>
      </c>
      <c r="BZ148" s="523" t="str">
        <f>IF(V148="","",COUNTIF($BY$14:BY148,BY148))</f>
        <v/>
      </c>
      <c r="CA148" s="84" t="str">
        <f>IFERROR(IF(VLOOKUP(K148,種目数エラー用!$B:$C,2,FALSE)=(VLOOKUP(K149,種目数エラー用!$B:$C,2,FALSE)),1,""),"")</f>
        <v/>
      </c>
    </row>
    <row r="149" spans="1:79" s="1" customFormat="1" ht="18" customHeight="1" thickBot="1">
      <c r="A149" s="483"/>
      <c r="B149" s="477"/>
      <c r="C149" s="472"/>
      <c r="D149" s="470"/>
      <c r="E149" s="470"/>
      <c r="F149" s="470"/>
      <c r="G149" s="281" t="str">
        <f>IF(C148&gt;0,VLOOKUP(C148,男子登録情報!$A$1:$H$1688,5,0),"")</f>
        <v/>
      </c>
      <c r="H149" s="475"/>
      <c r="I149" s="475"/>
      <c r="J149" s="281" t="s">
        <v>28</v>
      </c>
      <c r="K149" s="280"/>
      <c r="L149" s="5" t="str">
        <f>IF(K149&gt;0,VLOOKUP(K149,男子登録情報!$M$68:$N$86,2,0),"")</f>
        <v/>
      </c>
      <c r="M149" s="281" t="s">
        <v>29</v>
      </c>
      <c r="N149" s="282"/>
      <c r="O149" s="278" t="str">
        <f t="shared" si="831"/>
        <v/>
      </c>
      <c r="P149" s="279"/>
      <c r="Q149" s="332" t="str">
        <f t="shared" si="821"/>
        <v/>
      </c>
      <c r="R149" s="463"/>
      <c r="S149" s="464"/>
      <c r="T149" s="465"/>
      <c r="U149" s="445"/>
      <c r="V149" s="445"/>
      <c r="X149" s="84">
        <f t="shared" si="796"/>
        <v>0</v>
      </c>
      <c r="Z149" s="97">
        <f t="shared" si="797"/>
        <v>0</v>
      </c>
      <c r="AA149" s="523"/>
      <c r="AB149" s="84" t="str">
        <f t="shared" si="783"/>
        <v/>
      </c>
      <c r="AC149" s="84" t="str">
        <f t="shared" si="784"/>
        <v/>
      </c>
      <c r="AD149" s="84" t="str">
        <f t="shared" si="785"/>
        <v/>
      </c>
      <c r="AE149" s="84" t="str">
        <f t="shared" si="786"/>
        <v/>
      </c>
      <c r="AF149" s="100">
        <f t="shared" si="798"/>
        <v>0</v>
      </c>
      <c r="AG149" s="189" t="str">
        <f t="shared" ref="AG149" si="854">AG148</f>
        <v/>
      </c>
      <c r="AH149" s="84" t="str">
        <f t="shared" si="800"/>
        <v/>
      </c>
      <c r="AI149" s="84" t="str">
        <f t="shared" si="801"/>
        <v/>
      </c>
      <c r="AJ149" s="104" t="str">
        <f t="shared" si="788"/>
        <v/>
      </c>
      <c r="AK149" s="93">
        <f t="shared" si="802"/>
        <v>0</v>
      </c>
      <c r="AL149" s="93">
        <f>IFERROR(IF(C149="",0,IF(COUNTIF($C$14:C149,C149)&gt;1,1,0)),"")</f>
        <v>0</v>
      </c>
      <c r="AN149" s="93">
        <f t="shared" si="803"/>
        <v>0</v>
      </c>
      <c r="AO149" s="93" t="str">
        <f t="shared" si="804"/>
        <v>00000</v>
      </c>
      <c r="AP149" s="109" t="str">
        <f t="shared" si="805"/>
        <v>0秒0</v>
      </c>
      <c r="AQ149" s="110">
        <f t="shared" si="806"/>
        <v>0</v>
      </c>
      <c r="AR149" s="110" t="str">
        <f t="shared" si="807"/>
        <v>0</v>
      </c>
      <c r="AS149" s="110" t="str">
        <f t="shared" si="808"/>
        <v>0</v>
      </c>
      <c r="AT149" s="110" t="str">
        <f t="shared" si="809"/>
        <v>0m</v>
      </c>
      <c r="AU149" s="110" t="str">
        <f t="shared" si="810"/>
        <v>点</v>
      </c>
      <c r="AV149" s="93">
        <f t="shared" si="811"/>
        <v>0</v>
      </c>
      <c r="AW149" s="83" t="str">
        <f t="shared" si="812"/>
        <v/>
      </c>
      <c r="AX149" s="93">
        <f t="shared" si="813"/>
        <v>0</v>
      </c>
      <c r="AY149" s="93">
        <f t="shared" si="814"/>
        <v>0</v>
      </c>
      <c r="AZ149" s="93">
        <f t="shared" si="815"/>
        <v>0</v>
      </c>
      <c r="BA149" s="504"/>
      <c r="BB149" s="504"/>
      <c r="BC149" s="520"/>
      <c r="BD149" s="522"/>
      <c r="BE149" s="84" t="str">
        <f t="shared" si="816"/>
        <v/>
      </c>
      <c r="BF149" s="84" t="str">
        <f t="shared" si="817"/>
        <v/>
      </c>
      <c r="BG149" s="84" t="str">
        <f t="shared" si="818"/>
        <v/>
      </c>
      <c r="BH149" s="124" t="str">
        <f>IF(K149="","",COUNTIF($BG$14:BG149,BG149))</f>
        <v/>
      </c>
      <c r="BI149" s="1" t="str">
        <f t="shared" si="819"/>
        <v/>
      </c>
      <c r="BJ149" s="523"/>
      <c r="BK149" s="523"/>
      <c r="BL149" s="523"/>
      <c r="BM149" s="523"/>
      <c r="BN149" s="523"/>
      <c r="BO149" s="525"/>
      <c r="BP149" s="523"/>
      <c r="BQ149" s="523"/>
      <c r="BR149" s="84">
        <f>COUNTIF($AH$14:AH149,AG149&amp;"-"&amp;"*5000m*")</f>
        <v>0</v>
      </c>
      <c r="BS149" s="523"/>
      <c r="BT149" s="525"/>
      <c r="BU149" s="523"/>
      <c r="BV149" s="523"/>
      <c r="BW149" s="523"/>
      <c r="BX149" s="523"/>
      <c r="BY149" s="523"/>
      <c r="BZ149" s="523"/>
      <c r="CA149" s="84"/>
    </row>
    <row r="150" spans="1:79" s="1" customFormat="1" ht="18" customHeight="1" thickTop="1" thickBot="1">
      <c r="A150" s="482">
        <v>69</v>
      </c>
      <c r="B150" s="476" t="s">
        <v>1176</v>
      </c>
      <c r="C150" s="471"/>
      <c r="D150" s="469" t="str">
        <f>IF(C150&gt;0,VLOOKUP(C150,男子登録情報!$A$1:$H$1688,3,0),"")</f>
        <v/>
      </c>
      <c r="E150" s="469" t="str">
        <f>IF(C150&gt;0,VLOOKUP(C150,男子登録情報!$A$1:$H$1688,4,0),"")</f>
        <v/>
      </c>
      <c r="F150" s="469" t="str">
        <f>IF(C150&gt;0,VLOOKUP(C150,男子登録情報!$A$1:$H$1688,7,0),"")</f>
        <v/>
      </c>
      <c r="G150" s="320" t="str">
        <f>IF(C150&gt;0,VLOOKUP(C150,男子登録情報!$A$1:$H$1688,8,0),"")</f>
        <v/>
      </c>
      <c r="H150" s="475" t="e">
        <f>IF(G151&gt;0,VLOOKUP(G151,男子登録情報!$N$2:$O$49,2,0),"")</f>
        <v>#N/A</v>
      </c>
      <c r="I150" s="473" t="str">
        <f t="shared" ref="I150" si="855">IF(C150&gt;0,TEXT(C150,"100000000"),"000000000")</f>
        <v>000000000</v>
      </c>
      <c r="J150" s="321" t="s">
        <v>24</v>
      </c>
      <c r="K150" s="322"/>
      <c r="L150" s="5" t="str">
        <f>IF(K150&gt;0,VLOOKUP(K150,男子登録情報!$M$68:$N$86,2,0),"")</f>
        <v/>
      </c>
      <c r="M150" s="321" t="s">
        <v>27</v>
      </c>
      <c r="N150" s="275"/>
      <c r="O150" s="276" t="str">
        <f t="shared" si="831"/>
        <v/>
      </c>
      <c r="P150" s="277"/>
      <c r="Q150" s="329" t="str">
        <f t="shared" si="821"/>
        <v/>
      </c>
      <c r="R150" s="479"/>
      <c r="S150" s="480"/>
      <c r="T150" s="481"/>
      <c r="U150" s="444"/>
      <c r="V150" s="444"/>
      <c r="X150" s="84">
        <f t="shared" si="796"/>
        <v>0</v>
      </c>
      <c r="Z150" s="97">
        <f t="shared" si="797"/>
        <v>0</v>
      </c>
      <c r="AA150" s="523">
        <f t="shared" ref="AA150" si="856">C150</f>
        <v>0</v>
      </c>
      <c r="AB150" s="84" t="str">
        <f t="shared" si="783"/>
        <v/>
      </c>
      <c r="AC150" s="84" t="str">
        <f t="shared" si="784"/>
        <v/>
      </c>
      <c r="AD150" s="84" t="str">
        <f t="shared" si="785"/>
        <v/>
      </c>
      <c r="AE150" s="84" t="str">
        <f t="shared" si="786"/>
        <v/>
      </c>
      <c r="AF150" s="100">
        <f t="shared" si="798"/>
        <v>0</v>
      </c>
      <c r="AG150" s="188" t="str">
        <f t="shared" ref="AG150" si="857">IF(D150="","",D150)</f>
        <v/>
      </c>
      <c r="AH150" s="84" t="str">
        <f t="shared" si="800"/>
        <v/>
      </c>
      <c r="AI150" s="84" t="str">
        <f t="shared" si="801"/>
        <v/>
      </c>
      <c r="AJ150" s="104" t="str">
        <f t="shared" si="788"/>
        <v/>
      </c>
      <c r="AK150" s="93">
        <f t="shared" si="802"/>
        <v>0</v>
      </c>
      <c r="AL150" s="93">
        <f>IFERROR(IF(C150="",0,IF(COUNTIF($C$14:C150,C150)&gt;1,1,0)),"")</f>
        <v>0</v>
      </c>
      <c r="AN150" s="93">
        <f t="shared" si="803"/>
        <v>0</v>
      </c>
      <c r="AO150" s="93" t="str">
        <f t="shared" si="804"/>
        <v>00000</v>
      </c>
      <c r="AP150" s="109" t="str">
        <f t="shared" si="805"/>
        <v>0秒0</v>
      </c>
      <c r="AQ150" s="110">
        <f t="shared" si="806"/>
        <v>0</v>
      </c>
      <c r="AR150" s="110" t="str">
        <f t="shared" si="807"/>
        <v>0</v>
      </c>
      <c r="AS150" s="110" t="str">
        <f t="shared" si="808"/>
        <v>0</v>
      </c>
      <c r="AT150" s="110" t="str">
        <f t="shared" si="809"/>
        <v>0m</v>
      </c>
      <c r="AU150" s="110" t="str">
        <f t="shared" si="810"/>
        <v>点</v>
      </c>
      <c r="AV150" s="93">
        <f t="shared" si="811"/>
        <v>0</v>
      </c>
      <c r="AW150" s="83" t="str">
        <f t="shared" si="812"/>
        <v/>
      </c>
      <c r="AX150" s="93">
        <f t="shared" si="813"/>
        <v>0</v>
      </c>
      <c r="AY150" s="93">
        <f t="shared" si="814"/>
        <v>0</v>
      </c>
      <c r="AZ150" s="93">
        <f t="shared" si="815"/>
        <v>0</v>
      </c>
      <c r="BA150" s="503">
        <f>IF(U150="",0,COUNTA($U$14:U151))</f>
        <v>0</v>
      </c>
      <c r="BB150" s="503">
        <f>IF(V150="",0,COUNTA($V$14:V151))</f>
        <v>0</v>
      </c>
      <c r="BC150" s="519" t="e">
        <f>IF(OR($L150="20100",$L151="20100",#REF!="20100"),COUNTIF($L$14:L151,"20100"),0)</f>
        <v>#REF!</v>
      </c>
      <c r="BD150" s="521" t="e">
        <f>IF($BC150=0,0,INDEX($N150:$N151,MATCH("20100",$L150:$L151,0),1))</f>
        <v>#REF!</v>
      </c>
      <c r="BE150" s="84" t="str">
        <f t="shared" si="816"/>
        <v/>
      </c>
      <c r="BF150" s="84" t="str">
        <f t="shared" si="817"/>
        <v/>
      </c>
      <c r="BG150" s="84" t="str">
        <f t="shared" si="818"/>
        <v/>
      </c>
      <c r="BH150" s="124" t="str">
        <f>IF(K150="","",COUNTIF($BG$14:BG150,BG150))</f>
        <v/>
      </c>
      <c r="BI150" s="1" t="str">
        <f t="shared" si="819"/>
        <v/>
      </c>
      <c r="BJ150" s="523" t="str">
        <f>IF(D150="","",COUNTIF($AG$14:AG150,AG150))</f>
        <v/>
      </c>
      <c r="BK150" s="523">
        <f t="shared" ref="BK150" si="858">IF(BJ150=1,BJ150,0)</f>
        <v>0</v>
      </c>
      <c r="BL150" s="523" t="str">
        <f t="shared" ref="BL150" si="859">IF(D150="","",$BP150)</f>
        <v/>
      </c>
      <c r="BM150" s="523" t="str">
        <f t="shared" ref="BM150" si="860">IF(E150="","",$BP150)</f>
        <v/>
      </c>
      <c r="BN150" s="523" t="str">
        <f t="shared" ref="BN150" si="861">IF(G150="","",$BP150)</f>
        <v/>
      </c>
      <c r="BO150" s="524" t="str">
        <f t="shared" ref="BO150" si="862">IFERROR(IF(H150="","",BP150),"")</f>
        <v/>
      </c>
      <c r="BP150" s="523">
        <v>69</v>
      </c>
      <c r="BQ150" s="523">
        <f>IF(C150&gt;0,"",IF(COUNTIF(BL150:BO151,BP150)=4,"",1))</f>
        <v>1</v>
      </c>
      <c r="BR150" s="84">
        <f>COUNTIF($AH$14:AH150,AG150&amp;"-"&amp;"*5000m*")</f>
        <v>0</v>
      </c>
      <c r="BS150" s="523">
        <f>SUM(BR150:BR151)/3</f>
        <v>0</v>
      </c>
      <c r="BT150" s="524" t="str">
        <f>IF(AG150="","",IF(AND(COUNTA(K150:K151)=0,COUNTA(U150:V151)=0),1,""))</f>
        <v/>
      </c>
      <c r="BU150" s="523">
        <f>IF(AND($AG150="",COUNTA(U150)&gt;0),1,0)</f>
        <v>0</v>
      </c>
      <c r="BV150" s="523">
        <f>IF(AND($AG150="",COUNTA(V150)&gt;0),1,0)</f>
        <v>0</v>
      </c>
      <c r="BW150" s="523" t="str">
        <f t="shared" ref="BW150" si="863">D150&amp;"-"&amp;U150</f>
        <v>-</v>
      </c>
      <c r="BX150" s="523" t="str">
        <f>IF(U150="","",COUNTIF($BW$14:BW150,BW150))</f>
        <v/>
      </c>
      <c r="BY150" s="523" t="str">
        <f t="shared" ref="BY150" si="864">D150&amp;"-"&amp;V150</f>
        <v>-</v>
      </c>
      <c r="BZ150" s="523" t="str">
        <f>IF(V150="","",COUNTIF($BY$14:BY150,BY150))</f>
        <v/>
      </c>
      <c r="CA150" s="84" t="str">
        <f>IFERROR(IF(VLOOKUP(K150,種目数エラー用!$B:$C,2,FALSE)=(VLOOKUP(K151,種目数エラー用!$B:$C,2,FALSE)),1,""),"")</f>
        <v/>
      </c>
    </row>
    <row r="151" spans="1:79" s="1" customFormat="1" ht="18" customHeight="1" thickBot="1">
      <c r="A151" s="483"/>
      <c r="B151" s="477"/>
      <c r="C151" s="472"/>
      <c r="D151" s="470"/>
      <c r="E151" s="470"/>
      <c r="F151" s="470"/>
      <c r="G151" s="281" t="str">
        <f>IF(C150&gt;0,VLOOKUP(C150,男子登録情報!$A$1:$H$1688,5,0),"")</f>
        <v/>
      </c>
      <c r="H151" s="475"/>
      <c r="I151" s="475"/>
      <c r="J151" s="281" t="s">
        <v>28</v>
      </c>
      <c r="K151" s="280"/>
      <c r="L151" s="5" t="str">
        <f>IF(K151&gt;0,VLOOKUP(K151,男子登録情報!$M$68:$N$86,2,0),"")</f>
        <v/>
      </c>
      <c r="M151" s="281" t="s">
        <v>29</v>
      </c>
      <c r="N151" s="282"/>
      <c r="O151" s="278" t="str">
        <f t="shared" si="831"/>
        <v/>
      </c>
      <c r="P151" s="279"/>
      <c r="Q151" s="332" t="str">
        <f t="shared" si="821"/>
        <v/>
      </c>
      <c r="R151" s="463"/>
      <c r="S151" s="464"/>
      <c r="T151" s="465"/>
      <c r="U151" s="445"/>
      <c r="V151" s="445"/>
      <c r="X151" s="84">
        <f t="shared" si="796"/>
        <v>0</v>
      </c>
      <c r="Z151" s="97">
        <f t="shared" si="797"/>
        <v>0</v>
      </c>
      <c r="AA151" s="523"/>
      <c r="AB151" s="84" t="str">
        <f t="shared" si="783"/>
        <v/>
      </c>
      <c r="AC151" s="84" t="str">
        <f t="shared" si="784"/>
        <v/>
      </c>
      <c r="AD151" s="84" t="str">
        <f t="shared" si="785"/>
        <v/>
      </c>
      <c r="AE151" s="84" t="str">
        <f t="shared" si="786"/>
        <v/>
      </c>
      <c r="AF151" s="100">
        <f t="shared" si="798"/>
        <v>0</v>
      </c>
      <c r="AG151" s="189" t="str">
        <f t="shared" ref="AG151" si="865">AG150</f>
        <v/>
      </c>
      <c r="AH151" s="84" t="str">
        <f t="shared" si="800"/>
        <v/>
      </c>
      <c r="AI151" s="84" t="str">
        <f t="shared" si="801"/>
        <v/>
      </c>
      <c r="AJ151" s="104" t="str">
        <f t="shared" si="788"/>
        <v/>
      </c>
      <c r="AK151" s="93">
        <f t="shared" si="802"/>
        <v>0</v>
      </c>
      <c r="AL151" s="93">
        <f>IFERROR(IF(C151="",0,IF(COUNTIF($C$14:C151,C151)&gt;1,1,0)),"")</f>
        <v>0</v>
      </c>
      <c r="AN151" s="93">
        <f t="shared" si="803"/>
        <v>0</v>
      </c>
      <c r="AO151" s="93" t="str">
        <f t="shared" si="804"/>
        <v>00000</v>
      </c>
      <c r="AP151" s="109" t="str">
        <f t="shared" si="805"/>
        <v>0秒0</v>
      </c>
      <c r="AQ151" s="110">
        <f t="shared" si="806"/>
        <v>0</v>
      </c>
      <c r="AR151" s="110" t="str">
        <f t="shared" si="807"/>
        <v>0</v>
      </c>
      <c r="AS151" s="110" t="str">
        <f t="shared" si="808"/>
        <v>0</v>
      </c>
      <c r="AT151" s="110" t="str">
        <f t="shared" si="809"/>
        <v>0m</v>
      </c>
      <c r="AU151" s="110" t="str">
        <f t="shared" si="810"/>
        <v>点</v>
      </c>
      <c r="AV151" s="93">
        <f t="shared" si="811"/>
        <v>0</v>
      </c>
      <c r="AW151" s="83" t="str">
        <f t="shared" si="812"/>
        <v/>
      </c>
      <c r="AX151" s="93">
        <f t="shared" si="813"/>
        <v>0</v>
      </c>
      <c r="AY151" s="93">
        <f t="shared" si="814"/>
        <v>0</v>
      </c>
      <c r="AZ151" s="93">
        <f t="shared" si="815"/>
        <v>0</v>
      </c>
      <c r="BA151" s="504"/>
      <c r="BB151" s="504"/>
      <c r="BC151" s="520"/>
      <c r="BD151" s="522"/>
      <c r="BE151" s="84" t="str">
        <f t="shared" si="816"/>
        <v/>
      </c>
      <c r="BF151" s="84" t="str">
        <f t="shared" si="817"/>
        <v/>
      </c>
      <c r="BG151" s="84" t="str">
        <f t="shared" si="818"/>
        <v/>
      </c>
      <c r="BH151" s="124" t="str">
        <f>IF(K151="","",COUNTIF($BG$14:BG151,BG151))</f>
        <v/>
      </c>
      <c r="BI151" s="1" t="str">
        <f t="shared" si="819"/>
        <v/>
      </c>
      <c r="BJ151" s="523"/>
      <c r="BK151" s="523"/>
      <c r="BL151" s="523"/>
      <c r="BM151" s="523"/>
      <c r="BN151" s="523"/>
      <c r="BO151" s="525"/>
      <c r="BP151" s="523"/>
      <c r="BQ151" s="523"/>
      <c r="BR151" s="84">
        <f>COUNTIF($AH$14:AH151,AG151&amp;"-"&amp;"*5000m*")</f>
        <v>0</v>
      </c>
      <c r="BS151" s="523"/>
      <c r="BT151" s="525"/>
      <c r="BU151" s="523"/>
      <c r="BV151" s="523"/>
      <c r="BW151" s="523"/>
      <c r="BX151" s="523"/>
      <c r="BY151" s="523"/>
      <c r="BZ151" s="523"/>
      <c r="CA151" s="84"/>
    </row>
    <row r="152" spans="1:79" s="1" customFormat="1" ht="18" customHeight="1" thickTop="1" thickBot="1">
      <c r="A152" s="482">
        <v>70</v>
      </c>
      <c r="B152" s="476" t="s">
        <v>1176</v>
      </c>
      <c r="C152" s="471"/>
      <c r="D152" s="469" t="str">
        <f>IF(C152&gt;0,VLOOKUP(C152,男子登録情報!$A$1:$H$1688,3,0),"")</f>
        <v/>
      </c>
      <c r="E152" s="469" t="str">
        <f>IF(C152&gt;0,VLOOKUP(C152,男子登録情報!$A$1:$H$1688,4,0),"")</f>
        <v/>
      </c>
      <c r="F152" s="469" t="str">
        <f>IF(C152&gt;0,VLOOKUP(C152,男子登録情報!$A$1:$H$1688,7,0),"")</f>
        <v/>
      </c>
      <c r="G152" s="320" t="str">
        <f>IF(C152&gt;0,VLOOKUP(C152,男子登録情報!$A$1:$H$1688,8,0),"")</f>
        <v/>
      </c>
      <c r="H152" s="475" t="e">
        <f>IF(G153&gt;0,VLOOKUP(G153,男子登録情報!$N$2:$O$49,2,0),"")</f>
        <v>#N/A</v>
      </c>
      <c r="I152" s="473" t="str">
        <f t="shared" ref="I152" si="866">IF(C152&gt;0,TEXT(C152,"100000000"),"000000000")</f>
        <v>000000000</v>
      </c>
      <c r="J152" s="321" t="s">
        <v>24</v>
      </c>
      <c r="K152" s="322"/>
      <c r="L152" s="5" t="str">
        <f>IF(K152&gt;0,VLOOKUP(K152,男子登録情報!$M$68:$N$86,2,0),"")</f>
        <v/>
      </c>
      <c r="M152" s="321" t="s">
        <v>27</v>
      </c>
      <c r="N152" s="275"/>
      <c r="O152" s="276" t="str">
        <f t="shared" si="831"/>
        <v/>
      </c>
      <c r="P152" s="277"/>
      <c r="Q152" s="329" t="str">
        <f t="shared" si="821"/>
        <v/>
      </c>
      <c r="R152" s="479"/>
      <c r="S152" s="480"/>
      <c r="T152" s="481"/>
      <c r="U152" s="444"/>
      <c r="V152" s="444"/>
      <c r="X152" s="84">
        <f t="shared" si="796"/>
        <v>0</v>
      </c>
      <c r="Z152" s="97">
        <f t="shared" si="797"/>
        <v>0</v>
      </c>
      <c r="AA152" s="523">
        <f t="shared" ref="AA152" si="867">C152</f>
        <v>0</v>
      </c>
      <c r="AB152" s="84" t="str">
        <f t="shared" si="783"/>
        <v/>
      </c>
      <c r="AC152" s="84" t="str">
        <f t="shared" si="784"/>
        <v/>
      </c>
      <c r="AD152" s="84" t="str">
        <f t="shared" si="785"/>
        <v/>
      </c>
      <c r="AE152" s="84" t="str">
        <f t="shared" si="786"/>
        <v/>
      </c>
      <c r="AF152" s="100">
        <f t="shared" si="798"/>
        <v>0</v>
      </c>
      <c r="AG152" s="188" t="str">
        <f t="shared" ref="AG152" si="868">IF(D152="","",D152)</f>
        <v/>
      </c>
      <c r="AH152" s="84" t="str">
        <f t="shared" si="800"/>
        <v/>
      </c>
      <c r="AI152" s="84" t="str">
        <f t="shared" si="801"/>
        <v/>
      </c>
      <c r="AJ152" s="104" t="str">
        <f t="shared" si="788"/>
        <v/>
      </c>
      <c r="AK152" s="93">
        <f t="shared" si="802"/>
        <v>0</v>
      </c>
      <c r="AL152" s="93">
        <f>IFERROR(IF(C152="",0,IF(COUNTIF($C$14:C152,C152)&gt;1,1,0)),"")</f>
        <v>0</v>
      </c>
      <c r="AN152" s="93">
        <f t="shared" si="803"/>
        <v>0</v>
      </c>
      <c r="AO152" s="93" t="str">
        <f t="shared" si="804"/>
        <v>00000</v>
      </c>
      <c r="AP152" s="109" t="str">
        <f t="shared" si="805"/>
        <v>0秒0</v>
      </c>
      <c r="AQ152" s="110">
        <f t="shared" si="806"/>
        <v>0</v>
      </c>
      <c r="AR152" s="110" t="str">
        <f t="shared" si="807"/>
        <v>0</v>
      </c>
      <c r="AS152" s="110" t="str">
        <f t="shared" si="808"/>
        <v>0</v>
      </c>
      <c r="AT152" s="110" t="str">
        <f t="shared" si="809"/>
        <v>0m</v>
      </c>
      <c r="AU152" s="110" t="str">
        <f t="shared" si="810"/>
        <v>点</v>
      </c>
      <c r="AV152" s="93">
        <f t="shared" si="811"/>
        <v>0</v>
      </c>
      <c r="AW152" s="83" t="str">
        <f t="shared" si="812"/>
        <v/>
      </c>
      <c r="AX152" s="93">
        <f t="shared" si="813"/>
        <v>0</v>
      </c>
      <c r="AY152" s="93">
        <f t="shared" si="814"/>
        <v>0</v>
      </c>
      <c r="AZ152" s="93">
        <f t="shared" si="815"/>
        <v>0</v>
      </c>
      <c r="BA152" s="503">
        <f>IF(U152="",0,COUNTA($U$14:U153))</f>
        <v>0</v>
      </c>
      <c r="BB152" s="503">
        <f>IF(V152="",0,COUNTA($V$14:V153))</f>
        <v>0</v>
      </c>
      <c r="BC152" s="519" t="e">
        <f>IF(OR($L152="20100",$L153="20100",#REF!="20100"),COUNTIF($L$14:L153,"20100"),0)</f>
        <v>#REF!</v>
      </c>
      <c r="BD152" s="521" t="e">
        <f>IF($BC152=0,0,INDEX($N152:$N153,MATCH("20100",$L152:$L153,0),1))</f>
        <v>#REF!</v>
      </c>
      <c r="BE152" s="84" t="str">
        <f t="shared" si="816"/>
        <v/>
      </c>
      <c r="BF152" s="84" t="str">
        <f t="shared" si="817"/>
        <v/>
      </c>
      <c r="BG152" s="84" t="str">
        <f t="shared" si="818"/>
        <v/>
      </c>
      <c r="BH152" s="124" t="str">
        <f>IF(K152="","",COUNTIF($BG$14:BG152,BG152))</f>
        <v/>
      </c>
      <c r="BI152" s="1" t="str">
        <f t="shared" si="819"/>
        <v/>
      </c>
      <c r="BJ152" s="523" t="str">
        <f>IF(D152="","",COUNTIF($AG$14:AG152,AG152))</f>
        <v/>
      </c>
      <c r="BK152" s="523">
        <f t="shared" ref="BK152" si="869">IF(BJ152=1,BJ152,0)</f>
        <v>0</v>
      </c>
      <c r="BL152" s="523" t="str">
        <f t="shared" ref="BL152" si="870">IF(D152="","",$BP152)</f>
        <v/>
      </c>
      <c r="BM152" s="523" t="str">
        <f t="shared" ref="BM152" si="871">IF(E152="","",$BP152)</f>
        <v/>
      </c>
      <c r="BN152" s="523" t="str">
        <f t="shared" ref="BN152" si="872">IF(G152="","",$BP152)</f>
        <v/>
      </c>
      <c r="BO152" s="524" t="str">
        <f t="shared" ref="BO152" si="873">IFERROR(IF(H152="","",BP152),"")</f>
        <v/>
      </c>
      <c r="BP152" s="523">
        <v>70</v>
      </c>
      <c r="BQ152" s="523">
        <f>IF(C152&gt;0,"",IF(COUNTIF(BL152:BO153,BP152)=4,"",1))</f>
        <v>1</v>
      </c>
      <c r="BR152" s="84">
        <f>COUNTIF($AH$14:AH152,AG152&amp;"-"&amp;"*5000m*")</f>
        <v>0</v>
      </c>
      <c r="BS152" s="523">
        <f>SUM(BR152:BR153)/3</f>
        <v>0</v>
      </c>
      <c r="BT152" s="524" t="str">
        <f>IF(AG152="","",IF(AND(COUNTA(K152:K153)=0,COUNTA(U152:V153)=0),1,""))</f>
        <v/>
      </c>
      <c r="BU152" s="523">
        <f>IF(AND($AG152="",COUNTA(U152)&gt;0),1,0)</f>
        <v>0</v>
      </c>
      <c r="BV152" s="523">
        <f>IF(AND($AG152="",COUNTA(V152)&gt;0),1,0)</f>
        <v>0</v>
      </c>
      <c r="BW152" s="523" t="str">
        <f t="shared" ref="BW152" si="874">D152&amp;"-"&amp;U152</f>
        <v>-</v>
      </c>
      <c r="BX152" s="523" t="str">
        <f>IF(U152="","",COUNTIF($BW$14:BW152,BW152))</f>
        <v/>
      </c>
      <c r="BY152" s="523" t="str">
        <f t="shared" ref="BY152" si="875">D152&amp;"-"&amp;V152</f>
        <v>-</v>
      </c>
      <c r="BZ152" s="523" t="str">
        <f>IF(V152="","",COUNTIF($BY$14:BY152,BY152))</f>
        <v/>
      </c>
      <c r="CA152" s="84" t="str">
        <f>IFERROR(IF(VLOOKUP(K152,種目数エラー用!$B:$C,2,FALSE)=(VLOOKUP(K153,種目数エラー用!$B:$C,2,FALSE)),1,""),"")</f>
        <v/>
      </c>
    </row>
    <row r="153" spans="1:79" s="1" customFormat="1" ht="18" customHeight="1" thickBot="1">
      <c r="A153" s="483"/>
      <c r="B153" s="477"/>
      <c r="C153" s="472"/>
      <c r="D153" s="470"/>
      <c r="E153" s="470"/>
      <c r="F153" s="470"/>
      <c r="G153" s="281" t="str">
        <f>IF(C152&gt;0,VLOOKUP(C152,男子登録情報!$A$1:$H$1688,5,0),"")</f>
        <v/>
      </c>
      <c r="H153" s="475"/>
      <c r="I153" s="475"/>
      <c r="J153" s="281" t="s">
        <v>28</v>
      </c>
      <c r="K153" s="280"/>
      <c r="L153" s="5" t="str">
        <f>IF(K153&gt;0,VLOOKUP(K153,男子登録情報!$M$68:$N$86,2,0),"")</f>
        <v/>
      </c>
      <c r="M153" s="281" t="s">
        <v>29</v>
      </c>
      <c r="N153" s="282"/>
      <c r="O153" s="278" t="str">
        <f t="shared" si="831"/>
        <v/>
      </c>
      <c r="P153" s="279"/>
      <c r="Q153" s="332" t="str">
        <f t="shared" si="821"/>
        <v/>
      </c>
      <c r="R153" s="463"/>
      <c r="S153" s="464"/>
      <c r="T153" s="465"/>
      <c r="U153" s="445"/>
      <c r="V153" s="445"/>
      <c r="X153" s="84">
        <f t="shared" si="796"/>
        <v>0</v>
      </c>
      <c r="Z153" s="97">
        <f t="shared" si="797"/>
        <v>0</v>
      </c>
      <c r="AA153" s="523"/>
      <c r="AB153" s="84" t="str">
        <f t="shared" si="783"/>
        <v/>
      </c>
      <c r="AC153" s="84" t="str">
        <f t="shared" si="784"/>
        <v/>
      </c>
      <c r="AD153" s="84" t="str">
        <f t="shared" si="785"/>
        <v/>
      </c>
      <c r="AE153" s="84" t="str">
        <f t="shared" si="786"/>
        <v/>
      </c>
      <c r="AF153" s="100">
        <f t="shared" si="798"/>
        <v>0</v>
      </c>
      <c r="AG153" s="189" t="str">
        <f t="shared" ref="AG153" si="876">AG152</f>
        <v/>
      </c>
      <c r="AH153" s="84" t="str">
        <f t="shared" si="800"/>
        <v/>
      </c>
      <c r="AI153" s="84" t="str">
        <f t="shared" si="801"/>
        <v/>
      </c>
      <c r="AJ153" s="104" t="str">
        <f t="shared" si="788"/>
        <v/>
      </c>
      <c r="AK153" s="93">
        <f t="shared" si="802"/>
        <v>0</v>
      </c>
      <c r="AL153" s="93">
        <f>IFERROR(IF(C153="",0,IF(COUNTIF($C$14:C153,C153)&gt;1,1,0)),"")</f>
        <v>0</v>
      </c>
      <c r="AN153" s="93">
        <f t="shared" si="803"/>
        <v>0</v>
      </c>
      <c r="AO153" s="93" t="str">
        <f t="shared" si="804"/>
        <v>00000</v>
      </c>
      <c r="AP153" s="109" t="str">
        <f t="shared" si="805"/>
        <v>0秒0</v>
      </c>
      <c r="AQ153" s="110">
        <f t="shared" si="806"/>
        <v>0</v>
      </c>
      <c r="AR153" s="110" t="str">
        <f t="shared" si="807"/>
        <v>0</v>
      </c>
      <c r="AS153" s="110" t="str">
        <f t="shared" si="808"/>
        <v>0</v>
      </c>
      <c r="AT153" s="110" t="str">
        <f t="shared" si="809"/>
        <v>0m</v>
      </c>
      <c r="AU153" s="110" t="str">
        <f t="shared" si="810"/>
        <v>点</v>
      </c>
      <c r="AV153" s="93">
        <f t="shared" si="811"/>
        <v>0</v>
      </c>
      <c r="AW153" s="83" t="str">
        <f t="shared" si="812"/>
        <v/>
      </c>
      <c r="AX153" s="93">
        <f t="shared" si="813"/>
        <v>0</v>
      </c>
      <c r="AY153" s="93">
        <f t="shared" si="814"/>
        <v>0</v>
      </c>
      <c r="AZ153" s="93">
        <f t="shared" si="815"/>
        <v>0</v>
      </c>
      <c r="BA153" s="504"/>
      <c r="BB153" s="504"/>
      <c r="BC153" s="520"/>
      <c r="BD153" s="522"/>
      <c r="BE153" s="84" t="str">
        <f t="shared" si="816"/>
        <v/>
      </c>
      <c r="BF153" s="84" t="str">
        <f t="shared" si="817"/>
        <v/>
      </c>
      <c r="BG153" s="84" t="str">
        <f t="shared" si="818"/>
        <v/>
      </c>
      <c r="BH153" s="124" t="str">
        <f>IF(K153="","",COUNTIF($BG$14:BG153,BG153))</f>
        <v/>
      </c>
      <c r="BI153" s="1" t="str">
        <f t="shared" si="819"/>
        <v/>
      </c>
      <c r="BJ153" s="523"/>
      <c r="BK153" s="523"/>
      <c r="BL153" s="523"/>
      <c r="BM153" s="523"/>
      <c r="BN153" s="523"/>
      <c r="BO153" s="525"/>
      <c r="BP153" s="523"/>
      <c r="BQ153" s="523"/>
      <c r="BR153" s="84">
        <f>COUNTIF($AH$14:AH153,AG153&amp;"-"&amp;"*5000m*")</f>
        <v>0</v>
      </c>
      <c r="BS153" s="523"/>
      <c r="BT153" s="525"/>
      <c r="BU153" s="523"/>
      <c r="BV153" s="523"/>
      <c r="BW153" s="523"/>
      <c r="BX153" s="523"/>
      <c r="BY153" s="523"/>
      <c r="BZ153" s="523"/>
      <c r="CA153" s="84"/>
    </row>
    <row r="154" spans="1:79" s="1" customFormat="1" ht="18" customHeight="1" thickTop="1" thickBot="1">
      <c r="A154" s="482">
        <v>71</v>
      </c>
      <c r="B154" s="476" t="s">
        <v>1176</v>
      </c>
      <c r="C154" s="471"/>
      <c r="D154" s="469" t="str">
        <f>IF(C154&gt;0,VLOOKUP(C154,男子登録情報!$A$1:$H$1688,3,0),"")</f>
        <v/>
      </c>
      <c r="E154" s="469" t="str">
        <f>IF(C154&gt;0,VLOOKUP(C154,男子登録情報!$A$1:$H$1688,4,0),"")</f>
        <v/>
      </c>
      <c r="F154" s="469" t="str">
        <f>IF(C154&gt;0,VLOOKUP(C154,男子登録情報!$A$1:$H$1688,7,0),"")</f>
        <v/>
      </c>
      <c r="G154" s="320" t="str">
        <f>IF(C154&gt;0,VLOOKUP(C154,男子登録情報!$A$1:$H$1688,8,0),"")</f>
        <v/>
      </c>
      <c r="H154" s="475" t="e">
        <f>IF(G155&gt;0,VLOOKUP(G155,男子登録情報!$N$2:$O$49,2,0),"")</f>
        <v>#N/A</v>
      </c>
      <c r="I154" s="473" t="str">
        <f t="shared" ref="I154" si="877">IF(C154&gt;0,TEXT(C154,"100000000"),"000000000")</f>
        <v>000000000</v>
      </c>
      <c r="J154" s="321" t="s">
        <v>24</v>
      </c>
      <c r="K154" s="322"/>
      <c r="L154" s="5" t="str">
        <f>IF(K154&gt;0,VLOOKUP(K154,男子登録情報!$M$68:$N$86,2,0),"")</f>
        <v/>
      </c>
      <c r="M154" s="321" t="s">
        <v>27</v>
      </c>
      <c r="N154" s="275"/>
      <c r="O154" s="276" t="str">
        <f t="shared" si="831"/>
        <v/>
      </c>
      <c r="P154" s="277"/>
      <c r="Q154" s="329" t="str">
        <f t="shared" si="821"/>
        <v/>
      </c>
      <c r="R154" s="479"/>
      <c r="S154" s="480"/>
      <c r="T154" s="481"/>
      <c r="U154" s="444"/>
      <c r="V154" s="444"/>
      <c r="X154" s="84">
        <f t="shared" si="796"/>
        <v>0</v>
      </c>
      <c r="Z154" s="97">
        <f t="shared" si="797"/>
        <v>0</v>
      </c>
      <c r="AA154" s="523">
        <f t="shared" ref="AA154" si="878">C154</f>
        <v>0</v>
      </c>
      <c r="AB154" s="84" t="str">
        <f t="shared" si="783"/>
        <v/>
      </c>
      <c r="AC154" s="84" t="str">
        <f t="shared" si="784"/>
        <v/>
      </c>
      <c r="AD154" s="84" t="str">
        <f t="shared" si="785"/>
        <v/>
      </c>
      <c r="AE154" s="84" t="str">
        <f t="shared" si="786"/>
        <v/>
      </c>
      <c r="AF154" s="100">
        <f t="shared" si="798"/>
        <v>0</v>
      </c>
      <c r="AG154" s="188" t="str">
        <f t="shared" ref="AG154" si="879">IF(D154="","",D154)</f>
        <v/>
      </c>
      <c r="AH154" s="84" t="str">
        <f t="shared" si="800"/>
        <v/>
      </c>
      <c r="AI154" s="84" t="str">
        <f t="shared" si="801"/>
        <v/>
      </c>
      <c r="AJ154" s="104" t="str">
        <f t="shared" si="788"/>
        <v/>
      </c>
      <c r="AK154" s="93">
        <f t="shared" si="802"/>
        <v>0</v>
      </c>
      <c r="AL154" s="93">
        <f>IFERROR(IF(C154="",0,IF(COUNTIF($C$14:C154,C154)&gt;1,1,0)),"")</f>
        <v>0</v>
      </c>
      <c r="AN154" s="93">
        <f t="shared" si="803"/>
        <v>0</v>
      </c>
      <c r="AO154" s="93" t="str">
        <f t="shared" si="804"/>
        <v>00000</v>
      </c>
      <c r="AP154" s="109" t="str">
        <f t="shared" si="805"/>
        <v>0秒0</v>
      </c>
      <c r="AQ154" s="110">
        <f t="shared" si="806"/>
        <v>0</v>
      </c>
      <c r="AR154" s="110" t="str">
        <f t="shared" si="807"/>
        <v>0</v>
      </c>
      <c r="AS154" s="110" t="str">
        <f t="shared" si="808"/>
        <v>0</v>
      </c>
      <c r="AT154" s="110" t="str">
        <f t="shared" si="809"/>
        <v>0m</v>
      </c>
      <c r="AU154" s="110" t="str">
        <f t="shared" si="810"/>
        <v>点</v>
      </c>
      <c r="AV154" s="93">
        <f t="shared" si="811"/>
        <v>0</v>
      </c>
      <c r="AW154" s="83" t="str">
        <f t="shared" si="812"/>
        <v/>
      </c>
      <c r="AX154" s="93">
        <f t="shared" si="813"/>
        <v>0</v>
      </c>
      <c r="AY154" s="93">
        <f t="shared" si="814"/>
        <v>0</v>
      </c>
      <c r="AZ154" s="93">
        <f t="shared" si="815"/>
        <v>0</v>
      </c>
      <c r="BA154" s="503">
        <f>IF(U154="",0,COUNTA($U$14:U155))</f>
        <v>0</v>
      </c>
      <c r="BB154" s="503">
        <f>IF(V154="",0,COUNTA($V$14:V155))</f>
        <v>0</v>
      </c>
      <c r="BC154" s="519" t="e">
        <f>IF(OR($L154="20100",$L155="20100",#REF!="20100"),COUNTIF($L$14:L155,"20100"),0)</f>
        <v>#REF!</v>
      </c>
      <c r="BD154" s="521" t="e">
        <f>IF($BC154=0,0,INDEX($N154:$N155,MATCH("20100",$L154:$L155,0),1))</f>
        <v>#REF!</v>
      </c>
      <c r="BE154" s="84" t="str">
        <f t="shared" si="816"/>
        <v/>
      </c>
      <c r="BF154" s="84" t="str">
        <f t="shared" si="817"/>
        <v/>
      </c>
      <c r="BG154" s="84" t="str">
        <f t="shared" si="818"/>
        <v/>
      </c>
      <c r="BH154" s="124" t="str">
        <f>IF(K154="","",COUNTIF($BG$14:BG154,BG154))</f>
        <v/>
      </c>
      <c r="BI154" s="1" t="str">
        <f t="shared" si="819"/>
        <v/>
      </c>
      <c r="BJ154" s="523" t="str">
        <f>IF(D154="","",COUNTIF($AG$14:AG154,AG154))</f>
        <v/>
      </c>
      <c r="BK154" s="523">
        <f t="shared" ref="BK154" si="880">IF(BJ154=1,BJ154,0)</f>
        <v>0</v>
      </c>
      <c r="BL154" s="523" t="str">
        <f t="shared" ref="BL154" si="881">IF(D154="","",$BP154)</f>
        <v/>
      </c>
      <c r="BM154" s="523" t="str">
        <f t="shared" ref="BM154" si="882">IF(E154="","",$BP154)</f>
        <v/>
      </c>
      <c r="BN154" s="523" t="str">
        <f t="shared" ref="BN154" si="883">IF(G154="","",$BP154)</f>
        <v/>
      </c>
      <c r="BO154" s="524" t="str">
        <f t="shared" ref="BO154" si="884">IFERROR(IF(H154="","",BP154),"")</f>
        <v/>
      </c>
      <c r="BP154" s="523">
        <v>71</v>
      </c>
      <c r="BQ154" s="523">
        <f>IF(C154&gt;0,"",IF(COUNTIF(BL154:BO155,BP154)=4,"",1))</f>
        <v>1</v>
      </c>
      <c r="BR154" s="84">
        <f>COUNTIF($AH$14:AH154,AG154&amp;"-"&amp;"*5000m*")</f>
        <v>0</v>
      </c>
      <c r="BS154" s="523">
        <f>SUM(BR154:BR155)/3</f>
        <v>0</v>
      </c>
      <c r="BT154" s="524" t="str">
        <f>IF(AG154="","",IF(AND(COUNTA(K154:K155)=0,COUNTA(U154:V155)=0),1,""))</f>
        <v/>
      </c>
      <c r="BU154" s="523">
        <f>IF(AND($AG154="",COUNTA(U154)&gt;0),1,0)</f>
        <v>0</v>
      </c>
      <c r="BV154" s="523">
        <f>IF(AND($AG154="",COUNTA(V154)&gt;0),1,0)</f>
        <v>0</v>
      </c>
      <c r="BW154" s="523" t="str">
        <f t="shared" ref="BW154" si="885">D154&amp;"-"&amp;U154</f>
        <v>-</v>
      </c>
      <c r="BX154" s="523" t="str">
        <f>IF(U154="","",COUNTIF($BW$14:BW154,BW154))</f>
        <v/>
      </c>
      <c r="BY154" s="523" t="str">
        <f t="shared" ref="BY154" si="886">D154&amp;"-"&amp;V154</f>
        <v>-</v>
      </c>
      <c r="BZ154" s="523" t="str">
        <f>IF(V154="","",COUNTIF($BY$14:BY154,BY154))</f>
        <v/>
      </c>
      <c r="CA154" s="84" t="str">
        <f>IFERROR(IF(VLOOKUP(K154,種目数エラー用!$B:$C,2,FALSE)=(VLOOKUP(K155,種目数エラー用!$B:$C,2,FALSE)),1,""),"")</f>
        <v/>
      </c>
    </row>
    <row r="155" spans="1:79" s="1" customFormat="1" ht="18" customHeight="1" thickBot="1">
      <c r="A155" s="483"/>
      <c r="B155" s="477"/>
      <c r="C155" s="472"/>
      <c r="D155" s="470"/>
      <c r="E155" s="470"/>
      <c r="F155" s="470"/>
      <c r="G155" s="281" t="str">
        <f>IF(C154&gt;0,VLOOKUP(C154,男子登録情報!$A$1:$H$1688,5,0),"")</f>
        <v/>
      </c>
      <c r="H155" s="475"/>
      <c r="I155" s="475"/>
      <c r="J155" s="281" t="s">
        <v>28</v>
      </c>
      <c r="K155" s="280"/>
      <c r="L155" s="5" t="str">
        <f>IF(K155&gt;0,VLOOKUP(K155,男子登録情報!$M$68:$N$86,2,0),"")</f>
        <v/>
      </c>
      <c r="M155" s="281" t="s">
        <v>29</v>
      </c>
      <c r="N155" s="282"/>
      <c r="O155" s="278" t="str">
        <f t="shared" si="831"/>
        <v/>
      </c>
      <c r="P155" s="279"/>
      <c r="Q155" s="332" t="str">
        <f t="shared" si="821"/>
        <v/>
      </c>
      <c r="R155" s="463"/>
      <c r="S155" s="464"/>
      <c r="T155" s="465"/>
      <c r="U155" s="445"/>
      <c r="V155" s="445"/>
      <c r="X155" s="84">
        <f t="shared" si="796"/>
        <v>0</v>
      </c>
      <c r="Z155" s="97">
        <f t="shared" si="797"/>
        <v>0</v>
      </c>
      <c r="AA155" s="523"/>
      <c r="AB155" s="84" t="str">
        <f t="shared" si="783"/>
        <v/>
      </c>
      <c r="AC155" s="84" t="str">
        <f t="shared" si="784"/>
        <v/>
      </c>
      <c r="AD155" s="84" t="str">
        <f t="shared" si="785"/>
        <v/>
      </c>
      <c r="AE155" s="84" t="str">
        <f t="shared" si="786"/>
        <v/>
      </c>
      <c r="AF155" s="100">
        <f t="shared" si="798"/>
        <v>0</v>
      </c>
      <c r="AG155" s="189" t="str">
        <f t="shared" ref="AG155" si="887">AG154</f>
        <v/>
      </c>
      <c r="AH155" s="84" t="str">
        <f t="shared" si="800"/>
        <v/>
      </c>
      <c r="AI155" s="84" t="str">
        <f t="shared" si="801"/>
        <v/>
      </c>
      <c r="AJ155" s="104" t="str">
        <f t="shared" si="788"/>
        <v/>
      </c>
      <c r="AK155" s="93">
        <f t="shared" si="802"/>
        <v>0</v>
      </c>
      <c r="AL155" s="93">
        <f>IFERROR(IF(C155="",0,IF(COUNTIF($C$14:C155,C155)&gt;1,1,0)),"")</f>
        <v>0</v>
      </c>
      <c r="AN155" s="93">
        <f t="shared" si="803"/>
        <v>0</v>
      </c>
      <c r="AO155" s="93" t="str">
        <f t="shared" si="804"/>
        <v>00000</v>
      </c>
      <c r="AP155" s="109" t="str">
        <f t="shared" si="805"/>
        <v>0秒0</v>
      </c>
      <c r="AQ155" s="110">
        <f t="shared" si="806"/>
        <v>0</v>
      </c>
      <c r="AR155" s="110" t="str">
        <f t="shared" si="807"/>
        <v>0</v>
      </c>
      <c r="AS155" s="110" t="str">
        <f t="shared" si="808"/>
        <v>0</v>
      </c>
      <c r="AT155" s="110" t="str">
        <f t="shared" si="809"/>
        <v>0m</v>
      </c>
      <c r="AU155" s="110" t="str">
        <f t="shared" si="810"/>
        <v>点</v>
      </c>
      <c r="AV155" s="93">
        <f t="shared" si="811"/>
        <v>0</v>
      </c>
      <c r="AW155" s="83" t="str">
        <f t="shared" si="812"/>
        <v/>
      </c>
      <c r="AX155" s="93">
        <f t="shared" si="813"/>
        <v>0</v>
      </c>
      <c r="AY155" s="93">
        <f t="shared" si="814"/>
        <v>0</v>
      </c>
      <c r="AZ155" s="93">
        <f t="shared" si="815"/>
        <v>0</v>
      </c>
      <c r="BA155" s="504"/>
      <c r="BB155" s="504"/>
      <c r="BC155" s="520"/>
      <c r="BD155" s="522"/>
      <c r="BE155" s="84" t="str">
        <f t="shared" si="816"/>
        <v/>
      </c>
      <c r="BF155" s="84" t="str">
        <f t="shared" si="817"/>
        <v/>
      </c>
      <c r="BG155" s="84" t="str">
        <f t="shared" si="818"/>
        <v/>
      </c>
      <c r="BH155" s="124" t="str">
        <f>IF(K155="","",COUNTIF($BG$14:BG155,BG155))</f>
        <v/>
      </c>
      <c r="BI155" s="1" t="str">
        <f t="shared" si="819"/>
        <v/>
      </c>
      <c r="BJ155" s="523"/>
      <c r="BK155" s="523"/>
      <c r="BL155" s="523"/>
      <c r="BM155" s="523"/>
      <c r="BN155" s="523"/>
      <c r="BO155" s="525"/>
      <c r="BP155" s="523"/>
      <c r="BQ155" s="523"/>
      <c r="BR155" s="84">
        <f>COUNTIF($AH$14:AH155,AG155&amp;"-"&amp;"*5000m*")</f>
        <v>0</v>
      </c>
      <c r="BS155" s="523"/>
      <c r="BT155" s="525"/>
      <c r="BU155" s="523"/>
      <c r="BV155" s="523"/>
      <c r="BW155" s="523"/>
      <c r="BX155" s="523"/>
      <c r="BY155" s="523"/>
      <c r="BZ155" s="523"/>
      <c r="CA155" s="84"/>
    </row>
    <row r="156" spans="1:79" s="1" customFormat="1" ht="18" customHeight="1" thickTop="1" thickBot="1">
      <c r="A156" s="482">
        <v>72</v>
      </c>
      <c r="B156" s="476" t="s">
        <v>1176</v>
      </c>
      <c r="C156" s="471"/>
      <c r="D156" s="469" t="str">
        <f>IF(C156&gt;0,VLOOKUP(C156,男子登録情報!$A$1:$H$1688,3,0),"")</f>
        <v/>
      </c>
      <c r="E156" s="469" t="str">
        <f>IF(C156&gt;0,VLOOKUP(C156,男子登録情報!$A$1:$H$1688,4,0),"")</f>
        <v/>
      </c>
      <c r="F156" s="469" t="str">
        <f>IF(C156&gt;0,VLOOKUP(C156,男子登録情報!$A$1:$H$1688,7,0),"")</f>
        <v/>
      </c>
      <c r="G156" s="320" t="str">
        <f>IF(C156&gt;0,VLOOKUP(C156,男子登録情報!$A$1:$H$1688,8,0),"")</f>
        <v/>
      </c>
      <c r="H156" s="475" t="e">
        <f>IF(G157&gt;0,VLOOKUP(G157,男子登録情報!$N$2:$O$49,2,0),"")</f>
        <v>#N/A</v>
      </c>
      <c r="I156" s="473" t="str">
        <f t="shared" ref="I156" si="888">IF(C156&gt;0,TEXT(C156,"100000000"),"000000000")</f>
        <v>000000000</v>
      </c>
      <c r="J156" s="321" t="s">
        <v>24</v>
      </c>
      <c r="K156" s="322"/>
      <c r="L156" s="5" t="str">
        <f>IF(K156&gt;0,VLOOKUP(K156,男子登録情報!$M$68:$N$86,2,0),"")</f>
        <v/>
      </c>
      <c r="M156" s="321" t="s">
        <v>27</v>
      </c>
      <c r="N156" s="275"/>
      <c r="O156" s="276" t="str">
        <f t="shared" si="831"/>
        <v/>
      </c>
      <c r="P156" s="277"/>
      <c r="Q156" s="329" t="str">
        <f t="shared" si="821"/>
        <v/>
      </c>
      <c r="R156" s="479"/>
      <c r="S156" s="480"/>
      <c r="T156" s="481"/>
      <c r="U156" s="444"/>
      <c r="V156" s="444"/>
      <c r="X156" s="84">
        <f t="shared" si="796"/>
        <v>0</v>
      </c>
      <c r="Z156" s="97">
        <f t="shared" si="797"/>
        <v>0</v>
      </c>
      <c r="AA156" s="523">
        <f t="shared" ref="AA156" si="889">C156</f>
        <v>0</v>
      </c>
      <c r="AB156" s="84" t="str">
        <f t="shared" si="783"/>
        <v/>
      </c>
      <c r="AC156" s="84" t="str">
        <f t="shared" si="784"/>
        <v/>
      </c>
      <c r="AD156" s="84" t="str">
        <f t="shared" si="785"/>
        <v/>
      </c>
      <c r="AE156" s="84" t="str">
        <f t="shared" si="786"/>
        <v/>
      </c>
      <c r="AF156" s="100">
        <f t="shared" si="798"/>
        <v>0</v>
      </c>
      <c r="AG156" s="188" t="str">
        <f t="shared" ref="AG156" si="890">IF(D156="","",D156)</f>
        <v/>
      </c>
      <c r="AH156" s="84" t="str">
        <f t="shared" si="800"/>
        <v/>
      </c>
      <c r="AI156" s="84" t="str">
        <f t="shared" si="801"/>
        <v/>
      </c>
      <c r="AJ156" s="104" t="str">
        <f t="shared" si="788"/>
        <v/>
      </c>
      <c r="AK156" s="93">
        <f t="shared" si="802"/>
        <v>0</v>
      </c>
      <c r="AL156" s="93">
        <f>IFERROR(IF(C156="",0,IF(COUNTIF($C$14:C156,C156)&gt;1,1,0)),"")</f>
        <v>0</v>
      </c>
      <c r="AN156" s="93">
        <f t="shared" si="803"/>
        <v>0</v>
      </c>
      <c r="AO156" s="93" t="str">
        <f t="shared" si="804"/>
        <v>00000</v>
      </c>
      <c r="AP156" s="109" t="str">
        <f t="shared" si="805"/>
        <v>0秒0</v>
      </c>
      <c r="AQ156" s="110">
        <f t="shared" si="806"/>
        <v>0</v>
      </c>
      <c r="AR156" s="110" t="str">
        <f t="shared" si="807"/>
        <v>0</v>
      </c>
      <c r="AS156" s="110" t="str">
        <f t="shared" si="808"/>
        <v>0</v>
      </c>
      <c r="AT156" s="110" t="str">
        <f t="shared" si="809"/>
        <v>0m</v>
      </c>
      <c r="AU156" s="110" t="str">
        <f t="shared" si="810"/>
        <v>点</v>
      </c>
      <c r="AV156" s="93">
        <f t="shared" si="811"/>
        <v>0</v>
      </c>
      <c r="AW156" s="83" t="str">
        <f t="shared" si="812"/>
        <v/>
      </c>
      <c r="AX156" s="93">
        <f t="shared" si="813"/>
        <v>0</v>
      </c>
      <c r="AY156" s="93">
        <f t="shared" si="814"/>
        <v>0</v>
      </c>
      <c r="AZ156" s="93">
        <f t="shared" si="815"/>
        <v>0</v>
      </c>
      <c r="BA156" s="503">
        <f>IF(U156="",0,COUNTA($U$14:U157))</f>
        <v>0</v>
      </c>
      <c r="BB156" s="503">
        <f>IF(V156="",0,COUNTA($V$14:V157))</f>
        <v>0</v>
      </c>
      <c r="BC156" s="519" t="e">
        <f>IF(OR($L156="20100",$L157="20100",#REF!="20100"),COUNTIF($L$14:L157,"20100"),0)</f>
        <v>#REF!</v>
      </c>
      <c r="BD156" s="521" t="e">
        <f>IF($BC156=0,0,INDEX($N156:$N157,MATCH("20100",$L156:$L157,0),1))</f>
        <v>#REF!</v>
      </c>
      <c r="BE156" s="84" t="str">
        <f t="shared" si="816"/>
        <v/>
      </c>
      <c r="BF156" s="84" t="str">
        <f t="shared" si="817"/>
        <v/>
      </c>
      <c r="BG156" s="84" t="str">
        <f t="shared" si="818"/>
        <v/>
      </c>
      <c r="BH156" s="124" t="str">
        <f>IF(K156="","",COUNTIF($BG$14:BG156,BG156))</f>
        <v/>
      </c>
      <c r="BI156" s="1" t="str">
        <f t="shared" si="819"/>
        <v/>
      </c>
      <c r="BJ156" s="523" t="str">
        <f>IF(D156="","",COUNTIF($AG$14:AG156,AG156))</f>
        <v/>
      </c>
      <c r="BK156" s="523">
        <f t="shared" ref="BK156" si="891">IF(BJ156=1,BJ156,0)</f>
        <v>0</v>
      </c>
      <c r="BL156" s="523" t="str">
        <f t="shared" ref="BL156" si="892">IF(D156="","",$BP156)</f>
        <v/>
      </c>
      <c r="BM156" s="523" t="str">
        <f t="shared" ref="BM156" si="893">IF(E156="","",$BP156)</f>
        <v/>
      </c>
      <c r="BN156" s="523" t="str">
        <f t="shared" ref="BN156" si="894">IF(G156="","",$BP156)</f>
        <v/>
      </c>
      <c r="BO156" s="524" t="str">
        <f t="shared" ref="BO156" si="895">IFERROR(IF(H156="","",BP156),"")</f>
        <v/>
      </c>
      <c r="BP156" s="523">
        <v>72</v>
      </c>
      <c r="BQ156" s="523">
        <f>IF(C156&gt;0,"",IF(COUNTIF(BL156:BO157,BP156)=4,"",1))</f>
        <v>1</v>
      </c>
      <c r="BR156" s="84">
        <f>COUNTIF($AH$14:AH156,AG156&amp;"-"&amp;"*5000m*")</f>
        <v>0</v>
      </c>
      <c r="BS156" s="523">
        <f>SUM(BR156:BR157)/3</f>
        <v>0</v>
      </c>
      <c r="BT156" s="524" t="str">
        <f>IF(AG156="","",IF(AND(COUNTA(K156:K157)=0,COUNTA(U156:V157)=0),1,""))</f>
        <v/>
      </c>
      <c r="BU156" s="523">
        <f>IF(AND($AG156="",COUNTA(U156)&gt;0),1,0)</f>
        <v>0</v>
      </c>
      <c r="BV156" s="523">
        <f>IF(AND($AG156="",COUNTA(V156)&gt;0),1,0)</f>
        <v>0</v>
      </c>
      <c r="BW156" s="523" t="str">
        <f t="shared" ref="BW156" si="896">D156&amp;"-"&amp;U156</f>
        <v>-</v>
      </c>
      <c r="BX156" s="523" t="str">
        <f>IF(U156="","",COUNTIF($BW$14:BW156,BW156))</f>
        <v/>
      </c>
      <c r="BY156" s="523" t="str">
        <f t="shared" ref="BY156" si="897">D156&amp;"-"&amp;V156</f>
        <v>-</v>
      </c>
      <c r="BZ156" s="523" t="str">
        <f>IF(V156="","",COUNTIF($BY$14:BY156,BY156))</f>
        <v/>
      </c>
      <c r="CA156" s="84" t="str">
        <f>IFERROR(IF(VLOOKUP(K156,種目数エラー用!$B:$C,2,FALSE)=(VLOOKUP(K157,種目数エラー用!$B:$C,2,FALSE)),1,""),"")</f>
        <v/>
      </c>
    </row>
    <row r="157" spans="1:79" s="1" customFormat="1" ht="18" customHeight="1" thickBot="1">
      <c r="A157" s="483"/>
      <c r="B157" s="477"/>
      <c r="C157" s="472"/>
      <c r="D157" s="470"/>
      <c r="E157" s="470"/>
      <c r="F157" s="470"/>
      <c r="G157" s="281" t="str">
        <f>IF(C156&gt;0,VLOOKUP(C156,男子登録情報!$A$1:$H$1688,5,0),"")</f>
        <v/>
      </c>
      <c r="H157" s="475"/>
      <c r="I157" s="475"/>
      <c r="J157" s="281" t="s">
        <v>28</v>
      </c>
      <c r="K157" s="280"/>
      <c r="L157" s="5" t="str">
        <f>IF(K157&gt;0,VLOOKUP(K157,男子登録情報!$M$68:$N$86,2,0),"")</f>
        <v/>
      </c>
      <c r="M157" s="281" t="s">
        <v>29</v>
      </c>
      <c r="N157" s="282"/>
      <c r="O157" s="278" t="str">
        <f t="shared" si="831"/>
        <v/>
      </c>
      <c r="P157" s="279"/>
      <c r="Q157" s="332" t="str">
        <f t="shared" si="821"/>
        <v/>
      </c>
      <c r="R157" s="463"/>
      <c r="S157" s="464"/>
      <c r="T157" s="465"/>
      <c r="U157" s="445"/>
      <c r="V157" s="445"/>
      <c r="X157" s="84">
        <f t="shared" si="796"/>
        <v>0</v>
      </c>
      <c r="Z157" s="97">
        <f t="shared" si="797"/>
        <v>0</v>
      </c>
      <c r="AA157" s="523"/>
      <c r="AB157" s="84" t="str">
        <f t="shared" si="783"/>
        <v/>
      </c>
      <c r="AC157" s="84" t="str">
        <f t="shared" si="784"/>
        <v/>
      </c>
      <c r="AD157" s="84" t="str">
        <f t="shared" si="785"/>
        <v/>
      </c>
      <c r="AE157" s="84" t="str">
        <f t="shared" si="786"/>
        <v/>
      </c>
      <c r="AF157" s="100">
        <f t="shared" si="798"/>
        <v>0</v>
      </c>
      <c r="AG157" s="189" t="str">
        <f t="shared" ref="AG157" si="898">AG156</f>
        <v/>
      </c>
      <c r="AH157" s="84" t="str">
        <f t="shared" si="800"/>
        <v/>
      </c>
      <c r="AI157" s="84" t="str">
        <f t="shared" si="801"/>
        <v/>
      </c>
      <c r="AJ157" s="104" t="str">
        <f t="shared" si="788"/>
        <v/>
      </c>
      <c r="AK157" s="93">
        <f t="shared" si="802"/>
        <v>0</v>
      </c>
      <c r="AL157" s="93">
        <f>IFERROR(IF(C157="",0,IF(COUNTIF($C$14:C157,C157)&gt;1,1,0)),"")</f>
        <v>0</v>
      </c>
      <c r="AN157" s="93">
        <f t="shared" si="803"/>
        <v>0</v>
      </c>
      <c r="AO157" s="93" t="str">
        <f t="shared" si="804"/>
        <v>00000</v>
      </c>
      <c r="AP157" s="109" t="str">
        <f t="shared" si="805"/>
        <v>0秒0</v>
      </c>
      <c r="AQ157" s="110">
        <f t="shared" si="806"/>
        <v>0</v>
      </c>
      <c r="AR157" s="110" t="str">
        <f t="shared" si="807"/>
        <v>0</v>
      </c>
      <c r="AS157" s="110" t="str">
        <f t="shared" si="808"/>
        <v>0</v>
      </c>
      <c r="AT157" s="110" t="str">
        <f t="shared" si="809"/>
        <v>0m</v>
      </c>
      <c r="AU157" s="110" t="str">
        <f t="shared" si="810"/>
        <v>点</v>
      </c>
      <c r="AV157" s="93">
        <f t="shared" si="811"/>
        <v>0</v>
      </c>
      <c r="AW157" s="83" t="str">
        <f t="shared" si="812"/>
        <v/>
      </c>
      <c r="AX157" s="93">
        <f t="shared" si="813"/>
        <v>0</v>
      </c>
      <c r="AY157" s="93">
        <f t="shared" si="814"/>
        <v>0</v>
      </c>
      <c r="AZ157" s="93">
        <f t="shared" si="815"/>
        <v>0</v>
      </c>
      <c r="BA157" s="504"/>
      <c r="BB157" s="504"/>
      <c r="BC157" s="520"/>
      <c r="BD157" s="522"/>
      <c r="BE157" s="84" t="str">
        <f t="shared" si="816"/>
        <v/>
      </c>
      <c r="BF157" s="84" t="str">
        <f t="shared" si="817"/>
        <v/>
      </c>
      <c r="BG157" s="84" t="str">
        <f t="shared" si="818"/>
        <v/>
      </c>
      <c r="BH157" s="124" t="str">
        <f>IF(K157="","",COUNTIF($BG$14:BG157,BG157))</f>
        <v/>
      </c>
      <c r="BI157" s="1" t="str">
        <f t="shared" si="819"/>
        <v/>
      </c>
      <c r="BJ157" s="523"/>
      <c r="BK157" s="523"/>
      <c r="BL157" s="523"/>
      <c r="BM157" s="523"/>
      <c r="BN157" s="523"/>
      <c r="BO157" s="525"/>
      <c r="BP157" s="523"/>
      <c r="BQ157" s="523"/>
      <c r="BR157" s="84">
        <f>COUNTIF($AH$14:AH157,AG157&amp;"-"&amp;"*5000m*")</f>
        <v>0</v>
      </c>
      <c r="BS157" s="523"/>
      <c r="BT157" s="525"/>
      <c r="BU157" s="523"/>
      <c r="BV157" s="523"/>
      <c r="BW157" s="523"/>
      <c r="BX157" s="523"/>
      <c r="BY157" s="523"/>
      <c r="BZ157" s="523"/>
      <c r="CA157" s="84"/>
    </row>
    <row r="158" spans="1:79" s="1" customFormat="1" ht="18" customHeight="1" thickTop="1" thickBot="1">
      <c r="A158" s="482">
        <v>73</v>
      </c>
      <c r="B158" s="476" t="s">
        <v>1176</v>
      </c>
      <c r="C158" s="471"/>
      <c r="D158" s="469" t="str">
        <f>IF(C158&gt;0,VLOOKUP(C158,男子登録情報!$A$1:$H$1688,3,0),"")</f>
        <v/>
      </c>
      <c r="E158" s="469" t="str">
        <f>IF(C158&gt;0,VLOOKUP(C158,男子登録情報!$A$1:$H$1688,4,0),"")</f>
        <v/>
      </c>
      <c r="F158" s="469" t="str">
        <f>IF(C158&gt;0,VLOOKUP(C158,男子登録情報!$A$1:$H$1688,7,0),"")</f>
        <v/>
      </c>
      <c r="G158" s="320" t="str">
        <f>IF(C158&gt;0,VLOOKUP(C158,男子登録情報!$A$1:$H$1688,8,0),"")</f>
        <v/>
      </c>
      <c r="H158" s="475" t="e">
        <f>IF(G159&gt;0,VLOOKUP(G159,男子登録情報!$N$2:$O$49,2,0),"")</f>
        <v>#N/A</v>
      </c>
      <c r="I158" s="473" t="str">
        <f t="shared" ref="I158" si="899">IF(C158&gt;0,TEXT(C158,"100000000"),"000000000")</f>
        <v>000000000</v>
      </c>
      <c r="J158" s="321" t="s">
        <v>24</v>
      </c>
      <c r="K158" s="322"/>
      <c r="L158" s="5" t="str">
        <f>IF(K158&gt;0,VLOOKUP(K158,男子登録情報!$M$68:$N$86,2,0),"")</f>
        <v/>
      </c>
      <c r="M158" s="321" t="s">
        <v>27</v>
      </c>
      <c r="N158" s="275"/>
      <c r="O158" s="276" t="str">
        <f t="shared" si="831"/>
        <v/>
      </c>
      <c r="P158" s="277"/>
      <c r="Q158" s="329" t="str">
        <f t="shared" si="821"/>
        <v/>
      </c>
      <c r="R158" s="479"/>
      <c r="S158" s="480"/>
      <c r="T158" s="481"/>
      <c r="U158" s="444"/>
      <c r="V158" s="444"/>
      <c r="X158" s="84">
        <f t="shared" si="796"/>
        <v>0</v>
      </c>
      <c r="Z158" s="97">
        <f t="shared" si="797"/>
        <v>0</v>
      </c>
      <c r="AA158" s="523">
        <f t="shared" ref="AA158" si="900">C158</f>
        <v>0</v>
      </c>
      <c r="AB158" s="84" t="str">
        <f t="shared" si="783"/>
        <v/>
      </c>
      <c r="AC158" s="84" t="str">
        <f t="shared" si="784"/>
        <v/>
      </c>
      <c r="AD158" s="84" t="str">
        <f t="shared" si="785"/>
        <v/>
      </c>
      <c r="AE158" s="84" t="str">
        <f t="shared" si="786"/>
        <v/>
      </c>
      <c r="AF158" s="100">
        <f t="shared" si="798"/>
        <v>0</v>
      </c>
      <c r="AG158" s="188" t="str">
        <f t="shared" ref="AG158" si="901">IF(D158="","",D158)</f>
        <v/>
      </c>
      <c r="AH158" s="84" t="str">
        <f t="shared" si="800"/>
        <v/>
      </c>
      <c r="AI158" s="84" t="str">
        <f t="shared" si="801"/>
        <v/>
      </c>
      <c r="AJ158" s="104" t="str">
        <f t="shared" si="788"/>
        <v/>
      </c>
      <c r="AK158" s="93">
        <f t="shared" si="802"/>
        <v>0</v>
      </c>
      <c r="AL158" s="93">
        <f>IFERROR(IF(C158="",0,IF(COUNTIF($C$14:C158,C158)&gt;1,1,0)),"")</f>
        <v>0</v>
      </c>
      <c r="AN158" s="93">
        <f t="shared" si="803"/>
        <v>0</v>
      </c>
      <c r="AO158" s="93" t="str">
        <f t="shared" si="804"/>
        <v>00000</v>
      </c>
      <c r="AP158" s="109" t="str">
        <f t="shared" si="805"/>
        <v>0秒0</v>
      </c>
      <c r="AQ158" s="110">
        <f t="shared" si="806"/>
        <v>0</v>
      </c>
      <c r="AR158" s="110" t="str">
        <f t="shared" si="807"/>
        <v>0</v>
      </c>
      <c r="AS158" s="110" t="str">
        <f t="shared" si="808"/>
        <v>0</v>
      </c>
      <c r="AT158" s="110" t="str">
        <f t="shared" si="809"/>
        <v>0m</v>
      </c>
      <c r="AU158" s="110" t="str">
        <f t="shared" si="810"/>
        <v>点</v>
      </c>
      <c r="AV158" s="93">
        <f t="shared" si="811"/>
        <v>0</v>
      </c>
      <c r="AW158" s="83" t="str">
        <f t="shared" si="812"/>
        <v/>
      </c>
      <c r="AX158" s="93">
        <f t="shared" si="813"/>
        <v>0</v>
      </c>
      <c r="AY158" s="93">
        <f t="shared" si="814"/>
        <v>0</v>
      </c>
      <c r="AZ158" s="93">
        <f t="shared" si="815"/>
        <v>0</v>
      </c>
      <c r="BA158" s="503">
        <f>IF(U158="",0,COUNTA($U$14:U159))</f>
        <v>0</v>
      </c>
      <c r="BB158" s="503">
        <f>IF(V158="",0,COUNTA($V$14:V159))</f>
        <v>0</v>
      </c>
      <c r="BC158" s="519" t="e">
        <f>IF(OR($L158="20100",$L159="20100",#REF!="20100"),COUNTIF($L$14:L159,"20100"),0)</f>
        <v>#REF!</v>
      </c>
      <c r="BD158" s="521" t="e">
        <f>IF($BC158=0,0,INDEX($N158:$N159,MATCH("20100",$L158:$L159,0),1))</f>
        <v>#REF!</v>
      </c>
      <c r="BE158" s="84" t="str">
        <f t="shared" si="816"/>
        <v/>
      </c>
      <c r="BF158" s="84" t="str">
        <f t="shared" si="817"/>
        <v/>
      </c>
      <c r="BG158" s="84" t="str">
        <f t="shared" si="818"/>
        <v/>
      </c>
      <c r="BH158" s="124" t="str">
        <f>IF(K158="","",COUNTIF($BG$14:BG158,BG158))</f>
        <v/>
      </c>
      <c r="BI158" s="1" t="str">
        <f t="shared" si="819"/>
        <v/>
      </c>
      <c r="BJ158" s="523" t="str">
        <f>IF(D158="","",COUNTIF($AG$14:AG158,AG158))</f>
        <v/>
      </c>
      <c r="BK158" s="523">
        <f t="shared" ref="BK158" si="902">IF(BJ158=1,BJ158,0)</f>
        <v>0</v>
      </c>
      <c r="BL158" s="523" t="str">
        <f t="shared" ref="BL158" si="903">IF(D158="","",$BP158)</f>
        <v/>
      </c>
      <c r="BM158" s="523" t="str">
        <f t="shared" ref="BM158" si="904">IF(E158="","",$BP158)</f>
        <v/>
      </c>
      <c r="BN158" s="523" t="str">
        <f t="shared" ref="BN158" si="905">IF(G158="","",$BP158)</f>
        <v/>
      </c>
      <c r="BO158" s="524" t="str">
        <f t="shared" ref="BO158" si="906">IFERROR(IF(H158="","",BP158),"")</f>
        <v/>
      </c>
      <c r="BP158" s="523">
        <v>73</v>
      </c>
      <c r="BQ158" s="523">
        <f>IF(C158&gt;0,"",IF(COUNTIF(BL158:BO159,BP158)=4,"",1))</f>
        <v>1</v>
      </c>
      <c r="BR158" s="84">
        <f>COUNTIF($AH$14:AH158,AG158&amp;"-"&amp;"*5000m*")</f>
        <v>0</v>
      </c>
      <c r="BS158" s="523">
        <f>SUM(BR158:BR159)/3</f>
        <v>0</v>
      </c>
      <c r="BT158" s="524" t="str">
        <f>IF(AG158="","",IF(AND(COUNTA(K158:K159)=0,COUNTA(U158:V159)=0),1,""))</f>
        <v/>
      </c>
      <c r="BU158" s="523">
        <f>IF(AND($AG158="",COUNTA(U158)&gt;0),1,0)</f>
        <v>0</v>
      </c>
      <c r="BV158" s="523">
        <f>IF(AND($AG158="",COUNTA(V158)&gt;0),1,0)</f>
        <v>0</v>
      </c>
      <c r="BW158" s="523" t="str">
        <f t="shared" ref="BW158" si="907">D158&amp;"-"&amp;U158</f>
        <v>-</v>
      </c>
      <c r="BX158" s="523" t="str">
        <f>IF(U158="","",COUNTIF($BW$14:BW158,BW158))</f>
        <v/>
      </c>
      <c r="BY158" s="523" t="str">
        <f t="shared" ref="BY158" si="908">D158&amp;"-"&amp;V158</f>
        <v>-</v>
      </c>
      <c r="BZ158" s="523" t="str">
        <f>IF(V158="","",COUNTIF($BY$14:BY158,BY158))</f>
        <v/>
      </c>
      <c r="CA158" s="84" t="str">
        <f>IFERROR(IF(VLOOKUP(K158,種目数エラー用!$B:$C,2,FALSE)=(VLOOKUP(K159,種目数エラー用!$B:$C,2,FALSE)),1,""),"")</f>
        <v/>
      </c>
    </row>
    <row r="159" spans="1:79" s="1" customFormat="1" ht="18" customHeight="1" thickBot="1">
      <c r="A159" s="483"/>
      <c r="B159" s="477"/>
      <c r="C159" s="472"/>
      <c r="D159" s="470"/>
      <c r="E159" s="470"/>
      <c r="F159" s="470"/>
      <c r="G159" s="281" t="str">
        <f>IF(C158&gt;0,VLOOKUP(C158,男子登録情報!$A$1:$H$1688,5,0),"")</f>
        <v/>
      </c>
      <c r="H159" s="475"/>
      <c r="I159" s="475"/>
      <c r="J159" s="281" t="s">
        <v>28</v>
      </c>
      <c r="K159" s="280"/>
      <c r="L159" s="5" t="str">
        <f>IF(K159&gt;0,VLOOKUP(K159,男子登録情報!$M$68:$N$86,2,0),"")</f>
        <v/>
      </c>
      <c r="M159" s="281" t="s">
        <v>29</v>
      </c>
      <c r="N159" s="282"/>
      <c r="O159" s="278" t="str">
        <f t="shared" si="831"/>
        <v/>
      </c>
      <c r="P159" s="279"/>
      <c r="Q159" s="332" t="str">
        <f t="shared" si="821"/>
        <v/>
      </c>
      <c r="R159" s="463"/>
      <c r="S159" s="464"/>
      <c r="T159" s="465"/>
      <c r="U159" s="445"/>
      <c r="V159" s="445"/>
      <c r="X159" s="84">
        <f t="shared" si="796"/>
        <v>0</v>
      </c>
      <c r="Z159" s="97">
        <f t="shared" si="797"/>
        <v>0</v>
      </c>
      <c r="AA159" s="523"/>
      <c r="AB159" s="84" t="str">
        <f t="shared" si="783"/>
        <v/>
      </c>
      <c r="AC159" s="84" t="str">
        <f t="shared" si="784"/>
        <v/>
      </c>
      <c r="AD159" s="84" t="str">
        <f t="shared" si="785"/>
        <v/>
      </c>
      <c r="AE159" s="84" t="str">
        <f t="shared" si="786"/>
        <v/>
      </c>
      <c r="AF159" s="100">
        <f t="shared" si="798"/>
        <v>0</v>
      </c>
      <c r="AG159" s="189" t="str">
        <f t="shared" ref="AG159" si="909">AG158</f>
        <v/>
      </c>
      <c r="AH159" s="84" t="str">
        <f t="shared" si="800"/>
        <v/>
      </c>
      <c r="AI159" s="84" t="str">
        <f t="shared" si="801"/>
        <v/>
      </c>
      <c r="AJ159" s="104" t="str">
        <f t="shared" si="788"/>
        <v/>
      </c>
      <c r="AK159" s="93">
        <f t="shared" si="802"/>
        <v>0</v>
      </c>
      <c r="AL159" s="93">
        <f>IFERROR(IF(C159="",0,IF(COUNTIF($C$14:C159,C159)&gt;1,1,0)),"")</f>
        <v>0</v>
      </c>
      <c r="AN159" s="93">
        <f t="shared" si="803"/>
        <v>0</v>
      </c>
      <c r="AO159" s="93" t="str">
        <f t="shared" si="804"/>
        <v>00000</v>
      </c>
      <c r="AP159" s="109" t="str">
        <f t="shared" si="805"/>
        <v>0秒0</v>
      </c>
      <c r="AQ159" s="110">
        <f t="shared" si="806"/>
        <v>0</v>
      </c>
      <c r="AR159" s="110" t="str">
        <f t="shared" si="807"/>
        <v>0</v>
      </c>
      <c r="AS159" s="110" t="str">
        <f t="shared" si="808"/>
        <v>0</v>
      </c>
      <c r="AT159" s="110" t="str">
        <f t="shared" si="809"/>
        <v>0m</v>
      </c>
      <c r="AU159" s="110" t="str">
        <f t="shared" si="810"/>
        <v>点</v>
      </c>
      <c r="AV159" s="93">
        <f t="shared" si="811"/>
        <v>0</v>
      </c>
      <c r="AW159" s="83" t="str">
        <f t="shared" si="812"/>
        <v/>
      </c>
      <c r="AX159" s="93">
        <f t="shared" si="813"/>
        <v>0</v>
      </c>
      <c r="AY159" s="93">
        <f t="shared" si="814"/>
        <v>0</v>
      </c>
      <c r="AZ159" s="93">
        <f t="shared" si="815"/>
        <v>0</v>
      </c>
      <c r="BA159" s="504"/>
      <c r="BB159" s="504"/>
      <c r="BC159" s="520"/>
      <c r="BD159" s="522"/>
      <c r="BE159" s="84" t="str">
        <f t="shared" si="816"/>
        <v/>
      </c>
      <c r="BF159" s="84" t="str">
        <f t="shared" si="817"/>
        <v/>
      </c>
      <c r="BG159" s="84" t="str">
        <f t="shared" si="818"/>
        <v/>
      </c>
      <c r="BH159" s="124" t="str">
        <f>IF(K159="","",COUNTIF($BG$14:BG159,BG159))</f>
        <v/>
      </c>
      <c r="BI159" s="1" t="str">
        <f t="shared" si="819"/>
        <v/>
      </c>
      <c r="BJ159" s="523"/>
      <c r="BK159" s="523"/>
      <c r="BL159" s="523"/>
      <c r="BM159" s="523"/>
      <c r="BN159" s="523"/>
      <c r="BO159" s="525"/>
      <c r="BP159" s="523"/>
      <c r="BQ159" s="523"/>
      <c r="BR159" s="84">
        <f>COUNTIF($AH$14:AH159,AG159&amp;"-"&amp;"*5000m*")</f>
        <v>0</v>
      </c>
      <c r="BS159" s="523"/>
      <c r="BT159" s="525"/>
      <c r="BU159" s="523"/>
      <c r="BV159" s="523"/>
      <c r="BW159" s="523"/>
      <c r="BX159" s="523"/>
      <c r="BY159" s="523"/>
      <c r="BZ159" s="523"/>
      <c r="CA159" s="84"/>
    </row>
    <row r="160" spans="1:79" s="1" customFormat="1" ht="18" customHeight="1" thickTop="1" thickBot="1">
      <c r="A160" s="482">
        <v>74</v>
      </c>
      <c r="B160" s="476" t="s">
        <v>1176</v>
      </c>
      <c r="C160" s="471"/>
      <c r="D160" s="469" t="str">
        <f>IF(C160&gt;0,VLOOKUP(C160,男子登録情報!$A$1:$H$1688,3,0),"")</f>
        <v/>
      </c>
      <c r="E160" s="469" t="str">
        <f>IF(C160&gt;0,VLOOKUP(C160,男子登録情報!$A$1:$H$1688,4,0),"")</f>
        <v/>
      </c>
      <c r="F160" s="469" t="str">
        <f>IF(C160&gt;0,VLOOKUP(C160,男子登録情報!$A$1:$H$1688,7,0),"")</f>
        <v/>
      </c>
      <c r="G160" s="320" t="str">
        <f>IF(C160&gt;0,VLOOKUP(C160,男子登録情報!$A$1:$H$1688,8,0),"")</f>
        <v/>
      </c>
      <c r="H160" s="475" t="e">
        <f>IF(G161&gt;0,VLOOKUP(G161,男子登録情報!$N$2:$O$49,2,0),"")</f>
        <v>#N/A</v>
      </c>
      <c r="I160" s="473" t="str">
        <f t="shared" ref="I160" si="910">IF(C160&gt;0,TEXT(C160,"100000000"),"000000000")</f>
        <v>000000000</v>
      </c>
      <c r="J160" s="321" t="s">
        <v>24</v>
      </c>
      <c r="K160" s="322"/>
      <c r="L160" s="5" t="str">
        <f>IF(K160&gt;0,VLOOKUP(K160,男子登録情報!$M$68:$N$86,2,0),"")</f>
        <v/>
      </c>
      <c r="M160" s="321" t="s">
        <v>27</v>
      </c>
      <c r="N160" s="275"/>
      <c r="O160" s="276" t="str">
        <f t="shared" si="831"/>
        <v/>
      </c>
      <c r="P160" s="277"/>
      <c r="Q160" s="329" t="str">
        <f t="shared" si="821"/>
        <v/>
      </c>
      <c r="R160" s="479"/>
      <c r="S160" s="480"/>
      <c r="T160" s="481"/>
      <c r="U160" s="444"/>
      <c r="V160" s="444"/>
      <c r="X160" s="84">
        <f t="shared" si="796"/>
        <v>0</v>
      </c>
      <c r="Z160" s="97">
        <f t="shared" si="797"/>
        <v>0</v>
      </c>
      <c r="AA160" s="523">
        <f t="shared" ref="AA160" si="911">C160</f>
        <v>0</v>
      </c>
      <c r="AB160" s="84" t="str">
        <f t="shared" si="783"/>
        <v/>
      </c>
      <c r="AC160" s="84" t="str">
        <f t="shared" si="784"/>
        <v/>
      </c>
      <c r="AD160" s="84" t="str">
        <f t="shared" si="785"/>
        <v/>
      </c>
      <c r="AE160" s="84" t="str">
        <f t="shared" si="786"/>
        <v/>
      </c>
      <c r="AF160" s="100">
        <f t="shared" si="798"/>
        <v>0</v>
      </c>
      <c r="AG160" s="188" t="str">
        <f t="shared" ref="AG160" si="912">IF(D160="","",D160)</f>
        <v/>
      </c>
      <c r="AH160" s="84" t="str">
        <f t="shared" si="800"/>
        <v/>
      </c>
      <c r="AI160" s="84" t="str">
        <f t="shared" si="801"/>
        <v/>
      </c>
      <c r="AJ160" s="104" t="str">
        <f t="shared" si="788"/>
        <v/>
      </c>
      <c r="AK160" s="93">
        <f t="shared" si="802"/>
        <v>0</v>
      </c>
      <c r="AL160" s="93">
        <f>IFERROR(IF(C160="",0,IF(COUNTIF($C$14:C160,C160)&gt;1,1,0)),"")</f>
        <v>0</v>
      </c>
      <c r="AN160" s="93">
        <f t="shared" si="803"/>
        <v>0</v>
      </c>
      <c r="AO160" s="93" t="str">
        <f t="shared" si="804"/>
        <v>00000</v>
      </c>
      <c r="AP160" s="109" t="str">
        <f t="shared" si="805"/>
        <v>0秒0</v>
      </c>
      <c r="AQ160" s="110">
        <f t="shared" si="806"/>
        <v>0</v>
      </c>
      <c r="AR160" s="110" t="str">
        <f t="shared" si="807"/>
        <v>0</v>
      </c>
      <c r="AS160" s="110" t="str">
        <f t="shared" si="808"/>
        <v>0</v>
      </c>
      <c r="AT160" s="110" t="str">
        <f t="shared" si="809"/>
        <v>0m</v>
      </c>
      <c r="AU160" s="110" t="str">
        <f t="shared" si="810"/>
        <v>点</v>
      </c>
      <c r="AV160" s="93">
        <f t="shared" si="811"/>
        <v>0</v>
      </c>
      <c r="AW160" s="83" t="str">
        <f t="shared" si="812"/>
        <v/>
      </c>
      <c r="AX160" s="93">
        <f t="shared" si="813"/>
        <v>0</v>
      </c>
      <c r="AY160" s="93">
        <f t="shared" si="814"/>
        <v>0</v>
      </c>
      <c r="AZ160" s="93">
        <f t="shared" si="815"/>
        <v>0</v>
      </c>
      <c r="BA160" s="503">
        <f>IF(U160="",0,COUNTA($U$14:U161))</f>
        <v>0</v>
      </c>
      <c r="BB160" s="503">
        <f>IF(V160="",0,COUNTA($V$14:V161))</f>
        <v>0</v>
      </c>
      <c r="BC160" s="519" t="e">
        <f>IF(OR($L160="20100",$L161="20100",#REF!="20100"),COUNTIF($L$14:L161,"20100"),0)</f>
        <v>#REF!</v>
      </c>
      <c r="BD160" s="521" t="e">
        <f>IF($BC160=0,0,INDEX($N160:$N161,MATCH("20100",$L160:$L161,0),1))</f>
        <v>#REF!</v>
      </c>
      <c r="BE160" s="84" t="str">
        <f t="shared" si="816"/>
        <v/>
      </c>
      <c r="BF160" s="84" t="str">
        <f t="shared" si="817"/>
        <v/>
      </c>
      <c r="BG160" s="84" t="str">
        <f t="shared" si="818"/>
        <v/>
      </c>
      <c r="BH160" s="124" t="str">
        <f>IF(K160="","",COUNTIF($BG$14:BG160,BG160))</f>
        <v/>
      </c>
      <c r="BI160" s="1" t="str">
        <f t="shared" si="819"/>
        <v/>
      </c>
      <c r="BJ160" s="523" t="str">
        <f>IF(D160="","",COUNTIF($AG$14:AG160,AG160))</f>
        <v/>
      </c>
      <c r="BK160" s="523">
        <f t="shared" ref="BK160" si="913">IF(BJ160=1,BJ160,0)</f>
        <v>0</v>
      </c>
      <c r="BL160" s="523" t="str">
        <f t="shared" ref="BL160" si="914">IF(D160="","",$BP160)</f>
        <v/>
      </c>
      <c r="BM160" s="523" t="str">
        <f t="shared" ref="BM160" si="915">IF(E160="","",$BP160)</f>
        <v/>
      </c>
      <c r="BN160" s="523" t="str">
        <f t="shared" ref="BN160" si="916">IF(G160="","",$BP160)</f>
        <v/>
      </c>
      <c r="BO160" s="524" t="str">
        <f t="shared" ref="BO160" si="917">IFERROR(IF(H160="","",BP160),"")</f>
        <v/>
      </c>
      <c r="BP160" s="523">
        <v>74</v>
      </c>
      <c r="BQ160" s="523">
        <f>IF(C160&gt;0,"",IF(COUNTIF(BL160:BO161,BP160)=4,"",1))</f>
        <v>1</v>
      </c>
      <c r="BR160" s="84">
        <f>COUNTIF($AH$14:AH160,AG160&amp;"-"&amp;"*5000m*")</f>
        <v>0</v>
      </c>
      <c r="BS160" s="523">
        <f>SUM(BR160:BR161)/3</f>
        <v>0</v>
      </c>
      <c r="BT160" s="524" t="str">
        <f>IF(AG160="","",IF(AND(COUNTA(K160:K161)=0,COUNTA(U160:V161)=0),1,""))</f>
        <v/>
      </c>
      <c r="BU160" s="523">
        <f>IF(AND($AG160="",COUNTA(U160)&gt;0),1,0)</f>
        <v>0</v>
      </c>
      <c r="BV160" s="523">
        <f>IF(AND($AG160="",COUNTA(V160)&gt;0),1,0)</f>
        <v>0</v>
      </c>
      <c r="BW160" s="523" t="str">
        <f t="shared" ref="BW160" si="918">D160&amp;"-"&amp;U160</f>
        <v>-</v>
      </c>
      <c r="BX160" s="523" t="str">
        <f>IF(U160="","",COUNTIF($BW$14:BW160,BW160))</f>
        <v/>
      </c>
      <c r="BY160" s="523" t="str">
        <f t="shared" ref="BY160" si="919">D160&amp;"-"&amp;V160</f>
        <v>-</v>
      </c>
      <c r="BZ160" s="523" t="str">
        <f>IF(V160="","",COUNTIF($BY$14:BY160,BY160))</f>
        <v/>
      </c>
      <c r="CA160" s="84" t="str">
        <f>IFERROR(IF(VLOOKUP(K160,種目数エラー用!$B:$C,2,FALSE)=(VLOOKUP(K161,種目数エラー用!$B:$C,2,FALSE)),1,""),"")</f>
        <v/>
      </c>
    </row>
    <row r="161" spans="1:79" s="1" customFormat="1" ht="18" customHeight="1" thickBot="1">
      <c r="A161" s="483"/>
      <c r="B161" s="477"/>
      <c r="C161" s="472"/>
      <c r="D161" s="470"/>
      <c r="E161" s="470"/>
      <c r="F161" s="470"/>
      <c r="G161" s="281" t="str">
        <f>IF(C160&gt;0,VLOOKUP(C160,男子登録情報!$A$1:$H$1688,5,0),"")</f>
        <v/>
      </c>
      <c r="H161" s="475"/>
      <c r="I161" s="475"/>
      <c r="J161" s="281" t="s">
        <v>28</v>
      </c>
      <c r="K161" s="280"/>
      <c r="L161" s="5" t="str">
        <f>IF(K161&gt;0,VLOOKUP(K161,男子登録情報!$M$68:$N$86,2,0),"")</f>
        <v/>
      </c>
      <c r="M161" s="281" t="s">
        <v>29</v>
      </c>
      <c r="N161" s="282"/>
      <c r="O161" s="278" t="str">
        <f t="shared" si="831"/>
        <v/>
      </c>
      <c r="P161" s="279"/>
      <c r="Q161" s="332" t="str">
        <f t="shared" si="821"/>
        <v/>
      </c>
      <c r="R161" s="463"/>
      <c r="S161" s="464"/>
      <c r="T161" s="465"/>
      <c r="U161" s="445"/>
      <c r="V161" s="445"/>
      <c r="X161" s="84">
        <f t="shared" si="796"/>
        <v>0</v>
      </c>
      <c r="Z161" s="97">
        <f t="shared" si="797"/>
        <v>0</v>
      </c>
      <c r="AA161" s="523"/>
      <c r="AB161" s="84" t="str">
        <f t="shared" si="783"/>
        <v/>
      </c>
      <c r="AC161" s="84" t="str">
        <f t="shared" si="784"/>
        <v/>
      </c>
      <c r="AD161" s="84" t="str">
        <f t="shared" si="785"/>
        <v/>
      </c>
      <c r="AE161" s="84" t="str">
        <f t="shared" si="786"/>
        <v/>
      </c>
      <c r="AF161" s="100">
        <f t="shared" si="798"/>
        <v>0</v>
      </c>
      <c r="AG161" s="189" t="str">
        <f t="shared" ref="AG161" si="920">AG160</f>
        <v/>
      </c>
      <c r="AH161" s="84" t="str">
        <f t="shared" si="800"/>
        <v/>
      </c>
      <c r="AI161" s="84" t="str">
        <f t="shared" si="801"/>
        <v/>
      </c>
      <c r="AJ161" s="104" t="str">
        <f t="shared" si="788"/>
        <v/>
      </c>
      <c r="AK161" s="93">
        <f t="shared" si="802"/>
        <v>0</v>
      </c>
      <c r="AL161" s="93">
        <f>IFERROR(IF(C161="",0,IF(COUNTIF($C$14:C161,C161)&gt;1,1,0)),"")</f>
        <v>0</v>
      </c>
      <c r="AN161" s="93">
        <f t="shared" si="803"/>
        <v>0</v>
      </c>
      <c r="AO161" s="93" t="str">
        <f t="shared" si="804"/>
        <v>00000</v>
      </c>
      <c r="AP161" s="109" t="str">
        <f t="shared" si="805"/>
        <v>0秒0</v>
      </c>
      <c r="AQ161" s="110">
        <f t="shared" si="806"/>
        <v>0</v>
      </c>
      <c r="AR161" s="110" t="str">
        <f t="shared" si="807"/>
        <v>0</v>
      </c>
      <c r="AS161" s="110" t="str">
        <f t="shared" si="808"/>
        <v>0</v>
      </c>
      <c r="AT161" s="110" t="str">
        <f t="shared" si="809"/>
        <v>0m</v>
      </c>
      <c r="AU161" s="110" t="str">
        <f t="shared" si="810"/>
        <v>点</v>
      </c>
      <c r="AV161" s="93">
        <f t="shared" si="811"/>
        <v>0</v>
      </c>
      <c r="AW161" s="83" t="str">
        <f t="shared" si="812"/>
        <v/>
      </c>
      <c r="AX161" s="93">
        <f t="shared" si="813"/>
        <v>0</v>
      </c>
      <c r="AY161" s="93">
        <f t="shared" si="814"/>
        <v>0</v>
      </c>
      <c r="AZ161" s="93">
        <f t="shared" si="815"/>
        <v>0</v>
      </c>
      <c r="BA161" s="504"/>
      <c r="BB161" s="504"/>
      <c r="BC161" s="520"/>
      <c r="BD161" s="522"/>
      <c r="BE161" s="84" t="str">
        <f t="shared" si="816"/>
        <v/>
      </c>
      <c r="BF161" s="84" t="str">
        <f t="shared" si="817"/>
        <v/>
      </c>
      <c r="BG161" s="84" t="str">
        <f t="shared" si="818"/>
        <v/>
      </c>
      <c r="BH161" s="124" t="str">
        <f>IF(K161="","",COUNTIF($BG$14:BG161,BG161))</f>
        <v/>
      </c>
      <c r="BI161" s="1" t="str">
        <f t="shared" si="819"/>
        <v/>
      </c>
      <c r="BJ161" s="523"/>
      <c r="BK161" s="523"/>
      <c r="BL161" s="523"/>
      <c r="BM161" s="523"/>
      <c r="BN161" s="523"/>
      <c r="BO161" s="525"/>
      <c r="BP161" s="523"/>
      <c r="BQ161" s="523"/>
      <c r="BR161" s="84">
        <f>COUNTIF($AH$14:AH161,AG161&amp;"-"&amp;"*5000m*")</f>
        <v>0</v>
      </c>
      <c r="BS161" s="523"/>
      <c r="BT161" s="525"/>
      <c r="BU161" s="523"/>
      <c r="BV161" s="523"/>
      <c r="BW161" s="523"/>
      <c r="BX161" s="523"/>
      <c r="BY161" s="523"/>
      <c r="BZ161" s="523"/>
      <c r="CA161" s="84"/>
    </row>
    <row r="162" spans="1:79" s="1" customFormat="1" ht="18" customHeight="1" thickTop="1" thickBot="1">
      <c r="A162" s="482">
        <v>75</v>
      </c>
      <c r="B162" s="476" t="s">
        <v>1176</v>
      </c>
      <c r="C162" s="471"/>
      <c r="D162" s="469" t="str">
        <f>IF(C162&gt;0,VLOOKUP(C162,男子登録情報!$A$1:$H$1688,3,0),"")</f>
        <v/>
      </c>
      <c r="E162" s="469" t="str">
        <f>IF(C162&gt;0,VLOOKUP(C162,男子登録情報!$A$1:$H$1688,4,0),"")</f>
        <v/>
      </c>
      <c r="F162" s="469" t="str">
        <f>IF(C162&gt;0,VLOOKUP(C162,男子登録情報!$A$1:$H$1688,7,0),"")</f>
        <v/>
      </c>
      <c r="G162" s="320" t="str">
        <f>IF(C162&gt;0,VLOOKUP(C162,男子登録情報!$A$1:$H$1688,8,0),"")</f>
        <v/>
      </c>
      <c r="H162" s="475" t="e">
        <f>IF(G163&gt;0,VLOOKUP(G163,男子登録情報!$N$2:$O$49,2,0),"")</f>
        <v>#N/A</v>
      </c>
      <c r="I162" s="473" t="str">
        <f t="shared" ref="I162" si="921">IF(C162&gt;0,TEXT(C162,"100000000"),"000000000")</f>
        <v>000000000</v>
      </c>
      <c r="J162" s="321" t="s">
        <v>24</v>
      </c>
      <c r="K162" s="322"/>
      <c r="L162" s="5" t="str">
        <f>IF(K162&gt;0,VLOOKUP(K162,男子登録情報!$M$68:$N$86,2,0),"")</f>
        <v/>
      </c>
      <c r="M162" s="321" t="s">
        <v>27</v>
      </c>
      <c r="N162" s="275"/>
      <c r="O162" s="276" t="str">
        <f t="shared" si="831"/>
        <v/>
      </c>
      <c r="P162" s="277"/>
      <c r="Q162" s="329" t="str">
        <f t="shared" si="821"/>
        <v/>
      </c>
      <c r="R162" s="479"/>
      <c r="S162" s="480"/>
      <c r="T162" s="481"/>
      <c r="U162" s="444"/>
      <c r="V162" s="444"/>
      <c r="X162" s="84">
        <f t="shared" si="796"/>
        <v>0</v>
      </c>
      <c r="Z162" s="97">
        <f t="shared" si="797"/>
        <v>0</v>
      </c>
      <c r="AA162" s="523">
        <f t="shared" ref="AA162" si="922">C162</f>
        <v>0</v>
      </c>
      <c r="AB162" s="84" t="str">
        <f t="shared" si="783"/>
        <v/>
      </c>
      <c r="AC162" s="84" t="str">
        <f t="shared" si="784"/>
        <v/>
      </c>
      <c r="AD162" s="84" t="str">
        <f t="shared" si="785"/>
        <v/>
      </c>
      <c r="AE162" s="84" t="str">
        <f t="shared" si="786"/>
        <v/>
      </c>
      <c r="AF162" s="100">
        <f t="shared" si="798"/>
        <v>0</v>
      </c>
      <c r="AG162" s="188" t="str">
        <f t="shared" ref="AG162" si="923">IF(D162="","",D162)</f>
        <v/>
      </c>
      <c r="AH162" s="84" t="str">
        <f t="shared" si="800"/>
        <v/>
      </c>
      <c r="AI162" s="84" t="str">
        <f t="shared" si="801"/>
        <v/>
      </c>
      <c r="AJ162" s="104" t="str">
        <f t="shared" si="788"/>
        <v/>
      </c>
      <c r="AK162" s="93">
        <f t="shared" si="802"/>
        <v>0</v>
      </c>
      <c r="AL162" s="93">
        <f>IFERROR(IF(C162="",0,IF(COUNTIF($C$14:C162,C162)&gt;1,1,0)),"")</f>
        <v>0</v>
      </c>
      <c r="AN162" s="93">
        <f t="shared" si="803"/>
        <v>0</v>
      </c>
      <c r="AO162" s="93" t="str">
        <f t="shared" si="804"/>
        <v>00000</v>
      </c>
      <c r="AP162" s="109" t="str">
        <f t="shared" si="805"/>
        <v>0秒0</v>
      </c>
      <c r="AQ162" s="110">
        <f t="shared" si="806"/>
        <v>0</v>
      </c>
      <c r="AR162" s="110" t="str">
        <f t="shared" si="807"/>
        <v>0</v>
      </c>
      <c r="AS162" s="110" t="str">
        <f t="shared" si="808"/>
        <v>0</v>
      </c>
      <c r="AT162" s="110" t="str">
        <f t="shared" si="809"/>
        <v>0m</v>
      </c>
      <c r="AU162" s="110" t="str">
        <f t="shared" si="810"/>
        <v>点</v>
      </c>
      <c r="AV162" s="93">
        <f t="shared" si="811"/>
        <v>0</v>
      </c>
      <c r="AW162" s="83" t="str">
        <f t="shared" si="812"/>
        <v/>
      </c>
      <c r="AX162" s="93">
        <f t="shared" si="813"/>
        <v>0</v>
      </c>
      <c r="AY162" s="93">
        <f t="shared" si="814"/>
        <v>0</v>
      </c>
      <c r="AZ162" s="93">
        <f t="shared" si="815"/>
        <v>0</v>
      </c>
      <c r="BA162" s="503">
        <f>IF(U162="",0,COUNTA($U$14:U163))</f>
        <v>0</v>
      </c>
      <c r="BB162" s="503">
        <f>IF(V162="",0,COUNTA($V$14:V163))</f>
        <v>0</v>
      </c>
      <c r="BC162" s="519" t="e">
        <f>IF(OR($L162="20100",$L163="20100",#REF!="20100"),COUNTIF($L$14:L163,"20100"),0)</f>
        <v>#REF!</v>
      </c>
      <c r="BD162" s="521" t="e">
        <f>IF($BC162=0,0,INDEX($N162:$N163,MATCH("20100",$L162:$L163,0),1))</f>
        <v>#REF!</v>
      </c>
      <c r="BE162" s="84" t="str">
        <f t="shared" si="816"/>
        <v/>
      </c>
      <c r="BF162" s="84" t="str">
        <f t="shared" si="817"/>
        <v/>
      </c>
      <c r="BG162" s="84" t="str">
        <f t="shared" si="818"/>
        <v/>
      </c>
      <c r="BH162" s="124" t="str">
        <f>IF(K162="","",COUNTIF($BG$14:BG162,BG162))</f>
        <v/>
      </c>
      <c r="BI162" s="1" t="str">
        <f t="shared" si="819"/>
        <v/>
      </c>
      <c r="BJ162" s="523" t="str">
        <f>IF(D162="","",COUNTIF($AG$14:AG162,AG162))</f>
        <v/>
      </c>
      <c r="BK162" s="523">
        <f t="shared" ref="BK162" si="924">IF(BJ162=1,BJ162,0)</f>
        <v>0</v>
      </c>
      <c r="BL162" s="523" t="str">
        <f t="shared" ref="BL162" si="925">IF(D162="","",$BP162)</f>
        <v/>
      </c>
      <c r="BM162" s="523" t="str">
        <f t="shared" ref="BM162" si="926">IF(E162="","",$BP162)</f>
        <v/>
      </c>
      <c r="BN162" s="523" t="str">
        <f t="shared" ref="BN162" si="927">IF(G162="","",$BP162)</f>
        <v/>
      </c>
      <c r="BO162" s="524" t="str">
        <f t="shared" ref="BO162" si="928">IFERROR(IF(H162="","",BP162),"")</f>
        <v/>
      </c>
      <c r="BP162" s="523">
        <v>75</v>
      </c>
      <c r="BQ162" s="523">
        <f>IF(C162&gt;0,"",IF(COUNTIF(BL162:BO163,BP162)=4,"",1))</f>
        <v>1</v>
      </c>
      <c r="BR162" s="84">
        <f>COUNTIF($AH$14:AH162,AG162&amp;"-"&amp;"*5000m*")</f>
        <v>0</v>
      </c>
      <c r="BS162" s="523">
        <f>SUM(BR162:BR163)/3</f>
        <v>0</v>
      </c>
      <c r="BT162" s="524" t="str">
        <f>IF(AG162="","",IF(AND(COUNTA(K162:K163)=0,COUNTA(U162:V163)=0),1,""))</f>
        <v/>
      </c>
      <c r="BU162" s="523">
        <f>IF(AND($AG162="",COUNTA(U162)&gt;0),1,0)</f>
        <v>0</v>
      </c>
      <c r="BV162" s="523">
        <f>IF(AND($AG162="",COUNTA(V162)&gt;0),1,0)</f>
        <v>0</v>
      </c>
      <c r="BW162" s="523" t="str">
        <f t="shared" ref="BW162" si="929">D162&amp;"-"&amp;U162</f>
        <v>-</v>
      </c>
      <c r="BX162" s="523" t="str">
        <f>IF(U162="","",COUNTIF($BW$14:BW162,BW162))</f>
        <v/>
      </c>
      <c r="BY162" s="523" t="str">
        <f t="shared" ref="BY162" si="930">D162&amp;"-"&amp;V162</f>
        <v>-</v>
      </c>
      <c r="BZ162" s="523" t="str">
        <f>IF(V162="","",COUNTIF($BY$14:BY162,BY162))</f>
        <v/>
      </c>
      <c r="CA162" s="84" t="str">
        <f>IFERROR(IF(VLOOKUP(K162,種目数エラー用!$B:$C,2,FALSE)=(VLOOKUP(K163,種目数エラー用!$B:$C,2,FALSE)),1,""),"")</f>
        <v/>
      </c>
    </row>
    <row r="163" spans="1:79" s="1" customFormat="1" ht="18" customHeight="1" thickBot="1">
      <c r="A163" s="483"/>
      <c r="B163" s="477"/>
      <c r="C163" s="472"/>
      <c r="D163" s="470"/>
      <c r="E163" s="470"/>
      <c r="F163" s="470"/>
      <c r="G163" s="281" t="str">
        <f>IF(C162&gt;0,VLOOKUP(C162,男子登録情報!$A$1:$H$1688,5,0),"")</f>
        <v/>
      </c>
      <c r="H163" s="475"/>
      <c r="I163" s="475"/>
      <c r="J163" s="281" t="s">
        <v>28</v>
      </c>
      <c r="K163" s="280"/>
      <c r="L163" s="5" t="str">
        <f>IF(K163&gt;0,VLOOKUP(K163,男子登録情報!$M$68:$N$86,2,0),"")</f>
        <v/>
      </c>
      <c r="M163" s="281" t="s">
        <v>29</v>
      </c>
      <c r="N163" s="282"/>
      <c r="O163" s="278" t="str">
        <f t="shared" si="831"/>
        <v/>
      </c>
      <c r="P163" s="279"/>
      <c r="Q163" s="332" t="str">
        <f t="shared" si="821"/>
        <v/>
      </c>
      <c r="R163" s="463"/>
      <c r="S163" s="464"/>
      <c r="T163" s="465"/>
      <c r="U163" s="445"/>
      <c r="V163" s="445"/>
      <c r="X163" s="84">
        <f t="shared" si="796"/>
        <v>0</v>
      </c>
      <c r="Z163" s="97">
        <f t="shared" si="797"/>
        <v>0</v>
      </c>
      <c r="AA163" s="523"/>
      <c r="AB163" s="84" t="str">
        <f t="shared" si="783"/>
        <v/>
      </c>
      <c r="AC163" s="84" t="str">
        <f t="shared" si="784"/>
        <v/>
      </c>
      <c r="AD163" s="84" t="str">
        <f t="shared" si="785"/>
        <v/>
      </c>
      <c r="AE163" s="84" t="str">
        <f t="shared" si="786"/>
        <v/>
      </c>
      <c r="AF163" s="100">
        <f t="shared" si="798"/>
        <v>0</v>
      </c>
      <c r="AG163" s="189" t="str">
        <f t="shared" ref="AG163" si="931">AG162</f>
        <v/>
      </c>
      <c r="AH163" s="84" t="str">
        <f t="shared" si="800"/>
        <v/>
      </c>
      <c r="AI163" s="84" t="str">
        <f t="shared" si="801"/>
        <v/>
      </c>
      <c r="AJ163" s="104" t="str">
        <f t="shared" si="788"/>
        <v/>
      </c>
      <c r="AK163" s="93">
        <f t="shared" si="802"/>
        <v>0</v>
      </c>
      <c r="AL163" s="93">
        <f>IFERROR(IF(C163="",0,IF(COUNTIF($C$14:C163,C163)&gt;1,1,0)),"")</f>
        <v>0</v>
      </c>
      <c r="AN163" s="93">
        <f t="shared" si="803"/>
        <v>0</v>
      </c>
      <c r="AO163" s="93" t="str">
        <f t="shared" si="804"/>
        <v>00000</v>
      </c>
      <c r="AP163" s="109" t="str">
        <f t="shared" si="805"/>
        <v>0秒0</v>
      </c>
      <c r="AQ163" s="110">
        <f t="shared" si="806"/>
        <v>0</v>
      </c>
      <c r="AR163" s="110" t="str">
        <f t="shared" si="807"/>
        <v>0</v>
      </c>
      <c r="AS163" s="110" t="str">
        <f t="shared" si="808"/>
        <v>0</v>
      </c>
      <c r="AT163" s="110" t="str">
        <f t="shared" si="809"/>
        <v>0m</v>
      </c>
      <c r="AU163" s="110" t="str">
        <f t="shared" si="810"/>
        <v>点</v>
      </c>
      <c r="AV163" s="93">
        <f t="shared" si="811"/>
        <v>0</v>
      </c>
      <c r="AW163" s="83" t="str">
        <f t="shared" si="812"/>
        <v/>
      </c>
      <c r="AX163" s="93">
        <f t="shared" si="813"/>
        <v>0</v>
      </c>
      <c r="AY163" s="93">
        <f t="shared" si="814"/>
        <v>0</v>
      </c>
      <c r="AZ163" s="93">
        <f t="shared" si="815"/>
        <v>0</v>
      </c>
      <c r="BA163" s="504"/>
      <c r="BB163" s="504"/>
      <c r="BC163" s="520"/>
      <c r="BD163" s="522"/>
      <c r="BE163" s="84" t="str">
        <f t="shared" si="816"/>
        <v/>
      </c>
      <c r="BF163" s="84" t="str">
        <f t="shared" si="817"/>
        <v/>
      </c>
      <c r="BG163" s="84" t="str">
        <f t="shared" si="818"/>
        <v/>
      </c>
      <c r="BH163" s="124" t="str">
        <f>IF(K163="","",COUNTIF($BG$14:BG163,BG163))</f>
        <v/>
      </c>
      <c r="BI163" s="1" t="str">
        <f t="shared" si="819"/>
        <v/>
      </c>
      <c r="BJ163" s="523"/>
      <c r="BK163" s="523"/>
      <c r="BL163" s="523"/>
      <c r="BM163" s="523"/>
      <c r="BN163" s="523"/>
      <c r="BO163" s="525"/>
      <c r="BP163" s="523"/>
      <c r="BQ163" s="523"/>
      <c r="BR163" s="84">
        <f>COUNTIF($AH$14:AH163,AG163&amp;"-"&amp;"*5000m*")</f>
        <v>0</v>
      </c>
      <c r="BS163" s="523"/>
      <c r="BT163" s="525"/>
      <c r="BU163" s="523"/>
      <c r="BV163" s="523"/>
      <c r="BW163" s="523"/>
      <c r="BX163" s="523"/>
      <c r="BY163" s="523"/>
      <c r="BZ163" s="523"/>
      <c r="CA163" s="84"/>
    </row>
    <row r="164" spans="1:79" s="1" customFormat="1" ht="18" customHeight="1" thickTop="1" thickBot="1">
      <c r="A164" s="482">
        <v>76</v>
      </c>
      <c r="B164" s="476" t="s">
        <v>1176</v>
      </c>
      <c r="C164" s="471"/>
      <c r="D164" s="469" t="str">
        <f>IF(C164&gt;0,VLOOKUP(C164,男子登録情報!$A$1:$H$1688,3,0),"")</f>
        <v/>
      </c>
      <c r="E164" s="469" t="str">
        <f>IF(C164&gt;0,VLOOKUP(C164,男子登録情報!$A$1:$H$1688,4,0),"")</f>
        <v/>
      </c>
      <c r="F164" s="469" t="str">
        <f>IF(C164&gt;0,VLOOKUP(C164,男子登録情報!$A$1:$H$1688,7,0),"")</f>
        <v/>
      </c>
      <c r="G164" s="320" t="str">
        <f>IF(C164&gt;0,VLOOKUP(C164,男子登録情報!$A$1:$H$1688,8,0),"")</f>
        <v/>
      </c>
      <c r="H164" s="475" t="e">
        <f>IF(G165&gt;0,VLOOKUP(G165,男子登録情報!$N$2:$O$49,2,0),"")</f>
        <v>#N/A</v>
      </c>
      <c r="I164" s="473" t="str">
        <f t="shared" ref="I164" si="932">IF(C164&gt;0,TEXT(C164,"100000000"),"000000000")</f>
        <v>000000000</v>
      </c>
      <c r="J164" s="321" t="s">
        <v>24</v>
      </c>
      <c r="K164" s="322"/>
      <c r="L164" s="5" t="str">
        <f>IF(K164&gt;0,VLOOKUP(K164,男子登録情報!$M$68:$N$86,2,0),"")</f>
        <v/>
      </c>
      <c r="M164" s="321" t="s">
        <v>27</v>
      </c>
      <c r="N164" s="275"/>
      <c r="O164" s="276" t="str">
        <f t="shared" si="831"/>
        <v/>
      </c>
      <c r="P164" s="277"/>
      <c r="Q164" s="329" t="str">
        <f t="shared" si="821"/>
        <v/>
      </c>
      <c r="R164" s="479"/>
      <c r="S164" s="480"/>
      <c r="T164" s="481"/>
      <c r="U164" s="444"/>
      <c r="V164" s="444"/>
      <c r="X164" s="84">
        <f t="shared" si="796"/>
        <v>0</v>
      </c>
      <c r="Z164" s="97">
        <f t="shared" si="797"/>
        <v>0</v>
      </c>
      <c r="AA164" s="523">
        <f t="shared" ref="AA164" si="933">C164</f>
        <v>0</v>
      </c>
      <c r="AB164" s="84" t="str">
        <f t="shared" si="783"/>
        <v/>
      </c>
      <c r="AC164" s="84" t="str">
        <f t="shared" si="784"/>
        <v/>
      </c>
      <c r="AD164" s="84" t="str">
        <f t="shared" si="785"/>
        <v/>
      </c>
      <c r="AE164" s="84" t="str">
        <f t="shared" si="786"/>
        <v/>
      </c>
      <c r="AF164" s="100">
        <f t="shared" si="798"/>
        <v>0</v>
      </c>
      <c r="AG164" s="188" t="str">
        <f t="shared" ref="AG164" si="934">IF(D164="","",D164)</f>
        <v/>
      </c>
      <c r="AH164" s="84" t="str">
        <f t="shared" si="800"/>
        <v/>
      </c>
      <c r="AI164" s="84" t="str">
        <f t="shared" si="801"/>
        <v/>
      </c>
      <c r="AJ164" s="104" t="str">
        <f t="shared" si="788"/>
        <v/>
      </c>
      <c r="AK164" s="93">
        <f t="shared" si="802"/>
        <v>0</v>
      </c>
      <c r="AL164" s="93">
        <f>IFERROR(IF(C164="",0,IF(COUNTIF($C$14:C164,C164)&gt;1,1,0)),"")</f>
        <v>0</v>
      </c>
      <c r="AN164" s="93">
        <f t="shared" si="803"/>
        <v>0</v>
      </c>
      <c r="AO164" s="93" t="str">
        <f t="shared" si="804"/>
        <v>00000</v>
      </c>
      <c r="AP164" s="109" t="str">
        <f t="shared" si="805"/>
        <v>0秒0</v>
      </c>
      <c r="AQ164" s="110">
        <f t="shared" si="806"/>
        <v>0</v>
      </c>
      <c r="AR164" s="110" t="str">
        <f t="shared" si="807"/>
        <v>0</v>
      </c>
      <c r="AS164" s="110" t="str">
        <f t="shared" si="808"/>
        <v>0</v>
      </c>
      <c r="AT164" s="110" t="str">
        <f t="shared" si="809"/>
        <v>0m</v>
      </c>
      <c r="AU164" s="110" t="str">
        <f t="shared" si="810"/>
        <v>点</v>
      </c>
      <c r="AV164" s="93">
        <f t="shared" si="811"/>
        <v>0</v>
      </c>
      <c r="AW164" s="83" t="str">
        <f t="shared" si="812"/>
        <v/>
      </c>
      <c r="AX164" s="93">
        <f t="shared" si="813"/>
        <v>0</v>
      </c>
      <c r="AY164" s="93">
        <f t="shared" si="814"/>
        <v>0</v>
      </c>
      <c r="AZ164" s="93">
        <f t="shared" si="815"/>
        <v>0</v>
      </c>
      <c r="BA164" s="503">
        <f>IF(U164="",0,COUNTA($U$14:U165))</f>
        <v>0</v>
      </c>
      <c r="BB164" s="503">
        <f>IF(V164="",0,COUNTA($V$14:V165))</f>
        <v>0</v>
      </c>
      <c r="BC164" s="519" t="e">
        <f>IF(OR($L164="20100",$L165="20100",#REF!="20100"),COUNTIF($L$14:L165,"20100"),0)</f>
        <v>#REF!</v>
      </c>
      <c r="BD164" s="521" t="e">
        <f>IF($BC164=0,0,INDEX($N164:$N165,MATCH("20100",$L164:$L165,0),1))</f>
        <v>#REF!</v>
      </c>
      <c r="BE164" s="84" t="str">
        <f t="shared" si="816"/>
        <v/>
      </c>
      <c r="BF164" s="84" t="str">
        <f t="shared" si="817"/>
        <v/>
      </c>
      <c r="BG164" s="84" t="str">
        <f t="shared" si="818"/>
        <v/>
      </c>
      <c r="BH164" s="124" t="str">
        <f>IF(K164="","",COUNTIF($BG$14:BG164,BG164))</f>
        <v/>
      </c>
      <c r="BI164" s="1" t="str">
        <f t="shared" si="819"/>
        <v/>
      </c>
      <c r="BJ164" s="523" t="str">
        <f>IF(D164="","",COUNTIF($AG$14:AG164,AG164))</f>
        <v/>
      </c>
      <c r="BK164" s="523">
        <f t="shared" ref="BK164" si="935">IF(BJ164=1,BJ164,0)</f>
        <v>0</v>
      </c>
      <c r="BL164" s="523" t="str">
        <f t="shared" ref="BL164" si="936">IF(D164="","",$BP164)</f>
        <v/>
      </c>
      <c r="BM164" s="523" t="str">
        <f t="shared" ref="BM164" si="937">IF(E164="","",$BP164)</f>
        <v/>
      </c>
      <c r="BN164" s="523" t="str">
        <f t="shared" ref="BN164" si="938">IF(G164="","",$BP164)</f>
        <v/>
      </c>
      <c r="BO164" s="524" t="str">
        <f t="shared" ref="BO164" si="939">IFERROR(IF(H164="","",BP164),"")</f>
        <v/>
      </c>
      <c r="BP164" s="523">
        <v>76</v>
      </c>
      <c r="BQ164" s="523">
        <f>IF(C164&gt;0,"",IF(COUNTIF(BL164:BO165,BP164)=4,"",1))</f>
        <v>1</v>
      </c>
      <c r="BR164" s="84">
        <f>COUNTIF($AH$14:AH164,AG164&amp;"-"&amp;"*5000m*")</f>
        <v>0</v>
      </c>
      <c r="BS164" s="523">
        <f>SUM(BR164:BR165)/3</f>
        <v>0</v>
      </c>
      <c r="BT164" s="524" t="str">
        <f>IF(AG164="","",IF(AND(COUNTA(K164:K165)=0,COUNTA(U164:V165)=0),1,""))</f>
        <v/>
      </c>
      <c r="BU164" s="523">
        <f>IF(AND($AG164="",COUNTA(U164)&gt;0),1,0)</f>
        <v>0</v>
      </c>
      <c r="BV164" s="523">
        <f>IF(AND($AG164="",COUNTA(V164)&gt;0),1,0)</f>
        <v>0</v>
      </c>
      <c r="BW164" s="523" t="str">
        <f t="shared" ref="BW164" si="940">D164&amp;"-"&amp;U164</f>
        <v>-</v>
      </c>
      <c r="BX164" s="523" t="str">
        <f>IF(U164="","",COUNTIF($BW$14:BW164,BW164))</f>
        <v/>
      </c>
      <c r="BY164" s="523" t="str">
        <f t="shared" ref="BY164" si="941">D164&amp;"-"&amp;V164</f>
        <v>-</v>
      </c>
      <c r="BZ164" s="523" t="str">
        <f>IF(V164="","",COUNTIF($BY$14:BY164,BY164))</f>
        <v/>
      </c>
      <c r="CA164" s="84" t="str">
        <f>IFERROR(IF(VLOOKUP(K164,種目数エラー用!$B:$C,2,FALSE)=(VLOOKUP(K165,種目数エラー用!$B:$C,2,FALSE)),1,""),"")</f>
        <v/>
      </c>
    </row>
    <row r="165" spans="1:79" s="1" customFormat="1" ht="18" customHeight="1" thickBot="1">
      <c r="A165" s="483"/>
      <c r="B165" s="477"/>
      <c r="C165" s="472"/>
      <c r="D165" s="470"/>
      <c r="E165" s="470"/>
      <c r="F165" s="470"/>
      <c r="G165" s="281" t="str">
        <f>IF(C164&gt;0,VLOOKUP(C164,男子登録情報!$A$1:$H$1688,5,0),"")</f>
        <v/>
      </c>
      <c r="H165" s="475"/>
      <c r="I165" s="475"/>
      <c r="J165" s="281" t="s">
        <v>28</v>
      </c>
      <c r="K165" s="280"/>
      <c r="L165" s="5" t="str">
        <f>IF(K165&gt;0,VLOOKUP(K165,男子登録情報!$M$68:$N$86,2,0),"")</f>
        <v/>
      </c>
      <c r="M165" s="281" t="s">
        <v>29</v>
      </c>
      <c r="N165" s="282"/>
      <c r="O165" s="278" t="str">
        <f t="shared" si="831"/>
        <v/>
      </c>
      <c r="P165" s="279"/>
      <c r="Q165" s="332" t="str">
        <f t="shared" si="821"/>
        <v/>
      </c>
      <c r="R165" s="463"/>
      <c r="S165" s="464"/>
      <c r="T165" s="465"/>
      <c r="U165" s="445"/>
      <c r="V165" s="445"/>
      <c r="X165" s="84">
        <f t="shared" si="796"/>
        <v>0</v>
      </c>
      <c r="Z165" s="97">
        <f t="shared" si="797"/>
        <v>0</v>
      </c>
      <c r="AA165" s="523"/>
      <c r="AB165" s="84" t="str">
        <f t="shared" si="783"/>
        <v/>
      </c>
      <c r="AC165" s="84" t="str">
        <f t="shared" si="784"/>
        <v/>
      </c>
      <c r="AD165" s="84" t="str">
        <f t="shared" si="785"/>
        <v/>
      </c>
      <c r="AE165" s="84" t="str">
        <f t="shared" si="786"/>
        <v/>
      </c>
      <c r="AF165" s="100">
        <f t="shared" si="798"/>
        <v>0</v>
      </c>
      <c r="AG165" s="189" t="str">
        <f t="shared" ref="AG165" si="942">AG164</f>
        <v/>
      </c>
      <c r="AH165" s="84" t="str">
        <f t="shared" si="800"/>
        <v/>
      </c>
      <c r="AI165" s="84" t="str">
        <f t="shared" si="801"/>
        <v/>
      </c>
      <c r="AJ165" s="104" t="str">
        <f t="shared" si="788"/>
        <v/>
      </c>
      <c r="AK165" s="93">
        <f t="shared" si="802"/>
        <v>0</v>
      </c>
      <c r="AL165" s="93">
        <f>IFERROR(IF(C165="",0,IF(COUNTIF($C$14:C165,C165)&gt;1,1,0)),"")</f>
        <v>0</v>
      </c>
      <c r="AN165" s="93">
        <f t="shared" si="803"/>
        <v>0</v>
      </c>
      <c r="AO165" s="93" t="str">
        <f t="shared" si="804"/>
        <v>00000</v>
      </c>
      <c r="AP165" s="109" t="str">
        <f t="shared" si="805"/>
        <v>0秒0</v>
      </c>
      <c r="AQ165" s="110">
        <f t="shared" si="806"/>
        <v>0</v>
      </c>
      <c r="AR165" s="110" t="str">
        <f t="shared" si="807"/>
        <v>0</v>
      </c>
      <c r="AS165" s="110" t="str">
        <f t="shared" si="808"/>
        <v>0</v>
      </c>
      <c r="AT165" s="110" t="str">
        <f t="shared" si="809"/>
        <v>0m</v>
      </c>
      <c r="AU165" s="110" t="str">
        <f t="shared" si="810"/>
        <v>点</v>
      </c>
      <c r="AV165" s="93">
        <f t="shared" si="811"/>
        <v>0</v>
      </c>
      <c r="AW165" s="83" t="str">
        <f t="shared" si="812"/>
        <v/>
      </c>
      <c r="AX165" s="93">
        <f t="shared" si="813"/>
        <v>0</v>
      </c>
      <c r="AY165" s="93">
        <f t="shared" si="814"/>
        <v>0</v>
      </c>
      <c r="AZ165" s="93">
        <f t="shared" si="815"/>
        <v>0</v>
      </c>
      <c r="BA165" s="504"/>
      <c r="BB165" s="504"/>
      <c r="BC165" s="520"/>
      <c r="BD165" s="522"/>
      <c r="BE165" s="84" t="str">
        <f t="shared" si="816"/>
        <v/>
      </c>
      <c r="BF165" s="84" t="str">
        <f t="shared" si="817"/>
        <v/>
      </c>
      <c r="BG165" s="84" t="str">
        <f t="shared" si="818"/>
        <v/>
      </c>
      <c r="BH165" s="124" t="str">
        <f>IF(K165="","",COUNTIF($BG$14:BG165,BG165))</f>
        <v/>
      </c>
      <c r="BI165" s="1" t="str">
        <f t="shared" si="819"/>
        <v/>
      </c>
      <c r="BJ165" s="523"/>
      <c r="BK165" s="523"/>
      <c r="BL165" s="523"/>
      <c r="BM165" s="523"/>
      <c r="BN165" s="523"/>
      <c r="BO165" s="525"/>
      <c r="BP165" s="523"/>
      <c r="BQ165" s="523"/>
      <c r="BR165" s="84">
        <f>COUNTIF($AH$14:AH165,AG165&amp;"-"&amp;"*5000m*")</f>
        <v>0</v>
      </c>
      <c r="BS165" s="523"/>
      <c r="BT165" s="525"/>
      <c r="BU165" s="523"/>
      <c r="BV165" s="523"/>
      <c r="BW165" s="523"/>
      <c r="BX165" s="523"/>
      <c r="BY165" s="523"/>
      <c r="BZ165" s="523"/>
      <c r="CA165" s="84"/>
    </row>
    <row r="166" spans="1:79" s="1" customFormat="1" ht="18" customHeight="1" thickTop="1" thickBot="1">
      <c r="A166" s="482">
        <v>77</v>
      </c>
      <c r="B166" s="476" t="s">
        <v>1176</v>
      </c>
      <c r="C166" s="471"/>
      <c r="D166" s="469" t="str">
        <f>IF(C166&gt;0,VLOOKUP(C166,男子登録情報!$A$1:$H$1688,3,0),"")</f>
        <v/>
      </c>
      <c r="E166" s="469" t="str">
        <f>IF(C166&gt;0,VLOOKUP(C166,男子登録情報!$A$1:$H$1688,4,0),"")</f>
        <v/>
      </c>
      <c r="F166" s="469" t="str">
        <f>IF(C166&gt;0,VLOOKUP(C166,男子登録情報!$A$1:$H$1688,7,0),"")</f>
        <v/>
      </c>
      <c r="G166" s="320" t="str">
        <f>IF(C166&gt;0,VLOOKUP(C166,男子登録情報!$A$1:$H$1688,8,0),"")</f>
        <v/>
      </c>
      <c r="H166" s="475" t="e">
        <f>IF(G167&gt;0,VLOOKUP(G167,男子登録情報!$N$2:$O$49,2,0),"")</f>
        <v>#N/A</v>
      </c>
      <c r="I166" s="473" t="str">
        <f t="shared" ref="I166" si="943">IF(C166&gt;0,TEXT(C166,"100000000"),"000000000")</f>
        <v>000000000</v>
      </c>
      <c r="J166" s="321" t="s">
        <v>24</v>
      </c>
      <c r="K166" s="322"/>
      <c r="L166" s="5" t="str">
        <f>IF(K166&gt;0,VLOOKUP(K166,男子登録情報!$M$68:$N$86,2,0),"")</f>
        <v/>
      </c>
      <c r="M166" s="321" t="s">
        <v>27</v>
      </c>
      <c r="N166" s="275"/>
      <c r="O166" s="276" t="str">
        <f t="shared" si="831"/>
        <v/>
      </c>
      <c r="P166" s="277"/>
      <c r="Q166" s="329" t="str">
        <f t="shared" si="821"/>
        <v/>
      </c>
      <c r="R166" s="479"/>
      <c r="S166" s="480"/>
      <c r="T166" s="481"/>
      <c r="U166" s="444"/>
      <c r="V166" s="444"/>
      <c r="X166" s="84">
        <f t="shared" si="796"/>
        <v>0</v>
      </c>
      <c r="Z166" s="97">
        <f t="shared" si="797"/>
        <v>0</v>
      </c>
      <c r="AA166" s="523">
        <f t="shared" ref="AA166" si="944">C166</f>
        <v>0</v>
      </c>
      <c r="AB166" s="84" t="str">
        <f t="shared" si="783"/>
        <v/>
      </c>
      <c r="AC166" s="84" t="str">
        <f t="shared" si="784"/>
        <v/>
      </c>
      <c r="AD166" s="84" t="str">
        <f t="shared" si="785"/>
        <v/>
      </c>
      <c r="AE166" s="84" t="str">
        <f t="shared" si="786"/>
        <v/>
      </c>
      <c r="AF166" s="100">
        <f t="shared" si="798"/>
        <v>0</v>
      </c>
      <c r="AG166" s="188" t="str">
        <f t="shared" ref="AG166" si="945">IF(D166="","",D166)</f>
        <v/>
      </c>
      <c r="AH166" s="84" t="str">
        <f t="shared" si="800"/>
        <v/>
      </c>
      <c r="AI166" s="84" t="str">
        <f t="shared" si="801"/>
        <v/>
      </c>
      <c r="AJ166" s="104" t="str">
        <f t="shared" si="788"/>
        <v/>
      </c>
      <c r="AK166" s="93">
        <f t="shared" si="802"/>
        <v>0</v>
      </c>
      <c r="AL166" s="93">
        <f>IFERROR(IF(C166="",0,IF(COUNTIF($C$14:C166,C166)&gt;1,1,0)),"")</f>
        <v>0</v>
      </c>
      <c r="AN166" s="93">
        <f t="shared" si="803"/>
        <v>0</v>
      </c>
      <c r="AO166" s="93" t="str">
        <f t="shared" si="804"/>
        <v>00000</v>
      </c>
      <c r="AP166" s="109" t="str">
        <f t="shared" si="805"/>
        <v>0秒0</v>
      </c>
      <c r="AQ166" s="110">
        <f t="shared" si="806"/>
        <v>0</v>
      </c>
      <c r="AR166" s="110" t="str">
        <f t="shared" si="807"/>
        <v>0</v>
      </c>
      <c r="AS166" s="110" t="str">
        <f t="shared" si="808"/>
        <v>0</v>
      </c>
      <c r="AT166" s="110" t="str">
        <f t="shared" si="809"/>
        <v>0m</v>
      </c>
      <c r="AU166" s="110" t="str">
        <f t="shared" si="810"/>
        <v>点</v>
      </c>
      <c r="AV166" s="93">
        <f t="shared" si="811"/>
        <v>0</v>
      </c>
      <c r="AW166" s="83" t="str">
        <f t="shared" si="812"/>
        <v/>
      </c>
      <c r="AX166" s="93">
        <f t="shared" si="813"/>
        <v>0</v>
      </c>
      <c r="AY166" s="93">
        <f t="shared" si="814"/>
        <v>0</v>
      </c>
      <c r="AZ166" s="93">
        <f t="shared" si="815"/>
        <v>0</v>
      </c>
      <c r="BA166" s="503">
        <f>IF(U166="",0,COUNTA($U$14:U167))</f>
        <v>0</v>
      </c>
      <c r="BB166" s="503">
        <f>IF(V166="",0,COUNTA($V$14:V167))</f>
        <v>0</v>
      </c>
      <c r="BC166" s="519" t="e">
        <f>IF(OR($L166="20100",$L167="20100",#REF!="20100"),COUNTIF($L$14:L167,"20100"),0)</f>
        <v>#REF!</v>
      </c>
      <c r="BD166" s="521" t="e">
        <f>IF($BC166=0,0,INDEX($N166:$N167,MATCH("20100",$L166:$L167,0),1))</f>
        <v>#REF!</v>
      </c>
      <c r="BE166" s="84" t="str">
        <f t="shared" si="816"/>
        <v/>
      </c>
      <c r="BF166" s="84" t="str">
        <f t="shared" si="817"/>
        <v/>
      </c>
      <c r="BG166" s="84" t="str">
        <f t="shared" si="818"/>
        <v/>
      </c>
      <c r="BH166" s="124" t="str">
        <f>IF(K166="","",COUNTIF($BG$14:BG166,BG166))</f>
        <v/>
      </c>
      <c r="BI166" s="1" t="str">
        <f t="shared" si="819"/>
        <v/>
      </c>
      <c r="BJ166" s="523" t="str">
        <f>IF(D166="","",COUNTIF($AG$14:AG166,AG166))</f>
        <v/>
      </c>
      <c r="BK166" s="523">
        <f t="shared" ref="BK166" si="946">IF(BJ166=1,BJ166,0)</f>
        <v>0</v>
      </c>
      <c r="BL166" s="523" t="str">
        <f t="shared" ref="BL166" si="947">IF(D166="","",$BP166)</f>
        <v/>
      </c>
      <c r="BM166" s="523" t="str">
        <f t="shared" ref="BM166" si="948">IF(E166="","",$BP166)</f>
        <v/>
      </c>
      <c r="BN166" s="523" t="str">
        <f t="shared" ref="BN166" si="949">IF(G166="","",$BP166)</f>
        <v/>
      </c>
      <c r="BO166" s="524" t="str">
        <f t="shared" ref="BO166" si="950">IFERROR(IF(H166="","",BP166),"")</f>
        <v/>
      </c>
      <c r="BP166" s="523">
        <v>77</v>
      </c>
      <c r="BQ166" s="523">
        <f>IF(C166&gt;0,"",IF(COUNTIF(BL166:BO167,BP166)=4,"",1))</f>
        <v>1</v>
      </c>
      <c r="BR166" s="84">
        <f>COUNTIF($AH$14:AH166,AG166&amp;"-"&amp;"*5000m*")</f>
        <v>0</v>
      </c>
      <c r="BS166" s="523">
        <f>SUM(BR166:BR167)/3</f>
        <v>0</v>
      </c>
      <c r="BT166" s="524" t="str">
        <f>IF(AG166="","",IF(AND(COUNTA(K166:K167)=0,COUNTA(U166:V167)=0),1,""))</f>
        <v/>
      </c>
      <c r="BU166" s="523">
        <f>IF(AND($AG166="",COUNTA(U166)&gt;0),1,0)</f>
        <v>0</v>
      </c>
      <c r="BV166" s="523">
        <f>IF(AND($AG166="",COUNTA(V166)&gt;0),1,0)</f>
        <v>0</v>
      </c>
      <c r="BW166" s="523" t="str">
        <f t="shared" ref="BW166" si="951">D166&amp;"-"&amp;U166</f>
        <v>-</v>
      </c>
      <c r="BX166" s="523" t="str">
        <f>IF(U166="","",COUNTIF($BW$14:BW166,BW166))</f>
        <v/>
      </c>
      <c r="BY166" s="523" t="str">
        <f t="shared" ref="BY166" si="952">D166&amp;"-"&amp;V166</f>
        <v>-</v>
      </c>
      <c r="BZ166" s="523" t="str">
        <f>IF(V166="","",COUNTIF($BY$14:BY166,BY166))</f>
        <v/>
      </c>
      <c r="CA166" s="84" t="str">
        <f>IFERROR(IF(VLOOKUP(K166,種目数エラー用!$B:$C,2,FALSE)=(VLOOKUP(K167,種目数エラー用!$B:$C,2,FALSE)),1,""),"")</f>
        <v/>
      </c>
    </row>
    <row r="167" spans="1:79" s="1" customFormat="1" ht="18" customHeight="1" thickBot="1">
      <c r="A167" s="483"/>
      <c r="B167" s="477"/>
      <c r="C167" s="472"/>
      <c r="D167" s="470"/>
      <c r="E167" s="470"/>
      <c r="F167" s="470"/>
      <c r="G167" s="281" t="str">
        <f>IF(C166&gt;0,VLOOKUP(C166,男子登録情報!$A$1:$H$1688,5,0),"")</f>
        <v/>
      </c>
      <c r="H167" s="475"/>
      <c r="I167" s="475"/>
      <c r="J167" s="281" t="s">
        <v>28</v>
      </c>
      <c r="K167" s="280"/>
      <c r="L167" s="5" t="str">
        <f>IF(K167&gt;0,VLOOKUP(K167,男子登録情報!$M$68:$N$86,2,0),"")</f>
        <v/>
      </c>
      <c r="M167" s="281" t="s">
        <v>29</v>
      </c>
      <c r="N167" s="282"/>
      <c r="O167" s="278" t="str">
        <f t="shared" si="831"/>
        <v/>
      </c>
      <c r="P167" s="279"/>
      <c r="Q167" s="332" t="str">
        <f t="shared" si="821"/>
        <v/>
      </c>
      <c r="R167" s="463"/>
      <c r="S167" s="464"/>
      <c r="T167" s="465"/>
      <c r="U167" s="445"/>
      <c r="V167" s="445"/>
      <c r="X167" s="84">
        <f t="shared" si="796"/>
        <v>0</v>
      </c>
      <c r="Z167" s="97">
        <f t="shared" si="797"/>
        <v>0</v>
      </c>
      <c r="AA167" s="523"/>
      <c r="AB167" s="84" t="str">
        <f t="shared" si="783"/>
        <v/>
      </c>
      <c r="AC167" s="84" t="str">
        <f t="shared" si="784"/>
        <v/>
      </c>
      <c r="AD167" s="84" t="str">
        <f t="shared" si="785"/>
        <v/>
      </c>
      <c r="AE167" s="84" t="str">
        <f t="shared" si="786"/>
        <v/>
      </c>
      <c r="AF167" s="100">
        <f t="shared" si="798"/>
        <v>0</v>
      </c>
      <c r="AG167" s="189" t="str">
        <f t="shared" ref="AG167" si="953">AG166</f>
        <v/>
      </c>
      <c r="AH167" s="84" t="str">
        <f t="shared" si="800"/>
        <v/>
      </c>
      <c r="AI167" s="84" t="str">
        <f t="shared" si="801"/>
        <v/>
      </c>
      <c r="AJ167" s="104" t="str">
        <f t="shared" si="788"/>
        <v/>
      </c>
      <c r="AK167" s="93">
        <f t="shared" si="802"/>
        <v>0</v>
      </c>
      <c r="AL167" s="93">
        <f>IFERROR(IF(C167="",0,IF(COUNTIF($C$14:C167,C167)&gt;1,1,0)),"")</f>
        <v>0</v>
      </c>
      <c r="AN167" s="93">
        <f t="shared" si="803"/>
        <v>0</v>
      </c>
      <c r="AO167" s="93" t="str">
        <f t="shared" si="804"/>
        <v>00000</v>
      </c>
      <c r="AP167" s="109" t="str">
        <f t="shared" si="805"/>
        <v>0秒0</v>
      </c>
      <c r="AQ167" s="110">
        <f t="shared" si="806"/>
        <v>0</v>
      </c>
      <c r="AR167" s="110" t="str">
        <f t="shared" si="807"/>
        <v>0</v>
      </c>
      <c r="AS167" s="110" t="str">
        <f t="shared" si="808"/>
        <v>0</v>
      </c>
      <c r="AT167" s="110" t="str">
        <f t="shared" si="809"/>
        <v>0m</v>
      </c>
      <c r="AU167" s="110" t="str">
        <f t="shared" si="810"/>
        <v>点</v>
      </c>
      <c r="AV167" s="93">
        <f t="shared" si="811"/>
        <v>0</v>
      </c>
      <c r="AW167" s="83" t="str">
        <f t="shared" si="812"/>
        <v/>
      </c>
      <c r="AX167" s="93">
        <f t="shared" si="813"/>
        <v>0</v>
      </c>
      <c r="AY167" s="93">
        <f t="shared" si="814"/>
        <v>0</v>
      </c>
      <c r="AZ167" s="93">
        <f t="shared" si="815"/>
        <v>0</v>
      </c>
      <c r="BA167" s="504"/>
      <c r="BB167" s="504"/>
      <c r="BC167" s="520"/>
      <c r="BD167" s="522"/>
      <c r="BE167" s="84" t="str">
        <f t="shared" si="816"/>
        <v/>
      </c>
      <c r="BF167" s="84" t="str">
        <f t="shared" si="817"/>
        <v/>
      </c>
      <c r="BG167" s="84" t="str">
        <f t="shared" si="818"/>
        <v/>
      </c>
      <c r="BH167" s="124" t="str">
        <f>IF(K167="","",COUNTIF($BG$14:BG167,BG167))</f>
        <v/>
      </c>
      <c r="BI167" s="1" t="str">
        <f t="shared" si="819"/>
        <v/>
      </c>
      <c r="BJ167" s="523"/>
      <c r="BK167" s="523"/>
      <c r="BL167" s="523"/>
      <c r="BM167" s="523"/>
      <c r="BN167" s="523"/>
      <c r="BO167" s="525"/>
      <c r="BP167" s="523"/>
      <c r="BQ167" s="523"/>
      <c r="BR167" s="84">
        <f>COUNTIF($AH$14:AH167,AG167&amp;"-"&amp;"*5000m*")</f>
        <v>0</v>
      </c>
      <c r="BS167" s="523"/>
      <c r="BT167" s="525"/>
      <c r="BU167" s="523"/>
      <c r="BV167" s="523"/>
      <c r="BW167" s="523"/>
      <c r="BX167" s="523"/>
      <c r="BY167" s="523"/>
      <c r="BZ167" s="523"/>
      <c r="CA167" s="84"/>
    </row>
    <row r="168" spans="1:79" s="1" customFormat="1" ht="18" customHeight="1" thickTop="1" thickBot="1">
      <c r="A168" s="482">
        <v>78</v>
      </c>
      <c r="B168" s="476" t="s">
        <v>1176</v>
      </c>
      <c r="C168" s="471"/>
      <c r="D168" s="469" t="str">
        <f>IF(C168&gt;0,VLOOKUP(C168,男子登録情報!$A$1:$H$1688,3,0),"")</f>
        <v/>
      </c>
      <c r="E168" s="469" t="str">
        <f>IF(C168&gt;0,VLOOKUP(C168,男子登録情報!$A$1:$H$1688,4,0),"")</f>
        <v/>
      </c>
      <c r="F168" s="469" t="str">
        <f>IF(C168&gt;0,VLOOKUP(C168,男子登録情報!$A$1:$H$1688,7,0),"")</f>
        <v/>
      </c>
      <c r="G168" s="320" t="str">
        <f>IF(C168&gt;0,VLOOKUP(C168,男子登録情報!$A$1:$H$1688,8,0),"")</f>
        <v/>
      </c>
      <c r="H168" s="475" t="e">
        <f>IF(G169&gt;0,VLOOKUP(G169,男子登録情報!$N$2:$O$49,2,0),"")</f>
        <v>#N/A</v>
      </c>
      <c r="I168" s="473" t="str">
        <f t="shared" ref="I168" si="954">IF(C168&gt;0,TEXT(C168,"100000000"),"000000000")</f>
        <v>000000000</v>
      </c>
      <c r="J168" s="321" t="s">
        <v>24</v>
      </c>
      <c r="K168" s="322"/>
      <c r="L168" s="5" t="str">
        <f>IF(K168&gt;0,VLOOKUP(K168,男子登録情報!$M$68:$N$86,2,0),"")</f>
        <v/>
      </c>
      <c r="M168" s="321" t="s">
        <v>27</v>
      </c>
      <c r="N168" s="275"/>
      <c r="O168" s="276" t="str">
        <f t="shared" si="831"/>
        <v/>
      </c>
      <c r="P168" s="277"/>
      <c r="Q168" s="329" t="str">
        <f t="shared" si="821"/>
        <v/>
      </c>
      <c r="R168" s="479"/>
      <c r="S168" s="480"/>
      <c r="T168" s="481"/>
      <c r="U168" s="444"/>
      <c r="V168" s="444"/>
      <c r="X168" s="84">
        <f t="shared" si="796"/>
        <v>0</v>
      </c>
      <c r="Z168" s="97">
        <f t="shared" si="797"/>
        <v>0</v>
      </c>
      <c r="AA168" s="523">
        <f t="shared" ref="AA168" si="955">C168</f>
        <v>0</v>
      </c>
      <c r="AB168" s="84" t="str">
        <f t="shared" si="783"/>
        <v/>
      </c>
      <c r="AC168" s="84" t="str">
        <f t="shared" si="784"/>
        <v/>
      </c>
      <c r="AD168" s="84" t="str">
        <f t="shared" si="785"/>
        <v/>
      </c>
      <c r="AE168" s="84" t="str">
        <f t="shared" si="786"/>
        <v/>
      </c>
      <c r="AF168" s="100">
        <f t="shared" si="798"/>
        <v>0</v>
      </c>
      <c r="AG168" s="188" t="str">
        <f t="shared" ref="AG168" si="956">IF(D168="","",D168)</f>
        <v/>
      </c>
      <c r="AH168" s="84" t="str">
        <f t="shared" si="800"/>
        <v/>
      </c>
      <c r="AI168" s="84" t="str">
        <f t="shared" si="801"/>
        <v/>
      </c>
      <c r="AJ168" s="104" t="str">
        <f t="shared" si="788"/>
        <v/>
      </c>
      <c r="AK168" s="93">
        <f t="shared" si="802"/>
        <v>0</v>
      </c>
      <c r="AL168" s="93">
        <f>IFERROR(IF(C168="",0,IF(COUNTIF($C$14:C168,C168)&gt;1,1,0)),"")</f>
        <v>0</v>
      </c>
      <c r="AN168" s="93">
        <f t="shared" si="803"/>
        <v>0</v>
      </c>
      <c r="AO168" s="93" t="str">
        <f t="shared" si="804"/>
        <v>00000</v>
      </c>
      <c r="AP168" s="109" t="str">
        <f t="shared" si="805"/>
        <v>0秒0</v>
      </c>
      <c r="AQ168" s="110">
        <f t="shared" si="806"/>
        <v>0</v>
      </c>
      <c r="AR168" s="110" t="str">
        <f t="shared" si="807"/>
        <v>0</v>
      </c>
      <c r="AS168" s="110" t="str">
        <f t="shared" si="808"/>
        <v>0</v>
      </c>
      <c r="AT168" s="110" t="str">
        <f t="shared" si="809"/>
        <v>0m</v>
      </c>
      <c r="AU168" s="110" t="str">
        <f t="shared" si="810"/>
        <v>点</v>
      </c>
      <c r="AV168" s="93">
        <f t="shared" si="811"/>
        <v>0</v>
      </c>
      <c r="AW168" s="83" t="str">
        <f t="shared" si="812"/>
        <v/>
      </c>
      <c r="AX168" s="93">
        <f t="shared" si="813"/>
        <v>0</v>
      </c>
      <c r="AY168" s="93">
        <f t="shared" si="814"/>
        <v>0</v>
      </c>
      <c r="AZ168" s="93">
        <f t="shared" si="815"/>
        <v>0</v>
      </c>
      <c r="BA168" s="503">
        <f>IF(U168="",0,COUNTA($U$14:U169))</f>
        <v>0</v>
      </c>
      <c r="BB168" s="503">
        <f>IF(V168="",0,COUNTA($V$14:V169))</f>
        <v>0</v>
      </c>
      <c r="BC168" s="519" t="e">
        <f>IF(OR($L168="20100",$L169="20100",#REF!="20100"),COUNTIF($L$14:L169,"20100"),0)</f>
        <v>#REF!</v>
      </c>
      <c r="BD168" s="521" t="e">
        <f>IF($BC168=0,0,INDEX($N168:$N169,MATCH("20100",$L168:$L169,0),1))</f>
        <v>#REF!</v>
      </c>
      <c r="BE168" s="84" t="str">
        <f t="shared" si="816"/>
        <v/>
      </c>
      <c r="BF168" s="84" t="str">
        <f t="shared" si="817"/>
        <v/>
      </c>
      <c r="BG168" s="84" t="str">
        <f t="shared" si="818"/>
        <v/>
      </c>
      <c r="BH168" s="124" t="str">
        <f>IF(K168="","",COUNTIF($BG$14:BG168,BG168))</f>
        <v/>
      </c>
      <c r="BI168" s="1" t="str">
        <f t="shared" si="819"/>
        <v/>
      </c>
      <c r="BJ168" s="523" t="str">
        <f>IF(D168="","",COUNTIF($AG$14:AG168,AG168))</f>
        <v/>
      </c>
      <c r="BK168" s="523">
        <f t="shared" ref="BK168" si="957">IF(BJ168=1,BJ168,0)</f>
        <v>0</v>
      </c>
      <c r="BL168" s="523" t="str">
        <f t="shared" ref="BL168" si="958">IF(D168="","",$BP168)</f>
        <v/>
      </c>
      <c r="BM168" s="523" t="str">
        <f t="shared" ref="BM168" si="959">IF(E168="","",$BP168)</f>
        <v/>
      </c>
      <c r="BN168" s="523" t="str">
        <f t="shared" ref="BN168" si="960">IF(G168="","",$BP168)</f>
        <v/>
      </c>
      <c r="BO168" s="524" t="str">
        <f t="shared" ref="BO168" si="961">IFERROR(IF(H168="","",BP168),"")</f>
        <v/>
      </c>
      <c r="BP168" s="523">
        <v>78</v>
      </c>
      <c r="BQ168" s="523">
        <f>IF(C168&gt;0,"",IF(COUNTIF(BL168:BO169,BP168)=4,"",1))</f>
        <v>1</v>
      </c>
      <c r="BR168" s="84">
        <f>COUNTIF($AH$14:AH168,AG168&amp;"-"&amp;"*5000m*")</f>
        <v>0</v>
      </c>
      <c r="BS168" s="523">
        <f>SUM(BR168:BR169)/3</f>
        <v>0</v>
      </c>
      <c r="BT168" s="524" t="str">
        <f>IF(AG168="","",IF(AND(COUNTA(K168:K169)=0,COUNTA(U168:V169)=0),1,""))</f>
        <v/>
      </c>
      <c r="BU168" s="523">
        <f>IF(AND($AG168="",COUNTA(U168)&gt;0),1,0)</f>
        <v>0</v>
      </c>
      <c r="BV168" s="523">
        <f>IF(AND($AG168="",COUNTA(V168)&gt;0),1,0)</f>
        <v>0</v>
      </c>
      <c r="BW168" s="523" t="str">
        <f t="shared" ref="BW168" si="962">D168&amp;"-"&amp;U168</f>
        <v>-</v>
      </c>
      <c r="BX168" s="523" t="str">
        <f>IF(U168="","",COUNTIF($BW$14:BW168,BW168))</f>
        <v/>
      </c>
      <c r="BY168" s="523" t="str">
        <f t="shared" ref="BY168" si="963">D168&amp;"-"&amp;V168</f>
        <v>-</v>
      </c>
      <c r="BZ168" s="523" t="str">
        <f>IF(V168="","",COUNTIF($BY$14:BY168,BY168))</f>
        <v/>
      </c>
      <c r="CA168" s="84" t="str">
        <f>IFERROR(IF(VLOOKUP(K168,種目数エラー用!$B:$C,2,FALSE)=(VLOOKUP(K169,種目数エラー用!$B:$C,2,FALSE)),1,""),"")</f>
        <v/>
      </c>
    </row>
    <row r="169" spans="1:79" s="1" customFormat="1" ht="18" customHeight="1" thickBot="1">
      <c r="A169" s="483"/>
      <c r="B169" s="477"/>
      <c r="C169" s="472"/>
      <c r="D169" s="470"/>
      <c r="E169" s="470"/>
      <c r="F169" s="470"/>
      <c r="G169" s="281" t="str">
        <f>IF(C168&gt;0,VLOOKUP(C168,男子登録情報!$A$1:$H$1688,5,0),"")</f>
        <v/>
      </c>
      <c r="H169" s="475"/>
      <c r="I169" s="475"/>
      <c r="J169" s="281" t="s">
        <v>28</v>
      </c>
      <c r="K169" s="280"/>
      <c r="L169" s="5" t="str">
        <f>IF(K169&gt;0,VLOOKUP(K169,男子登録情報!$M$68:$N$86,2,0),"")</f>
        <v/>
      </c>
      <c r="M169" s="281" t="s">
        <v>29</v>
      </c>
      <c r="N169" s="282"/>
      <c r="O169" s="278" t="str">
        <f t="shared" si="831"/>
        <v/>
      </c>
      <c r="P169" s="279"/>
      <c r="Q169" s="332" t="str">
        <f t="shared" si="821"/>
        <v/>
      </c>
      <c r="R169" s="463"/>
      <c r="S169" s="464"/>
      <c r="T169" s="465"/>
      <c r="U169" s="445"/>
      <c r="V169" s="445"/>
      <c r="X169" s="84">
        <f t="shared" si="796"/>
        <v>0</v>
      </c>
      <c r="Z169" s="97">
        <f t="shared" si="797"/>
        <v>0</v>
      </c>
      <c r="AA169" s="523"/>
      <c r="AB169" s="84" t="str">
        <f t="shared" si="783"/>
        <v/>
      </c>
      <c r="AC169" s="84" t="str">
        <f t="shared" si="784"/>
        <v/>
      </c>
      <c r="AD169" s="84" t="str">
        <f t="shared" si="785"/>
        <v/>
      </c>
      <c r="AE169" s="84" t="str">
        <f t="shared" si="786"/>
        <v/>
      </c>
      <c r="AF169" s="100">
        <f t="shared" si="798"/>
        <v>0</v>
      </c>
      <c r="AG169" s="189" t="str">
        <f t="shared" ref="AG169" si="964">AG168</f>
        <v/>
      </c>
      <c r="AH169" s="84" t="str">
        <f t="shared" si="800"/>
        <v/>
      </c>
      <c r="AI169" s="84" t="str">
        <f t="shared" si="801"/>
        <v/>
      </c>
      <c r="AJ169" s="104" t="str">
        <f t="shared" si="788"/>
        <v/>
      </c>
      <c r="AK169" s="93">
        <f t="shared" si="802"/>
        <v>0</v>
      </c>
      <c r="AL169" s="93">
        <f>IFERROR(IF(C169="",0,IF(COUNTIF($C$14:C169,C169)&gt;1,1,0)),"")</f>
        <v>0</v>
      </c>
      <c r="AN169" s="93">
        <f t="shared" si="803"/>
        <v>0</v>
      </c>
      <c r="AO169" s="93" t="str">
        <f t="shared" si="804"/>
        <v>00000</v>
      </c>
      <c r="AP169" s="109" t="str">
        <f t="shared" si="805"/>
        <v>0秒0</v>
      </c>
      <c r="AQ169" s="110">
        <f t="shared" si="806"/>
        <v>0</v>
      </c>
      <c r="AR169" s="110" t="str">
        <f t="shared" si="807"/>
        <v>0</v>
      </c>
      <c r="AS169" s="110" t="str">
        <f t="shared" si="808"/>
        <v>0</v>
      </c>
      <c r="AT169" s="110" t="str">
        <f t="shared" si="809"/>
        <v>0m</v>
      </c>
      <c r="AU169" s="110" t="str">
        <f t="shared" si="810"/>
        <v>点</v>
      </c>
      <c r="AV169" s="93">
        <f t="shared" si="811"/>
        <v>0</v>
      </c>
      <c r="AW169" s="83" t="str">
        <f t="shared" si="812"/>
        <v/>
      </c>
      <c r="AX169" s="93">
        <f t="shared" si="813"/>
        <v>0</v>
      </c>
      <c r="AY169" s="93">
        <f t="shared" si="814"/>
        <v>0</v>
      </c>
      <c r="AZ169" s="93">
        <f t="shared" si="815"/>
        <v>0</v>
      </c>
      <c r="BA169" s="504"/>
      <c r="BB169" s="504"/>
      <c r="BC169" s="520"/>
      <c r="BD169" s="522"/>
      <c r="BE169" s="84" t="str">
        <f t="shared" si="816"/>
        <v/>
      </c>
      <c r="BF169" s="84" t="str">
        <f t="shared" si="817"/>
        <v/>
      </c>
      <c r="BG169" s="84" t="str">
        <f t="shared" si="818"/>
        <v/>
      </c>
      <c r="BH169" s="124" t="str">
        <f>IF(K169="","",COUNTIF($BG$14:BG169,BG169))</f>
        <v/>
      </c>
      <c r="BI169" s="1" t="str">
        <f t="shared" si="819"/>
        <v/>
      </c>
      <c r="BJ169" s="523"/>
      <c r="BK169" s="523"/>
      <c r="BL169" s="523"/>
      <c r="BM169" s="523"/>
      <c r="BN169" s="523"/>
      <c r="BO169" s="525"/>
      <c r="BP169" s="523"/>
      <c r="BQ169" s="523"/>
      <c r="BR169" s="84">
        <f>COUNTIF($AH$14:AH169,AG169&amp;"-"&amp;"*5000m*")</f>
        <v>0</v>
      </c>
      <c r="BS169" s="523"/>
      <c r="BT169" s="525"/>
      <c r="BU169" s="523"/>
      <c r="BV169" s="523"/>
      <c r="BW169" s="523"/>
      <c r="BX169" s="523"/>
      <c r="BY169" s="523"/>
      <c r="BZ169" s="523"/>
      <c r="CA169" s="84"/>
    </row>
    <row r="170" spans="1:79" s="1" customFormat="1" ht="18" customHeight="1" thickTop="1" thickBot="1">
      <c r="A170" s="482">
        <v>79</v>
      </c>
      <c r="B170" s="476" t="s">
        <v>1176</v>
      </c>
      <c r="C170" s="471"/>
      <c r="D170" s="469" t="str">
        <f>IF(C170&gt;0,VLOOKUP(C170,男子登録情報!$A$1:$H$1688,3,0),"")</f>
        <v/>
      </c>
      <c r="E170" s="469" t="str">
        <f>IF(C170&gt;0,VLOOKUP(C170,男子登録情報!$A$1:$H$1688,4,0),"")</f>
        <v/>
      </c>
      <c r="F170" s="469" t="str">
        <f>IF(C170&gt;0,VLOOKUP(C170,男子登録情報!$A$1:$H$1688,7,0),"")</f>
        <v/>
      </c>
      <c r="G170" s="320" t="str">
        <f>IF(C170&gt;0,VLOOKUP(C170,男子登録情報!$A$1:$H$1688,8,0),"")</f>
        <v/>
      </c>
      <c r="H170" s="475" t="e">
        <f>IF(G171&gt;0,VLOOKUP(G171,男子登録情報!$N$2:$O$49,2,0),"")</f>
        <v>#N/A</v>
      </c>
      <c r="I170" s="473" t="str">
        <f t="shared" ref="I170" si="965">IF(C170&gt;0,TEXT(C170,"100000000"),"000000000")</f>
        <v>000000000</v>
      </c>
      <c r="J170" s="321" t="s">
        <v>24</v>
      </c>
      <c r="K170" s="322"/>
      <c r="L170" s="5" t="str">
        <f>IF(K170&gt;0,VLOOKUP(K170,男子登録情報!$M$68:$N$86,2,0),"")</f>
        <v/>
      </c>
      <c r="M170" s="321" t="s">
        <v>27</v>
      </c>
      <c r="N170" s="275"/>
      <c r="O170" s="276" t="str">
        <f t="shared" si="831"/>
        <v/>
      </c>
      <c r="P170" s="277"/>
      <c r="Q170" s="329" t="str">
        <f t="shared" si="821"/>
        <v/>
      </c>
      <c r="R170" s="479"/>
      <c r="S170" s="480"/>
      <c r="T170" s="481"/>
      <c r="U170" s="444"/>
      <c r="V170" s="444"/>
      <c r="X170" s="84">
        <f t="shared" si="796"/>
        <v>0</v>
      </c>
      <c r="Z170" s="97">
        <f t="shared" si="797"/>
        <v>0</v>
      </c>
      <c r="AA170" s="523">
        <f t="shared" ref="AA170" si="966">C170</f>
        <v>0</v>
      </c>
      <c r="AB170" s="84" t="str">
        <f t="shared" si="783"/>
        <v/>
      </c>
      <c r="AC170" s="84" t="str">
        <f t="shared" si="784"/>
        <v/>
      </c>
      <c r="AD170" s="84" t="str">
        <f t="shared" si="785"/>
        <v/>
      </c>
      <c r="AE170" s="84" t="str">
        <f t="shared" si="786"/>
        <v/>
      </c>
      <c r="AF170" s="100">
        <f t="shared" si="798"/>
        <v>0</v>
      </c>
      <c r="AG170" s="188" t="str">
        <f t="shared" ref="AG170" si="967">IF(D170="","",D170)</f>
        <v/>
      </c>
      <c r="AH170" s="84" t="str">
        <f t="shared" si="800"/>
        <v/>
      </c>
      <c r="AI170" s="84" t="str">
        <f t="shared" si="801"/>
        <v/>
      </c>
      <c r="AJ170" s="104" t="str">
        <f t="shared" si="788"/>
        <v/>
      </c>
      <c r="AK170" s="93">
        <f t="shared" si="802"/>
        <v>0</v>
      </c>
      <c r="AL170" s="93">
        <f>IFERROR(IF(C170="",0,IF(COUNTIF($C$14:C170,C170)&gt;1,1,0)),"")</f>
        <v>0</v>
      </c>
      <c r="AN170" s="93">
        <f t="shared" si="803"/>
        <v>0</v>
      </c>
      <c r="AO170" s="93" t="str">
        <f t="shared" si="804"/>
        <v>00000</v>
      </c>
      <c r="AP170" s="109" t="str">
        <f t="shared" si="805"/>
        <v>0秒0</v>
      </c>
      <c r="AQ170" s="110">
        <f t="shared" si="806"/>
        <v>0</v>
      </c>
      <c r="AR170" s="110" t="str">
        <f t="shared" si="807"/>
        <v>0</v>
      </c>
      <c r="AS170" s="110" t="str">
        <f t="shared" si="808"/>
        <v>0</v>
      </c>
      <c r="AT170" s="110" t="str">
        <f t="shared" si="809"/>
        <v>0m</v>
      </c>
      <c r="AU170" s="110" t="str">
        <f t="shared" si="810"/>
        <v>点</v>
      </c>
      <c r="AV170" s="93">
        <f t="shared" si="811"/>
        <v>0</v>
      </c>
      <c r="AW170" s="83" t="str">
        <f t="shared" si="812"/>
        <v/>
      </c>
      <c r="AX170" s="93">
        <f t="shared" si="813"/>
        <v>0</v>
      </c>
      <c r="AY170" s="93">
        <f t="shared" si="814"/>
        <v>0</v>
      </c>
      <c r="AZ170" s="93">
        <f t="shared" si="815"/>
        <v>0</v>
      </c>
      <c r="BA170" s="503">
        <f>IF(U170="",0,COUNTA($U$14:U171))</f>
        <v>0</v>
      </c>
      <c r="BB170" s="503">
        <f>IF(V170="",0,COUNTA($V$14:V171))</f>
        <v>0</v>
      </c>
      <c r="BC170" s="519" t="e">
        <f>IF(OR($L170="20100",$L171="20100",#REF!="20100"),COUNTIF($L$14:L171,"20100"),0)</f>
        <v>#REF!</v>
      </c>
      <c r="BD170" s="521" t="e">
        <f>IF($BC170=0,0,INDEX($N170:$N171,MATCH("20100",$L170:$L171,0),1))</f>
        <v>#REF!</v>
      </c>
      <c r="BE170" s="84" t="str">
        <f t="shared" si="816"/>
        <v/>
      </c>
      <c r="BF170" s="84" t="str">
        <f t="shared" si="817"/>
        <v/>
      </c>
      <c r="BG170" s="84" t="str">
        <f t="shared" si="818"/>
        <v/>
      </c>
      <c r="BH170" s="124" t="str">
        <f>IF(K170="","",COUNTIF($BG$14:BG170,BG170))</f>
        <v/>
      </c>
      <c r="BI170" s="1" t="str">
        <f t="shared" si="819"/>
        <v/>
      </c>
      <c r="BJ170" s="523" t="str">
        <f>IF(D170="","",COUNTIF($AG$14:AG170,AG170))</f>
        <v/>
      </c>
      <c r="BK170" s="523">
        <f t="shared" ref="BK170" si="968">IF(BJ170=1,BJ170,0)</f>
        <v>0</v>
      </c>
      <c r="BL170" s="523" t="str">
        <f t="shared" ref="BL170" si="969">IF(D170="","",$BP170)</f>
        <v/>
      </c>
      <c r="BM170" s="523" t="str">
        <f t="shared" ref="BM170" si="970">IF(E170="","",$BP170)</f>
        <v/>
      </c>
      <c r="BN170" s="523" t="str">
        <f t="shared" ref="BN170" si="971">IF(G170="","",$BP170)</f>
        <v/>
      </c>
      <c r="BO170" s="524" t="str">
        <f t="shared" ref="BO170" si="972">IFERROR(IF(H170="","",BP170),"")</f>
        <v/>
      </c>
      <c r="BP170" s="523">
        <v>79</v>
      </c>
      <c r="BQ170" s="523">
        <f>IF(C170&gt;0,"",IF(COUNTIF(BL170:BO171,BP170)=4,"",1))</f>
        <v>1</v>
      </c>
      <c r="BR170" s="84">
        <f>COUNTIF($AH$14:AH170,AG170&amp;"-"&amp;"*5000m*")</f>
        <v>0</v>
      </c>
      <c r="BS170" s="523">
        <f>SUM(BR170:BR171)/3</f>
        <v>0</v>
      </c>
      <c r="BT170" s="524" t="str">
        <f>IF(AG170="","",IF(AND(COUNTA(K170:K171)=0,COUNTA(U170:V171)=0),1,""))</f>
        <v/>
      </c>
      <c r="BU170" s="523">
        <f>IF(AND($AG170="",COUNTA(U170)&gt;0),1,0)</f>
        <v>0</v>
      </c>
      <c r="BV170" s="523">
        <f>IF(AND($AG170="",COUNTA(V170)&gt;0),1,0)</f>
        <v>0</v>
      </c>
      <c r="BW170" s="523" t="str">
        <f t="shared" ref="BW170" si="973">D170&amp;"-"&amp;U170</f>
        <v>-</v>
      </c>
      <c r="BX170" s="523" t="str">
        <f>IF(U170="","",COUNTIF($BW$14:BW170,BW170))</f>
        <v/>
      </c>
      <c r="BY170" s="523" t="str">
        <f t="shared" ref="BY170" si="974">D170&amp;"-"&amp;V170</f>
        <v>-</v>
      </c>
      <c r="BZ170" s="523" t="str">
        <f>IF(V170="","",COUNTIF($BY$14:BY170,BY170))</f>
        <v/>
      </c>
      <c r="CA170" s="84" t="str">
        <f>IFERROR(IF(VLOOKUP(K170,種目数エラー用!$B:$C,2,FALSE)=(VLOOKUP(K171,種目数エラー用!$B:$C,2,FALSE)),1,""),"")</f>
        <v/>
      </c>
    </row>
    <row r="171" spans="1:79" s="1" customFormat="1" ht="18" customHeight="1" thickBot="1">
      <c r="A171" s="483"/>
      <c r="B171" s="477"/>
      <c r="C171" s="472"/>
      <c r="D171" s="470"/>
      <c r="E171" s="470"/>
      <c r="F171" s="470"/>
      <c r="G171" s="281" t="str">
        <f>IF(C170&gt;0,VLOOKUP(C170,男子登録情報!$A$1:$H$1688,5,0),"")</f>
        <v/>
      </c>
      <c r="H171" s="475"/>
      <c r="I171" s="475"/>
      <c r="J171" s="281" t="s">
        <v>28</v>
      </c>
      <c r="K171" s="280"/>
      <c r="L171" s="5" t="str">
        <f>IF(K171&gt;0,VLOOKUP(K171,男子登録情報!$M$68:$N$86,2,0),"")</f>
        <v/>
      </c>
      <c r="M171" s="281" t="s">
        <v>29</v>
      </c>
      <c r="N171" s="282"/>
      <c r="O171" s="278" t="str">
        <f t="shared" si="831"/>
        <v/>
      </c>
      <c r="P171" s="279"/>
      <c r="Q171" s="332" t="str">
        <f t="shared" si="821"/>
        <v/>
      </c>
      <c r="R171" s="463"/>
      <c r="S171" s="464"/>
      <c r="T171" s="465"/>
      <c r="U171" s="445"/>
      <c r="V171" s="445"/>
      <c r="X171" s="84">
        <f t="shared" si="796"/>
        <v>0</v>
      </c>
      <c r="Z171" s="97">
        <f t="shared" si="797"/>
        <v>0</v>
      </c>
      <c r="AA171" s="523"/>
      <c r="AB171" s="84" t="str">
        <f t="shared" si="783"/>
        <v/>
      </c>
      <c r="AC171" s="84" t="str">
        <f t="shared" si="784"/>
        <v/>
      </c>
      <c r="AD171" s="84" t="str">
        <f t="shared" si="785"/>
        <v/>
      </c>
      <c r="AE171" s="84" t="str">
        <f t="shared" si="786"/>
        <v/>
      </c>
      <c r="AF171" s="100">
        <f t="shared" si="798"/>
        <v>0</v>
      </c>
      <c r="AG171" s="189" t="str">
        <f t="shared" ref="AG171" si="975">AG170</f>
        <v/>
      </c>
      <c r="AH171" s="84" t="str">
        <f t="shared" si="800"/>
        <v/>
      </c>
      <c r="AI171" s="84" t="str">
        <f t="shared" si="801"/>
        <v/>
      </c>
      <c r="AJ171" s="104" t="str">
        <f t="shared" si="788"/>
        <v/>
      </c>
      <c r="AK171" s="93">
        <f t="shared" si="802"/>
        <v>0</v>
      </c>
      <c r="AL171" s="93">
        <f>IFERROR(IF(C171="",0,IF(COUNTIF($C$14:C171,C171)&gt;1,1,0)),"")</f>
        <v>0</v>
      </c>
      <c r="AN171" s="93">
        <f t="shared" si="803"/>
        <v>0</v>
      </c>
      <c r="AO171" s="93" t="str">
        <f t="shared" si="804"/>
        <v>00000</v>
      </c>
      <c r="AP171" s="109" t="str">
        <f t="shared" si="805"/>
        <v>0秒0</v>
      </c>
      <c r="AQ171" s="110">
        <f t="shared" si="806"/>
        <v>0</v>
      </c>
      <c r="AR171" s="110" t="str">
        <f t="shared" si="807"/>
        <v>0</v>
      </c>
      <c r="AS171" s="110" t="str">
        <f t="shared" si="808"/>
        <v>0</v>
      </c>
      <c r="AT171" s="110" t="str">
        <f t="shared" si="809"/>
        <v>0m</v>
      </c>
      <c r="AU171" s="110" t="str">
        <f t="shared" si="810"/>
        <v>点</v>
      </c>
      <c r="AV171" s="93">
        <f t="shared" si="811"/>
        <v>0</v>
      </c>
      <c r="AW171" s="83" t="str">
        <f t="shared" si="812"/>
        <v/>
      </c>
      <c r="AX171" s="93">
        <f t="shared" si="813"/>
        <v>0</v>
      </c>
      <c r="AY171" s="93">
        <f t="shared" si="814"/>
        <v>0</v>
      </c>
      <c r="AZ171" s="93">
        <f t="shared" si="815"/>
        <v>0</v>
      </c>
      <c r="BA171" s="504"/>
      <c r="BB171" s="504"/>
      <c r="BC171" s="520"/>
      <c r="BD171" s="522"/>
      <c r="BE171" s="84" t="str">
        <f t="shared" si="816"/>
        <v/>
      </c>
      <c r="BF171" s="84" t="str">
        <f t="shared" si="817"/>
        <v/>
      </c>
      <c r="BG171" s="84" t="str">
        <f t="shared" si="818"/>
        <v/>
      </c>
      <c r="BH171" s="124" t="str">
        <f>IF(K171="","",COUNTIF($BG$14:BG171,BG171))</f>
        <v/>
      </c>
      <c r="BI171" s="1" t="str">
        <f t="shared" si="819"/>
        <v/>
      </c>
      <c r="BJ171" s="523"/>
      <c r="BK171" s="523"/>
      <c r="BL171" s="523"/>
      <c r="BM171" s="523"/>
      <c r="BN171" s="523"/>
      <c r="BO171" s="525"/>
      <c r="BP171" s="523"/>
      <c r="BQ171" s="523"/>
      <c r="BR171" s="84">
        <f>COUNTIF($AH$14:AH171,AG171&amp;"-"&amp;"*5000m*")</f>
        <v>0</v>
      </c>
      <c r="BS171" s="523"/>
      <c r="BT171" s="525"/>
      <c r="BU171" s="523"/>
      <c r="BV171" s="523"/>
      <c r="BW171" s="523"/>
      <c r="BX171" s="523"/>
      <c r="BY171" s="523"/>
      <c r="BZ171" s="523"/>
      <c r="CA171" s="84"/>
    </row>
    <row r="172" spans="1:79" s="1" customFormat="1" ht="18" customHeight="1" thickTop="1" thickBot="1">
      <c r="A172" s="482">
        <v>80</v>
      </c>
      <c r="B172" s="476" t="s">
        <v>1176</v>
      </c>
      <c r="C172" s="471"/>
      <c r="D172" s="469" t="str">
        <f>IF(C172&gt;0,VLOOKUP(C172,男子登録情報!$A$1:$H$1688,3,0),"")</f>
        <v/>
      </c>
      <c r="E172" s="469" t="str">
        <f>IF(C172&gt;0,VLOOKUP(C172,男子登録情報!$A$1:$H$1688,4,0),"")</f>
        <v/>
      </c>
      <c r="F172" s="469" t="str">
        <f>IF(C172&gt;0,VLOOKUP(C172,男子登録情報!$A$1:$H$1688,7,0),"")</f>
        <v/>
      </c>
      <c r="G172" s="320" t="str">
        <f>IF(C172&gt;0,VLOOKUP(C172,男子登録情報!$A$1:$H$1688,8,0),"")</f>
        <v/>
      </c>
      <c r="H172" s="475" t="e">
        <f>IF(G173&gt;0,VLOOKUP(G173,男子登録情報!$N$2:$O$49,2,0),"")</f>
        <v>#N/A</v>
      </c>
      <c r="I172" s="473" t="str">
        <f t="shared" ref="I172" si="976">IF(C172&gt;0,TEXT(C172,"100000000"),"000000000")</f>
        <v>000000000</v>
      </c>
      <c r="J172" s="321" t="s">
        <v>24</v>
      </c>
      <c r="K172" s="322"/>
      <c r="L172" s="5" t="str">
        <f>IF(K172&gt;0,VLOOKUP(K172,男子登録情報!$M$68:$N$86,2,0),"")</f>
        <v/>
      </c>
      <c r="M172" s="321" t="s">
        <v>27</v>
      </c>
      <c r="N172" s="275"/>
      <c r="O172" s="276" t="str">
        <f t="shared" si="831"/>
        <v/>
      </c>
      <c r="P172" s="277"/>
      <c r="Q172" s="329" t="str">
        <f t="shared" si="821"/>
        <v/>
      </c>
      <c r="R172" s="479"/>
      <c r="S172" s="480"/>
      <c r="T172" s="481"/>
      <c r="U172" s="444"/>
      <c r="V172" s="444"/>
      <c r="X172" s="84">
        <f t="shared" si="796"/>
        <v>0</v>
      </c>
      <c r="Z172" s="97">
        <f t="shared" si="797"/>
        <v>0</v>
      </c>
      <c r="AA172" s="523">
        <f t="shared" ref="AA172" si="977">C172</f>
        <v>0</v>
      </c>
      <c r="AB172" s="84" t="str">
        <f t="shared" si="783"/>
        <v/>
      </c>
      <c r="AC172" s="84" t="str">
        <f t="shared" si="784"/>
        <v/>
      </c>
      <c r="AD172" s="84" t="str">
        <f t="shared" si="785"/>
        <v/>
      </c>
      <c r="AE172" s="84" t="str">
        <f t="shared" si="786"/>
        <v/>
      </c>
      <c r="AF172" s="100">
        <f t="shared" si="798"/>
        <v>0</v>
      </c>
      <c r="AG172" s="188" t="str">
        <f t="shared" ref="AG172" si="978">IF(D172="","",D172)</f>
        <v/>
      </c>
      <c r="AH172" s="84" t="str">
        <f t="shared" si="800"/>
        <v/>
      </c>
      <c r="AI172" s="84" t="str">
        <f t="shared" si="801"/>
        <v/>
      </c>
      <c r="AJ172" s="104" t="str">
        <f t="shared" si="788"/>
        <v/>
      </c>
      <c r="AK172" s="93">
        <f t="shared" si="802"/>
        <v>0</v>
      </c>
      <c r="AL172" s="93">
        <f>IFERROR(IF(C172="",0,IF(COUNTIF($C$14:C172,C172)&gt;1,1,0)),"")</f>
        <v>0</v>
      </c>
      <c r="AN172" s="93">
        <f t="shared" si="803"/>
        <v>0</v>
      </c>
      <c r="AO172" s="93" t="str">
        <f t="shared" si="804"/>
        <v>00000</v>
      </c>
      <c r="AP172" s="109" t="str">
        <f t="shared" si="805"/>
        <v>0秒0</v>
      </c>
      <c r="AQ172" s="110">
        <f t="shared" si="806"/>
        <v>0</v>
      </c>
      <c r="AR172" s="110" t="str">
        <f t="shared" si="807"/>
        <v>0</v>
      </c>
      <c r="AS172" s="110" t="str">
        <f t="shared" si="808"/>
        <v>0</v>
      </c>
      <c r="AT172" s="110" t="str">
        <f t="shared" si="809"/>
        <v>0m</v>
      </c>
      <c r="AU172" s="110" t="str">
        <f t="shared" si="810"/>
        <v>点</v>
      </c>
      <c r="AV172" s="93">
        <f t="shared" si="811"/>
        <v>0</v>
      </c>
      <c r="AW172" s="83" t="str">
        <f t="shared" si="812"/>
        <v/>
      </c>
      <c r="AX172" s="93">
        <f t="shared" si="813"/>
        <v>0</v>
      </c>
      <c r="AY172" s="93">
        <f t="shared" si="814"/>
        <v>0</v>
      </c>
      <c r="AZ172" s="93">
        <f t="shared" si="815"/>
        <v>0</v>
      </c>
      <c r="BA172" s="503">
        <f>IF(U172="",0,COUNTA($U$14:U173))</f>
        <v>0</v>
      </c>
      <c r="BB172" s="503">
        <f>IF(V172="",0,COUNTA($V$14:V173))</f>
        <v>0</v>
      </c>
      <c r="BC172" s="519" t="e">
        <f>IF(OR($L172="20100",$L173="20100",#REF!="20100"),COUNTIF($L$14:L173,"20100"),0)</f>
        <v>#REF!</v>
      </c>
      <c r="BD172" s="521" t="e">
        <f>IF($BC172=0,0,INDEX($N172:$N173,MATCH("20100",$L172:$L173,0),1))</f>
        <v>#REF!</v>
      </c>
      <c r="BE172" s="84" t="str">
        <f t="shared" si="816"/>
        <v/>
      </c>
      <c r="BF172" s="84" t="str">
        <f t="shared" si="817"/>
        <v/>
      </c>
      <c r="BG172" s="84" t="str">
        <f t="shared" si="818"/>
        <v/>
      </c>
      <c r="BH172" s="124" t="str">
        <f>IF(K172="","",COUNTIF($BG$14:BG172,BG172))</f>
        <v/>
      </c>
      <c r="BI172" s="1" t="str">
        <f t="shared" si="819"/>
        <v/>
      </c>
      <c r="BJ172" s="523" t="str">
        <f>IF(D172="","",COUNTIF($AG$14:AG172,AG172))</f>
        <v/>
      </c>
      <c r="BK172" s="523">
        <f t="shared" ref="BK172" si="979">IF(BJ172=1,BJ172,0)</f>
        <v>0</v>
      </c>
      <c r="BL172" s="523" t="str">
        <f t="shared" ref="BL172" si="980">IF(D172="","",$BP172)</f>
        <v/>
      </c>
      <c r="BM172" s="523" t="str">
        <f t="shared" ref="BM172" si="981">IF(E172="","",$BP172)</f>
        <v/>
      </c>
      <c r="BN172" s="523" t="str">
        <f t="shared" ref="BN172" si="982">IF(G172="","",$BP172)</f>
        <v/>
      </c>
      <c r="BO172" s="524" t="str">
        <f t="shared" ref="BO172" si="983">IFERROR(IF(H172="","",BP172),"")</f>
        <v/>
      </c>
      <c r="BP172" s="523">
        <v>80</v>
      </c>
      <c r="BQ172" s="523">
        <f>IF(C172&gt;0,"",IF(COUNTIF(BL172:BO173,BP172)=4,"",1))</f>
        <v>1</v>
      </c>
      <c r="BR172" s="84">
        <f>COUNTIF($AH$14:AH172,AG172&amp;"-"&amp;"*5000m*")</f>
        <v>0</v>
      </c>
      <c r="BS172" s="523">
        <f>SUM(BR172:BR173)/3</f>
        <v>0</v>
      </c>
      <c r="BT172" s="524" t="str">
        <f>IF(AG172="","",IF(AND(COUNTA(K172:K173)=0,COUNTA(U172:V173)=0),1,""))</f>
        <v/>
      </c>
      <c r="BU172" s="523">
        <f>IF(AND($AG172="",COUNTA(U172)&gt;0),1,0)</f>
        <v>0</v>
      </c>
      <c r="BV172" s="523">
        <f>IF(AND($AG172="",COUNTA(V172)&gt;0),1,0)</f>
        <v>0</v>
      </c>
      <c r="BW172" s="523" t="str">
        <f t="shared" ref="BW172" si="984">D172&amp;"-"&amp;U172</f>
        <v>-</v>
      </c>
      <c r="BX172" s="523" t="str">
        <f>IF(U172="","",COUNTIF($BW$14:BW172,BW172))</f>
        <v/>
      </c>
      <c r="BY172" s="523" t="str">
        <f t="shared" ref="BY172" si="985">D172&amp;"-"&amp;V172</f>
        <v>-</v>
      </c>
      <c r="BZ172" s="523" t="str">
        <f>IF(V172="","",COUNTIF($BY$14:BY172,BY172))</f>
        <v/>
      </c>
      <c r="CA172" s="84" t="str">
        <f>IFERROR(IF(VLOOKUP(K172,種目数エラー用!$B:$C,2,FALSE)=(VLOOKUP(K173,種目数エラー用!$B:$C,2,FALSE)),1,""),"")</f>
        <v/>
      </c>
    </row>
    <row r="173" spans="1:79" s="1" customFormat="1" ht="18" customHeight="1" thickBot="1">
      <c r="A173" s="483"/>
      <c r="B173" s="477"/>
      <c r="C173" s="472"/>
      <c r="D173" s="470"/>
      <c r="E173" s="470"/>
      <c r="F173" s="470"/>
      <c r="G173" s="281" t="str">
        <f>IF(C172&gt;0,VLOOKUP(C172,男子登録情報!$A$1:$H$1688,5,0),"")</f>
        <v/>
      </c>
      <c r="H173" s="475"/>
      <c r="I173" s="475"/>
      <c r="J173" s="281" t="s">
        <v>28</v>
      </c>
      <c r="K173" s="280"/>
      <c r="L173" s="5" t="str">
        <f>IF(K173&gt;0,VLOOKUP(K173,男子登録情報!$M$68:$N$86,2,0),"")</f>
        <v/>
      </c>
      <c r="M173" s="281" t="s">
        <v>29</v>
      </c>
      <c r="N173" s="282"/>
      <c r="O173" s="278" t="str">
        <f t="shared" si="831"/>
        <v/>
      </c>
      <c r="P173" s="279"/>
      <c r="Q173" s="332" t="str">
        <f t="shared" si="821"/>
        <v/>
      </c>
      <c r="R173" s="463"/>
      <c r="S173" s="464"/>
      <c r="T173" s="465"/>
      <c r="U173" s="445"/>
      <c r="V173" s="445"/>
      <c r="X173" s="84">
        <f t="shared" si="796"/>
        <v>0</v>
      </c>
      <c r="Z173" s="97">
        <f t="shared" si="797"/>
        <v>0</v>
      </c>
      <c r="AA173" s="523"/>
      <c r="AB173" s="84" t="str">
        <f t="shared" si="783"/>
        <v/>
      </c>
      <c r="AC173" s="84" t="str">
        <f t="shared" si="784"/>
        <v/>
      </c>
      <c r="AD173" s="84" t="str">
        <f t="shared" si="785"/>
        <v/>
      </c>
      <c r="AE173" s="84" t="str">
        <f t="shared" si="786"/>
        <v/>
      </c>
      <c r="AF173" s="100">
        <f t="shared" si="798"/>
        <v>0</v>
      </c>
      <c r="AG173" s="189" t="str">
        <f t="shared" ref="AG173" si="986">AG172</f>
        <v/>
      </c>
      <c r="AH173" s="84" t="str">
        <f t="shared" si="800"/>
        <v/>
      </c>
      <c r="AI173" s="84" t="str">
        <f t="shared" si="801"/>
        <v/>
      </c>
      <c r="AJ173" s="104" t="str">
        <f t="shared" si="788"/>
        <v/>
      </c>
      <c r="AK173" s="93">
        <f t="shared" si="802"/>
        <v>0</v>
      </c>
      <c r="AL173" s="93">
        <f>IFERROR(IF(C173="",0,IF(COUNTIF($C$14:C173,C173)&gt;1,1,0)),"")</f>
        <v>0</v>
      </c>
      <c r="AN173" s="93">
        <f t="shared" si="803"/>
        <v>0</v>
      </c>
      <c r="AO173" s="93" t="str">
        <f t="shared" si="804"/>
        <v>00000</v>
      </c>
      <c r="AP173" s="109" t="str">
        <f t="shared" si="805"/>
        <v>0秒0</v>
      </c>
      <c r="AQ173" s="110">
        <f t="shared" si="806"/>
        <v>0</v>
      </c>
      <c r="AR173" s="110" t="str">
        <f t="shared" si="807"/>
        <v>0</v>
      </c>
      <c r="AS173" s="110" t="str">
        <f t="shared" si="808"/>
        <v>0</v>
      </c>
      <c r="AT173" s="110" t="str">
        <f t="shared" si="809"/>
        <v>0m</v>
      </c>
      <c r="AU173" s="110" t="str">
        <f t="shared" si="810"/>
        <v>点</v>
      </c>
      <c r="AV173" s="93">
        <f t="shared" si="811"/>
        <v>0</v>
      </c>
      <c r="AW173" s="83" t="str">
        <f t="shared" si="812"/>
        <v/>
      </c>
      <c r="AX173" s="93">
        <f t="shared" si="813"/>
        <v>0</v>
      </c>
      <c r="AY173" s="93">
        <f t="shared" si="814"/>
        <v>0</v>
      </c>
      <c r="AZ173" s="93">
        <f t="shared" si="815"/>
        <v>0</v>
      </c>
      <c r="BA173" s="504"/>
      <c r="BB173" s="504"/>
      <c r="BC173" s="520"/>
      <c r="BD173" s="522"/>
      <c r="BE173" s="84" t="str">
        <f t="shared" si="816"/>
        <v/>
      </c>
      <c r="BF173" s="84" t="str">
        <f t="shared" si="817"/>
        <v/>
      </c>
      <c r="BG173" s="84" t="str">
        <f t="shared" si="818"/>
        <v/>
      </c>
      <c r="BH173" s="124" t="str">
        <f>IF(K173="","",COUNTIF($BG$14:BG173,BG173))</f>
        <v/>
      </c>
      <c r="BI173" s="1" t="str">
        <f t="shared" si="819"/>
        <v/>
      </c>
      <c r="BJ173" s="523"/>
      <c r="BK173" s="523"/>
      <c r="BL173" s="523"/>
      <c r="BM173" s="523"/>
      <c r="BN173" s="523"/>
      <c r="BO173" s="525"/>
      <c r="BP173" s="523"/>
      <c r="BQ173" s="523"/>
      <c r="BR173" s="84">
        <f>COUNTIF($AH$14:AH173,AG173&amp;"-"&amp;"*5000m*")</f>
        <v>0</v>
      </c>
      <c r="BS173" s="523"/>
      <c r="BT173" s="525"/>
      <c r="BU173" s="523"/>
      <c r="BV173" s="523"/>
      <c r="BW173" s="523"/>
      <c r="BX173" s="523"/>
      <c r="BY173" s="523"/>
      <c r="BZ173" s="523"/>
      <c r="CA173" s="84"/>
    </row>
    <row r="174" spans="1:79" s="1" customFormat="1" ht="18" customHeight="1" thickTop="1" thickBot="1">
      <c r="A174" s="482">
        <v>81</v>
      </c>
      <c r="B174" s="476" t="s">
        <v>1176</v>
      </c>
      <c r="C174" s="471"/>
      <c r="D174" s="469" t="str">
        <f>IF(C174&gt;0,VLOOKUP(C174,男子登録情報!$A$1:$H$1688,3,0),"")</f>
        <v/>
      </c>
      <c r="E174" s="469" t="str">
        <f>IF(C174&gt;0,VLOOKUP(C174,男子登録情報!$A$1:$H$1688,4,0),"")</f>
        <v/>
      </c>
      <c r="F174" s="469" t="str">
        <f>IF(C174&gt;0,VLOOKUP(C174,男子登録情報!$A$1:$H$1688,7,0),"")</f>
        <v/>
      </c>
      <c r="G174" s="320" t="str">
        <f>IF(C174&gt;0,VLOOKUP(C174,男子登録情報!$A$1:$H$1688,8,0),"")</f>
        <v/>
      </c>
      <c r="H174" s="475" t="e">
        <f>IF(G175&gt;0,VLOOKUP(G175,男子登録情報!$N$2:$O$49,2,0),"")</f>
        <v>#N/A</v>
      </c>
      <c r="I174" s="473" t="str">
        <f t="shared" ref="I174" si="987">IF(C174&gt;0,TEXT(C174,"100000000"),"000000000")</f>
        <v>000000000</v>
      </c>
      <c r="J174" s="321" t="s">
        <v>24</v>
      </c>
      <c r="K174" s="322"/>
      <c r="L174" s="5" t="str">
        <f>IF(K174&gt;0,VLOOKUP(K174,男子登録情報!$M$68:$N$86,2,0),"")</f>
        <v/>
      </c>
      <c r="M174" s="321" t="s">
        <v>27</v>
      </c>
      <c r="N174" s="275"/>
      <c r="O174" s="276" t="str">
        <f t="shared" si="831"/>
        <v/>
      </c>
      <c r="P174" s="277"/>
      <c r="Q174" s="329" t="str">
        <f t="shared" si="821"/>
        <v/>
      </c>
      <c r="R174" s="479"/>
      <c r="S174" s="480"/>
      <c r="T174" s="481"/>
      <c r="U174" s="444"/>
      <c r="V174" s="444"/>
      <c r="X174" s="84">
        <f t="shared" si="796"/>
        <v>0</v>
      </c>
      <c r="Z174" s="97">
        <f t="shared" si="797"/>
        <v>0</v>
      </c>
      <c r="AA174" s="523">
        <f t="shared" ref="AA174" si="988">C174</f>
        <v>0</v>
      </c>
      <c r="AB174" s="84" t="str">
        <f t="shared" si="783"/>
        <v/>
      </c>
      <c r="AC174" s="84" t="str">
        <f t="shared" si="784"/>
        <v/>
      </c>
      <c r="AD174" s="84" t="str">
        <f t="shared" si="785"/>
        <v/>
      </c>
      <c r="AE174" s="84" t="str">
        <f t="shared" si="786"/>
        <v/>
      </c>
      <c r="AF174" s="100">
        <f t="shared" si="798"/>
        <v>0</v>
      </c>
      <c r="AG174" s="188" t="str">
        <f t="shared" ref="AG174" si="989">IF(D174="","",D174)</f>
        <v/>
      </c>
      <c r="AH174" s="84" t="str">
        <f t="shared" si="800"/>
        <v/>
      </c>
      <c r="AI174" s="84" t="str">
        <f t="shared" si="801"/>
        <v/>
      </c>
      <c r="AJ174" s="104" t="str">
        <f t="shared" si="788"/>
        <v/>
      </c>
      <c r="AK174" s="93">
        <f t="shared" si="802"/>
        <v>0</v>
      </c>
      <c r="AL174" s="93">
        <f>IFERROR(IF(C174="",0,IF(COUNTIF($C$14:C174,C174)&gt;1,1,0)),"")</f>
        <v>0</v>
      </c>
      <c r="AN174" s="93">
        <f t="shared" si="803"/>
        <v>0</v>
      </c>
      <c r="AO174" s="93" t="str">
        <f t="shared" si="804"/>
        <v>00000</v>
      </c>
      <c r="AP174" s="109" t="str">
        <f t="shared" si="805"/>
        <v>0秒0</v>
      </c>
      <c r="AQ174" s="110">
        <f t="shared" si="806"/>
        <v>0</v>
      </c>
      <c r="AR174" s="110" t="str">
        <f t="shared" si="807"/>
        <v>0</v>
      </c>
      <c r="AS174" s="110" t="str">
        <f t="shared" si="808"/>
        <v>0</v>
      </c>
      <c r="AT174" s="110" t="str">
        <f t="shared" si="809"/>
        <v>0m</v>
      </c>
      <c r="AU174" s="110" t="str">
        <f t="shared" si="810"/>
        <v>点</v>
      </c>
      <c r="AV174" s="93">
        <f t="shared" si="811"/>
        <v>0</v>
      </c>
      <c r="AW174" s="83" t="str">
        <f t="shared" si="812"/>
        <v/>
      </c>
      <c r="AX174" s="93">
        <f t="shared" si="813"/>
        <v>0</v>
      </c>
      <c r="AY174" s="93">
        <f t="shared" si="814"/>
        <v>0</v>
      </c>
      <c r="AZ174" s="93">
        <f t="shared" si="815"/>
        <v>0</v>
      </c>
      <c r="BA174" s="503">
        <f>IF(U174="",0,COUNTA($U$14:U175))</f>
        <v>0</v>
      </c>
      <c r="BB174" s="503">
        <f>IF(V174="",0,COUNTA($V$14:V175))</f>
        <v>0</v>
      </c>
      <c r="BC174" s="519" t="e">
        <f>IF(OR($L174="20100",$L175="20100",#REF!="20100"),COUNTIF($L$14:L175,"20100"),0)</f>
        <v>#REF!</v>
      </c>
      <c r="BD174" s="521" t="e">
        <f>IF($BC174=0,0,INDEX($N174:$N175,MATCH("20100",$L174:$L175,0),1))</f>
        <v>#REF!</v>
      </c>
      <c r="BE174" s="84" t="str">
        <f t="shared" si="816"/>
        <v/>
      </c>
      <c r="BF174" s="84" t="str">
        <f t="shared" si="817"/>
        <v/>
      </c>
      <c r="BG174" s="84" t="str">
        <f t="shared" si="818"/>
        <v/>
      </c>
      <c r="BH174" s="124" t="str">
        <f>IF(K174="","",COUNTIF($BG$14:BG174,BG174))</f>
        <v/>
      </c>
      <c r="BI174" s="1" t="str">
        <f t="shared" si="819"/>
        <v/>
      </c>
      <c r="BJ174" s="523" t="str">
        <f>IF(D174="","",COUNTIF($AG$14:AG174,AG174))</f>
        <v/>
      </c>
      <c r="BK174" s="523">
        <f t="shared" ref="BK174" si="990">IF(BJ174=1,BJ174,0)</f>
        <v>0</v>
      </c>
      <c r="BL174" s="523" t="str">
        <f t="shared" ref="BL174" si="991">IF(D174="","",$BP174)</f>
        <v/>
      </c>
      <c r="BM174" s="523" t="str">
        <f t="shared" ref="BM174" si="992">IF(E174="","",$BP174)</f>
        <v/>
      </c>
      <c r="BN174" s="523" t="str">
        <f t="shared" ref="BN174" si="993">IF(G174="","",$BP174)</f>
        <v/>
      </c>
      <c r="BO174" s="524" t="str">
        <f t="shared" ref="BO174" si="994">IFERROR(IF(H174="","",BP174),"")</f>
        <v/>
      </c>
      <c r="BP174" s="523">
        <v>81</v>
      </c>
      <c r="BQ174" s="523">
        <f>IF(C174&gt;0,"",IF(COUNTIF(BL174:BO175,BP174)=4,"",1))</f>
        <v>1</v>
      </c>
      <c r="BR174" s="84">
        <f>COUNTIF($AH$14:AH174,AG174&amp;"-"&amp;"*5000m*")</f>
        <v>0</v>
      </c>
      <c r="BS174" s="523">
        <f>SUM(BR174:BR175)/3</f>
        <v>0</v>
      </c>
      <c r="BT174" s="524" t="str">
        <f>IF(AG174="","",IF(AND(COUNTA(K174:K175)=0,COUNTA(U174:V175)=0),1,""))</f>
        <v/>
      </c>
      <c r="BU174" s="523">
        <f>IF(AND($AG174="",COUNTA(U174)&gt;0),1,0)</f>
        <v>0</v>
      </c>
      <c r="BV174" s="523">
        <f>IF(AND($AG174="",COUNTA(V174)&gt;0),1,0)</f>
        <v>0</v>
      </c>
      <c r="BW174" s="523" t="str">
        <f t="shared" ref="BW174" si="995">D174&amp;"-"&amp;U174</f>
        <v>-</v>
      </c>
      <c r="BX174" s="523" t="str">
        <f>IF(U174="","",COUNTIF($BW$14:BW174,BW174))</f>
        <v/>
      </c>
      <c r="BY174" s="523" t="str">
        <f t="shared" ref="BY174" si="996">D174&amp;"-"&amp;V174</f>
        <v>-</v>
      </c>
      <c r="BZ174" s="523" t="str">
        <f>IF(V174="","",COUNTIF($BY$14:BY174,BY174))</f>
        <v/>
      </c>
      <c r="CA174" s="84" t="str">
        <f>IFERROR(IF(VLOOKUP(K174,種目数エラー用!$B:$C,2,FALSE)=(VLOOKUP(K175,種目数エラー用!$B:$C,2,FALSE)),1,""),"")</f>
        <v/>
      </c>
    </row>
    <row r="175" spans="1:79" s="1" customFormat="1" ht="18" customHeight="1" thickBot="1">
      <c r="A175" s="483"/>
      <c r="B175" s="477"/>
      <c r="C175" s="472"/>
      <c r="D175" s="470"/>
      <c r="E175" s="470"/>
      <c r="F175" s="470"/>
      <c r="G175" s="281" t="str">
        <f>IF(C174&gt;0,VLOOKUP(C174,男子登録情報!$A$1:$H$1688,5,0),"")</f>
        <v/>
      </c>
      <c r="H175" s="475"/>
      <c r="I175" s="475"/>
      <c r="J175" s="281" t="s">
        <v>28</v>
      </c>
      <c r="K175" s="280"/>
      <c r="L175" s="5" t="str">
        <f>IF(K175&gt;0,VLOOKUP(K175,男子登録情報!$M$68:$N$86,2,0),"")</f>
        <v/>
      </c>
      <c r="M175" s="281" t="s">
        <v>29</v>
      </c>
      <c r="N175" s="282"/>
      <c r="O175" s="278" t="str">
        <f t="shared" si="831"/>
        <v/>
      </c>
      <c r="P175" s="279"/>
      <c r="Q175" s="332" t="str">
        <f t="shared" si="821"/>
        <v/>
      </c>
      <c r="R175" s="463"/>
      <c r="S175" s="464"/>
      <c r="T175" s="465"/>
      <c r="U175" s="445"/>
      <c r="V175" s="445"/>
      <c r="X175" s="84">
        <f t="shared" si="796"/>
        <v>0</v>
      </c>
      <c r="Z175" s="97">
        <f t="shared" si="797"/>
        <v>0</v>
      </c>
      <c r="AA175" s="523"/>
      <c r="AB175" s="84" t="str">
        <f t="shared" si="783"/>
        <v/>
      </c>
      <c r="AC175" s="84" t="str">
        <f t="shared" si="784"/>
        <v/>
      </c>
      <c r="AD175" s="84" t="str">
        <f t="shared" si="785"/>
        <v/>
      </c>
      <c r="AE175" s="84" t="str">
        <f t="shared" si="786"/>
        <v/>
      </c>
      <c r="AF175" s="100">
        <f t="shared" si="798"/>
        <v>0</v>
      </c>
      <c r="AG175" s="189" t="str">
        <f t="shared" ref="AG175" si="997">AG174</f>
        <v/>
      </c>
      <c r="AH175" s="84" t="str">
        <f t="shared" si="800"/>
        <v/>
      </c>
      <c r="AI175" s="84" t="str">
        <f t="shared" si="801"/>
        <v/>
      </c>
      <c r="AJ175" s="104" t="str">
        <f t="shared" si="788"/>
        <v/>
      </c>
      <c r="AK175" s="93">
        <f t="shared" si="802"/>
        <v>0</v>
      </c>
      <c r="AL175" s="93">
        <f>IFERROR(IF(C175="",0,IF(COUNTIF($C$14:C175,C175)&gt;1,1,0)),"")</f>
        <v>0</v>
      </c>
      <c r="AN175" s="93">
        <f t="shared" si="803"/>
        <v>0</v>
      </c>
      <c r="AO175" s="93" t="str">
        <f t="shared" si="804"/>
        <v>00000</v>
      </c>
      <c r="AP175" s="109" t="str">
        <f t="shared" si="805"/>
        <v>0秒0</v>
      </c>
      <c r="AQ175" s="110">
        <f t="shared" si="806"/>
        <v>0</v>
      </c>
      <c r="AR175" s="110" t="str">
        <f t="shared" si="807"/>
        <v>0</v>
      </c>
      <c r="AS175" s="110" t="str">
        <f t="shared" si="808"/>
        <v>0</v>
      </c>
      <c r="AT175" s="110" t="str">
        <f t="shared" si="809"/>
        <v>0m</v>
      </c>
      <c r="AU175" s="110" t="str">
        <f t="shared" si="810"/>
        <v>点</v>
      </c>
      <c r="AV175" s="93">
        <f t="shared" si="811"/>
        <v>0</v>
      </c>
      <c r="AW175" s="83" t="str">
        <f t="shared" si="812"/>
        <v/>
      </c>
      <c r="AX175" s="93">
        <f t="shared" si="813"/>
        <v>0</v>
      </c>
      <c r="AY175" s="93">
        <f t="shared" si="814"/>
        <v>0</v>
      </c>
      <c r="AZ175" s="93">
        <f t="shared" si="815"/>
        <v>0</v>
      </c>
      <c r="BA175" s="504"/>
      <c r="BB175" s="504"/>
      <c r="BC175" s="520"/>
      <c r="BD175" s="522"/>
      <c r="BE175" s="84" t="str">
        <f t="shared" si="816"/>
        <v/>
      </c>
      <c r="BF175" s="84" t="str">
        <f t="shared" si="817"/>
        <v/>
      </c>
      <c r="BG175" s="84" t="str">
        <f t="shared" si="818"/>
        <v/>
      </c>
      <c r="BH175" s="124" t="str">
        <f>IF(K175="","",COUNTIF($BG$14:BG175,BG175))</f>
        <v/>
      </c>
      <c r="BI175" s="1" t="str">
        <f t="shared" si="819"/>
        <v/>
      </c>
      <c r="BJ175" s="523"/>
      <c r="BK175" s="523"/>
      <c r="BL175" s="523"/>
      <c r="BM175" s="523"/>
      <c r="BN175" s="523"/>
      <c r="BO175" s="525"/>
      <c r="BP175" s="523"/>
      <c r="BQ175" s="523"/>
      <c r="BR175" s="84">
        <f>COUNTIF($AH$14:AH175,AG175&amp;"-"&amp;"*5000m*")</f>
        <v>0</v>
      </c>
      <c r="BS175" s="523"/>
      <c r="BT175" s="525"/>
      <c r="BU175" s="523"/>
      <c r="BV175" s="523"/>
      <c r="BW175" s="523"/>
      <c r="BX175" s="523"/>
      <c r="BY175" s="523"/>
      <c r="BZ175" s="523"/>
      <c r="CA175" s="84"/>
    </row>
    <row r="176" spans="1:79" s="1" customFormat="1" ht="18" customHeight="1" thickTop="1" thickBot="1">
      <c r="A176" s="482">
        <v>82</v>
      </c>
      <c r="B176" s="476" t="s">
        <v>1176</v>
      </c>
      <c r="C176" s="471"/>
      <c r="D176" s="469" t="str">
        <f>IF(C176&gt;0,VLOOKUP(C176,男子登録情報!$A$1:$H$1688,3,0),"")</f>
        <v/>
      </c>
      <c r="E176" s="469" t="str">
        <f>IF(C176&gt;0,VLOOKUP(C176,男子登録情報!$A$1:$H$1688,4,0),"")</f>
        <v/>
      </c>
      <c r="F176" s="469" t="str">
        <f>IF(C176&gt;0,VLOOKUP(C176,男子登録情報!$A$1:$H$1688,7,0),"")</f>
        <v/>
      </c>
      <c r="G176" s="320" t="str">
        <f>IF(C176&gt;0,VLOOKUP(C176,男子登録情報!$A$1:$H$1688,8,0),"")</f>
        <v/>
      </c>
      <c r="H176" s="475" t="e">
        <f>IF(G177&gt;0,VLOOKUP(G177,男子登録情報!$N$2:$O$49,2,0),"")</f>
        <v>#N/A</v>
      </c>
      <c r="I176" s="473" t="str">
        <f t="shared" ref="I176" si="998">IF(C176&gt;0,TEXT(C176,"100000000"),"000000000")</f>
        <v>000000000</v>
      </c>
      <c r="J176" s="321" t="s">
        <v>24</v>
      </c>
      <c r="K176" s="322"/>
      <c r="L176" s="5" t="str">
        <f>IF(K176&gt;0,VLOOKUP(K176,男子登録情報!$M$68:$N$86,2,0),"")</f>
        <v/>
      </c>
      <c r="M176" s="321" t="s">
        <v>27</v>
      </c>
      <c r="N176" s="275"/>
      <c r="O176" s="276" t="str">
        <f t="shared" si="831"/>
        <v/>
      </c>
      <c r="P176" s="277"/>
      <c r="Q176" s="329" t="str">
        <f t="shared" si="821"/>
        <v/>
      </c>
      <c r="R176" s="479"/>
      <c r="S176" s="480"/>
      <c r="T176" s="481"/>
      <c r="U176" s="444"/>
      <c r="V176" s="444"/>
      <c r="X176" s="84">
        <f t="shared" si="796"/>
        <v>0</v>
      </c>
      <c r="Z176" s="97">
        <f t="shared" si="797"/>
        <v>0</v>
      </c>
      <c r="AA176" s="523">
        <f t="shared" ref="AA176" si="999">C176</f>
        <v>0</v>
      </c>
      <c r="AB176" s="84" t="str">
        <f t="shared" si="783"/>
        <v/>
      </c>
      <c r="AC176" s="84" t="str">
        <f t="shared" si="784"/>
        <v/>
      </c>
      <c r="AD176" s="84" t="str">
        <f t="shared" si="785"/>
        <v/>
      </c>
      <c r="AE176" s="84" t="str">
        <f t="shared" si="786"/>
        <v/>
      </c>
      <c r="AF176" s="100">
        <f t="shared" si="798"/>
        <v>0</v>
      </c>
      <c r="AG176" s="188" t="str">
        <f t="shared" ref="AG176" si="1000">IF(D176="","",D176)</f>
        <v/>
      </c>
      <c r="AH176" s="84" t="str">
        <f t="shared" si="800"/>
        <v/>
      </c>
      <c r="AI176" s="84" t="str">
        <f t="shared" si="801"/>
        <v/>
      </c>
      <c r="AJ176" s="104" t="str">
        <f t="shared" si="788"/>
        <v/>
      </c>
      <c r="AK176" s="93">
        <f t="shared" si="802"/>
        <v>0</v>
      </c>
      <c r="AL176" s="93">
        <f>IFERROR(IF(C176="",0,IF(COUNTIF($C$14:C176,C176)&gt;1,1,0)),"")</f>
        <v>0</v>
      </c>
      <c r="AN176" s="93">
        <f t="shared" si="803"/>
        <v>0</v>
      </c>
      <c r="AO176" s="93" t="str">
        <f t="shared" si="804"/>
        <v>00000</v>
      </c>
      <c r="AP176" s="109" t="str">
        <f t="shared" si="805"/>
        <v>0秒0</v>
      </c>
      <c r="AQ176" s="110">
        <f t="shared" si="806"/>
        <v>0</v>
      </c>
      <c r="AR176" s="110" t="str">
        <f t="shared" si="807"/>
        <v>0</v>
      </c>
      <c r="AS176" s="110" t="str">
        <f t="shared" si="808"/>
        <v>0</v>
      </c>
      <c r="AT176" s="110" t="str">
        <f t="shared" si="809"/>
        <v>0m</v>
      </c>
      <c r="AU176" s="110" t="str">
        <f t="shared" si="810"/>
        <v>点</v>
      </c>
      <c r="AV176" s="93">
        <f t="shared" si="811"/>
        <v>0</v>
      </c>
      <c r="AW176" s="83" t="str">
        <f t="shared" si="812"/>
        <v/>
      </c>
      <c r="AX176" s="93">
        <f t="shared" si="813"/>
        <v>0</v>
      </c>
      <c r="AY176" s="93">
        <f t="shared" si="814"/>
        <v>0</v>
      </c>
      <c r="AZ176" s="93">
        <f t="shared" si="815"/>
        <v>0</v>
      </c>
      <c r="BA176" s="503">
        <f>IF(U176="",0,COUNTA($U$14:U177))</f>
        <v>0</v>
      </c>
      <c r="BB176" s="503">
        <f>IF(V176="",0,COUNTA($V$14:V177))</f>
        <v>0</v>
      </c>
      <c r="BC176" s="519" t="e">
        <f>IF(OR($L176="20100",$L177="20100",#REF!="20100"),COUNTIF($L$14:L177,"20100"),0)</f>
        <v>#REF!</v>
      </c>
      <c r="BD176" s="521" t="e">
        <f>IF($BC176=0,0,INDEX($N176:$N177,MATCH("20100",$L176:$L177,0),1))</f>
        <v>#REF!</v>
      </c>
      <c r="BE176" s="84" t="str">
        <f t="shared" si="816"/>
        <v/>
      </c>
      <c r="BF176" s="84" t="str">
        <f t="shared" si="817"/>
        <v/>
      </c>
      <c r="BG176" s="84" t="str">
        <f t="shared" si="818"/>
        <v/>
      </c>
      <c r="BH176" s="124" t="str">
        <f>IF(K176="","",COUNTIF($BG$14:BG176,BG176))</f>
        <v/>
      </c>
      <c r="BI176" s="1" t="str">
        <f t="shared" si="819"/>
        <v/>
      </c>
      <c r="BJ176" s="523" t="str">
        <f>IF(D176="","",COUNTIF($AG$14:AG176,AG176))</f>
        <v/>
      </c>
      <c r="BK176" s="523">
        <f t="shared" ref="BK176" si="1001">IF(BJ176=1,BJ176,0)</f>
        <v>0</v>
      </c>
      <c r="BL176" s="523" t="str">
        <f t="shared" ref="BL176" si="1002">IF(D176="","",$BP176)</f>
        <v/>
      </c>
      <c r="BM176" s="523" t="str">
        <f t="shared" ref="BM176" si="1003">IF(E176="","",$BP176)</f>
        <v/>
      </c>
      <c r="BN176" s="523" t="str">
        <f t="shared" ref="BN176" si="1004">IF(G176="","",$BP176)</f>
        <v/>
      </c>
      <c r="BO176" s="524" t="str">
        <f t="shared" ref="BO176" si="1005">IFERROR(IF(H176="","",BP176),"")</f>
        <v/>
      </c>
      <c r="BP176" s="523">
        <v>82</v>
      </c>
      <c r="BQ176" s="523">
        <f>IF(C176&gt;0,"",IF(COUNTIF(BL176:BO177,BP176)=4,"",1))</f>
        <v>1</v>
      </c>
      <c r="BR176" s="84">
        <f>COUNTIF($AH$14:AH176,AG176&amp;"-"&amp;"*5000m*")</f>
        <v>0</v>
      </c>
      <c r="BS176" s="523">
        <f>SUM(BR176:BR177)/3</f>
        <v>0</v>
      </c>
      <c r="BT176" s="524" t="str">
        <f>IF(AG176="","",IF(AND(COUNTA(K176:K177)=0,COUNTA(U176:V177)=0),1,""))</f>
        <v/>
      </c>
      <c r="BU176" s="523">
        <f>IF(AND($AG176="",COUNTA(U176)&gt;0),1,0)</f>
        <v>0</v>
      </c>
      <c r="BV176" s="523">
        <f>IF(AND($AG176="",COUNTA(V176)&gt;0),1,0)</f>
        <v>0</v>
      </c>
      <c r="BW176" s="523" t="str">
        <f t="shared" ref="BW176" si="1006">D176&amp;"-"&amp;U176</f>
        <v>-</v>
      </c>
      <c r="BX176" s="523" t="str">
        <f>IF(U176="","",COUNTIF($BW$14:BW176,BW176))</f>
        <v/>
      </c>
      <c r="BY176" s="523" t="str">
        <f t="shared" ref="BY176" si="1007">D176&amp;"-"&amp;V176</f>
        <v>-</v>
      </c>
      <c r="BZ176" s="523" t="str">
        <f>IF(V176="","",COUNTIF($BY$14:BY176,BY176))</f>
        <v/>
      </c>
      <c r="CA176" s="84" t="str">
        <f>IFERROR(IF(VLOOKUP(K176,種目数エラー用!$B:$C,2,FALSE)=(VLOOKUP(K177,種目数エラー用!$B:$C,2,FALSE)),1,""),"")</f>
        <v/>
      </c>
    </row>
    <row r="177" spans="1:79" s="1" customFormat="1" ht="18" customHeight="1" thickBot="1">
      <c r="A177" s="483"/>
      <c r="B177" s="477"/>
      <c r="C177" s="472"/>
      <c r="D177" s="470"/>
      <c r="E177" s="470"/>
      <c r="F177" s="470"/>
      <c r="G177" s="281" t="str">
        <f>IF(C176&gt;0,VLOOKUP(C176,男子登録情報!$A$1:$H$1688,5,0),"")</f>
        <v/>
      </c>
      <c r="H177" s="475"/>
      <c r="I177" s="475"/>
      <c r="J177" s="281" t="s">
        <v>28</v>
      </c>
      <c r="K177" s="280"/>
      <c r="L177" s="5" t="str">
        <f>IF(K177&gt;0,VLOOKUP(K177,男子登録情報!$M$68:$N$86,2,0),"")</f>
        <v/>
      </c>
      <c r="M177" s="281" t="s">
        <v>29</v>
      </c>
      <c r="N177" s="282"/>
      <c r="O177" s="278" t="str">
        <f t="shared" si="831"/>
        <v/>
      </c>
      <c r="P177" s="279"/>
      <c r="Q177" s="332" t="str">
        <f t="shared" si="821"/>
        <v/>
      </c>
      <c r="R177" s="463"/>
      <c r="S177" s="464"/>
      <c r="T177" s="465"/>
      <c r="U177" s="445"/>
      <c r="V177" s="445"/>
      <c r="X177" s="84">
        <f t="shared" si="796"/>
        <v>0</v>
      </c>
      <c r="Z177" s="97">
        <f t="shared" si="797"/>
        <v>0</v>
      </c>
      <c r="AA177" s="523"/>
      <c r="AB177" s="84" t="str">
        <f t="shared" si="783"/>
        <v/>
      </c>
      <c r="AC177" s="84" t="str">
        <f t="shared" si="784"/>
        <v/>
      </c>
      <c r="AD177" s="84" t="str">
        <f t="shared" si="785"/>
        <v/>
      </c>
      <c r="AE177" s="84" t="str">
        <f t="shared" si="786"/>
        <v/>
      </c>
      <c r="AF177" s="100">
        <f t="shared" si="798"/>
        <v>0</v>
      </c>
      <c r="AG177" s="189" t="str">
        <f t="shared" ref="AG177" si="1008">AG176</f>
        <v/>
      </c>
      <c r="AH177" s="84" t="str">
        <f t="shared" si="800"/>
        <v/>
      </c>
      <c r="AI177" s="84" t="str">
        <f t="shared" si="801"/>
        <v/>
      </c>
      <c r="AJ177" s="104" t="str">
        <f t="shared" si="788"/>
        <v/>
      </c>
      <c r="AK177" s="93">
        <f t="shared" si="802"/>
        <v>0</v>
      </c>
      <c r="AL177" s="93">
        <f>IFERROR(IF(C177="",0,IF(COUNTIF($C$14:C177,C177)&gt;1,1,0)),"")</f>
        <v>0</v>
      </c>
      <c r="AN177" s="93">
        <f t="shared" si="803"/>
        <v>0</v>
      </c>
      <c r="AO177" s="93" t="str">
        <f t="shared" si="804"/>
        <v>00000</v>
      </c>
      <c r="AP177" s="109" t="str">
        <f t="shared" si="805"/>
        <v>0秒0</v>
      </c>
      <c r="AQ177" s="110">
        <f t="shared" si="806"/>
        <v>0</v>
      </c>
      <c r="AR177" s="110" t="str">
        <f t="shared" si="807"/>
        <v>0</v>
      </c>
      <c r="AS177" s="110" t="str">
        <f t="shared" si="808"/>
        <v>0</v>
      </c>
      <c r="AT177" s="110" t="str">
        <f t="shared" si="809"/>
        <v>0m</v>
      </c>
      <c r="AU177" s="110" t="str">
        <f t="shared" si="810"/>
        <v>点</v>
      </c>
      <c r="AV177" s="93">
        <f t="shared" si="811"/>
        <v>0</v>
      </c>
      <c r="AW177" s="83" t="str">
        <f t="shared" si="812"/>
        <v/>
      </c>
      <c r="AX177" s="93">
        <f t="shared" si="813"/>
        <v>0</v>
      </c>
      <c r="AY177" s="93">
        <f t="shared" si="814"/>
        <v>0</v>
      </c>
      <c r="AZ177" s="93">
        <f t="shared" si="815"/>
        <v>0</v>
      </c>
      <c r="BA177" s="504"/>
      <c r="BB177" s="504"/>
      <c r="BC177" s="520"/>
      <c r="BD177" s="522"/>
      <c r="BE177" s="84" t="str">
        <f t="shared" si="816"/>
        <v/>
      </c>
      <c r="BF177" s="84" t="str">
        <f t="shared" si="817"/>
        <v/>
      </c>
      <c r="BG177" s="84" t="str">
        <f t="shared" si="818"/>
        <v/>
      </c>
      <c r="BH177" s="124" t="str">
        <f>IF(K177="","",COUNTIF($BG$14:BG177,BG177))</f>
        <v/>
      </c>
      <c r="BI177" s="1" t="str">
        <f t="shared" si="819"/>
        <v/>
      </c>
      <c r="BJ177" s="523"/>
      <c r="BK177" s="523"/>
      <c r="BL177" s="523"/>
      <c r="BM177" s="523"/>
      <c r="BN177" s="523"/>
      <c r="BO177" s="525"/>
      <c r="BP177" s="523"/>
      <c r="BQ177" s="523"/>
      <c r="BR177" s="84">
        <f>COUNTIF($AH$14:AH177,AG177&amp;"-"&amp;"*5000m*")</f>
        <v>0</v>
      </c>
      <c r="BS177" s="523"/>
      <c r="BT177" s="525"/>
      <c r="BU177" s="523"/>
      <c r="BV177" s="523"/>
      <c r="BW177" s="523"/>
      <c r="BX177" s="523"/>
      <c r="BY177" s="523"/>
      <c r="BZ177" s="523"/>
      <c r="CA177" s="84"/>
    </row>
    <row r="178" spans="1:79" s="1" customFormat="1" ht="18" customHeight="1" thickTop="1" thickBot="1">
      <c r="A178" s="482">
        <v>83</v>
      </c>
      <c r="B178" s="476" t="s">
        <v>1176</v>
      </c>
      <c r="C178" s="471"/>
      <c r="D178" s="469" t="str">
        <f>IF(C178&gt;0,VLOOKUP(C178,男子登録情報!$A$1:$H$1688,3,0),"")</f>
        <v/>
      </c>
      <c r="E178" s="469" t="str">
        <f>IF(C178&gt;0,VLOOKUP(C178,男子登録情報!$A$1:$H$1688,4,0),"")</f>
        <v/>
      </c>
      <c r="F178" s="469" t="str">
        <f>IF(C178&gt;0,VLOOKUP(C178,男子登録情報!$A$1:$H$1688,7,0),"")</f>
        <v/>
      </c>
      <c r="G178" s="320" t="str">
        <f>IF(C178&gt;0,VLOOKUP(C178,男子登録情報!$A$1:$H$1688,8,0),"")</f>
        <v/>
      </c>
      <c r="H178" s="475" t="e">
        <f>IF(G179&gt;0,VLOOKUP(G179,男子登録情報!$N$2:$O$49,2,0),"")</f>
        <v>#N/A</v>
      </c>
      <c r="I178" s="473" t="str">
        <f t="shared" ref="I178" si="1009">IF(C178&gt;0,TEXT(C178,"100000000"),"000000000")</f>
        <v>000000000</v>
      </c>
      <c r="J178" s="321" t="s">
        <v>24</v>
      </c>
      <c r="K178" s="322"/>
      <c r="L178" s="5" t="str">
        <f>IF(K178&gt;0,VLOOKUP(K178,男子登録情報!$M$68:$N$86,2,0),"")</f>
        <v/>
      </c>
      <c r="M178" s="321" t="s">
        <v>27</v>
      </c>
      <c r="N178" s="275"/>
      <c r="O178" s="276" t="str">
        <f t="shared" si="831"/>
        <v/>
      </c>
      <c r="P178" s="277"/>
      <c r="Q178" s="329" t="str">
        <f t="shared" si="821"/>
        <v/>
      </c>
      <c r="R178" s="479"/>
      <c r="S178" s="480"/>
      <c r="T178" s="481"/>
      <c r="U178" s="444"/>
      <c r="V178" s="444"/>
      <c r="X178" s="84">
        <f t="shared" si="796"/>
        <v>0</v>
      </c>
      <c r="Z178" s="97">
        <f t="shared" si="797"/>
        <v>0</v>
      </c>
      <c r="AA178" s="523">
        <f t="shared" ref="AA178" si="1010">C178</f>
        <v>0</v>
      </c>
      <c r="AB178" s="84" t="str">
        <f t="shared" si="783"/>
        <v/>
      </c>
      <c r="AC178" s="84" t="str">
        <f t="shared" si="784"/>
        <v/>
      </c>
      <c r="AD178" s="84" t="str">
        <f t="shared" si="785"/>
        <v/>
      </c>
      <c r="AE178" s="84" t="str">
        <f t="shared" si="786"/>
        <v/>
      </c>
      <c r="AF178" s="100">
        <f t="shared" si="798"/>
        <v>0</v>
      </c>
      <c r="AG178" s="188" t="str">
        <f t="shared" ref="AG178" si="1011">IF(D178="","",D178)</f>
        <v/>
      </c>
      <c r="AH178" s="84" t="str">
        <f t="shared" si="800"/>
        <v/>
      </c>
      <c r="AI178" s="84" t="str">
        <f t="shared" si="801"/>
        <v/>
      </c>
      <c r="AJ178" s="104" t="str">
        <f t="shared" si="788"/>
        <v/>
      </c>
      <c r="AK178" s="93">
        <f t="shared" si="802"/>
        <v>0</v>
      </c>
      <c r="AL178" s="93">
        <f>IFERROR(IF(C178="",0,IF(COUNTIF($C$14:C178,C178)&gt;1,1,0)),"")</f>
        <v>0</v>
      </c>
      <c r="AN178" s="93">
        <f t="shared" si="803"/>
        <v>0</v>
      </c>
      <c r="AO178" s="93" t="str">
        <f t="shared" si="804"/>
        <v>00000</v>
      </c>
      <c r="AP178" s="109" t="str">
        <f t="shared" si="805"/>
        <v>0秒0</v>
      </c>
      <c r="AQ178" s="110">
        <f t="shared" si="806"/>
        <v>0</v>
      </c>
      <c r="AR178" s="110" t="str">
        <f t="shared" si="807"/>
        <v>0</v>
      </c>
      <c r="AS178" s="110" t="str">
        <f t="shared" si="808"/>
        <v>0</v>
      </c>
      <c r="AT178" s="110" t="str">
        <f t="shared" si="809"/>
        <v>0m</v>
      </c>
      <c r="AU178" s="110" t="str">
        <f t="shared" si="810"/>
        <v>点</v>
      </c>
      <c r="AV178" s="93">
        <f t="shared" si="811"/>
        <v>0</v>
      </c>
      <c r="AW178" s="83" t="str">
        <f t="shared" si="812"/>
        <v/>
      </c>
      <c r="AX178" s="93">
        <f t="shared" si="813"/>
        <v>0</v>
      </c>
      <c r="AY178" s="93">
        <f t="shared" si="814"/>
        <v>0</v>
      </c>
      <c r="AZ178" s="93">
        <f t="shared" si="815"/>
        <v>0</v>
      </c>
      <c r="BA178" s="503">
        <f>IF(U178="",0,COUNTA($U$14:U179))</f>
        <v>0</v>
      </c>
      <c r="BB178" s="503">
        <f>IF(V178="",0,COUNTA($V$14:V179))</f>
        <v>0</v>
      </c>
      <c r="BC178" s="519" t="e">
        <f>IF(OR($L178="20100",$L179="20100",#REF!="20100"),COUNTIF($L$14:L179,"20100"),0)</f>
        <v>#REF!</v>
      </c>
      <c r="BD178" s="521" t="e">
        <f>IF($BC178=0,0,INDEX($N178:$N179,MATCH("20100",$L178:$L179,0),1))</f>
        <v>#REF!</v>
      </c>
      <c r="BE178" s="84" t="str">
        <f t="shared" si="816"/>
        <v/>
      </c>
      <c r="BF178" s="84" t="str">
        <f t="shared" si="817"/>
        <v/>
      </c>
      <c r="BG178" s="84" t="str">
        <f t="shared" si="818"/>
        <v/>
      </c>
      <c r="BH178" s="124" t="str">
        <f>IF(K178="","",COUNTIF($BG$14:BG178,BG178))</f>
        <v/>
      </c>
      <c r="BI178" s="1" t="str">
        <f t="shared" si="819"/>
        <v/>
      </c>
      <c r="BJ178" s="523" t="str">
        <f>IF(D178="","",COUNTIF($AG$14:AG178,AG178))</f>
        <v/>
      </c>
      <c r="BK178" s="523">
        <f t="shared" ref="BK178" si="1012">IF(BJ178=1,BJ178,0)</f>
        <v>0</v>
      </c>
      <c r="BL178" s="523" t="str">
        <f t="shared" ref="BL178" si="1013">IF(D178="","",$BP178)</f>
        <v/>
      </c>
      <c r="BM178" s="523" t="str">
        <f t="shared" ref="BM178" si="1014">IF(E178="","",$BP178)</f>
        <v/>
      </c>
      <c r="BN178" s="523" t="str">
        <f t="shared" ref="BN178" si="1015">IF(G178="","",$BP178)</f>
        <v/>
      </c>
      <c r="BO178" s="524" t="str">
        <f t="shared" ref="BO178" si="1016">IFERROR(IF(H178="","",BP178),"")</f>
        <v/>
      </c>
      <c r="BP178" s="523">
        <v>83</v>
      </c>
      <c r="BQ178" s="523">
        <f>IF(C178&gt;0,"",IF(COUNTIF(BL178:BO179,BP178)=4,"",1))</f>
        <v>1</v>
      </c>
      <c r="BR178" s="84">
        <f>COUNTIF($AH$14:AH178,AG178&amp;"-"&amp;"*5000m*")</f>
        <v>0</v>
      </c>
      <c r="BS178" s="523">
        <f>SUM(BR178:BR179)/3</f>
        <v>0</v>
      </c>
      <c r="BT178" s="524" t="str">
        <f>IF(AG178="","",IF(AND(COUNTA(K178:K179)=0,COUNTA(U178:V179)=0),1,""))</f>
        <v/>
      </c>
      <c r="BU178" s="523">
        <f>IF(AND($AG178="",COUNTA(U178)&gt;0),1,0)</f>
        <v>0</v>
      </c>
      <c r="BV178" s="523">
        <f>IF(AND($AG178="",COUNTA(V178)&gt;0),1,0)</f>
        <v>0</v>
      </c>
      <c r="BW178" s="523" t="str">
        <f t="shared" ref="BW178" si="1017">D178&amp;"-"&amp;U178</f>
        <v>-</v>
      </c>
      <c r="BX178" s="523" t="str">
        <f>IF(U178="","",COUNTIF($BW$14:BW178,BW178))</f>
        <v/>
      </c>
      <c r="BY178" s="523" t="str">
        <f t="shared" ref="BY178" si="1018">D178&amp;"-"&amp;V178</f>
        <v>-</v>
      </c>
      <c r="BZ178" s="523" t="str">
        <f>IF(V178="","",COUNTIF($BY$14:BY178,BY178))</f>
        <v/>
      </c>
      <c r="CA178" s="84" t="str">
        <f>IFERROR(IF(VLOOKUP(K178,種目数エラー用!$B:$C,2,FALSE)=(VLOOKUP(K179,種目数エラー用!$B:$C,2,FALSE)),1,""),"")</f>
        <v/>
      </c>
    </row>
    <row r="179" spans="1:79" s="1" customFormat="1" ht="18" customHeight="1" thickBot="1">
      <c r="A179" s="483"/>
      <c r="B179" s="477"/>
      <c r="C179" s="472"/>
      <c r="D179" s="470"/>
      <c r="E179" s="470"/>
      <c r="F179" s="470"/>
      <c r="G179" s="281" t="str">
        <f>IF(C178&gt;0,VLOOKUP(C178,男子登録情報!$A$1:$H$1688,5,0),"")</f>
        <v/>
      </c>
      <c r="H179" s="475"/>
      <c r="I179" s="475"/>
      <c r="J179" s="281" t="s">
        <v>28</v>
      </c>
      <c r="K179" s="280"/>
      <c r="L179" s="5" t="str">
        <f>IF(K179&gt;0,VLOOKUP(K179,男子登録情報!$M$68:$N$86,2,0),"")</f>
        <v/>
      </c>
      <c r="M179" s="281" t="s">
        <v>29</v>
      </c>
      <c r="N179" s="282"/>
      <c r="O179" s="278" t="str">
        <f t="shared" si="831"/>
        <v/>
      </c>
      <c r="P179" s="279"/>
      <c r="Q179" s="332" t="str">
        <f t="shared" si="821"/>
        <v/>
      </c>
      <c r="R179" s="463"/>
      <c r="S179" s="464"/>
      <c r="T179" s="465"/>
      <c r="U179" s="445"/>
      <c r="V179" s="445"/>
      <c r="X179" s="84">
        <f t="shared" si="796"/>
        <v>0</v>
      </c>
      <c r="Z179" s="97">
        <f t="shared" si="797"/>
        <v>0</v>
      </c>
      <c r="AA179" s="523"/>
      <c r="AB179" s="84" t="str">
        <f t="shared" si="783"/>
        <v/>
      </c>
      <c r="AC179" s="84" t="str">
        <f t="shared" si="784"/>
        <v/>
      </c>
      <c r="AD179" s="84" t="str">
        <f t="shared" si="785"/>
        <v/>
      </c>
      <c r="AE179" s="84" t="str">
        <f t="shared" si="786"/>
        <v/>
      </c>
      <c r="AF179" s="100">
        <f t="shared" si="798"/>
        <v>0</v>
      </c>
      <c r="AG179" s="189" t="str">
        <f t="shared" ref="AG179" si="1019">AG178</f>
        <v/>
      </c>
      <c r="AH179" s="84" t="str">
        <f t="shared" si="800"/>
        <v/>
      </c>
      <c r="AI179" s="84" t="str">
        <f t="shared" si="801"/>
        <v/>
      </c>
      <c r="AJ179" s="104" t="str">
        <f t="shared" si="788"/>
        <v/>
      </c>
      <c r="AK179" s="93">
        <f t="shared" si="802"/>
        <v>0</v>
      </c>
      <c r="AL179" s="93">
        <f>IFERROR(IF(C179="",0,IF(COUNTIF($C$14:C179,C179)&gt;1,1,0)),"")</f>
        <v>0</v>
      </c>
      <c r="AN179" s="93">
        <f t="shared" si="803"/>
        <v>0</v>
      </c>
      <c r="AO179" s="93" t="str">
        <f t="shared" si="804"/>
        <v>00000</v>
      </c>
      <c r="AP179" s="109" t="str">
        <f t="shared" si="805"/>
        <v>0秒0</v>
      </c>
      <c r="AQ179" s="110">
        <f t="shared" si="806"/>
        <v>0</v>
      </c>
      <c r="AR179" s="110" t="str">
        <f t="shared" si="807"/>
        <v>0</v>
      </c>
      <c r="AS179" s="110" t="str">
        <f t="shared" si="808"/>
        <v>0</v>
      </c>
      <c r="AT179" s="110" t="str">
        <f t="shared" si="809"/>
        <v>0m</v>
      </c>
      <c r="AU179" s="110" t="str">
        <f t="shared" si="810"/>
        <v>点</v>
      </c>
      <c r="AV179" s="93">
        <f t="shared" si="811"/>
        <v>0</v>
      </c>
      <c r="AW179" s="83" t="str">
        <f t="shared" si="812"/>
        <v/>
      </c>
      <c r="AX179" s="93">
        <f t="shared" si="813"/>
        <v>0</v>
      </c>
      <c r="AY179" s="93">
        <f t="shared" si="814"/>
        <v>0</v>
      </c>
      <c r="AZ179" s="93">
        <f t="shared" si="815"/>
        <v>0</v>
      </c>
      <c r="BA179" s="504"/>
      <c r="BB179" s="504"/>
      <c r="BC179" s="520"/>
      <c r="BD179" s="522"/>
      <c r="BE179" s="84" t="str">
        <f t="shared" si="816"/>
        <v/>
      </c>
      <c r="BF179" s="84" t="str">
        <f t="shared" si="817"/>
        <v/>
      </c>
      <c r="BG179" s="84" t="str">
        <f t="shared" si="818"/>
        <v/>
      </c>
      <c r="BH179" s="124" t="str">
        <f>IF(K179="","",COUNTIF($BG$14:BG179,BG179))</f>
        <v/>
      </c>
      <c r="BI179" s="1" t="str">
        <f t="shared" si="819"/>
        <v/>
      </c>
      <c r="BJ179" s="523"/>
      <c r="BK179" s="523"/>
      <c r="BL179" s="523"/>
      <c r="BM179" s="523"/>
      <c r="BN179" s="523"/>
      <c r="BO179" s="525"/>
      <c r="BP179" s="523"/>
      <c r="BQ179" s="523"/>
      <c r="BR179" s="84">
        <f>COUNTIF($AH$14:AH179,AG179&amp;"-"&amp;"*5000m*")</f>
        <v>0</v>
      </c>
      <c r="BS179" s="523"/>
      <c r="BT179" s="525"/>
      <c r="BU179" s="523"/>
      <c r="BV179" s="523"/>
      <c r="BW179" s="523"/>
      <c r="BX179" s="523"/>
      <c r="BY179" s="523"/>
      <c r="BZ179" s="523"/>
      <c r="CA179" s="84"/>
    </row>
    <row r="180" spans="1:79" s="1" customFormat="1" ht="18" customHeight="1" thickTop="1" thickBot="1">
      <c r="A180" s="482">
        <v>84</v>
      </c>
      <c r="B180" s="476" t="s">
        <v>1176</v>
      </c>
      <c r="C180" s="471"/>
      <c r="D180" s="469" t="str">
        <f>IF(C180&gt;0,VLOOKUP(C180,男子登録情報!$A$1:$H$1688,3,0),"")</f>
        <v/>
      </c>
      <c r="E180" s="469" t="str">
        <f>IF(C180&gt;0,VLOOKUP(C180,男子登録情報!$A$1:$H$1688,4,0),"")</f>
        <v/>
      </c>
      <c r="F180" s="469" t="str">
        <f>IF(C180&gt;0,VLOOKUP(C180,男子登録情報!$A$1:$H$1688,7,0),"")</f>
        <v/>
      </c>
      <c r="G180" s="320" t="str">
        <f>IF(C180&gt;0,VLOOKUP(C180,男子登録情報!$A$1:$H$1688,8,0),"")</f>
        <v/>
      </c>
      <c r="H180" s="475" t="e">
        <f>IF(G181&gt;0,VLOOKUP(G181,男子登録情報!$N$2:$O$49,2,0),"")</f>
        <v>#N/A</v>
      </c>
      <c r="I180" s="473" t="str">
        <f t="shared" ref="I180" si="1020">IF(C180&gt;0,TEXT(C180,"100000000"),"000000000")</f>
        <v>000000000</v>
      </c>
      <c r="J180" s="321" t="s">
        <v>24</v>
      </c>
      <c r="K180" s="322"/>
      <c r="L180" s="5" t="str">
        <f>IF(K180&gt;0,VLOOKUP(K180,男子登録情報!$M$68:$N$86,2,0),"")</f>
        <v/>
      </c>
      <c r="M180" s="321" t="s">
        <v>27</v>
      </c>
      <c r="N180" s="275"/>
      <c r="O180" s="276" t="str">
        <f t="shared" si="831"/>
        <v/>
      </c>
      <c r="P180" s="277"/>
      <c r="Q180" s="329" t="str">
        <f t="shared" si="821"/>
        <v/>
      </c>
      <c r="R180" s="479"/>
      <c r="S180" s="480"/>
      <c r="T180" s="481"/>
      <c r="U180" s="444"/>
      <c r="V180" s="444"/>
      <c r="X180" s="84">
        <f t="shared" si="796"/>
        <v>0</v>
      </c>
      <c r="Z180" s="97">
        <f t="shared" si="797"/>
        <v>0</v>
      </c>
      <c r="AA180" s="523">
        <f t="shared" ref="AA180" si="1021">C180</f>
        <v>0</v>
      </c>
      <c r="AB180" s="84" t="str">
        <f t="shared" si="783"/>
        <v/>
      </c>
      <c r="AC180" s="84" t="str">
        <f t="shared" si="784"/>
        <v/>
      </c>
      <c r="AD180" s="84" t="str">
        <f t="shared" si="785"/>
        <v/>
      </c>
      <c r="AE180" s="84" t="str">
        <f t="shared" si="786"/>
        <v/>
      </c>
      <c r="AF180" s="100">
        <f t="shared" si="798"/>
        <v>0</v>
      </c>
      <c r="AG180" s="188" t="str">
        <f t="shared" ref="AG180" si="1022">IF(D180="","",D180)</f>
        <v/>
      </c>
      <c r="AH180" s="84" t="str">
        <f t="shared" si="800"/>
        <v/>
      </c>
      <c r="AI180" s="84" t="str">
        <f t="shared" si="801"/>
        <v/>
      </c>
      <c r="AJ180" s="104" t="str">
        <f t="shared" si="788"/>
        <v/>
      </c>
      <c r="AK180" s="93">
        <f t="shared" si="802"/>
        <v>0</v>
      </c>
      <c r="AL180" s="93">
        <f>IFERROR(IF(C180="",0,IF(COUNTIF($C$14:C180,C180)&gt;1,1,0)),"")</f>
        <v>0</v>
      </c>
      <c r="AN180" s="93">
        <f t="shared" si="803"/>
        <v>0</v>
      </c>
      <c r="AO180" s="93" t="str">
        <f t="shared" si="804"/>
        <v>00000</v>
      </c>
      <c r="AP180" s="109" t="str">
        <f t="shared" si="805"/>
        <v>0秒0</v>
      </c>
      <c r="AQ180" s="110">
        <f t="shared" si="806"/>
        <v>0</v>
      </c>
      <c r="AR180" s="110" t="str">
        <f t="shared" si="807"/>
        <v>0</v>
      </c>
      <c r="AS180" s="110" t="str">
        <f t="shared" si="808"/>
        <v>0</v>
      </c>
      <c r="AT180" s="110" t="str">
        <f t="shared" si="809"/>
        <v>0m</v>
      </c>
      <c r="AU180" s="110" t="str">
        <f t="shared" si="810"/>
        <v>点</v>
      </c>
      <c r="AV180" s="93">
        <f t="shared" si="811"/>
        <v>0</v>
      </c>
      <c r="AW180" s="83" t="str">
        <f t="shared" si="812"/>
        <v/>
      </c>
      <c r="AX180" s="93">
        <f t="shared" si="813"/>
        <v>0</v>
      </c>
      <c r="AY180" s="93">
        <f t="shared" si="814"/>
        <v>0</v>
      </c>
      <c r="AZ180" s="93">
        <f t="shared" si="815"/>
        <v>0</v>
      </c>
      <c r="BA180" s="503">
        <f>IF(U180="",0,COUNTA($U$14:U181))</f>
        <v>0</v>
      </c>
      <c r="BB180" s="503">
        <f>IF(V180="",0,COUNTA($V$14:V181))</f>
        <v>0</v>
      </c>
      <c r="BC180" s="519" t="e">
        <f>IF(OR($L180="20100",$L181="20100",#REF!="20100"),COUNTIF($L$14:L181,"20100"),0)</f>
        <v>#REF!</v>
      </c>
      <c r="BD180" s="521" t="e">
        <f>IF($BC180=0,0,INDEX($N180:$N181,MATCH("20100",$L180:$L181,0),1))</f>
        <v>#REF!</v>
      </c>
      <c r="BE180" s="84" t="str">
        <f t="shared" si="816"/>
        <v/>
      </c>
      <c r="BF180" s="84" t="str">
        <f t="shared" si="817"/>
        <v/>
      </c>
      <c r="BG180" s="84" t="str">
        <f t="shared" si="818"/>
        <v/>
      </c>
      <c r="BH180" s="124" t="str">
        <f>IF(K180="","",COUNTIF($BG$14:BG180,BG180))</f>
        <v/>
      </c>
      <c r="BI180" s="1" t="str">
        <f t="shared" si="819"/>
        <v/>
      </c>
      <c r="BJ180" s="523" t="str">
        <f>IF(D180="","",COUNTIF($AG$14:AG180,AG180))</f>
        <v/>
      </c>
      <c r="BK180" s="523">
        <f t="shared" ref="BK180" si="1023">IF(BJ180=1,BJ180,0)</f>
        <v>0</v>
      </c>
      <c r="BL180" s="523" t="str">
        <f t="shared" ref="BL180" si="1024">IF(D180="","",$BP180)</f>
        <v/>
      </c>
      <c r="BM180" s="523" t="str">
        <f t="shared" ref="BM180" si="1025">IF(E180="","",$BP180)</f>
        <v/>
      </c>
      <c r="BN180" s="523" t="str">
        <f t="shared" ref="BN180" si="1026">IF(G180="","",$BP180)</f>
        <v/>
      </c>
      <c r="BO180" s="524" t="str">
        <f t="shared" ref="BO180" si="1027">IFERROR(IF(H180="","",BP180),"")</f>
        <v/>
      </c>
      <c r="BP180" s="523">
        <v>84</v>
      </c>
      <c r="BQ180" s="523">
        <f>IF(C180&gt;0,"",IF(COUNTIF(BL180:BO181,BP180)=4,"",1))</f>
        <v>1</v>
      </c>
      <c r="BR180" s="84">
        <f>COUNTIF($AH$14:AH180,AG180&amp;"-"&amp;"*5000m*")</f>
        <v>0</v>
      </c>
      <c r="BS180" s="523">
        <f>SUM(BR180:BR181)/3</f>
        <v>0</v>
      </c>
      <c r="BT180" s="524" t="str">
        <f>IF(AG180="","",IF(AND(COUNTA(K180:K181)=0,COUNTA(U180:V181)=0),1,""))</f>
        <v/>
      </c>
      <c r="BU180" s="523">
        <f>IF(AND($AG180="",COUNTA(U180)&gt;0),1,0)</f>
        <v>0</v>
      </c>
      <c r="BV180" s="523">
        <f>IF(AND($AG180="",COUNTA(V180)&gt;0),1,0)</f>
        <v>0</v>
      </c>
      <c r="BW180" s="523" t="str">
        <f t="shared" ref="BW180" si="1028">D180&amp;"-"&amp;U180</f>
        <v>-</v>
      </c>
      <c r="BX180" s="523" t="str">
        <f>IF(U180="","",COUNTIF($BW$14:BW180,BW180))</f>
        <v/>
      </c>
      <c r="BY180" s="523" t="str">
        <f t="shared" ref="BY180" si="1029">D180&amp;"-"&amp;V180</f>
        <v>-</v>
      </c>
      <c r="BZ180" s="523" t="str">
        <f>IF(V180="","",COUNTIF($BY$14:BY180,BY180))</f>
        <v/>
      </c>
      <c r="CA180" s="84" t="str">
        <f>IFERROR(IF(VLOOKUP(K180,種目数エラー用!$B:$C,2,FALSE)=(VLOOKUP(K181,種目数エラー用!$B:$C,2,FALSE)),1,""),"")</f>
        <v/>
      </c>
    </row>
    <row r="181" spans="1:79" s="1" customFormat="1" ht="18" customHeight="1" thickBot="1">
      <c r="A181" s="483"/>
      <c r="B181" s="477"/>
      <c r="C181" s="472"/>
      <c r="D181" s="470"/>
      <c r="E181" s="470"/>
      <c r="F181" s="470"/>
      <c r="G181" s="281" t="str">
        <f>IF(C180&gt;0,VLOOKUP(C180,男子登録情報!$A$1:$H$1688,5,0),"")</f>
        <v/>
      </c>
      <c r="H181" s="475"/>
      <c r="I181" s="475"/>
      <c r="J181" s="281" t="s">
        <v>28</v>
      </c>
      <c r="K181" s="280"/>
      <c r="L181" s="5" t="str">
        <f>IF(K181&gt;0,VLOOKUP(K181,男子登録情報!$M$68:$N$86,2,0),"")</f>
        <v/>
      </c>
      <c r="M181" s="281" t="s">
        <v>29</v>
      </c>
      <c r="N181" s="282"/>
      <c r="O181" s="278" t="str">
        <f t="shared" si="831"/>
        <v/>
      </c>
      <c r="P181" s="279"/>
      <c r="Q181" s="332" t="str">
        <f t="shared" si="821"/>
        <v/>
      </c>
      <c r="R181" s="463"/>
      <c r="S181" s="464"/>
      <c r="T181" s="465"/>
      <c r="U181" s="445"/>
      <c r="V181" s="445"/>
      <c r="X181" s="84">
        <f t="shared" si="796"/>
        <v>0</v>
      </c>
      <c r="Z181" s="97">
        <f t="shared" si="797"/>
        <v>0</v>
      </c>
      <c r="AA181" s="523"/>
      <c r="AB181" s="84" t="str">
        <f t="shared" si="783"/>
        <v/>
      </c>
      <c r="AC181" s="84" t="str">
        <f t="shared" si="784"/>
        <v/>
      </c>
      <c r="AD181" s="84" t="str">
        <f t="shared" si="785"/>
        <v/>
      </c>
      <c r="AE181" s="84" t="str">
        <f t="shared" si="786"/>
        <v/>
      </c>
      <c r="AF181" s="100">
        <f t="shared" si="798"/>
        <v>0</v>
      </c>
      <c r="AG181" s="189" t="str">
        <f t="shared" ref="AG181" si="1030">AG180</f>
        <v/>
      </c>
      <c r="AH181" s="84" t="str">
        <f t="shared" si="800"/>
        <v/>
      </c>
      <c r="AI181" s="84" t="str">
        <f t="shared" si="801"/>
        <v/>
      </c>
      <c r="AJ181" s="104" t="str">
        <f t="shared" si="788"/>
        <v/>
      </c>
      <c r="AK181" s="93">
        <f t="shared" si="802"/>
        <v>0</v>
      </c>
      <c r="AL181" s="93">
        <f>IFERROR(IF(C181="",0,IF(COUNTIF($C$14:C181,C181)&gt;1,1,0)),"")</f>
        <v>0</v>
      </c>
      <c r="AN181" s="93">
        <f t="shared" si="803"/>
        <v>0</v>
      </c>
      <c r="AO181" s="93" t="str">
        <f t="shared" si="804"/>
        <v>00000</v>
      </c>
      <c r="AP181" s="109" t="str">
        <f t="shared" si="805"/>
        <v>0秒0</v>
      </c>
      <c r="AQ181" s="110">
        <f t="shared" si="806"/>
        <v>0</v>
      </c>
      <c r="AR181" s="110" t="str">
        <f t="shared" si="807"/>
        <v>0</v>
      </c>
      <c r="AS181" s="110" t="str">
        <f t="shared" si="808"/>
        <v>0</v>
      </c>
      <c r="AT181" s="110" t="str">
        <f t="shared" si="809"/>
        <v>0m</v>
      </c>
      <c r="AU181" s="110" t="str">
        <f t="shared" si="810"/>
        <v>点</v>
      </c>
      <c r="AV181" s="93">
        <f t="shared" si="811"/>
        <v>0</v>
      </c>
      <c r="AW181" s="83" t="str">
        <f t="shared" si="812"/>
        <v/>
      </c>
      <c r="AX181" s="93">
        <f t="shared" si="813"/>
        <v>0</v>
      </c>
      <c r="AY181" s="93">
        <f t="shared" si="814"/>
        <v>0</v>
      </c>
      <c r="AZ181" s="93">
        <f t="shared" si="815"/>
        <v>0</v>
      </c>
      <c r="BA181" s="504"/>
      <c r="BB181" s="504"/>
      <c r="BC181" s="520"/>
      <c r="BD181" s="522"/>
      <c r="BE181" s="84" t="str">
        <f t="shared" si="816"/>
        <v/>
      </c>
      <c r="BF181" s="84" t="str">
        <f t="shared" si="817"/>
        <v/>
      </c>
      <c r="BG181" s="84" t="str">
        <f t="shared" si="818"/>
        <v/>
      </c>
      <c r="BH181" s="124" t="str">
        <f>IF(K181="","",COUNTIF($BG$14:BG181,BG181))</f>
        <v/>
      </c>
      <c r="BI181" s="1" t="str">
        <f t="shared" si="819"/>
        <v/>
      </c>
      <c r="BJ181" s="523"/>
      <c r="BK181" s="523"/>
      <c r="BL181" s="523"/>
      <c r="BM181" s="523"/>
      <c r="BN181" s="523"/>
      <c r="BO181" s="525"/>
      <c r="BP181" s="523"/>
      <c r="BQ181" s="523"/>
      <c r="BR181" s="84">
        <f>COUNTIF($AH$14:AH181,AG181&amp;"-"&amp;"*5000m*")</f>
        <v>0</v>
      </c>
      <c r="BS181" s="523"/>
      <c r="BT181" s="525"/>
      <c r="BU181" s="523"/>
      <c r="BV181" s="523"/>
      <c r="BW181" s="523"/>
      <c r="BX181" s="523"/>
      <c r="BY181" s="523"/>
      <c r="BZ181" s="523"/>
      <c r="CA181" s="84"/>
    </row>
    <row r="182" spans="1:79" s="1" customFormat="1" ht="18" customHeight="1" thickTop="1" thickBot="1">
      <c r="A182" s="482">
        <v>85</v>
      </c>
      <c r="B182" s="476" t="s">
        <v>1176</v>
      </c>
      <c r="C182" s="471"/>
      <c r="D182" s="469" t="str">
        <f>IF(C182&gt;0,VLOOKUP(C182,男子登録情報!$A$1:$H$1688,3,0),"")</f>
        <v/>
      </c>
      <c r="E182" s="469" t="str">
        <f>IF(C182&gt;0,VLOOKUP(C182,男子登録情報!$A$1:$H$1688,4,0),"")</f>
        <v/>
      </c>
      <c r="F182" s="469" t="str">
        <f>IF(C182&gt;0,VLOOKUP(C182,男子登録情報!$A$1:$H$1688,7,0),"")</f>
        <v/>
      </c>
      <c r="G182" s="320" t="str">
        <f>IF(C182&gt;0,VLOOKUP(C182,男子登録情報!$A$1:$H$1688,8,0),"")</f>
        <v/>
      </c>
      <c r="H182" s="475" t="e">
        <f>IF(G183&gt;0,VLOOKUP(G183,男子登録情報!$N$2:$O$49,2,0),"")</f>
        <v>#N/A</v>
      </c>
      <c r="I182" s="473" t="str">
        <f t="shared" ref="I182" si="1031">IF(C182&gt;0,TEXT(C182,"100000000"),"000000000")</f>
        <v>000000000</v>
      </c>
      <c r="J182" s="321" t="s">
        <v>24</v>
      </c>
      <c r="K182" s="322"/>
      <c r="L182" s="5" t="str">
        <f>IF(K182&gt;0,VLOOKUP(K182,男子登録情報!$M$68:$N$86,2,0),"")</f>
        <v/>
      </c>
      <c r="M182" s="321" t="s">
        <v>27</v>
      </c>
      <c r="N182" s="275"/>
      <c r="O182" s="276" t="str">
        <f t="shared" si="831"/>
        <v/>
      </c>
      <c r="P182" s="277"/>
      <c r="Q182" s="329" t="str">
        <f t="shared" si="821"/>
        <v/>
      </c>
      <c r="R182" s="479"/>
      <c r="S182" s="480"/>
      <c r="T182" s="481"/>
      <c r="U182" s="444"/>
      <c r="V182" s="444"/>
      <c r="X182" s="84">
        <f t="shared" si="796"/>
        <v>0</v>
      </c>
      <c r="Z182" s="97">
        <f t="shared" si="797"/>
        <v>0</v>
      </c>
      <c r="AA182" s="523">
        <f t="shared" ref="AA182" si="1032">C182</f>
        <v>0</v>
      </c>
      <c r="AB182" s="84" t="str">
        <f t="shared" si="783"/>
        <v/>
      </c>
      <c r="AC182" s="84" t="str">
        <f t="shared" si="784"/>
        <v/>
      </c>
      <c r="AD182" s="84" t="str">
        <f t="shared" si="785"/>
        <v/>
      </c>
      <c r="AE182" s="84" t="str">
        <f t="shared" si="786"/>
        <v/>
      </c>
      <c r="AF182" s="100">
        <f t="shared" si="798"/>
        <v>0</v>
      </c>
      <c r="AG182" s="188" t="str">
        <f t="shared" ref="AG182" si="1033">IF(D182="","",D182)</f>
        <v/>
      </c>
      <c r="AH182" s="84" t="str">
        <f t="shared" si="800"/>
        <v/>
      </c>
      <c r="AI182" s="84" t="str">
        <f t="shared" si="801"/>
        <v/>
      </c>
      <c r="AJ182" s="104" t="str">
        <f t="shared" si="788"/>
        <v/>
      </c>
      <c r="AK182" s="93">
        <f t="shared" si="802"/>
        <v>0</v>
      </c>
      <c r="AL182" s="93">
        <f>IFERROR(IF(C182="",0,IF(COUNTIF($C$14:C182,C182)&gt;1,1,0)),"")</f>
        <v>0</v>
      </c>
      <c r="AN182" s="93">
        <f t="shared" si="803"/>
        <v>0</v>
      </c>
      <c r="AO182" s="93" t="str">
        <f t="shared" si="804"/>
        <v>00000</v>
      </c>
      <c r="AP182" s="109" t="str">
        <f t="shared" si="805"/>
        <v>0秒0</v>
      </c>
      <c r="AQ182" s="110">
        <f t="shared" si="806"/>
        <v>0</v>
      </c>
      <c r="AR182" s="110" t="str">
        <f t="shared" si="807"/>
        <v>0</v>
      </c>
      <c r="AS182" s="110" t="str">
        <f t="shared" si="808"/>
        <v>0</v>
      </c>
      <c r="AT182" s="110" t="str">
        <f t="shared" si="809"/>
        <v>0m</v>
      </c>
      <c r="AU182" s="110" t="str">
        <f t="shared" si="810"/>
        <v>点</v>
      </c>
      <c r="AV182" s="93">
        <f t="shared" si="811"/>
        <v>0</v>
      </c>
      <c r="AW182" s="83" t="str">
        <f t="shared" si="812"/>
        <v/>
      </c>
      <c r="AX182" s="93">
        <f t="shared" si="813"/>
        <v>0</v>
      </c>
      <c r="AY182" s="93">
        <f t="shared" si="814"/>
        <v>0</v>
      </c>
      <c r="AZ182" s="93">
        <f t="shared" si="815"/>
        <v>0</v>
      </c>
      <c r="BA182" s="503">
        <f>IF(U182="",0,COUNTA($U$14:U183))</f>
        <v>0</v>
      </c>
      <c r="BB182" s="503">
        <f>IF(V182="",0,COUNTA($V$14:V183))</f>
        <v>0</v>
      </c>
      <c r="BC182" s="519" t="e">
        <f>IF(OR($L182="20100",$L183="20100",#REF!="20100"),COUNTIF($L$14:L183,"20100"),0)</f>
        <v>#REF!</v>
      </c>
      <c r="BD182" s="521" t="e">
        <f>IF($BC182=0,0,INDEX($N182:$N183,MATCH("20100",$L182:$L183,0),1))</f>
        <v>#REF!</v>
      </c>
      <c r="BE182" s="84" t="str">
        <f t="shared" si="816"/>
        <v/>
      </c>
      <c r="BF182" s="84" t="str">
        <f t="shared" si="817"/>
        <v/>
      </c>
      <c r="BG182" s="84" t="str">
        <f t="shared" si="818"/>
        <v/>
      </c>
      <c r="BH182" s="124" t="str">
        <f>IF(K182="","",COUNTIF($BG$14:BG182,BG182))</f>
        <v/>
      </c>
      <c r="BI182" s="1" t="str">
        <f t="shared" si="819"/>
        <v/>
      </c>
      <c r="BJ182" s="523" t="str">
        <f>IF(D182="","",COUNTIF($AG$14:AG182,AG182))</f>
        <v/>
      </c>
      <c r="BK182" s="523">
        <f t="shared" ref="BK182" si="1034">IF(BJ182=1,BJ182,0)</f>
        <v>0</v>
      </c>
      <c r="BL182" s="523" t="str">
        <f t="shared" ref="BL182" si="1035">IF(D182="","",$BP182)</f>
        <v/>
      </c>
      <c r="BM182" s="523" t="str">
        <f t="shared" ref="BM182" si="1036">IF(E182="","",$BP182)</f>
        <v/>
      </c>
      <c r="BN182" s="523" t="str">
        <f t="shared" ref="BN182" si="1037">IF(G182="","",$BP182)</f>
        <v/>
      </c>
      <c r="BO182" s="524" t="str">
        <f t="shared" ref="BO182" si="1038">IFERROR(IF(H182="","",BP182),"")</f>
        <v/>
      </c>
      <c r="BP182" s="523">
        <v>85</v>
      </c>
      <c r="BQ182" s="523">
        <f>IF(C182&gt;0,"",IF(COUNTIF(BL182:BO183,BP182)=4,"",1))</f>
        <v>1</v>
      </c>
      <c r="BR182" s="84">
        <f>COUNTIF($AH$14:AH182,AG182&amp;"-"&amp;"*5000m*")</f>
        <v>0</v>
      </c>
      <c r="BS182" s="523">
        <f>SUM(BR182:BR183)/3</f>
        <v>0</v>
      </c>
      <c r="BT182" s="524" t="str">
        <f>IF(AG182="","",IF(AND(COUNTA(K182:K183)=0,COUNTA(U182:V183)=0),1,""))</f>
        <v/>
      </c>
      <c r="BU182" s="523">
        <f>IF(AND($AG182="",COUNTA(U182)&gt;0),1,0)</f>
        <v>0</v>
      </c>
      <c r="BV182" s="523">
        <f>IF(AND($AG182="",COUNTA(V182)&gt;0),1,0)</f>
        <v>0</v>
      </c>
      <c r="BW182" s="523" t="str">
        <f t="shared" ref="BW182" si="1039">D182&amp;"-"&amp;U182</f>
        <v>-</v>
      </c>
      <c r="BX182" s="523" t="str">
        <f>IF(U182="","",COUNTIF($BW$14:BW182,BW182))</f>
        <v/>
      </c>
      <c r="BY182" s="523" t="str">
        <f t="shared" ref="BY182" si="1040">D182&amp;"-"&amp;V182</f>
        <v>-</v>
      </c>
      <c r="BZ182" s="523" t="str">
        <f>IF(V182="","",COUNTIF($BY$14:BY182,BY182))</f>
        <v/>
      </c>
      <c r="CA182" s="84" t="str">
        <f>IFERROR(IF(VLOOKUP(K182,種目数エラー用!$B:$C,2,FALSE)=(VLOOKUP(K183,種目数エラー用!$B:$C,2,FALSE)),1,""),"")</f>
        <v/>
      </c>
    </row>
    <row r="183" spans="1:79" s="1" customFormat="1" ht="18" customHeight="1" thickBot="1">
      <c r="A183" s="483"/>
      <c r="B183" s="477"/>
      <c r="C183" s="472"/>
      <c r="D183" s="470"/>
      <c r="E183" s="470"/>
      <c r="F183" s="470"/>
      <c r="G183" s="281" t="str">
        <f>IF(C182&gt;0,VLOOKUP(C182,男子登録情報!$A$1:$H$1688,5,0),"")</f>
        <v/>
      </c>
      <c r="H183" s="475"/>
      <c r="I183" s="475"/>
      <c r="J183" s="281" t="s">
        <v>28</v>
      </c>
      <c r="K183" s="280"/>
      <c r="L183" s="5" t="str">
        <f>IF(K183&gt;0,VLOOKUP(K183,男子登録情報!$M$68:$N$86,2,0),"")</f>
        <v/>
      </c>
      <c r="M183" s="281" t="s">
        <v>29</v>
      </c>
      <c r="N183" s="282"/>
      <c r="O183" s="278" t="str">
        <f t="shared" si="831"/>
        <v/>
      </c>
      <c r="P183" s="279"/>
      <c r="Q183" s="332" t="str">
        <f t="shared" si="821"/>
        <v/>
      </c>
      <c r="R183" s="463"/>
      <c r="S183" s="464"/>
      <c r="T183" s="465"/>
      <c r="U183" s="445"/>
      <c r="V183" s="445"/>
      <c r="X183" s="84">
        <f t="shared" si="796"/>
        <v>0</v>
      </c>
      <c r="Z183" s="97">
        <f t="shared" si="797"/>
        <v>0</v>
      </c>
      <c r="AA183" s="523"/>
      <c r="AB183" s="84" t="str">
        <f t="shared" si="783"/>
        <v/>
      </c>
      <c r="AC183" s="84" t="str">
        <f t="shared" si="784"/>
        <v/>
      </c>
      <c r="AD183" s="84" t="str">
        <f t="shared" si="785"/>
        <v/>
      </c>
      <c r="AE183" s="84" t="str">
        <f t="shared" si="786"/>
        <v/>
      </c>
      <c r="AF183" s="100">
        <f t="shared" si="798"/>
        <v>0</v>
      </c>
      <c r="AG183" s="189" t="str">
        <f t="shared" ref="AG183" si="1041">AG182</f>
        <v/>
      </c>
      <c r="AH183" s="84" t="str">
        <f t="shared" si="800"/>
        <v/>
      </c>
      <c r="AI183" s="84" t="str">
        <f t="shared" si="801"/>
        <v/>
      </c>
      <c r="AJ183" s="104" t="str">
        <f t="shared" si="788"/>
        <v/>
      </c>
      <c r="AK183" s="93">
        <f t="shared" si="802"/>
        <v>0</v>
      </c>
      <c r="AL183" s="93">
        <f>IFERROR(IF(C183="",0,IF(COUNTIF($C$14:C183,C183)&gt;1,1,0)),"")</f>
        <v>0</v>
      </c>
      <c r="AN183" s="93">
        <f t="shared" si="803"/>
        <v>0</v>
      </c>
      <c r="AO183" s="93" t="str">
        <f t="shared" si="804"/>
        <v>00000</v>
      </c>
      <c r="AP183" s="109" t="str">
        <f t="shared" si="805"/>
        <v>0秒0</v>
      </c>
      <c r="AQ183" s="110">
        <f t="shared" si="806"/>
        <v>0</v>
      </c>
      <c r="AR183" s="110" t="str">
        <f t="shared" si="807"/>
        <v>0</v>
      </c>
      <c r="AS183" s="110" t="str">
        <f t="shared" si="808"/>
        <v>0</v>
      </c>
      <c r="AT183" s="110" t="str">
        <f t="shared" si="809"/>
        <v>0m</v>
      </c>
      <c r="AU183" s="110" t="str">
        <f t="shared" si="810"/>
        <v>点</v>
      </c>
      <c r="AV183" s="93">
        <f t="shared" si="811"/>
        <v>0</v>
      </c>
      <c r="AW183" s="83" t="str">
        <f t="shared" si="812"/>
        <v/>
      </c>
      <c r="AX183" s="93">
        <f t="shared" si="813"/>
        <v>0</v>
      </c>
      <c r="AY183" s="93">
        <f t="shared" si="814"/>
        <v>0</v>
      </c>
      <c r="AZ183" s="93">
        <f t="shared" si="815"/>
        <v>0</v>
      </c>
      <c r="BA183" s="504"/>
      <c r="BB183" s="504"/>
      <c r="BC183" s="520"/>
      <c r="BD183" s="522"/>
      <c r="BE183" s="84" t="str">
        <f t="shared" si="816"/>
        <v/>
      </c>
      <c r="BF183" s="84" t="str">
        <f t="shared" si="817"/>
        <v/>
      </c>
      <c r="BG183" s="84" t="str">
        <f t="shared" si="818"/>
        <v/>
      </c>
      <c r="BH183" s="124" t="str">
        <f>IF(K183="","",COUNTIF($BG$14:BG183,BG183))</f>
        <v/>
      </c>
      <c r="BI183" s="1" t="str">
        <f t="shared" si="819"/>
        <v/>
      </c>
      <c r="BJ183" s="523"/>
      <c r="BK183" s="523"/>
      <c r="BL183" s="523"/>
      <c r="BM183" s="523"/>
      <c r="BN183" s="523"/>
      <c r="BO183" s="525"/>
      <c r="BP183" s="523"/>
      <c r="BQ183" s="523"/>
      <c r="BR183" s="84">
        <f>COUNTIF($AH$14:AH183,AG183&amp;"-"&amp;"*5000m*")</f>
        <v>0</v>
      </c>
      <c r="BS183" s="523"/>
      <c r="BT183" s="525"/>
      <c r="BU183" s="523"/>
      <c r="BV183" s="523"/>
      <c r="BW183" s="523"/>
      <c r="BX183" s="523"/>
      <c r="BY183" s="523"/>
      <c r="BZ183" s="523"/>
      <c r="CA183" s="84"/>
    </row>
    <row r="184" spans="1:79" s="1" customFormat="1" ht="18" customHeight="1" thickTop="1" thickBot="1">
      <c r="A184" s="482">
        <v>86</v>
      </c>
      <c r="B184" s="476" t="s">
        <v>1176</v>
      </c>
      <c r="C184" s="471"/>
      <c r="D184" s="469" t="str">
        <f>IF(C184&gt;0,VLOOKUP(C184,男子登録情報!$A$1:$H$1688,3,0),"")</f>
        <v/>
      </c>
      <c r="E184" s="469" t="str">
        <f>IF(C184&gt;0,VLOOKUP(C184,男子登録情報!$A$1:$H$1688,4,0),"")</f>
        <v/>
      </c>
      <c r="F184" s="469" t="str">
        <f>IF(C184&gt;0,VLOOKUP(C184,男子登録情報!$A$1:$H$1688,7,0),"")</f>
        <v/>
      </c>
      <c r="G184" s="320" t="str">
        <f>IF(C184&gt;0,VLOOKUP(C184,男子登録情報!$A$1:$H$1688,8,0),"")</f>
        <v/>
      </c>
      <c r="H184" s="475" t="e">
        <f>IF(G185&gt;0,VLOOKUP(G185,男子登録情報!$N$2:$O$49,2,0),"")</f>
        <v>#N/A</v>
      </c>
      <c r="I184" s="473" t="str">
        <f t="shared" ref="I184" si="1042">IF(C184&gt;0,TEXT(C184,"100000000"),"000000000")</f>
        <v>000000000</v>
      </c>
      <c r="J184" s="321" t="s">
        <v>24</v>
      </c>
      <c r="K184" s="322"/>
      <c r="L184" s="5" t="str">
        <f>IF(K184&gt;0,VLOOKUP(K184,男子登録情報!$M$68:$N$86,2,0),"")</f>
        <v/>
      </c>
      <c r="M184" s="321" t="s">
        <v>27</v>
      </c>
      <c r="N184" s="275"/>
      <c r="O184" s="276" t="str">
        <f t="shared" si="831"/>
        <v/>
      </c>
      <c r="P184" s="277"/>
      <c r="Q184" s="329" t="str">
        <f t="shared" si="821"/>
        <v/>
      </c>
      <c r="R184" s="479"/>
      <c r="S184" s="480"/>
      <c r="T184" s="481"/>
      <c r="U184" s="444"/>
      <c r="V184" s="444"/>
      <c r="X184" s="84">
        <f t="shared" si="796"/>
        <v>0</v>
      </c>
      <c r="Z184" s="97">
        <f t="shared" si="797"/>
        <v>0</v>
      </c>
      <c r="AA184" s="523">
        <f t="shared" ref="AA184" si="1043">C184</f>
        <v>0</v>
      </c>
      <c r="AB184" s="84" t="str">
        <f t="shared" si="783"/>
        <v/>
      </c>
      <c r="AC184" s="84" t="str">
        <f t="shared" si="784"/>
        <v/>
      </c>
      <c r="AD184" s="84" t="str">
        <f t="shared" si="785"/>
        <v/>
      </c>
      <c r="AE184" s="84" t="str">
        <f t="shared" si="786"/>
        <v/>
      </c>
      <c r="AF184" s="100">
        <f t="shared" si="798"/>
        <v>0</v>
      </c>
      <c r="AG184" s="188" t="str">
        <f t="shared" ref="AG184" si="1044">IF(D184="","",D184)</f>
        <v/>
      </c>
      <c r="AH184" s="84" t="str">
        <f t="shared" si="800"/>
        <v/>
      </c>
      <c r="AI184" s="84" t="str">
        <f t="shared" si="801"/>
        <v/>
      </c>
      <c r="AJ184" s="104" t="str">
        <f t="shared" si="788"/>
        <v/>
      </c>
      <c r="AK184" s="93">
        <f t="shared" si="802"/>
        <v>0</v>
      </c>
      <c r="AL184" s="93">
        <f>IFERROR(IF(C184="",0,IF(COUNTIF($C$14:C184,C184)&gt;1,1,0)),"")</f>
        <v>0</v>
      </c>
      <c r="AN184" s="93">
        <f t="shared" si="803"/>
        <v>0</v>
      </c>
      <c r="AO184" s="93" t="str">
        <f t="shared" si="804"/>
        <v>00000</v>
      </c>
      <c r="AP184" s="109" t="str">
        <f t="shared" si="805"/>
        <v>0秒0</v>
      </c>
      <c r="AQ184" s="110">
        <f t="shared" si="806"/>
        <v>0</v>
      </c>
      <c r="AR184" s="110" t="str">
        <f t="shared" si="807"/>
        <v>0</v>
      </c>
      <c r="AS184" s="110" t="str">
        <f t="shared" si="808"/>
        <v>0</v>
      </c>
      <c r="AT184" s="110" t="str">
        <f t="shared" si="809"/>
        <v>0m</v>
      </c>
      <c r="AU184" s="110" t="str">
        <f t="shared" si="810"/>
        <v>点</v>
      </c>
      <c r="AV184" s="93">
        <f t="shared" si="811"/>
        <v>0</v>
      </c>
      <c r="AW184" s="83" t="str">
        <f t="shared" si="812"/>
        <v/>
      </c>
      <c r="AX184" s="93">
        <f t="shared" si="813"/>
        <v>0</v>
      </c>
      <c r="AY184" s="93">
        <f t="shared" si="814"/>
        <v>0</v>
      </c>
      <c r="AZ184" s="93">
        <f t="shared" si="815"/>
        <v>0</v>
      </c>
      <c r="BA184" s="503">
        <f>IF(U184="",0,COUNTA($U$14:U185))</f>
        <v>0</v>
      </c>
      <c r="BB184" s="503">
        <f>IF(V184="",0,COUNTA($V$14:V185))</f>
        <v>0</v>
      </c>
      <c r="BC184" s="519" t="e">
        <f>IF(OR($L184="20100",$L185="20100",#REF!="20100"),COUNTIF($L$14:L185,"20100"),0)</f>
        <v>#REF!</v>
      </c>
      <c r="BD184" s="521" t="e">
        <f>IF($BC184=0,0,INDEX($N184:$N185,MATCH("20100",$L184:$L185,0),1))</f>
        <v>#REF!</v>
      </c>
      <c r="BE184" s="84" t="str">
        <f t="shared" si="816"/>
        <v/>
      </c>
      <c r="BF184" s="84" t="str">
        <f t="shared" si="817"/>
        <v/>
      </c>
      <c r="BG184" s="84" t="str">
        <f t="shared" si="818"/>
        <v/>
      </c>
      <c r="BH184" s="124" t="str">
        <f>IF(K184="","",COUNTIF($BG$14:BG184,BG184))</f>
        <v/>
      </c>
      <c r="BI184" s="1" t="str">
        <f t="shared" si="819"/>
        <v/>
      </c>
      <c r="BJ184" s="523" t="str">
        <f>IF(D184="","",COUNTIF($AG$14:AG184,AG184))</f>
        <v/>
      </c>
      <c r="BK184" s="523">
        <f t="shared" ref="BK184" si="1045">IF(BJ184=1,BJ184,0)</f>
        <v>0</v>
      </c>
      <c r="BL184" s="523" t="str">
        <f t="shared" ref="BL184" si="1046">IF(D184="","",$BP184)</f>
        <v/>
      </c>
      <c r="BM184" s="523" t="str">
        <f t="shared" ref="BM184" si="1047">IF(E184="","",$BP184)</f>
        <v/>
      </c>
      <c r="BN184" s="523" t="str">
        <f t="shared" ref="BN184" si="1048">IF(G184="","",$BP184)</f>
        <v/>
      </c>
      <c r="BO184" s="524" t="str">
        <f t="shared" ref="BO184" si="1049">IFERROR(IF(H184="","",BP184),"")</f>
        <v/>
      </c>
      <c r="BP184" s="523">
        <v>86</v>
      </c>
      <c r="BQ184" s="523">
        <f>IF(C184&gt;0,"",IF(COUNTIF(BL184:BO185,BP184)=4,"",1))</f>
        <v>1</v>
      </c>
      <c r="BR184" s="84">
        <f>COUNTIF($AH$14:AH184,AG184&amp;"-"&amp;"*5000m*")</f>
        <v>0</v>
      </c>
      <c r="BS184" s="523">
        <f>SUM(BR184:BR185)/3</f>
        <v>0</v>
      </c>
      <c r="BT184" s="524" t="str">
        <f>IF(AG184="","",IF(AND(COUNTA(K184:K185)=0,COUNTA(U184:V185)=0),1,""))</f>
        <v/>
      </c>
      <c r="BU184" s="523">
        <f>IF(AND($AG184="",COUNTA(U184)&gt;0),1,0)</f>
        <v>0</v>
      </c>
      <c r="BV184" s="523">
        <f>IF(AND($AG184="",COUNTA(V184)&gt;0),1,0)</f>
        <v>0</v>
      </c>
      <c r="BW184" s="523" t="str">
        <f t="shared" ref="BW184" si="1050">D184&amp;"-"&amp;U184</f>
        <v>-</v>
      </c>
      <c r="BX184" s="523" t="str">
        <f>IF(U184="","",COUNTIF($BW$14:BW184,BW184))</f>
        <v/>
      </c>
      <c r="BY184" s="523" t="str">
        <f t="shared" ref="BY184" si="1051">D184&amp;"-"&amp;V184</f>
        <v>-</v>
      </c>
      <c r="BZ184" s="523" t="str">
        <f>IF(V184="","",COUNTIF($BY$14:BY184,BY184))</f>
        <v/>
      </c>
      <c r="CA184" s="84" t="str">
        <f>IFERROR(IF(VLOOKUP(K184,種目数エラー用!$B:$C,2,FALSE)=(VLOOKUP(K185,種目数エラー用!$B:$C,2,FALSE)),1,""),"")</f>
        <v/>
      </c>
    </row>
    <row r="185" spans="1:79" s="1" customFormat="1" ht="18" customHeight="1" thickBot="1">
      <c r="A185" s="483"/>
      <c r="B185" s="477"/>
      <c r="C185" s="472"/>
      <c r="D185" s="470"/>
      <c r="E185" s="470"/>
      <c r="F185" s="470"/>
      <c r="G185" s="281" t="str">
        <f>IF(C184&gt;0,VLOOKUP(C184,男子登録情報!$A$1:$H$1688,5,0),"")</f>
        <v/>
      </c>
      <c r="H185" s="475"/>
      <c r="I185" s="475"/>
      <c r="J185" s="281" t="s">
        <v>28</v>
      </c>
      <c r="K185" s="280"/>
      <c r="L185" s="5" t="str">
        <f>IF(K185&gt;0,VLOOKUP(K185,男子登録情報!$M$68:$N$86,2,0),"")</f>
        <v/>
      </c>
      <c r="M185" s="281" t="s">
        <v>29</v>
      </c>
      <c r="N185" s="282"/>
      <c r="O185" s="278" t="str">
        <f t="shared" si="831"/>
        <v/>
      </c>
      <c r="P185" s="279"/>
      <c r="Q185" s="332" t="str">
        <f t="shared" si="821"/>
        <v/>
      </c>
      <c r="R185" s="463"/>
      <c r="S185" s="464"/>
      <c r="T185" s="465"/>
      <c r="U185" s="445"/>
      <c r="V185" s="445"/>
      <c r="X185" s="84">
        <f t="shared" si="796"/>
        <v>0</v>
      </c>
      <c r="Z185" s="97">
        <f t="shared" si="797"/>
        <v>0</v>
      </c>
      <c r="AA185" s="523"/>
      <c r="AB185" s="84" t="str">
        <f t="shared" ref="AB185:AB227" si="1052">IF($C185="","",IF(D185="",1,0))</f>
        <v/>
      </c>
      <c r="AC185" s="84" t="str">
        <f t="shared" ref="AC185:AC227" si="1053">IF($C185="","",IF(E185="",1,0))</f>
        <v/>
      </c>
      <c r="AD185" s="84" t="str">
        <f t="shared" ref="AD185:AD227" si="1054">IF($C185="","",IF(G185="",1,0))</f>
        <v/>
      </c>
      <c r="AE185" s="84" t="str">
        <f t="shared" ref="AE185:AE227" si="1055">IF($C185="","",IF(H185="",1,0))</f>
        <v/>
      </c>
      <c r="AF185" s="100">
        <f t="shared" si="798"/>
        <v>0</v>
      </c>
      <c r="AG185" s="189" t="str">
        <f t="shared" ref="AG185" si="1056">AG184</f>
        <v/>
      </c>
      <c r="AH185" s="84" t="str">
        <f t="shared" si="800"/>
        <v/>
      </c>
      <c r="AI185" s="84" t="str">
        <f t="shared" si="801"/>
        <v/>
      </c>
      <c r="AJ185" s="104" t="str">
        <f t="shared" si="788"/>
        <v/>
      </c>
      <c r="AK185" s="93">
        <f t="shared" si="802"/>
        <v>0</v>
      </c>
      <c r="AL185" s="93">
        <f>IFERROR(IF(C185="",0,IF(COUNTIF($C$14:C185,C185)&gt;1,1,0)),"")</f>
        <v>0</v>
      </c>
      <c r="AN185" s="93">
        <f t="shared" si="803"/>
        <v>0</v>
      </c>
      <c r="AO185" s="93" t="str">
        <f t="shared" si="804"/>
        <v>00000</v>
      </c>
      <c r="AP185" s="109" t="str">
        <f t="shared" si="805"/>
        <v>0秒0</v>
      </c>
      <c r="AQ185" s="110">
        <f t="shared" si="806"/>
        <v>0</v>
      </c>
      <c r="AR185" s="110" t="str">
        <f t="shared" si="807"/>
        <v>0</v>
      </c>
      <c r="AS185" s="110" t="str">
        <f t="shared" si="808"/>
        <v>0</v>
      </c>
      <c r="AT185" s="110" t="str">
        <f t="shared" si="809"/>
        <v>0m</v>
      </c>
      <c r="AU185" s="110" t="str">
        <f t="shared" si="810"/>
        <v>点</v>
      </c>
      <c r="AV185" s="93">
        <f t="shared" si="811"/>
        <v>0</v>
      </c>
      <c r="AW185" s="83" t="str">
        <f t="shared" si="812"/>
        <v/>
      </c>
      <c r="AX185" s="93">
        <f t="shared" si="813"/>
        <v>0</v>
      </c>
      <c r="AY185" s="93">
        <f t="shared" si="814"/>
        <v>0</v>
      </c>
      <c r="AZ185" s="93">
        <f t="shared" si="815"/>
        <v>0</v>
      </c>
      <c r="BA185" s="504"/>
      <c r="BB185" s="504"/>
      <c r="BC185" s="520"/>
      <c r="BD185" s="522"/>
      <c r="BE185" s="84" t="str">
        <f t="shared" si="816"/>
        <v/>
      </c>
      <c r="BF185" s="84" t="str">
        <f t="shared" si="817"/>
        <v/>
      </c>
      <c r="BG185" s="84" t="str">
        <f t="shared" si="818"/>
        <v/>
      </c>
      <c r="BH185" s="124" t="str">
        <f>IF(K185="","",COUNTIF($BG$14:BG185,BG185))</f>
        <v/>
      </c>
      <c r="BI185" s="1" t="str">
        <f t="shared" si="819"/>
        <v/>
      </c>
      <c r="BJ185" s="523"/>
      <c r="BK185" s="523"/>
      <c r="BL185" s="523"/>
      <c r="BM185" s="523"/>
      <c r="BN185" s="523"/>
      <c r="BO185" s="525"/>
      <c r="BP185" s="523"/>
      <c r="BQ185" s="523"/>
      <c r="BR185" s="84">
        <f>COUNTIF($AH$14:AH185,AG185&amp;"-"&amp;"*5000m*")</f>
        <v>0</v>
      </c>
      <c r="BS185" s="523"/>
      <c r="BT185" s="525"/>
      <c r="BU185" s="523"/>
      <c r="BV185" s="523"/>
      <c r="BW185" s="523"/>
      <c r="BX185" s="523"/>
      <c r="BY185" s="523"/>
      <c r="BZ185" s="523"/>
      <c r="CA185" s="84"/>
    </row>
    <row r="186" spans="1:79" s="1" customFormat="1" ht="18" customHeight="1" thickTop="1" thickBot="1">
      <c r="A186" s="482">
        <v>87</v>
      </c>
      <c r="B186" s="476" t="s">
        <v>1176</v>
      </c>
      <c r="C186" s="471"/>
      <c r="D186" s="469" t="str">
        <f>IF(C186&gt;0,VLOOKUP(C186,男子登録情報!$A$1:$H$1688,3,0),"")</f>
        <v/>
      </c>
      <c r="E186" s="469" t="str">
        <f>IF(C186&gt;0,VLOOKUP(C186,男子登録情報!$A$1:$H$1688,4,0),"")</f>
        <v/>
      </c>
      <c r="F186" s="469" t="str">
        <f>IF(C186&gt;0,VLOOKUP(C186,男子登録情報!$A$1:$H$1688,7,0),"")</f>
        <v/>
      </c>
      <c r="G186" s="320" t="str">
        <f>IF(C186&gt;0,VLOOKUP(C186,男子登録情報!$A$1:$H$1688,8,0),"")</f>
        <v/>
      </c>
      <c r="H186" s="475" t="e">
        <f>IF(G187&gt;0,VLOOKUP(G187,男子登録情報!$N$2:$O$49,2,0),"")</f>
        <v>#N/A</v>
      </c>
      <c r="I186" s="473" t="str">
        <f t="shared" ref="I186" si="1057">IF(C186&gt;0,TEXT(C186,"100000000"),"000000000")</f>
        <v>000000000</v>
      </c>
      <c r="J186" s="321" t="s">
        <v>24</v>
      </c>
      <c r="K186" s="322"/>
      <c r="L186" s="5" t="str">
        <f>IF(K186&gt;0,VLOOKUP(K186,男子登録情報!$M$68:$N$86,2,0),"")</f>
        <v/>
      </c>
      <c r="M186" s="321" t="s">
        <v>27</v>
      </c>
      <c r="N186" s="275"/>
      <c r="O186" s="276" t="str">
        <f t="shared" si="831"/>
        <v/>
      </c>
      <c r="P186" s="277"/>
      <c r="Q186" s="329" t="str">
        <f t="shared" si="821"/>
        <v/>
      </c>
      <c r="R186" s="479"/>
      <c r="S186" s="480"/>
      <c r="T186" s="481"/>
      <c r="U186" s="444"/>
      <c r="V186" s="444"/>
      <c r="X186" s="84">
        <f t="shared" si="796"/>
        <v>0</v>
      </c>
      <c r="Z186" s="97">
        <f t="shared" ref="Z186:Z227" si="1058">IF(C186&gt;2000,1,0)</f>
        <v>0</v>
      </c>
      <c r="AA186" s="523">
        <f t="shared" ref="AA186" si="1059">C186</f>
        <v>0</v>
      </c>
      <c r="AB186" s="84" t="str">
        <f t="shared" si="1052"/>
        <v/>
      </c>
      <c r="AC186" s="84" t="str">
        <f t="shared" si="1053"/>
        <v/>
      </c>
      <c r="AD186" s="84" t="str">
        <f t="shared" si="1054"/>
        <v/>
      </c>
      <c r="AE186" s="84" t="str">
        <f t="shared" si="1055"/>
        <v/>
      </c>
      <c r="AF186" s="100">
        <f t="shared" ref="AF186:AF227" si="1060">IF(ISNA(OR(AB186:AE186)),1,SUM(AB186:AE186))</f>
        <v>0</v>
      </c>
      <c r="AG186" s="188" t="str">
        <f t="shared" ref="AG186" si="1061">IF(D186="","",D186)</f>
        <v/>
      </c>
      <c r="AH186" s="84" t="str">
        <f t="shared" ref="AH186:AH227" si="1062">IF($AG186="","",IF(K186="","",$AG186&amp;"-"&amp;K186))</f>
        <v/>
      </c>
      <c r="AI186" s="84" t="str">
        <f t="shared" ref="AI186:AI227" si="1063">IF(AND(COUNTA(K186,N186,P186,R186,U186,V186)&gt;0,BQ186=1),1,"")</f>
        <v/>
      </c>
      <c r="AJ186" s="104" t="str">
        <f t="shared" si="788"/>
        <v/>
      </c>
      <c r="AK186" s="93">
        <f t="shared" ref="AK186:AK227" si="1064">IF(MAX(AJ186)&gt;1,1,0)</f>
        <v>0</v>
      </c>
      <c r="AL186" s="93">
        <f>IFERROR(IF(C186="",0,IF(COUNTIF($C$14:C186,C186)&gt;1,1,0)),"")</f>
        <v>0</v>
      </c>
      <c r="AN186" s="93">
        <f t="shared" ref="AN186:AN227" si="1065">IF(COUNTIF(K186,"*m*")&gt;0,IF(VALUE(AR186)&gt;59,1,0),0)</f>
        <v>0</v>
      </c>
      <c r="AO186" s="93" t="str">
        <f t="shared" ref="AO186:AO227" si="1066">IF(COUNTIF(L186,"*m*")&gt;0,RIGHT(10000000+AV186,7),RIGHT(100000+AV186,5))</f>
        <v>00000</v>
      </c>
      <c r="AP186" s="109" t="str">
        <f t="shared" ref="AP186:AP227" si="1067">IF(AQ186=0,AR186&amp;"秒"&amp;AS186,AQ186&amp;"分"&amp;AR186&amp;"秒"&amp;AS186)</f>
        <v>0秒0</v>
      </c>
      <c r="AQ186" s="110">
        <f t="shared" ref="AQ186:AQ227" si="1068">INT(N186/10000)</f>
        <v>0</v>
      </c>
      <c r="AR186" s="110" t="str">
        <f t="shared" ref="AR186:AR227" si="1069">RIGHT(INT(N186/100),2)</f>
        <v>0</v>
      </c>
      <c r="AS186" s="110" t="str">
        <f t="shared" ref="AS186:AS227" si="1070">RIGHT(INT(N186/1),2)</f>
        <v>0</v>
      </c>
      <c r="AT186" s="110" t="str">
        <f t="shared" ref="AT186:AT227" si="1071">INT(N186/100)&amp;"m"&amp;RIGHT(N186,2)</f>
        <v>0m</v>
      </c>
      <c r="AU186" s="110" t="str">
        <f t="shared" ref="AU186:AU227" si="1072">N186&amp;"点"</f>
        <v>点</v>
      </c>
      <c r="AV186" s="93">
        <f t="shared" ref="AV186:AV227" si="1073">VALUE(N186)</f>
        <v>0</v>
      </c>
      <c r="AW186" s="83" t="str">
        <f t="shared" ref="AW186:AW227" si="1074">IF(COUNTIF(K186,"*m*")=0,"",IF($K186="","",COUNTIF($N186,AW$13)))</f>
        <v/>
      </c>
      <c r="AX186" s="93">
        <f t="shared" ref="AX186:AX227" si="1075">IF(P186="",0,IF(OR(P186&lt;$AX$12,P186&gt;$AX$13),1,0))</f>
        <v>0</v>
      </c>
      <c r="AY186" s="93">
        <f t="shared" ref="AY186:AY227" si="1076">IF($N186="",0,IF($P186="",1,0))</f>
        <v>0</v>
      </c>
      <c r="AZ186" s="93">
        <f t="shared" ref="AZ186:AZ227" si="1077">IF($N186="",0,IF($R186="",1,0))</f>
        <v>0</v>
      </c>
      <c r="BA186" s="503">
        <f>IF(U186="",0,COUNTA($U$14:U187))</f>
        <v>0</v>
      </c>
      <c r="BB186" s="503">
        <f>IF(V186="",0,COUNTA($V$14:V187))</f>
        <v>0</v>
      </c>
      <c r="BC186" s="519" t="e">
        <f>IF(OR($L186="20100",$L187="20100",#REF!="20100"),COUNTIF($L$14:L187,"20100"),0)</f>
        <v>#REF!</v>
      </c>
      <c r="BD186" s="521" t="e">
        <f>IF($BC186=0,0,INDEX($N186:$N187,MATCH("20100",$L186:$L187,0),1))</f>
        <v>#REF!</v>
      </c>
      <c r="BE186" s="84" t="str">
        <f t="shared" ref="BE186:BE227" si="1078">IF(K186="","",IF(COUNTIF(K186,"*OP*")&gt;0,1,""))</f>
        <v/>
      </c>
      <c r="BF186" s="84" t="str">
        <f t="shared" ref="BF186:BF227" si="1079">IF(K186="","",IF(COUNTIF(K186,"*OP*")&gt;0,"",1))</f>
        <v/>
      </c>
      <c r="BG186" s="84" t="str">
        <f t="shared" ref="BG186:BG227" si="1080">IF(K186="","",IF(COUNTIF(K186,"*OP*")&gt;0,"",K186))</f>
        <v/>
      </c>
      <c r="BH186" s="124" t="str">
        <f>IF(K186="","",COUNTIF($BG$14:BG186,BG186))</f>
        <v/>
      </c>
      <c r="BI186" s="1" t="str">
        <f t="shared" ref="BI186:BI227" si="1081">IFERROR(BF186*BH186,"")</f>
        <v/>
      </c>
      <c r="BJ186" s="523" t="str">
        <f>IF(D186="","",COUNTIF($AG$14:AG186,AG186))</f>
        <v/>
      </c>
      <c r="BK186" s="523">
        <f t="shared" ref="BK186" si="1082">IF(BJ186=1,BJ186,0)</f>
        <v>0</v>
      </c>
      <c r="BL186" s="523" t="str">
        <f t="shared" ref="BL186" si="1083">IF(D186="","",$BP186)</f>
        <v/>
      </c>
      <c r="BM186" s="523" t="str">
        <f t="shared" ref="BM186" si="1084">IF(E186="","",$BP186)</f>
        <v/>
      </c>
      <c r="BN186" s="523" t="str">
        <f t="shared" ref="BN186" si="1085">IF(G186="","",$BP186)</f>
        <v/>
      </c>
      <c r="BO186" s="524" t="str">
        <f t="shared" ref="BO186" si="1086">IFERROR(IF(H186="","",BP186),"")</f>
        <v/>
      </c>
      <c r="BP186" s="523">
        <v>87</v>
      </c>
      <c r="BQ186" s="523">
        <f>IF(C186&gt;0,"",IF(COUNTIF(BL186:BO187,BP186)=4,"",1))</f>
        <v>1</v>
      </c>
      <c r="BR186" s="84">
        <f>COUNTIF($AH$14:AH186,AG186&amp;"-"&amp;"*5000m*")</f>
        <v>0</v>
      </c>
      <c r="BS186" s="523">
        <f>SUM(BR186:BR187)/3</f>
        <v>0</v>
      </c>
      <c r="BT186" s="524" t="str">
        <f>IF(AG186="","",IF(AND(COUNTA(K186:K187)=0,COUNTA(U186:V187)=0),1,""))</f>
        <v/>
      </c>
      <c r="BU186" s="523">
        <f>IF(AND($AG186="",COUNTA(U186)&gt;0),1,0)</f>
        <v>0</v>
      </c>
      <c r="BV186" s="523">
        <f>IF(AND($AG186="",COUNTA(V186)&gt;0),1,0)</f>
        <v>0</v>
      </c>
      <c r="BW186" s="523" t="str">
        <f t="shared" ref="BW186" si="1087">D186&amp;"-"&amp;U186</f>
        <v>-</v>
      </c>
      <c r="BX186" s="523" t="str">
        <f>IF(U186="","",COUNTIF($BW$14:BW186,BW186))</f>
        <v/>
      </c>
      <c r="BY186" s="523" t="str">
        <f t="shared" ref="BY186" si="1088">D186&amp;"-"&amp;V186</f>
        <v>-</v>
      </c>
      <c r="BZ186" s="523" t="str">
        <f>IF(V186="","",COUNTIF($BY$14:BY186,BY186))</f>
        <v/>
      </c>
      <c r="CA186" s="84" t="str">
        <f>IFERROR(IF(VLOOKUP(K186,種目数エラー用!$B:$C,2,FALSE)=(VLOOKUP(K187,種目数エラー用!$B:$C,2,FALSE)),1,""),"")</f>
        <v/>
      </c>
    </row>
    <row r="187" spans="1:79" s="1" customFormat="1" ht="18" customHeight="1" thickBot="1">
      <c r="A187" s="483"/>
      <c r="B187" s="477"/>
      <c r="C187" s="472"/>
      <c r="D187" s="470"/>
      <c r="E187" s="470"/>
      <c r="F187" s="470"/>
      <c r="G187" s="281" t="str">
        <f>IF(C186&gt;0,VLOOKUP(C186,男子登録情報!$A$1:$H$1688,5,0),"")</f>
        <v/>
      </c>
      <c r="H187" s="475"/>
      <c r="I187" s="475"/>
      <c r="J187" s="281" t="s">
        <v>28</v>
      </c>
      <c r="K187" s="280"/>
      <c r="L187" s="5" t="str">
        <f>IF(K187&gt;0,VLOOKUP(K187,男子登録情報!$M$68:$N$86,2,0),"")</f>
        <v/>
      </c>
      <c r="M187" s="281" t="s">
        <v>29</v>
      </c>
      <c r="N187" s="282"/>
      <c r="O187" s="278" t="str">
        <f t="shared" si="831"/>
        <v/>
      </c>
      <c r="P187" s="279"/>
      <c r="Q187" s="332" t="str">
        <f t="shared" si="821"/>
        <v/>
      </c>
      <c r="R187" s="463"/>
      <c r="S187" s="464"/>
      <c r="T187" s="465"/>
      <c r="U187" s="445"/>
      <c r="V187" s="445"/>
      <c r="X187" s="84">
        <f t="shared" si="796"/>
        <v>0</v>
      </c>
      <c r="Z187" s="97">
        <f t="shared" si="1058"/>
        <v>0</v>
      </c>
      <c r="AA187" s="523"/>
      <c r="AB187" s="84" t="str">
        <f t="shared" si="1052"/>
        <v/>
      </c>
      <c r="AC187" s="84" t="str">
        <f t="shared" si="1053"/>
        <v/>
      </c>
      <c r="AD187" s="84" t="str">
        <f t="shared" si="1054"/>
        <v/>
      </c>
      <c r="AE187" s="84" t="str">
        <f t="shared" si="1055"/>
        <v/>
      </c>
      <c r="AF187" s="100">
        <f t="shared" si="1060"/>
        <v>0</v>
      </c>
      <c r="AG187" s="189" t="str">
        <f t="shared" ref="AG187" si="1089">AG186</f>
        <v/>
      </c>
      <c r="AH187" s="84" t="str">
        <f t="shared" si="1062"/>
        <v/>
      </c>
      <c r="AI187" s="84" t="str">
        <f t="shared" si="1063"/>
        <v/>
      </c>
      <c r="AJ187" s="104" t="str">
        <f t="shared" si="788"/>
        <v/>
      </c>
      <c r="AK187" s="93">
        <f t="shared" si="1064"/>
        <v>0</v>
      </c>
      <c r="AL187" s="93">
        <f>IFERROR(IF(C187="",0,IF(COUNTIF($C$14:C187,C187)&gt;1,1,0)),"")</f>
        <v>0</v>
      </c>
      <c r="AN187" s="93">
        <f t="shared" si="1065"/>
        <v>0</v>
      </c>
      <c r="AO187" s="93" t="str">
        <f t="shared" si="1066"/>
        <v>00000</v>
      </c>
      <c r="AP187" s="109" t="str">
        <f t="shared" si="1067"/>
        <v>0秒0</v>
      </c>
      <c r="AQ187" s="110">
        <f t="shared" si="1068"/>
        <v>0</v>
      </c>
      <c r="AR187" s="110" t="str">
        <f t="shared" si="1069"/>
        <v>0</v>
      </c>
      <c r="AS187" s="110" t="str">
        <f t="shared" si="1070"/>
        <v>0</v>
      </c>
      <c r="AT187" s="110" t="str">
        <f t="shared" si="1071"/>
        <v>0m</v>
      </c>
      <c r="AU187" s="110" t="str">
        <f t="shared" si="1072"/>
        <v>点</v>
      </c>
      <c r="AV187" s="93">
        <f t="shared" si="1073"/>
        <v>0</v>
      </c>
      <c r="AW187" s="83" t="str">
        <f t="shared" si="1074"/>
        <v/>
      </c>
      <c r="AX187" s="93">
        <f t="shared" si="1075"/>
        <v>0</v>
      </c>
      <c r="AY187" s="93">
        <f t="shared" si="1076"/>
        <v>0</v>
      </c>
      <c r="AZ187" s="93">
        <f t="shared" si="1077"/>
        <v>0</v>
      </c>
      <c r="BA187" s="504"/>
      <c r="BB187" s="504"/>
      <c r="BC187" s="520"/>
      <c r="BD187" s="522"/>
      <c r="BE187" s="84" t="str">
        <f t="shared" si="1078"/>
        <v/>
      </c>
      <c r="BF187" s="84" t="str">
        <f t="shared" si="1079"/>
        <v/>
      </c>
      <c r="BG187" s="84" t="str">
        <f t="shared" si="1080"/>
        <v/>
      </c>
      <c r="BH187" s="124" t="str">
        <f>IF(K187="","",COUNTIF($BG$14:BG187,BG187))</f>
        <v/>
      </c>
      <c r="BI187" s="1" t="str">
        <f t="shared" si="1081"/>
        <v/>
      </c>
      <c r="BJ187" s="523"/>
      <c r="BK187" s="523"/>
      <c r="BL187" s="523"/>
      <c r="BM187" s="523"/>
      <c r="BN187" s="523"/>
      <c r="BO187" s="525"/>
      <c r="BP187" s="523"/>
      <c r="BQ187" s="523"/>
      <c r="BR187" s="84">
        <f>COUNTIF($AH$14:AH187,AG187&amp;"-"&amp;"*5000m*")</f>
        <v>0</v>
      </c>
      <c r="BS187" s="523"/>
      <c r="BT187" s="525"/>
      <c r="BU187" s="523"/>
      <c r="BV187" s="523"/>
      <c r="BW187" s="523"/>
      <c r="BX187" s="523"/>
      <c r="BY187" s="523"/>
      <c r="BZ187" s="523"/>
      <c r="CA187" s="84"/>
    </row>
    <row r="188" spans="1:79" s="1" customFormat="1" ht="18" customHeight="1" thickTop="1" thickBot="1">
      <c r="A188" s="482">
        <v>88</v>
      </c>
      <c r="B188" s="476" t="s">
        <v>1176</v>
      </c>
      <c r="C188" s="471"/>
      <c r="D188" s="469" t="str">
        <f>IF(C188&gt;0,VLOOKUP(C188,男子登録情報!$A$1:$H$1688,3,0),"")</f>
        <v/>
      </c>
      <c r="E188" s="469" t="str">
        <f>IF(C188&gt;0,VLOOKUP(C188,男子登録情報!$A$1:$H$1688,4,0),"")</f>
        <v/>
      </c>
      <c r="F188" s="469" t="str">
        <f>IF(C188&gt;0,VLOOKUP(C188,男子登録情報!$A$1:$H$1688,7,0),"")</f>
        <v/>
      </c>
      <c r="G188" s="320" t="str">
        <f>IF(C188&gt;0,VLOOKUP(C188,男子登録情報!$A$1:$H$1688,8,0),"")</f>
        <v/>
      </c>
      <c r="H188" s="475" t="e">
        <f>IF(G189&gt;0,VLOOKUP(G189,男子登録情報!$N$2:$O$49,2,0),"")</f>
        <v>#N/A</v>
      </c>
      <c r="I188" s="473" t="str">
        <f t="shared" ref="I188" si="1090">IF(C188&gt;0,TEXT(C188,"100000000"),"000000000")</f>
        <v>000000000</v>
      </c>
      <c r="J188" s="321" t="s">
        <v>24</v>
      </c>
      <c r="K188" s="322"/>
      <c r="L188" s="5" t="str">
        <f>IF(K188&gt;0,VLOOKUP(K188,男子登録情報!$M$68:$N$86,2,0),"")</f>
        <v/>
      </c>
      <c r="M188" s="321" t="s">
        <v>27</v>
      </c>
      <c r="N188" s="275"/>
      <c r="O188" s="276" t="str">
        <f t="shared" ref="O188:O229" si="1091">IF(L188="","",LEFT(L188,5)&amp;" "&amp;IF(OR(LEFT(L188,3)*1&lt;70,LEFT(L188,3)*1&gt;100),REPT(0,7-LEN(N188)),REPT(0,5-LEN(N188)))&amp;N188)</f>
        <v/>
      </c>
      <c r="P188" s="277"/>
      <c r="Q188" s="329" t="str">
        <f t="shared" si="821"/>
        <v/>
      </c>
      <c r="R188" s="479"/>
      <c r="S188" s="480"/>
      <c r="T188" s="481"/>
      <c r="U188" s="444"/>
      <c r="V188" s="444"/>
      <c r="X188" s="84">
        <f t="shared" si="796"/>
        <v>0</v>
      </c>
      <c r="Z188" s="97">
        <f t="shared" si="1058"/>
        <v>0</v>
      </c>
      <c r="AA188" s="523">
        <f t="shared" ref="AA188" si="1092">C188</f>
        <v>0</v>
      </c>
      <c r="AB188" s="84" t="str">
        <f t="shared" si="1052"/>
        <v/>
      </c>
      <c r="AC188" s="84" t="str">
        <f t="shared" si="1053"/>
        <v/>
      </c>
      <c r="AD188" s="84" t="str">
        <f t="shared" si="1054"/>
        <v/>
      </c>
      <c r="AE188" s="84" t="str">
        <f t="shared" si="1055"/>
        <v/>
      </c>
      <c r="AF188" s="100">
        <f t="shared" si="1060"/>
        <v>0</v>
      </c>
      <c r="AG188" s="188" t="str">
        <f t="shared" ref="AG188" si="1093">IF(D188="","",D188)</f>
        <v/>
      </c>
      <c r="AH188" s="84" t="str">
        <f t="shared" si="1062"/>
        <v/>
      </c>
      <c r="AI188" s="84" t="str">
        <f t="shared" si="1063"/>
        <v/>
      </c>
      <c r="AJ188" s="104" t="str">
        <f t="shared" si="788"/>
        <v/>
      </c>
      <c r="AK188" s="93">
        <f t="shared" si="1064"/>
        <v>0</v>
      </c>
      <c r="AL188" s="93">
        <f>IFERROR(IF(C188="",0,IF(COUNTIF($C$14:C188,C188)&gt;1,1,0)),"")</f>
        <v>0</v>
      </c>
      <c r="AN188" s="93">
        <f t="shared" si="1065"/>
        <v>0</v>
      </c>
      <c r="AO188" s="93" t="str">
        <f t="shared" si="1066"/>
        <v>00000</v>
      </c>
      <c r="AP188" s="109" t="str">
        <f t="shared" si="1067"/>
        <v>0秒0</v>
      </c>
      <c r="AQ188" s="110">
        <f t="shared" si="1068"/>
        <v>0</v>
      </c>
      <c r="AR188" s="110" t="str">
        <f t="shared" si="1069"/>
        <v>0</v>
      </c>
      <c r="AS188" s="110" t="str">
        <f t="shared" si="1070"/>
        <v>0</v>
      </c>
      <c r="AT188" s="110" t="str">
        <f t="shared" si="1071"/>
        <v>0m</v>
      </c>
      <c r="AU188" s="110" t="str">
        <f t="shared" si="1072"/>
        <v>点</v>
      </c>
      <c r="AV188" s="93">
        <f t="shared" si="1073"/>
        <v>0</v>
      </c>
      <c r="AW188" s="83" t="str">
        <f t="shared" si="1074"/>
        <v/>
      </c>
      <c r="AX188" s="93">
        <f t="shared" si="1075"/>
        <v>0</v>
      </c>
      <c r="AY188" s="93">
        <f t="shared" si="1076"/>
        <v>0</v>
      </c>
      <c r="AZ188" s="93">
        <f t="shared" si="1077"/>
        <v>0</v>
      </c>
      <c r="BA188" s="503">
        <f>IF(U188="",0,COUNTA($U$14:U189))</f>
        <v>0</v>
      </c>
      <c r="BB188" s="503">
        <f>IF(V188="",0,COUNTA($V$14:V189))</f>
        <v>0</v>
      </c>
      <c r="BC188" s="519" t="e">
        <f>IF(OR($L188="20100",$L189="20100",#REF!="20100"),COUNTIF($L$14:L189,"20100"),0)</f>
        <v>#REF!</v>
      </c>
      <c r="BD188" s="521" t="e">
        <f>IF($BC188=0,0,INDEX($N188:$N189,MATCH("20100",$L188:$L189,0),1))</f>
        <v>#REF!</v>
      </c>
      <c r="BE188" s="84" t="str">
        <f t="shared" si="1078"/>
        <v/>
      </c>
      <c r="BF188" s="84" t="str">
        <f t="shared" si="1079"/>
        <v/>
      </c>
      <c r="BG188" s="84" t="str">
        <f t="shared" si="1080"/>
        <v/>
      </c>
      <c r="BH188" s="124" t="str">
        <f>IF(K188="","",COUNTIF($BG$14:BG188,BG188))</f>
        <v/>
      </c>
      <c r="BI188" s="1" t="str">
        <f t="shared" si="1081"/>
        <v/>
      </c>
      <c r="BJ188" s="523" t="str">
        <f>IF(D188="","",COUNTIF($AG$14:AG188,AG188))</f>
        <v/>
      </c>
      <c r="BK188" s="523">
        <f t="shared" ref="BK188" si="1094">IF(BJ188=1,BJ188,0)</f>
        <v>0</v>
      </c>
      <c r="BL188" s="523" t="str">
        <f t="shared" ref="BL188" si="1095">IF(D188="","",$BP188)</f>
        <v/>
      </c>
      <c r="BM188" s="523" t="str">
        <f t="shared" ref="BM188" si="1096">IF(E188="","",$BP188)</f>
        <v/>
      </c>
      <c r="BN188" s="523" t="str">
        <f t="shared" ref="BN188" si="1097">IF(G188="","",$BP188)</f>
        <v/>
      </c>
      <c r="BO188" s="524" t="str">
        <f t="shared" ref="BO188" si="1098">IFERROR(IF(H188="","",BP188),"")</f>
        <v/>
      </c>
      <c r="BP188" s="523">
        <v>88</v>
      </c>
      <c r="BQ188" s="523">
        <f>IF(C188&gt;0,"",IF(COUNTIF(BL188:BO189,BP188)=4,"",1))</f>
        <v>1</v>
      </c>
      <c r="BR188" s="84">
        <f>COUNTIF($AH$14:AH188,AG188&amp;"-"&amp;"*5000m*")</f>
        <v>0</v>
      </c>
      <c r="BS188" s="523">
        <f>SUM(BR188:BR189)/3</f>
        <v>0</v>
      </c>
      <c r="BT188" s="524" t="str">
        <f>IF(AG188="","",IF(AND(COUNTA(K188:K189)=0,COUNTA(U188:V189)=0),1,""))</f>
        <v/>
      </c>
      <c r="BU188" s="523">
        <f>IF(AND($AG188="",COUNTA(U188)&gt;0),1,0)</f>
        <v>0</v>
      </c>
      <c r="BV188" s="523">
        <f>IF(AND($AG188="",COUNTA(V188)&gt;0),1,0)</f>
        <v>0</v>
      </c>
      <c r="BW188" s="523" t="str">
        <f t="shared" ref="BW188" si="1099">D188&amp;"-"&amp;U188</f>
        <v>-</v>
      </c>
      <c r="BX188" s="523" t="str">
        <f>IF(U188="","",COUNTIF($BW$14:BW188,BW188))</f>
        <v/>
      </c>
      <c r="BY188" s="523" t="str">
        <f t="shared" ref="BY188" si="1100">D188&amp;"-"&amp;V188</f>
        <v>-</v>
      </c>
      <c r="BZ188" s="523" t="str">
        <f>IF(V188="","",COUNTIF($BY$14:BY188,BY188))</f>
        <v/>
      </c>
      <c r="CA188" s="84" t="str">
        <f>IFERROR(IF(VLOOKUP(K188,種目数エラー用!$B:$C,2,FALSE)=(VLOOKUP(K189,種目数エラー用!$B:$C,2,FALSE)),1,""),"")</f>
        <v/>
      </c>
    </row>
    <row r="189" spans="1:79" s="1" customFormat="1" ht="18" customHeight="1" thickBot="1">
      <c r="A189" s="483"/>
      <c r="B189" s="477"/>
      <c r="C189" s="472"/>
      <c r="D189" s="470"/>
      <c r="E189" s="470"/>
      <c r="F189" s="470"/>
      <c r="G189" s="281" t="str">
        <f>IF(C188&gt;0,VLOOKUP(C188,男子登録情報!$A$1:$H$1688,5,0),"")</f>
        <v/>
      </c>
      <c r="H189" s="475"/>
      <c r="I189" s="475"/>
      <c r="J189" s="281" t="s">
        <v>28</v>
      </c>
      <c r="K189" s="280"/>
      <c r="L189" s="5" t="str">
        <f>IF(K189&gt;0,VLOOKUP(K189,男子登録情報!$M$68:$N$86,2,0),"")</f>
        <v/>
      </c>
      <c r="M189" s="281" t="s">
        <v>29</v>
      </c>
      <c r="N189" s="282"/>
      <c r="O189" s="278" t="str">
        <f t="shared" si="1091"/>
        <v/>
      </c>
      <c r="P189" s="279"/>
      <c r="Q189" s="332" t="str">
        <f t="shared" si="821"/>
        <v/>
      </c>
      <c r="R189" s="463"/>
      <c r="S189" s="464"/>
      <c r="T189" s="465"/>
      <c r="U189" s="445"/>
      <c r="V189" s="445"/>
      <c r="X189" s="84">
        <f t="shared" si="796"/>
        <v>0</v>
      </c>
      <c r="Z189" s="97">
        <f t="shared" si="1058"/>
        <v>0</v>
      </c>
      <c r="AA189" s="523"/>
      <c r="AB189" s="84" t="str">
        <f t="shared" si="1052"/>
        <v/>
      </c>
      <c r="AC189" s="84" t="str">
        <f t="shared" si="1053"/>
        <v/>
      </c>
      <c r="AD189" s="84" t="str">
        <f t="shared" si="1054"/>
        <v/>
      </c>
      <c r="AE189" s="84" t="str">
        <f t="shared" si="1055"/>
        <v/>
      </c>
      <c r="AF189" s="100">
        <f t="shared" si="1060"/>
        <v>0</v>
      </c>
      <c r="AG189" s="189" t="str">
        <f t="shared" ref="AG189" si="1101">AG188</f>
        <v/>
      </c>
      <c r="AH189" s="84" t="str">
        <f t="shared" si="1062"/>
        <v/>
      </c>
      <c r="AI189" s="84" t="str">
        <f t="shared" si="1063"/>
        <v/>
      </c>
      <c r="AJ189" s="104" t="str">
        <f t="shared" si="788"/>
        <v/>
      </c>
      <c r="AK189" s="93">
        <f t="shared" si="1064"/>
        <v>0</v>
      </c>
      <c r="AL189" s="93">
        <f>IFERROR(IF(C189="",0,IF(COUNTIF($C$14:C189,C189)&gt;1,1,0)),"")</f>
        <v>0</v>
      </c>
      <c r="AN189" s="93">
        <f t="shared" si="1065"/>
        <v>0</v>
      </c>
      <c r="AO189" s="93" t="str">
        <f t="shared" si="1066"/>
        <v>00000</v>
      </c>
      <c r="AP189" s="109" t="str">
        <f t="shared" si="1067"/>
        <v>0秒0</v>
      </c>
      <c r="AQ189" s="110">
        <f t="shared" si="1068"/>
        <v>0</v>
      </c>
      <c r="AR189" s="110" t="str">
        <f t="shared" si="1069"/>
        <v>0</v>
      </c>
      <c r="AS189" s="110" t="str">
        <f t="shared" si="1070"/>
        <v>0</v>
      </c>
      <c r="AT189" s="110" t="str">
        <f t="shared" si="1071"/>
        <v>0m</v>
      </c>
      <c r="AU189" s="110" t="str">
        <f t="shared" si="1072"/>
        <v>点</v>
      </c>
      <c r="AV189" s="93">
        <f t="shared" si="1073"/>
        <v>0</v>
      </c>
      <c r="AW189" s="83" t="str">
        <f t="shared" si="1074"/>
        <v/>
      </c>
      <c r="AX189" s="93">
        <f t="shared" si="1075"/>
        <v>0</v>
      </c>
      <c r="AY189" s="93">
        <f t="shared" si="1076"/>
        <v>0</v>
      </c>
      <c r="AZ189" s="93">
        <f t="shared" si="1077"/>
        <v>0</v>
      </c>
      <c r="BA189" s="504"/>
      <c r="BB189" s="504"/>
      <c r="BC189" s="520"/>
      <c r="BD189" s="522"/>
      <c r="BE189" s="84" t="str">
        <f t="shared" si="1078"/>
        <v/>
      </c>
      <c r="BF189" s="84" t="str">
        <f t="shared" si="1079"/>
        <v/>
      </c>
      <c r="BG189" s="84" t="str">
        <f t="shared" si="1080"/>
        <v/>
      </c>
      <c r="BH189" s="124" t="str">
        <f>IF(K189="","",COUNTIF($BG$14:BG189,BG189))</f>
        <v/>
      </c>
      <c r="BI189" s="1" t="str">
        <f t="shared" si="1081"/>
        <v/>
      </c>
      <c r="BJ189" s="523"/>
      <c r="BK189" s="523"/>
      <c r="BL189" s="523"/>
      <c r="BM189" s="523"/>
      <c r="BN189" s="523"/>
      <c r="BO189" s="525"/>
      <c r="BP189" s="523"/>
      <c r="BQ189" s="523"/>
      <c r="BR189" s="84">
        <f>COUNTIF($AH$14:AH189,AG189&amp;"-"&amp;"*5000m*")</f>
        <v>0</v>
      </c>
      <c r="BS189" s="523"/>
      <c r="BT189" s="525"/>
      <c r="BU189" s="523"/>
      <c r="BV189" s="523"/>
      <c r="BW189" s="523"/>
      <c r="BX189" s="523"/>
      <c r="BY189" s="523"/>
      <c r="BZ189" s="523"/>
      <c r="CA189" s="84"/>
    </row>
    <row r="190" spans="1:79" s="1" customFormat="1" ht="18" customHeight="1" thickTop="1" thickBot="1">
      <c r="A190" s="482">
        <v>89</v>
      </c>
      <c r="B190" s="476" t="s">
        <v>1176</v>
      </c>
      <c r="C190" s="471"/>
      <c r="D190" s="469" t="str">
        <f>IF(C190&gt;0,VLOOKUP(C190,男子登録情報!$A$1:$H$1688,3,0),"")</f>
        <v/>
      </c>
      <c r="E190" s="469" t="str">
        <f>IF(C190&gt;0,VLOOKUP(C190,男子登録情報!$A$1:$H$1688,4,0),"")</f>
        <v/>
      </c>
      <c r="F190" s="469" t="str">
        <f>IF(C190&gt;0,VLOOKUP(C190,男子登録情報!$A$1:$H$1688,7,0),"")</f>
        <v/>
      </c>
      <c r="G190" s="320" t="str">
        <f>IF(C190&gt;0,VLOOKUP(C190,男子登録情報!$A$1:$H$1688,8,0),"")</f>
        <v/>
      </c>
      <c r="H190" s="475" t="e">
        <f>IF(G191&gt;0,VLOOKUP(G191,男子登録情報!$N$2:$O$49,2,0),"")</f>
        <v>#N/A</v>
      </c>
      <c r="I190" s="473" t="str">
        <f t="shared" ref="I190" si="1102">IF(C190&gt;0,TEXT(C190,"100000000"),"000000000")</f>
        <v>000000000</v>
      </c>
      <c r="J190" s="321" t="s">
        <v>24</v>
      </c>
      <c r="K190" s="322"/>
      <c r="L190" s="5" t="str">
        <f>IF(K190&gt;0,VLOOKUP(K190,男子登録情報!$M$68:$N$86,2,0),"")</f>
        <v/>
      </c>
      <c r="M190" s="321" t="s">
        <v>27</v>
      </c>
      <c r="N190" s="275"/>
      <c r="O190" s="276" t="str">
        <f t="shared" si="1091"/>
        <v/>
      </c>
      <c r="P190" s="277"/>
      <c r="Q190" s="329" t="str">
        <f t="shared" si="821"/>
        <v/>
      </c>
      <c r="R190" s="479"/>
      <c r="S190" s="480"/>
      <c r="T190" s="481"/>
      <c r="U190" s="444"/>
      <c r="V190" s="444"/>
      <c r="X190" s="84">
        <f t="shared" si="796"/>
        <v>0</v>
      </c>
      <c r="Z190" s="97">
        <f t="shared" si="1058"/>
        <v>0</v>
      </c>
      <c r="AA190" s="523">
        <f t="shared" ref="AA190" si="1103">C190</f>
        <v>0</v>
      </c>
      <c r="AB190" s="84" t="str">
        <f t="shared" si="1052"/>
        <v/>
      </c>
      <c r="AC190" s="84" t="str">
        <f t="shared" si="1053"/>
        <v/>
      </c>
      <c r="AD190" s="84" t="str">
        <f t="shared" si="1054"/>
        <v/>
      </c>
      <c r="AE190" s="84" t="str">
        <f t="shared" si="1055"/>
        <v/>
      </c>
      <c r="AF190" s="100">
        <f t="shared" si="1060"/>
        <v>0</v>
      </c>
      <c r="AG190" s="188" t="str">
        <f t="shared" ref="AG190" si="1104">IF(D190="","",D190)</f>
        <v/>
      </c>
      <c r="AH190" s="84" t="str">
        <f t="shared" si="1062"/>
        <v/>
      </c>
      <c r="AI190" s="84" t="str">
        <f t="shared" si="1063"/>
        <v/>
      </c>
      <c r="AJ190" s="104" t="str">
        <f t="shared" si="788"/>
        <v/>
      </c>
      <c r="AK190" s="93">
        <f t="shared" si="1064"/>
        <v>0</v>
      </c>
      <c r="AL190" s="93">
        <f>IFERROR(IF(C190="",0,IF(COUNTIF($C$14:C190,C190)&gt;1,1,0)),"")</f>
        <v>0</v>
      </c>
      <c r="AN190" s="93">
        <f t="shared" si="1065"/>
        <v>0</v>
      </c>
      <c r="AO190" s="93" t="str">
        <f t="shared" si="1066"/>
        <v>00000</v>
      </c>
      <c r="AP190" s="109" t="str">
        <f t="shared" si="1067"/>
        <v>0秒0</v>
      </c>
      <c r="AQ190" s="110">
        <f t="shared" si="1068"/>
        <v>0</v>
      </c>
      <c r="AR190" s="110" t="str">
        <f t="shared" si="1069"/>
        <v>0</v>
      </c>
      <c r="AS190" s="110" t="str">
        <f t="shared" si="1070"/>
        <v>0</v>
      </c>
      <c r="AT190" s="110" t="str">
        <f t="shared" si="1071"/>
        <v>0m</v>
      </c>
      <c r="AU190" s="110" t="str">
        <f t="shared" si="1072"/>
        <v>点</v>
      </c>
      <c r="AV190" s="93">
        <f t="shared" si="1073"/>
        <v>0</v>
      </c>
      <c r="AW190" s="83" t="str">
        <f t="shared" si="1074"/>
        <v/>
      </c>
      <c r="AX190" s="93">
        <f t="shared" si="1075"/>
        <v>0</v>
      </c>
      <c r="AY190" s="93">
        <f t="shared" si="1076"/>
        <v>0</v>
      </c>
      <c r="AZ190" s="93">
        <f t="shared" si="1077"/>
        <v>0</v>
      </c>
      <c r="BA190" s="503">
        <f>IF(U190="",0,COUNTA($U$14:U191))</f>
        <v>0</v>
      </c>
      <c r="BB190" s="503">
        <f>IF(V190="",0,COUNTA($V$14:V191))</f>
        <v>0</v>
      </c>
      <c r="BC190" s="519" t="e">
        <f>IF(OR($L190="20100",$L191="20100",#REF!="20100"),COUNTIF($L$14:L191,"20100"),0)</f>
        <v>#REF!</v>
      </c>
      <c r="BD190" s="521" t="e">
        <f>IF($BC190=0,0,INDEX($N190:$N191,MATCH("20100",$L190:$L191,0),1))</f>
        <v>#REF!</v>
      </c>
      <c r="BE190" s="84" t="str">
        <f t="shared" si="1078"/>
        <v/>
      </c>
      <c r="BF190" s="84" t="str">
        <f t="shared" si="1079"/>
        <v/>
      </c>
      <c r="BG190" s="84" t="str">
        <f t="shared" si="1080"/>
        <v/>
      </c>
      <c r="BH190" s="124" t="str">
        <f>IF(K190="","",COUNTIF($BG$14:BG190,BG190))</f>
        <v/>
      </c>
      <c r="BI190" s="1" t="str">
        <f t="shared" si="1081"/>
        <v/>
      </c>
      <c r="BJ190" s="523" t="str">
        <f>IF(D190="","",COUNTIF($AG$14:AG190,AG190))</f>
        <v/>
      </c>
      <c r="BK190" s="523">
        <f t="shared" ref="BK190" si="1105">IF(BJ190=1,BJ190,0)</f>
        <v>0</v>
      </c>
      <c r="BL190" s="523" t="str">
        <f t="shared" ref="BL190" si="1106">IF(D190="","",$BP190)</f>
        <v/>
      </c>
      <c r="BM190" s="523" t="str">
        <f t="shared" ref="BM190" si="1107">IF(E190="","",$BP190)</f>
        <v/>
      </c>
      <c r="BN190" s="523" t="str">
        <f t="shared" ref="BN190" si="1108">IF(G190="","",$BP190)</f>
        <v/>
      </c>
      <c r="BO190" s="524" t="str">
        <f t="shared" ref="BO190" si="1109">IFERROR(IF(H190="","",BP190),"")</f>
        <v/>
      </c>
      <c r="BP190" s="523">
        <v>89</v>
      </c>
      <c r="BQ190" s="523">
        <f>IF(C190&gt;0,"",IF(COUNTIF(BL190:BO191,BP190)=4,"",1))</f>
        <v>1</v>
      </c>
      <c r="BR190" s="84">
        <f>COUNTIF($AH$14:AH190,AG190&amp;"-"&amp;"*5000m*")</f>
        <v>0</v>
      </c>
      <c r="BS190" s="523">
        <f>SUM(BR190:BR191)/3</f>
        <v>0</v>
      </c>
      <c r="BT190" s="524" t="str">
        <f>IF(AG190="","",IF(AND(COUNTA(K190:K191)=0,COUNTA(U190:V191)=0),1,""))</f>
        <v/>
      </c>
      <c r="BU190" s="523">
        <f>IF(AND($AG190="",COUNTA(U190)&gt;0),1,0)</f>
        <v>0</v>
      </c>
      <c r="BV190" s="523">
        <f>IF(AND($AG190="",COUNTA(V190)&gt;0),1,0)</f>
        <v>0</v>
      </c>
      <c r="BW190" s="523" t="str">
        <f t="shared" ref="BW190" si="1110">D190&amp;"-"&amp;U190</f>
        <v>-</v>
      </c>
      <c r="BX190" s="523" t="str">
        <f>IF(U190="","",COUNTIF($BW$14:BW190,BW190))</f>
        <v/>
      </c>
      <c r="BY190" s="523" t="str">
        <f t="shared" ref="BY190" si="1111">D190&amp;"-"&amp;V190</f>
        <v>-</v>
      </c>
      <c r="BZ190" s="523" t="str">
        <f>IF(V190="","",COUNTIF($BY$14:BY190,BY190))</f>
        <v/>
      </c>
      <c r="CA190" s="84" t="str">
        <f>IFERROR(IF(VLOOKUP(K190,種目数エラー用!$B:$C,2,FALSE)=(VLOOKUP(K191,種目数エラー用!$B:$C,2,FALSE)),1,""),"")</f>
        <v/>
      </c>
    </row>
    <row r="191" spans="1:79" s="1" customFormat="1" ht="18" customHeight="1" thickBot="1">
      <c r="A191" s="483"/>
      <c r="B191" s="477"/>
      <c r="C191" s="472"/>
      <c r="D191" s="470"/>
      <c r="E191" s="470"/>
      <c r="F191" s="470"/>
      <c r="G191" s="281" t="str">
        <f>IF(C190&gt;0,VLOOKUP(C190,男子登録情報!$A$1:$H$1688,5,0),"")</f>
        <v/>
      </c>
      <c r="H191" s="475"/>
      <c r="I191" s="475"/>
      <c r="J191" s="281" t="s">
        <v>28</v>
      </c>
      <c r="K191" s="280"/>
      <c r="L191" s="5" t="str">
        <f>IF(K191&gt;0,VLOOKUP(K191,男子登録情報!$M$68:$N$86,2,0),"")</f>
        <v/>
      </c>
      <c r="M191" s="281" t="s">
        <v>29</v>
      </c>
      <c r="N191" s="282"/>
      <c r="O191" s="278" t="str">
        <f t="shared" si="1091"/>
        <v/>
      </c>
      <c r="P191" s="279"/>
      <c r="Q191" s="332" t="str">
        <f t="shared" si="821"/>
        <v/>
      </c>
      <c r="R191" s="463"/>
      <c r="S191" s="464"/>
      <c r="T191" s="465"/>
      <c r="U191" s="445"/>
      <c r="V191" s="445"/>
      <c r="X191" s="84">
        <f t="shared" si="796"/>
        <v>0</v>
      </c>
      <c r="Z191" s="97">
        <f t="shared" si="1058"/>
        <v>0</v>
      </c>
      <c r="AA191" s="523"/>
      <c r="AB191" s="84" t="str">
        <f t="shared" si="1052"/>
        <v/>
      </c>
      <c r="AC191" s="84" t="str">
        <f t="shared" si="1053"/>
        <v/>
      </c>
      <c r="AD191" s="84" t="str">
        <f t="shared" si="1054"/>
        <v/>
      </c>
      <c r="AE191" s="84" t="str">
        <f t="shared" si="1055"/>
        <v/>
      </c>
      <c r="AF191" s="100">
        <f t="shared" si="1060"/>
        <v>0</v>
      </c>
      <c r="AG191" s="189" t="str">
        <f t="shared" ref="AG191" si="1112">AG190</f>
        <v/>
      </c>
      <c r="AH191" s="84" t="str">
        <f t="shared" si="1062"/>
        <v/>
      </c>
      <c r="AI191" s="84" t="str">
        <f t="shared" si="1063"/>
        <v/>
      </c>
      <c r="AJ191" s="104" t="str">
        <f t="shared" si="788"/>
        <v/>
      </c>
      <c r="AK191" s="93">
        <f t="shared" si="1064"/>
        <v>0</v>
      </c>
      <c r="AL191" s="93">
        <f>IFERROR(IF(C191="",0,IF(COUNTIF($C$14:C191,C191)&gt;1,1,0)),"")</f>
        <v>0</v>
      </c>
      <c r="AN191" s="93">
        <f t="shared" si="1065"/>
        <v>0</v>
      </c>
      <c r="AO191" s="93" t="str">
        <f t="shared" si="1066"/>
        <v>00000</v>
      </c>
      <c r="AP191" s="109" t="str">
        <f t="shared" si="1067"/>
        <v>0秒0</v>
      </c>
      <c r="AQ191" s="110">
        <f t="shared" si="1068"/>
        <v>0</v>
      </c>
      <c r="AR191" s="110" t="str">
        <f t="shared" si="1069"/>
        <v>0</v>
      </c>
      <c r="AS191" s="110" t="str">
        <f t="shared" si="1070"/>
        <v>0</v>
      </c>
      <c r="AT191" s="110" t="str">
        <f t="shared" si="1071"/>
        <v>0m</v>
      </c>
      <c r="AU191" s="110" t="str">
        <f t="shared" si="1072"/>
        <v>点</v>
      </c>
      <c r="AV191" s="93">
        <f t="shared" si="1073"/>
        <v>0</v>
      </c>
      <c r="AW191" s="83" t="str">
        <f t="shared" si="1074"/>
        <v/>
      </c>
      <c r="AX191" s="93">
        <f t="shared" si="1075"/>
        <v>0</v>
      </c>
      <c r="AY191" s="93">
        <f t="shared" si="1076"/>
        <v>0</v>
      </c>
      <c r="AZ191" s="93">
        <f t="shared" si="1077"/>
        <v>0</v>
      </c>
      <c r="BA191" s="504"/>
      <c r="BB191" s="504"/>
      <c r="BC191" s="520"/>
      <c r="BD191" s="522"/>
      <c r="BE191" s="84" t="str">
        <f t="shared" si="1078"/>
        <v/>
      </c>
      <c r="BF191" s="84" t="str">
        <f t="shared" si="1079"/>
        <v/>
      </c>
      <c r="BG191" s="84" t="str">
        <f t="shared" si="1080"/>
        <v/>
      </c>
      <c r="BH191" s="124" t="str">
        <f>IF(K191="","",COUNTIF($BG$14:BG191,BG191))</f>
        <v/>
      </c>
      <c r="BI191" s="1" t="str">
        <f t="shared" si="1081"/>
        <v/>
      </c>
      <c r="BJ191" s="523"/>
      <c r="BK191" s="523"/>
      <c r="BL191" s="523"/>
      <c r="BM191" s="523"/>
      <c r="BN191" s="523"/>
      <c r="BO191" s="525"/>
      <c r="BP191" s="523"/>
      <c r="BQ191" s="523"/>
      <c r="BR191" s="84">
        <f>COUNTIF($AH$14:AH191,AG191&amp;"-"&amp;"*5000m*")</f>
        <v>0</v>
      </c>
      <c r="BS191" s="523"/>
      <c r="BT191" s="525"/>
      <c r="BU191" s="523"/>
      <c r="BV191" s="523"/>
      <c r="BW191" s="523"/>
      <c r="BX191" s="523"/>
      <c r="BY191" s="523"/>
      <c r="BZ191" s="523"/>
      <c r="CA191" s="84"/>
    </row>
    <row r="192" spans="1:79" s="1" customFormat="1" ht="18" customHeight="1" thickTop="1" thickBot="1">
      <c r="A192" s="482">
        <v>90</v>
      </c>
      <c r="B192" s="476" t="s">
        <v>1176</v>
      </c>
      <c r="C192" s="471"/>
      <c r="D192" s="469" t="str">
        <f>IF(C192&gt;0,VLOOKUP(C192,男子登録情報!$A$1:$H$1688,3,0),"")</f>
        <v/>
      </c>
      <c r="E192" s="469" t="str">
        <f>IF(C192&gt;0,VLOOKUP(C192,男子登録情報!$A$1:$H$1688,4,0),"")</f>
        <v/>
      </c>
      <c r="F192" s="469" t="str">
        <f>IF(C192&gt;0,VLOOKUP(C192,男子登録情報!$A$1:$H$1688,7,0),"")</f>
        <v/>
      </c>
      <c r="G192" s="320" t="str">
        <f>IF(C192&gt;0,VLOOKUP(C192,男子登録情報!$A$1:$H$1688,8,0),"")</f>
        <v/>
      </c>
      <c r="H192" s="475" t="e">
        <f>IF(G193&gt;0,VLOOKUP(G193,男子登録情報!$N$2:$O$49,2,0),"")</f>
        <v>#N/A</v>
      </c>
      <c r="I192" s="473" t="str">
        <f t="shared" ref="I192" si="1113">IF(C192&gt;0,TEXT(C192,"100000000"),"000000000")</f>
        <v>000000000</v>
      </c>
      <c r="J192" s="321" t="s">
        <v>24</v>
      </c>
      <c r="K192" s="322"/>
      <c r="L192" s="5" t="str">
        <f>IF(K192&gt;0,VLOOKUP(K192,男子登録情報!$M$68:$N$86,2,0),"")</f>
        <v/>
      </c>
      <c r="M192" s="321" t="s">
        <v>27</v>
      </c>
      <c r="N192" s="275"/>
      <c r="O192" s="276" t="str">
        <f t="shared" si="1091"/>
        <v/>
      </c>
      <c r="P192" s="277"/>
      <c r="Q192" s="329" t="str">
        <f t="shared" si="821"/>
        <v/>
      </c>
      <c r="R192" s="479"/>
      <c r="S192" s="480"/>
      <c r="T192" s="481"/>
      <c r="U192" s="444"/>
      <c r="V192" s="444"/>
      <c r="X192" s="84">
        <f t="shared" si="796"/>
        <v>0</v>
      </c>
      <c r="Z192" s="97">
        <f t="shared" si="1058"/>
        <v>0</v>
      </c>
      <c r="AA192" s="523">
        <f t="shared" ref="AA192" si="1114">C192</f>
        <v>0</v>
      </c>
      <c r="AB192" s="84" t="str">
        <f t="shared" si="1052"/>
        <v/>
      </c>
      <c r="AC192" s="84" t="str">
        <f t="shared" si="1053"/>
        <v/>
      </c>
      <c r="AD192" s="84" t="str">
        <f t="shared" si="1054"/>
        <v/>
      </c>
      <c r="AE192" s="84" t="str">
        <f t="shared" si="1055"/>
        <v/>
      </c>
      <c r="AF192" s="100">
        <f t="shared" si="1060"/>
        <v>0</v>
      </c>
      <c r="AG192" s="188" t="str">
        <f t="shared" ref="AG192" si="1115">IF(D192="","",D192)</f>
        <v/>
      </c>
      <c r="AH192" s="84" t="str">
        <f t="shared" si="1062"/>
        <v/>
      </c>
      <c r="AI192" s="84" t="str">
        <f t="shared" si="1063"/>
        <v/>
      </c>
      <c r="AJ192" s="104" t="str">
        <f t="shared" si="788"/>
        <v/>
      </c>
      <c r="AK192" s="93">
        <f t="shared" si="1064"/>
        <v>0</v>
      </c>
      <c r="AL192" s="93">
        <f>IFERROR(IF(C192="",0,IF(COUNTIF($C$14:C192,C192)&gt;1,1,0)),"")</f>
        <v>0</v>
      </c>
      <c r="AN192" s="93">
        <f t="shared" si="1065"/>
        <v>0</v>
      </c>
      <c r="AO192" s="93" t="str">
        <f t="shared" si="1066"/>
        <v>00000</v>
      </c>
      <c r="AP192" s="109" t="str">
        <f t="shared" si="1067"/>
        <v>0秒0</v>
      </c>
      <c r="AQ192" s="110">
        <f t="shared" si="1068"/>
        <v>0</v>
      </c>
      <c r="AR192" s="110" t="str">
        <f t="shared" si="1069"/>
        <v>0</v>
      </c>
      <c r="AS192" s="110" t="str">
        <f t="shared" si="1070"/>
        <v>0</v>
      </c>
      <c r="AT192" s="110" t="str">
        <f t="shared" si="1071"/>
        <v>0m</v>
      </c>
      <c r="AU192" s="110" t="str">
        <f t="shared" si="1072"/>
        <v>点</v>
      </c>
      <c r="AV192" s="93">
        <f t="shared" si="1073"/>
        <v>0</v>
      </c>
      <c r="AW192" s="83" t="str">
        <f t="shared" si="1074"/>
        <v/>
      </c>
      <c r="AX192" s="93">
        <f t="shared" si="1075"/>
        <v>0</v>
      </c>
      <c r="AY192" s="93">
        <f t="shared" si="1076"/>
        <v>0</v>
      </c>
      <c r="AZ192" s="93">
        <f t="shared" si="1077"/>
        <v>0</v>
      </c>
      <c r="BA192" s="503">
        <f>IF(U192="",0,COUNTA($U$14:U193))</f>
        <v>0</v>
      </c>
      <c r="BB192" s="503">
        <f>IF(V192="",0,COUNTA($V$14:V193))</f>
        <v>0</v>
      </c>
      <c r="BC192" s="519" t="e">
        <f>IF(OR($L192="20100",$L193="20100",#REF!="20100"),COUNTIF($L$14:L193,"20100"),0)</f>
        <v>#REF!</v>
      </c>
      <c r="BD192" s="521" t="e">
        <f>IF($BC192=0,0,INDEX($N192:$N193,MATCH("20100",$L192:$L193,0),1))</f>
        <v>#REF!</v>
      </c>
      <c r="BE192" s="84" t="str">
        <f t="shared" si="1078"/>
        <v/>
      </c>
      <c r="BF192" s="84" t="str">
        <f t="shared" si="1079"/>
        <v/>
      </c>
      <c r="BG192" s="84" t="str">
        <f t="shared" si="1080"/>
        <v/>
      </c>
      <c r="BH192" s="124" t="str">
        <f>IF(K192="","",COUNTIF($BG$14:BG192,BG192))</f>
        <v/>
      </c>
      <c r="BI192" s="1" t="str">
        <f t="shared" si="1081"/>
        <v/>
      </c>
      <c r="BJ192" s="523" t="str">
        <f>IF(D192="","",COUNTIF($AG$14:AG192,AG192))</f>
        <v/>
      </c>
      <c r="BK192" s="523">
        <f t="shared" ref="BK192" si="1116">IF(BJ192=1,BJ192,0)</f>
        <v>0</v>
      </c>
      <c r="BL192" s="523" t="str">
        <f t="shared" ref="BL192" si="1117">IF(D192="","",$BP192)</f>
        <v/>
      </c>
      <c r="BM192" s="523" t="str">
        <f t="shared" ref="BM192" si="1118">IF(E192="","",$BP192)</f>
        <v/>
      </c>
      <c r="BN192" s="523" t="str">
        <f t="shared" ref="BN192" si="1119">IF(G192="","",$BP192)</f>
        <v/>
      </c>
      <c r="BO192" s="524" t="str">
        <f t="shared" ref="BO192" si="1120">IFERROR(IF(H192="","",BP192),"")</f>
        <v/>
      </c>
      <c r="BP192" s="523">
        <v>90</v>
      </c>
      <c r="BQ192" s="523">
        <f>IF(C192&gt;0,"",IF(COUNTIF(BL192:BO193,BP192)=4,"",1))</f>
        <v>1</v>
      </c>
      <c r="BR192" s="84">
        <f>COUNTIF($AH$14:AH192,AG192&amp;"-"&amp;"*5000m*")</f>
        <v>0</v>
      </c>
      <c r="BS192" s="523">
        <f>SUM(BR192:BR193)/3</f>
        <v>0</v>
      </c>
      <c r="BT192" s="524" t="str">
        <f>IF(AG192="","",IF(AND(COUNTA(K192:K193)=0,COUNTA(U192:V193)=0),1,""))</f>
        <v/>
      </c>
      <c r="BU192" s="523">
        <f>IF(AND($AG192="",COUNTA(U192)&gt;0),1,0)</f>
        <v>0</v>
      </c>
      <c r="BV192" s="523">
        <f>IF(AND($AG192="",COUNTA(V192)&gt;0),1,0)</f>
        <v>0</v>
      </c>
      <c r="BW192" s="523" t="str">
        <f t="shared" ref="BW192" si="1121">D192&amp;"-"&amp;U192</f>
        <v>-</v>
      </c>
      <c r="BX192" s="523" t="str">
        <f>IF(U192="","",COUNTIF($BW$14:BW192,BW192))</f>
        <v/>
      </c>
      <c r="BY192" s="523" t="str">
        <f t="shared" ref="BY192" si="1122">D192&amp;"-"&amp;V192</f>
        <v>-</v>
      </c>
      <c r="BZ192" s="523" t="str">
        <f>IF(V192="","",COUNTIF($BY$14:BY192,BY192))</f>
        <v/>
      </c>
      <c r="CA192" s="84" t="str">
        <f>IFERROR(IF(VLOOKUP(K192,種目数エラー用!$B:$C,2,FALSE)=(VLOOKUP(K193,種目数エラー用!$B:$C,2,FALSE)),1,""),"")</f>
        <v/>
      </c>
    </row>
    <row r="193" spans="1:79" s="1" customFormat="1" ht="18" customHeight="1" thickBot="1">
      <c r="A193" s="483"/>
      <c r="B193" s="477"/>
      <c r="C193" s="472"/>
      <c r="D193" s="470"/>
      <c r="E193" s="470"/>
      <c r="F193" s="470"/>
      <c r="G193" s="281" t="str">
        <f>IF(C192&gt;0,VLOOKUP(C192,男子登録情報!$A$1:$H$1688,5,0),"")</f>
        <v/>
      </c>
      <c r="H193" s="475"/>
      <c r="I193" s="475"/>
      <c r="J193" s="281" t="s">
        <v>28</v>
      </c>
      <c r="K193" s="280"/>
      <c r="L193" s="5" t="str">
        <f>IF(K193&gt;0,VLOOKUP(K193,男子登録情報!$M$68:$N$86,2,0),"")</f>
        <v/>
      </c>
      <c r="M193" s="281" t="s">
        <v>29</v>
      </c>
      <c r="N193" s="282"/>
      <c r="O193" s="278" t="str">
        <f t="shared" si="1091"/>
        <v/>
      </c>
      <c r="P193" s="279"/>
      <c r="Q193" s="332" t="str">
        <f t="shared" si="821"/>
        <v/>
      </c>
      <c r="R193" s="463"/>
      <c r="S193" s="464"/>
      <c r="T193" s="465"/>
      <c r="U193" s="445"/>
      <c r="V193" s="445"/>
      <c r="X193" s="84">
        <f t="shared" si="796"/>
        <v>0</v>
      </c>
      <c r="Z193" s="97">
        <f t="shared" si="1058"/>
        <v>0</v>
      </c>
      <c r="AA193" s="523"/>
      <c r="AB193" s="84" t="str">
        <f t="shared" si="1052"/>
        <v/>
      </c>
      <c r="AC193" s="84" t="str">
        <f t="shared" si="1053"/>
        <v/>
      </c>
      <c r="AD193" s="84" t="str">
        <f t="shared" si="1054"/>
        <v/>
      </c>
      <c r="AE193" s="84" t="str">
        <f t="shared" si="1055"/>
        <v/>
      </c>
      <c r="AF193" s="100">
        <f t="shared" si="1060"/>
        <v>0</v>
      </c>
      <c r="AG193" s="189" t="str">
        <f t="shared" ref="AG193" si="1123">AG192</f>
        <v/>
      </c>
      <c r="AH193" s="84" t="str">
        <f t="shared" si="1062"/>
        <v/>
      </c>
      <c r="AI193" s="84" t="str">
        <f t="shared" si="1063"/>
        <v/>
      </c>
      <c r="AJ193" s="104" t="str">
        <f t="shared" si="788"/>
        <v/>
      </c>
      <c r="AK193" s="93">
        <f t="shared" si="1064"/>
        <v>0</v>
      </c>
      <c r="AL193" s="93">
        <f>IFERROR(IF(C193="",0,IF(COUNTIF($C$14:C193,C193)&gt;1,1,0)),"")</f>
        <v>0</v>
      </c>
      <c r="AN193" s="93">
        <f t="shared" si="1065"/>
        <v>0</v>
      </c>
      <c r="AO193" s="93" t="str">
        <f t="shared" si="1066"/>
        <v>00000</v>
      </c>
      <c r="AP193" s="109" t="str">
        <f t="shared" si="1067"/>
        <v>0秒0</v>
      </c>
      <c r="AQ193" s="110">
        <f t="shared" si="1068"/>
        <v>0</v>
      </c>
      <c r="AR193" s="110" t="str">
        <f t="shared" si="1069"/>
        <v>0</v>
      </c>
      <c r="AS193" s="110" t="str">
        <f t="shared" si="1070"/>
        <v>0</v>
      </c>
      <c r="AT193" s="110" t="str">
        <f t="shared" si="1071"/>
        <v>0m</v>
      </c>
      <c r="AU193" s="110" t="str">
        <f t="shared" si="1072"/>
        <v>点</v>
      </c>
      <c r="AV193" s="93">
        <f t="shared" si="1073"/>
        <v>0</v>
      </c>
      <c r="AW193" s="83" t="str">
        <f t="shared" si="1074"/>
        <v/>
      </c>
      <c r="AX193" s="93">
        <f t="shared" si="1075"/>
        <v>0</v>
      </c>
      <c r="AY193" s="93">
        <f t="shared" si="1076"/>
        <v>0</v>
      </c>
      <c r="AZ193" s="93">
        <f t="shared" si="1077"/>
        <v>0</v>
      </c>
      <c r="BA193" s="504"/>
      <c r="BB193" s="504"/>
      <c r="BC193" s="520"/>
      <c r="BD193" s="522"/>
      <c r="BE193" s="84" t="str">
        <f t="shared" si="1078"/>
        <v/>
      </c>
      <c r="BF193" s="84" t="str">
        <f t="shared" si="1079"/>
        <v/>
      </c>
      <c r="BG193" s="84" t="str">
        <f t="shared" si="1080"/>
        <v/>
      </c>
      <c r="BH193" s="124" t="str">
        <f>IF(K193="","",COUNTIF($BG$14:BG193,BG193))</f>
        <v/>
      </c>
      <c r="BI193" s="1" t="str">
        <f t="shared" si="1081"/>
        <v/>
      </c>
      <c r="BJ193" s="523"/>
      <c r="BK193" s="523"/>
      <c r="BL193" s="523"/>
      <c r="BM193" s="523"/>
      <c r="BN193" s="523"/>
      <c r="BO193" s="525"/>
      <c r="BP193" s="523"/>
      <c r="BQ193" s="523"/>
      <c r="BR193" s="84">
        <f>COUNTIF($AH$14:AH193,AG193&amp;"-"&amp;"*5000m*")</f>
        <v>0</v>
      </c>
      <c r="BS193" s="523"/>
      <c r="BT193" s="525"/>
      <c r="BU193" s="523"/>
      <c r="BV193" s="523"/>
      <c r="BW193" s="523"/>
      <c r="BX193" s="523"/>
      <c r="BY193" s="523"/>
      <c r="BZ193" s="523"/>
      <c r="CA193" s="84"/>
    </row>
    <row r="194" spans="1:79" s="1" customFormat="1" ht="18" customHeight="1" thickTop="1" thickBot="1">
      <c r="A194" s="482">
        <v>91</v>
      </c>
      <c r="B194" s="476" t="s">
        <v>1176</v>
      </c>
      <c r="C194" s="471"/>
      <c r="D194" s="469" t="str">
        <f>IF(C194&gt;0,VLOOKUP(C194,男子登録情報!$A$1:$H$1688,3,0),"")</f>
        <v/>
      </c>
      <c r="E194" s="469" t="str">
        <f>IF(C194&gt;0,VLOOKUP(C194,男子登録情報!$A$1:$H$1688,4,0),"")</f>
        <v/>
      </c>
      <c r="F194" s="469" t="str">
        <f>IF(C194&gt;0,VLOOKUP(C194,男子登録情報!$A$1:$H$1688,7,0),"")</f>
        <v/>
      </c>
      <c r="G194" s="320" t="str">
        <f>IF(C194&gt;0,VLOOKUP(C194,男子登録情報!$A$1:$H$1688,8,0),"")</f>
        <v/>
      </c>
      <c r="H194" s="475" t="e">
        <f>IF(G195&gt;0,VLOOKUP(G195,男子登録情報!$N$2:$O$49,2,0),"")</f>
        <v>#N/A</v>
      </c>
      <c r="I194" s="473" t="str">
        <f t="shared" ref="I194" si="1124">IF(C194&gt;0,TEXT(C194,"100000000"),"000000000")</f>
        <v>000000000</v>
      </c>
      <c r="J194" s="321" t="s">
        <v>24</v>
      </c>
      <c r="K194" s="322"/>
      <c r="L194" s="5" t="str">
        <f>IF(K194&gt;0,VLOOKUP(K194,男子登録情報!$M$68:$N$86,2,0),"")</f>
        <v/>
      </c>
      <c r="M194" s="321" t="s">
        <v>27</v>
      </c>
      <c r="N194" s="275"/>
      <c r="O194" s="276" t="str">
        <f t="shared" si="1091"/>
        <v/>
      </c>
      <c r="P194" s="277"/>
      <c r="Q194" s="329" t="str">
        <f t="shared" si="821"/>
        <v/>
      </c>
      <c r="R194" s="479"/>
      <c r="S194" s="480"/>
      <c r="T194" s="481"/>
      <c r="U194" s="444"/>
      <c r="V194" s="444"/>
      <c r="X194" s="84">
        <f t="shared" si="796"/>
        <v>0</v>
      </c>
      <c r="Z194" s="97">
        <f t="shared" si="1058"/>
        <v>0</v>
      </c>
      <c r="AA194" s="523">
        <f t="shared" ref="AA194" si="1125">C194</f>
        <v>0</v>
      </c>
      <c r="AB194" s="84" t="str">
        <f t="shared" si="1052"/>
        <v/>
      </c>
      <c r="AC194" s="84" t="str">
        <f t="shared" si="1053"/>
        <v/>
      </c>
      <c r="AD194" s="84" t="str">
        <f t="shared" si="1054"/>
        <v/>
      </c>
      <c r="AE194" s="84" t="str">
        <f t="shared" si="1055"/>
        <v/>
      </c>
      <c r="AF194" s="100">
        <f t="shared" si="1060"/>
        <v>0</v>
      </c>
      <c r="AG194" s="188" t="str">
        <f t="shared" ref="AG194" si="1126">IF(D194="","",D194)</f>
        <v/>
      </c>
      <c r="AH194" s="84" t="str">
        <f t="shared" si="1062"/>
        <v/>
      </c>
      <c r="AI194" s="84" t="str">
        <f t="shared" si="1063"/>
        <v/>
      </c>
      <c r="AJ194" s="104" t="str">
        <f t="shared" si="788"/>
        <v/>
      </c>
      <c r="AK194" s="93">
        <f t="shared" si="1064"/>
        <v>0</v>
      </c>
      <c r="AL194" s="93">
        <f>IFERROR(IF(C194="",0,IF(COUNTIF($C$14:C194,C194)&gt;1,1,0)),"")</f>
        <v>0</v>
      </c>
      <c r="AN194" s="93">
        <f t="shared" si="1065"/>
        <v>0</v>
      </c>
      <c r="AO194" s="93" t="str">
        <f t="shared" si="1066"/>
        <v>00000</v>
      </c>
      <c r="AP194" s="109" t="str">
        <f t="shared" si="1067"/>
        <v>0秒0</v>
      </c>
      <c r="AQ194" s="110">
        <f t="shared" si="1068"/>
        <v>0</v>
      </c>
      <c r="AR194" s="110" t="str">
        <f t="shared" si="1069"/>
        <v>0</v>
      </c>
      <c r="AS194" s="110" t="str">
        <f t="shared" si="1070"/>
        <v>0</v>
      </c>
      <c r="AT194" s="110" t="str">
        <f t="shared" si="1071"/>
        <v>0m</v>
      </c>
      <c r="AU194" s="110" t="str">
        <f t="shared" si="1072"/>
        <v>点</v>
      </c>
      <c r="AV194" s="93">
        <f t="shared" si="1073"/>
        <v>0</v>
      </c>
      <c r="AW194" s="83" t="str">
        <f t="shared" si="1074"/>
        <v/>
      </c>
      <c r="AX194" s="93">
        <f t="shared" si="1075"/>
        <v>0</v>
      </c>
      <c r="AY194" s="93">
        <f t="shared" si="1076"/>
        <v>0</v>
      </c>
      <c r="AZ194" s="93">
        <f t="shared" si="1077"/>
        <v>0</v>
      </c>
      <c r="BA194" s="503">
        <f>IF(U194="",0,COUNTA($U$14:U195))</f>
        <v>0</v>
      </c>
      <c r="BB194" s="503">
        <f>IF(V194="",0,COUNTA($V$14:V195))</f>
        <v>0</v>
      </c>
      <c r="BC194" s="519" t="e">
        <f>IF(OR($L194="20100",$L195="20100",#REF!="20100"),COUNTIF($L$14:L195,"20100"),0)</f>
        <v>#REF!</v>
      </c>
      <c r="BD194" s="521" t="e">
        <f>IF($BC194=0,0,INDEX($N194:$N195,MATCH("20100",$L194:$L195,0),1))</f>
        <v>#REF!</v>
      </c>
      <c r="BE194" s="84" t="str">
        <f t="shared" si="1078"/>
        <v/>
      </c>
      <c r="BF194" s="84" t="str">
        <f t="shared" si="1079"/>
        <v/>
      </c>
      <c r="BG194" s="84" t="str">
        <f t="shared" si="1080"/>
        <v/>
      </c>
      <c r="BH194" s="124" t="str">
        <f>IF(K194="","",COUNTIF($BG$14:BG194,BG194))</f>
        <v/>
      </c>
      <c r="BI194" s="1" t="str">
        <f t="shared" si="1081"/>
        <v/>
      </c>
      <c r="BJ194" s="523" t="str">
        <f>IF(D194="","",COUNTIF($AG$14:AG194,AG194))</f>
        <v/>
      </c>
      <c r="BK194" s="523">
        <f t="shared" ref="BK194" si="1127">IF(BJ194=1,BJ194,0)</f>
        <v>0</v>
      </c>
      <c r="BL194" s="523" t="str">
        <f t="shared" ref="BL194" si="1128">IF(D194="","",$BP194)</f>
        <v/>
      </c>
      <c r="BM194" s="523" t="str">
        <f t="shared" ref="BM194" si="1129">IF(E194="","",$BP194)</f>
        <v/>
      </c>
      <c r="BN194" s="523" t="str">
        <f t="shared" ref="BN194" si="1130">IF(G194="","",$BP194)</f>
        <v/>
      </c>
      <c r="BO194" s="524" t="str">
        <f t="shared" ref="BO194" si="1131">IFERROR(IF(H194="","",BP194),"")</f>
        <v/>
      </c>
      <c r="BP194" s="523">
        <v>91</v>
      </c>
      <c r="BQ194" s="523">
        <f>IF(C194&gt;0,"",IF(COUNTIF(BL194:BO195,BP194)=4,"",1))</f>
        <v>1</v>
      </c>
      <c r="BR194" s="84">
        <f>COUNTIF($AH$14:AH194,AG194&amp;"-"&amp;"*5000m*")</f>
        <v>0</v>
      </c>
      <c r="BS194" s="523">
        <f>SUM(BR194:BR195)/3</f>
        <v>0</v>
      </c>
      <c r="BT194" s="524" t="str">
        <f>IF(AG194="","",IF(AND(COUNTA(K194:K195)=0,COUNTA(U194:V195)=0),1,""))</f>
        <v/>
      </c>
      <c r="BU194" s="523">
        <f>IF(AND($AG194="",COUNTA(U194)&gt;0),1,0)</f>
        <v>0</v>
      </c>
      <c r="BV194" s="523">
        <f>IF(AND($AG194="",COUNTA(V194)&gt;0),1,0)</f>
        <v>0</v>
      </c>
      <c r="BW194" s="523" t="str">
        <f t="shared" ref="BW194" si="1132">D194&amp;"-"&amp;U194</f>
        <v>-</v>
      </c>
      <c r="BX194" s="523" t="str">
        <f>IF(U194="","",COUNTIF($BW$14:BW194,BW194))</f>
        <v/>
      </c>
      <c r="BY194" s="523" t="str">
        <f t="shared" ref="BY194" si="1133">D194&amp;"-"&amp;V194</f>
        <v>-</v>
      </c>
      <c r="BZ194" s="523" t="str">
        <f>IF(V194="","",COUNTIF($BY$14:BY194,BY194))</f>
        <v/>
      </c>
      <c r="CA194" s="84" t="str">
        <f>IFERROR(IF(VLOOKUP(K194,種目数エラー用!$B:$C,2,FALSE)=(VLOOKUP(K195,種目数エラー用!$B:$C,2,FALSE)),1,""),"")</f>
        <v/>
      </c>
    </row>
    <row r="195" spans="1:79" s="1" customFormat="1" ht="18" customHeight="1" thickBot="1">
      <c r="A195" s="483"/>
      <c r="B195" s="477"/>
      <c r="C195" s="472"/>
      <c r="D195" s="470"/>
      <c r="E195" s="470"/>
      <c r="F195" s="470"/>
      <c r="G195" s="281" t="str">
        <f>IF(C194&gt;0,VLOOKUP(C194,男子登録情報!$A$1:$H$1688,5,0),"")</f>
        <v/>
      </c>
      <c r="H195" s="475"/>
      <c r="I195" s="475"/>
      <c r="J195" s="281" t="s">
        <v>28</v>
      </c>
      <c r="K195" s="280"/>
      <c r="L195" s="5" t="str">
        <f>IF(K195&gt;0,VLOOKUP(K195,男子登録情報!$M$68:$N$86,2,0),"")</f>
        <v/>
      </c>
      <c r="M195" s="281" t="s">
        <v>29</v>
      </c>
      <c r="N195" s="282"/>
      <c r="O195" s="278" t="str">
        <f t="shared" si="1091"/>
        <v/>
      </c>
      <c r="P195" s="279"/>
      <c r="Q195" s="332" t="str">
        <f t="shared" si="821"/>
        <v/>
      </c>
      <c r="R195" s="463"/>
      <c r="S195" s="464"/>
      <c r="T195" s="465"/>
      <c r="U195" s="445"/>
      <c r="V195" s="445"/>
      <c r="X195" s="84">
        <f t="shared" si="796"/>
        <v>0</v>
      </c>
      <c r="Z195" s="97">
        <f t="shared" si="1058"/>
        <v>0</v>
      </c>
      <c r="AA195" s="523"/>
      <c r="AB195" s="84" t="str">
        <f t="shared" si="1052"/>
        <v/>
      </c>
      <c r="AC195" s="84" t="str">
        <f t="shared" si="1053"/>
        <v/>
      </c>
      <c r="AD195" s="84" t="str">
        <f t="shared" si="1054"/>
        <v/>
      </c>
      <c r="AE195" s="84" t="str">
        <f t="shared" si="1055"/>
        <v/>
      </c>
      <c r="AF195" s="100">
        <f t="shared" si="1060"/>
        <v>0</v>
      </c>
      <c r="AG195" s="189" t="str">
        <f t="shared" ref="AG195" si="1134">AG194</f>
        <v/>
      </c>
      <c r="AH195" s="84" t="str">
        <f t="shared" si="1062"/>
        <v/>
      </c>
      <c r="AI195" s="84" t="str">
        <f t="shared" si="1063"/>
        <v/>
      </c>
      <c r="AJ195" s="104" t="str">
        <f t="shared" si="788"/>
        <v/>
      </c>
      <c r="AK195" s="93">
        <f t="shared" si="1064"/>
        <v>0</v>
      </c>
      <c r="AL195" s="93">
        <f>IFERROR(IF(C195="",0,IF(COUNTIF($C$14:C195,C195)&gt;1,1,0)),"")</f>
        <v>0</v>
      </c>
      <c r="AN195" s="93">
        <f t="shared" si="1065"/>
        <v>0</v>
      </c>
      <c r="AO195" s="93" t="str">
        <f t="shared" si="1066"/>
        <v>00000</v>
      </c>
      <c r="AP195" s="109" t="str">
        <f t="shared" si="1067"/>
        <v>0秒0</v>
      </c>
      <c r="AQ195" s="110">
        <f t="shared" si="1068"/>
        <v>0</v>
      </c>
      <c r="AR195" s="110" t="str">
        <f t="shared" si="1069"/>
        <v>0</v>
      </c>
      <c r="AS195" s="110" t="str">
        <f t="shared" si="1070"/>
        <v>0</v>
      </c>
      <c r="AT195" s="110" t="str">
        <f t="shared" si="1071"/>
        <v>0m</v>
      </c>
      <c r="AU195" s="110" t="str">
        <f t="shared" si="1072"/>
        <v>点</v>
      </c>
      <c r="AV195" s="93">
        <f t="shared" si="1073"/>
        <v>0</v>
      </c>
      <c r="AW195" s="83" t="str">
        <f t="shared" si="1074"/>
        <v/>
      </c>
      <c r="AX195" s="93">
        <f t="shared" si="1075"/>
        <v>0</v>
      </c>
      <c r="AY195" s="93">
        <f t="shared" si="1076"/>
        <v>0</v>
      </c>
      <c r="AZ195" s="93">
        <f t="shared" si="1077"/>
        <v>0</v>
      </c>
      <c r="BA195" s="504"/>
      <c r="BB195" s="504"/>
      <c r="BC195" s="520"/>
      <c r="BD195" s="522"/>
      <c r="BE195" s="84" t="str">
        <f t="shared" si="1078"/>
        <v/>
      </c>
      <c r="BF195" s="84" t="str">
        <f t="shared" si="1079"/>
        <v/>
      </c>
      <c r="BG195" s="84" t="str">
        <f t="shared" si="1080"/>
        <v/>
      </c>
      <c r="BH195" s="124" t="str">
        <f>IF(K195="","",COUNTIF($BG$14:BG195,BG195))</f>
        <v/>
      </c>
      <c r="BI195" s="1" t="str">
        <f t="shared" si="1081"/>
        <v/>
      </c>
      <c r="BJ195" s="523"/>
      <c r="BK195" s="523"/>
      <c r="BL195" s="523"/>
      <c r="BM195" s="523"/>
      <c r="BN195" s="523"/>
      <c r="BO195" s="525"/>
      <c r="BP195" s="523"/>
      <c r="BQ195" s="523"/>
      <c r="BR195" s="84">
        <f>COUNTIF($AH$14:AH195,AG195&amp;"-"&amp;"*5000m*")</f>
        <v>0</v>
      </c>
      <c r="BS195" s="523"/>
      <c r="BT195" s="525"/>
      <c r="BU195" s="523"/>
      <c r="BV195" s="523"/>
      <c r="BW195" s="523"/>
      <c r="BX195" s="523"/>
      <c r="BY195" s="523"/>
      <c r="BZ195" s="523"/>
      <c r="CA195" s="84"/>
    </row>
    <row r="196" spans="1:79" s="1" customFormat="1" ht="18" customHeight="1" thickTop="1" thickBot="1">
      <c r="A196" s="482">
        <v>92</v>
      </c>
      <c r="B196" s="476" t="s">
        <v>1176</v>
      </c>
      <c r="C196" s="471"/>
      <c r="D196" s="469" t="str">
        <f>IF(C196&gt;0,VLOOKUP(C196,男子登録情報!$A$1:$H$1688,3,0),"")</f>
        <v/>
      </c>
      <c r="E196" s="469" t="str">
        <f>IF(C196&gt;0,VLOOKUP(C196,男子登録情報!$A$1:$H$1688,4,0),"")</f>
        <v/>
      </c>
      <c r="F196" s="469" t="str">
        <f>IF(C196&gt;0,VLOOKUP(C196,男子登録情報!$A$1:$H$1688,7,0),"")</f>
        <v/>
      </c>
      <c r="G196" s="320" t="str">
        <f>IF(C196&gt;0,VLOOKUP(C196,男子登録情報!$A$1:$H$1688,8,0),"")</f>
        <v/>
      </c>
      <c r="H196" s="475" t="e">
        <f>IF(G197&gt;0,VLOOKUP(G197,男子登録情報!$N$2:$O$49,2,0),"")</f>
        <v>#N/A</v>
      </c>
      <c r="I196" s="473" t="str">
        <f t="shared" ref="I196" si="1135">IF(C196&gt;0,TEXT(C196,"100000000"),"000000000")</f>
        <v>000000000</v>
      </c>
      <c r="J196" s="321" t="s">
        <v>24</v>
      </c>
      <c r="K196" s="322"/>
      <c r="L196" s="5" t="str">
        <f>IF(K196&gt;0,VLOOKUP(K196,男子登録情報!$M$68:$N$86,2,0),"")</f>
        <v/>
      </c>
      <c r="M196" s="321" t="s">
        <v>27</v>
      </c>
      <c r="N196" s="275"/>
      <c r="O196" s="276" t="str">
        <f t="shared" si="1091"/>
        <v/>
      </c>
      <c r="P196" s="277"/>
      <c r="Q196" s="329" t="str">
        <f t="shared" si="821"/>
        <v/>
      </c>
      <c r="R196" s="479"/>
      <c r="S196" s="480"/>
      <c r="T196" s="481"/>
      <c r="U196" s="444"/>
      <c r="V196" s="444"/>
      <c r="X196" s="84">
        <f t="shared" si="796"/>
        <v>0</v>
      </c>
      <c r="Z196" s="97">
        <f t="shared" si="1058"/>
        <v>0</v>
      </c>
      <c r="AA196" s="523">
        <f t="shared" ref="AA196" si="1136">C196</f>
        <v>0</v>
      </c>
      <c r="AB196" s="84" t="str">
        <f t="shared" si="1052"/>
        <v/>
      </c>
      <c r="AC196" s="84" t="str">
        <f t="shared" si="1053"/>
        <v/>
      </c>
      <c r="AD196" s="84" t="str">
        <f t="shared" si="1054"/>
        <v/>
      </c>
      <c r="AE196" s="84" t="str">
        <f t="shared" si="1055"/>
        <v/>
      </c>
      <c r="AF196" s="100">
        <f t="shared" si="1060"/>
        <v>0</v>
      </c>
      <c r="AG196" s="188" t="str">
        <f t="shared" ref="AG196" si="1137">IF(D196="","",D196)</f>
        <v/>
      </c>
      <c r="AH196" s="84" t="str">
        <f t="shared" si="1062"/>
        <v/>
      </c>
      <c r="AI196" s="84" t="str">
        <f t="shared" si="1063"/>
        <v/>
      </c>
      <c r="AJ196" s="104" t="str">
        <f t="shared" si="788"/>
        <v/>
      </c>
      <c r="AK196" s="93">
        <f t="shared" si="1064"/>
        <v>0</v>
      </c>
      <c r="AL196" s="93">
        <f>IFERROR(IF(C196="",0,IF(COUNTIF($C$14:C196,C196)&gt;1,1,0)),"")</f>
        <v>0</v>
      </c>
      <c r="AN196" s="93">
        <f t="shared" si="1065"/>
        <v>0</v>
      </c>
      <c r="AO196" s="93" t="str">
        <f t="shared" si="1066"/>
        <v>00000</v>
      </c>
      <c r="AP196" s="109" t="str">
        <f t="shared" si="1067"/>
        <v>0秒0</v>
      </c>
      <c r="AQ196" s="110">
        <f t="shared" si="1068"/>
        <v>0</v>
      </c>
      <c r="AR196" s="110" t="str">
        <f t="shared" si="1069"/>
        <v>0</v>
      </c>
      <c r="AS196" s="110" t="str">
        <f t="shared" si="1070"/>
        <v>0</v>
      </c>
      <c r="AT196" s="110" t="str">
        <f t="shared" si="1071"/>
        <v>0m</v>
      </c>
      <c r="AU196" s="110" t="str">
        <f t="shared" si="1072"/>
        <v>点</v>
      </c>
      <c r="AV196" s="93">
        <f t="shared" si="1073"/>
        <v>0</v>
      </c>
      <c r="AW196" s="83" t="str">
        <f t="shared" si="1074"/>
        <v/>
      </c>
      <c r="AX196" s="93">
        <f t="shared" si="1075"/>
        <v>0</v>
      </c>
      <c r="AY196" s="93">
        <f t="shared" si="1076"/>
        <v>0</v>
      </c>
      <c r="AZ196" s="93">
        <f t="shared" si="1077"/>
        <v>0</v>
      </c>
      <c r="BA196" s="503">
        <f>IF(U196="",0,COUNTA($U$14:U197))</f>
        <v>0</v>
      </c>
      <c r="BB196" s="503">
        <f>IF(V196="",0,COUNTA($V$14:V197))</f>
        <v>0</v>
      </c>
      <c r="BC196" s="519" t="e">
        <f>IF(OR($L196="20100",$L197="20100",#REF!="20100"),COUNTIF($L$14:L197,"20100"),0)</f>
        <v>#REF!</v>
      </c>
      <c r="BD196" s="521" t="e">
        <f>IF($BC196=0,0,INDEX($N196:$N197,MATCH("20100",$L196:$L197,0),1))</f>
        <v>#REF!</v>
      </c>
      <c r="BE196" s="84" t="str">
        <f t="shared" si="1078"/>
        <v/>
      </c>
      <c r="BF196" s="84" t="str">
        <f t="shared" si="1079"/>
        <v/>
      </c>
      <c r="BG196" s="84" t="str">
        <f t="shared" si="1080"/>
        <v/>
      </c>
      <c r="BH196" s="124" t="str">
        <f>IF(K196="","",COUNTIF($BG$14:BG196,BG196))</f>
        <v/>
      </c>
      <c r="BI196" s="1" t="str">
        <f t="shared" si="1081"/>
        <v/>
      </c>
      <c r="BJ196" s="523" t="str">
        <f>IF(D196="","",COUNTIF($AG$14:AG196,AG196))</f>
        <v/>
      </c>
      <c r="BK196" s="523">
        <f t="shared" ref="BK196" si="1138">IF(BJ196=1,BJ196,0)</f>
        <v>0</v>
      </c>
      <c r="BL196" s="523" t="str">
        <f t="shared" ref="BL196" si="1139">IF(D196="","",$BP196)</f>
        <v/>
      </c>
      <c r="BM196" s="523" t="str">
        <f t="shared" ref="BM196" si="1140">IF(E196="","",$BP196)</f>
        <v/>
      </c>
      <c r="BN196" s="523" t="str">
        <f t="shared" ref="BN196" si="1141">IF(G196="","",$BP196)</f>
        <v/>
      </c>
      <c r="BO196" s="524" t="str">
        <f t="shared" ref="BO196" si="1142">IFERROR(IF(H196="","",BP196),"")</f>
        <v/>
      </c>
      <c r="BP196" s="523">
        <v>92</v>
      </c>
      <c r="BQ196" s="523">
        <f>IF(C196&gt;0,"",IF(COUNTIF(BL196:BO197,BP196)=4,"",1))</f>
        <v>1</v>
      </c>
      <c r="BR196" s="84">
        <f>COUNTIF($AH$14:AH196,AG196&amp;"-"&amp;"*5000m*")</f>
        <v>0</v>
      </c>
      <c r="BS196" s="523">
        <f>SUM(BR196:BR197)/3</f>
        <v>0</v>
      </c>
      <c r="BT196" s="524" t="str">
        <f>IF(AG196="","",IF(AND(COUNTA(K196:K197)=0,COUNTA(U196:V197)=0),1,""))</f>
        <v/>
      </c>
      <c r="BU196" s="523">
        <f>IF(AND($AG196="",COUNTA(U196)&gt;0),1,0)</f>
        <v>0</v>
      </c>
      <c r="BV196" s="523">
        <f>IF(AND($AG196="",COUNTA(V196)&gt;0),1,0)</f>
        <v>0</v>
      </c>
      <c r="BW196" s="523" t="str">
        <f t="shared" ref="BW196" si="1143">D196&amp;"-"&amp;U196</f>
        <v>-</v>
      </c>
      <c r="BX196" s="523" t="str">
        <f>IF(U196="","",COUNTIF($BW$14:BW196,BW196))</f>
        <v/>
      </c>
      <c r="BY196" s="523" t="str">
        <f t="shared" ref="BY196" si="1144">D196&amp;"-"&amp;V196</f>
        <v>-</v>
      </c>
      <c r="BZ196" s="523" t="str">
        <f>IF(V196="","",COUNTIF($BY$14:BY196,BY196))</f>
        <v/>
      </c>
      <c r="CA196" s="84" t="str">
        <f>IFERROR(IF(VLOOKUP(K196,種目数エラー用!$B:$C,2,FALSE)=(VLOOKUP(K197,種目数エラー用!$B:$C,2,FALSE)),1,""),"")</f>
        <v/>
      </c>
    </row>
    <row r="197" spans="1:79" s="1" customFormat="1" ht="18" customHeight="1" thickBot="1">
      <c r="A197" s="483"/>
      <c r="B197" s="477"/>
      <c r="C197" s="472"/>
      <c r="D197" s="470"/>
      <c r="E197" s="470"/>
      <c r="F197" s="470"/>
      <c r="G197" s="281" t="str">
        <f>IF(C196&gt;0,VLOOKUP(C196,男子登録情報!$A$1:$H$1688,5,0),"")</f>
        <v/>
      </c>
      <c r="H197" s="475"/>
      <c r="I197" s="475"/>
      <c r="J197" s="281" t="s">
        <v>28</v>
      </c>
      <c r="K197" s="280"/>
      <c r="L197" s="5" t="str">
        <f>IF(K197&gt;0,VLOOKUP(K197,男子登録情報!$M$68:$N$86,2,0),"")</f>
        <v/>
      </c>
      <c r="M197" s="281" t="s">
        <v>29</v>
      </c>
      <c r="N197" s="282"/>
      <c r="O197" s="278" t="str">
        <f t="shared" si="1091"/>
        <v/>
      </c>
      <c r="P197" s="279"/>
      <c r="Q197" s="332" t="str">
        <f t="shared" si="821"/>
        <v/>
      </c>
      <c r="R197" s="463"/>
      <c r="S197" s="464"/>
      <c r="T197" s="465"/>
      <c r="U197" s="445"/>
      <c r="V197" s="445"/>
      <c r="X197" s="84">
        <f t="shared" si="796"/>
        <v>0</v>
      </c>
      <c r="Z197" s="97">
        <f t="shared" si="1058"/>
        <v>0</v>
      </c>
      <c r="AA197" s="523"/>
      <c r="AB197" s="84" t="str">
        <f t="shared" si="1052"/>
        <v/>
      </c>
      <c r="AC197" s="84" t="str">
        <f t="shared" si="1053"/>
        <v/>
      </c>
      <c r="AD197" s="84" t="str">
        <f t="shared" si="1054"/>
        <v/>
      </c>
      <c r="AE197" s="84" t="str">
        <f t="shared" si="1055"/>
        <v/>
      </c>
      <c r="AF197" s="100">
        <f t="shared" si="1060"/>
        <v>0</v>
      </c>
      <c r="AG197" s="189" t="str">
        <f t="shared" ref="AG197" si="1145">AG196</f>
        <v/>
      </c>
      <c r="AH197" s="84" t="str">
        <f t="shared" si="1062"/>
        <v/>
      </c>
      <c r="AI197" s="84" t="str">
        <f t="shared" si="1063"/>
        <v/>
      </c>
      <c r="AJ197" s="104" t="str">
        <f t="shared" si="788"/>
        <v/>
      </c>
      <c r="AK197" s="93">
        <f t="shared" si="1064"/>
        <v>0</v>
      </c>
      <c r="AL197" s="93">
        <f>IFERROR(IF(C197="",0,IF(COUNTIF($C$14:C197,C197)&gt;1,1,0)),"")</f>
        <v>0</v>
      </c>
      <c r="AN197" s="93">
        <f t="shared" si="1065"/>
        <v>0</v>
      </c>
      <c r="AO197" s="93" t="str">
        <f t="shared" si="1066"/>
        <v>00000</v>
      </c>
      <c r="AP197" s="109" t="str">
        <f t="shared" si="1067"/>
        <v>0秒0</v>
      </c>
      <c r="AQ197" s="110">
        <f t="shared" si="1068"/>
        <v>0</v>
      </c>
      <c r="AR197" s="110" t="str">
        <f t="shared" si="1069"/>
        <v>0</v>
      </c>
      <c r="AS197" s="110" t="str">
        <f t="shared" si="1070"/>
        <v>0</v>
      </c>
      <c r="AT197" s="110" t="str">
        <f t="shared" si="1071"/>
        <v>0m</v>
      </c>
      <c r="AU197" s="110" t="str">
        <f t="shared" si="1072"/>
        <v>点</v>
      </c>
      <c r="AV197" s="93">
        <f t="shared" si="1073"/>
        <v>0</v>
      </c>
      <c r="AW197" s="83" t="str">
        <f t="shared" si="1074"/>
        <v/>
      </c>
      <c r="AX197" s="93">
        <f t="shared" si="1075"/>
        <v>0</v>
      </c>
      <c r="AY197" s="93">
        <f t="shared" si="1076"/>
        <v>0</v>
      </c>
      <c r="AZ197" s="93">
        <f t="shared" si="1077"/>
        <v>0</v>
      </c>
      <c r="BA197" s="504"/>
      <c r="BB197" s="504"/>
      <c r="BC197" s="520"/>
      <c r="BD197" s="522"/>
      <c r="BE197" s="84" t="str">
        <f t="shared" si="1078"/>
        <v/>
      </c>
      <c r="BF197" s="84" t="str">
        <f t="shared" si="1079"/>
        <v/>
      </c>
      <c r="BG197" s="84" t="str">
        <f t="shared" si="1080"/>
        <v/>
      </c>
      <c r="BH197" s="124" t="str">
        <f>IF(K197="","",COUNTIF($BG$14:BG197,BG197))</f>
        <v/>
      </c>
      <c r="BI197" s="1" t="str">
        <f t="shared" si="1081"/>
        <v/>
      </c>
      <c r="BJ197" s="523"/>
      <c r="BK197" s="523"/>
      <c r="BL197" s="523"/>
      <c r="BM197" s="523"/>
      <c r="BN197" s="523"/>
      <c r="BO197" s="525"/>
      <c r="BP197" s="523"/>
      <c r="BQ197" s="523"/>
      <c r="BR197" s="84">
        <f>COUNTIF($AH$14:AH197,AG197&amp;"-"&amp;"*5000m*")</f>
        <v>0</v>
      </c>
      <c r="BS197" s="523"/>
      <c r="BT197" s="525"/>
      <c r="BU197" s="523"/>
      <c r="BV197" s="523"/>
      <c r="BW197" s="523"/>
      <c r="BX197" s="523"/>
      <c r="BY197" s="523"/>
      <c r="BZ197" s="523"/>
      <c r="CA197" s="84"/>
    </row>
    <row r="198" spans="1:79" s="1" customFormat="1" ht="18" customHeight="1" thickTop="1" thickBot="1">
      <c r="A198" s="482">
        <v>93</v>
      </c>
      <c r="B198" s="476" t="s">
        <v>1176</v>
      </c>
      <c r="C198" s="471"/>
      <c r="D198" s="469" t="str">
        <f>IF(C198&gt;0,VLOOKUP(C198,男子登録情報!$A$1:$H$1688,3,0),"")</f>
        <v/>
      </c>
      <c r="E198" s="469" t="str">
        <f>IF(C198&gt;0,VLOOKUP(C198,男子登録情報!$A$1:$H$1688,4,0),"")</f>
        <v/>
      </c>
      <c r="F198" s="469" t="str">
        <f>IF(C198&gt;0,VLOOKUP(C198,男子登録情報!$A$1:$H$1688,7,0),"")</f>
        <v/>
      </c>
      <c r="G198" s="320" t="str">
        <f>IF(C198&gt;0,VLOOKUP(C198,男子登録情報!$A$1:$H$1688,8,0),"")</f>
        <v/>
      </c>
      <c r="H198" s="475" t="e">
        <f>IF(G199&gt;0,VLOOKUP(G199,男子登録情報!$N$2:$O$49,2,0),"")</f>
        <v>#N/A</v>
      </c>
      <c r="I198" s="473" t="str">
        <f t="shared" ref="I198" si="1146">IF(C198&gt;0,TEXT(C198,"100000000"),"000000000")</f>
        <v>000000000</v>
      </c>
      <c r="J198" s="321" t="s">
        <v>24</v>
      </c>
      <c r="K198" s="322"/>
      <c r="L198" s="5" t="str">
        <f>IF(K198&gt;0,VLOOKUP(K198,男子登録情報!$M$68:$N$86,2,0),"")</f>
        <v/>
      </c>
      <c r="M198" s="321" t="s">
        <v>27</v>
      </c>
      <c r="N198" s="275"/>
      <c r="O198" s="276" t="str">
        <f t="shared" si="1091"/>
        <v/>
      </c>
      <c r="P198" s="277"/>
      <c r="Q198" s="329" t="str">
        <f t="shared" si="821"/>
        <v/>
      </c>
      <c r="R198" s="479"/>
      <c r="S198" s="480"/>
      <c r="T198" s="481"/>
      <c r="U198" s="444"/>
      <c r="V198" s="444"/>
      <c r="X198" s="84">
        <f t="shared" si="796"/>
        <v>0</v>
      </c>
      <c r="Z198" s="97">
        <f t="shared" si="1058"/>
        <v>0</v>
      </c>
      <c r="AA198" s="523">
        <f t="shared" ref="AA198" si="1147">C198</f>
        <v>0</v>
      </c>
      <c r="AB198" s="84" t="str">
        <f t="shared" si="1052"/>
        <v/>
      </c>
      <c r="AC198" s="84" t="str">
        <f t="shared" si="1053"/>
        <v/>
      </c>
      <c r="AD198" s="84" t="str">
        <f t="shared" si="1054"/>
        <v/>
      </c>
      <c r="AE198" s="84" t="str">
        <f t="shared" si="1055"/>
        <v/>
      </c>
      <c r="AF198" s="100">
        <f t="shared" si="1060"/>
        <v>0</v>
      </c>
      <c r="AG198" s="188" t="str">
        <f t="shared" ref="AG198" si="1148">IF(D198="","",D198)</f>
        <v/>
      </c>
      <c r="AH198" s="84" t="str">
        <f t="shared" si="1062"/>
        <v/>
      </c>
      <c r="AI198" s="84" t="str">
        <f t="shared" si="1063"/>
        <v/>
      </c>
      <c r="AJ198" s="104" t="str">
        <f t="shared" si="788"/>
        <v/>
      </c>
      <c r="AK198" s="93">
        <f t="shared" si="1064"/>
        <v>0</v>
      </c>
      <c r="AL198" s="93">
        <f>IFERROR(IF(C198="",0,IF(COUNTIF($C$14:C198,C198)&gt;1,1,0)),"")</f>
        <v>0</v>
      </c>
      <c r="AN198" s="93">
        <f t="shared" si="1065"/>
        <v>0</v>
      </c>
      <c r="AO198" s="93" t="str">
        <f t="shared" si="1066"/>
        <v>00000</v>
      </c>
      <c r="AP198" s="109" t="str">
        <f t="shared" si="1067"/>
        <v>0秒0</v>
      </c>
      <c r="AQ198" s="110">
        <f t="shared" si="1068"/>
        <v>0</v>
      </c>
      <c r="AR198" s="110" t="str">
        <f t="shared" si="1069"/>
        <v>0</v>
      </c>
      <c r="AS198" s="110" t="str">
        <f t="shared" si="1070"/>
        <v>0</v>
      </c>
      <c r="AT198" s="110" t="str">
        <f t="shared" si="1071"/>
        <v>0m</v>
      </c>
      <c r="AU198" s="110" t="str">
        <f t="shared" si="1072"/>
        <v>点</v>
      </c>
      <c r="AV198" s="93">
        <f t="shared" si="1073"/>
        <v>0</v>
      </c>
      <c r="AW198" s="83" t="str">
        <f t="shared" si="1074"/>
        <v/>
      </c>
      <c r="AX198" s="93">
        <f t="shared" si="1075"/>
        <v>0</v>
      </c>
      <c r="AY198" s="93">
        <f t="shared" si="1076"/>
        <v>0</v>
      </c>
      <c r="AZ198" s="93">
        <f t="shared" si="1077"/>
        <v>0</v>
      </c>
      <c r="BA198" s="503">
        <f>IF(U198="",0,COUNTA($U$14:U199))</f>
        <v>0</v>
      </c>
      <c r="BB198" s="503">
        <f>IF(V198="",0,COUNTA($V$14:V199))</f>
        <v>0</v>
      </c>
      <c r="BC198" s="519" t="e">
        <f>IF(OR($L198="20100",$L199="20100",#REF!="20100"),COUNTIF($L$14:L199,"20100"),0)</f>
        <v>#REF!</v>
      </c>
      <c r="BD198" s="521" t="e">
        <f>IF($BC198=0,0,INDEX($N198:$N199,MATCH("20100",$L198:$L199,0),1))</f>
        <v>#REF!</v>
      </c>
      <c r="BE198" s="84" t="str">
        <f t="shared" si="1078"/>
        <v/>
      </c>
      <c r="BF198" s="84" t="str">
        <f t="shared" si="1079"/>
        <v/>
      </c>
      <c r="BG198" s="84" t="str">
        <f t="shared" si="1080"/>
        <v/>
      </c>
      <c r="BH198" s="124" t="str">
        <f>IF(K198="","",COUNTIF($BG$14:BG198,BG198))</f>
        <v/>
      </c>
      <c r="BI198" s="1" t="str">
        <f t="shared" si="1081"/>
        <v/>
      </c>
      <c r="BJ198" s="523" t="str">
        <f>IF(D198="","",COUNTIF($AG$14:AG198,AG198))</f>
        <v/>
      </c>
      <c r="BK198" s="523">
        <f t="shared" ref="BK198" si="1149">IF(BJ198=1,BJ198,0)</f>
        <v>0</v>
      </c>
      <c r="BL198" s="523" t="str">
        <f t="shared" ref="BL198" si="1150">IF(D198="","",$BP198)</f>
        <v/>
      </c>
      <c r="BM198" s="523" t="str">
        <f t="shared" ref="BM198" si="1151">IF(E198="","",$BP198)</f>
        <v/>
      </c>
      <c r="BN198" s="523" t="str">
        <f t="shared" ref="BN198" si="1152">IF(G198="","",$BP198)</f>
        <v/>
      </c>
      <c r="BO198" s="524" t="str">
        <f t="shared" ref="BO198" si="1153">IFERROR(IF(H198="","",BP198),"")</f>
        <v/>
      </c>
      <c r="BP198" s="523">
        <v>93</v>
      </c>
      <c r="BQ198" s="523">
        <f>IF(C198&gt;0,"",IF(COUNTIF(BL198:BO199,BP198)=4,"",1))</f>
        <v>1</v>
      </c>
      <c r="BR198" s="84">
        <f>COUNTIF($AH$14:AH198,AG198&amp;"-"&amp;"*5000m*")</f>
        <v>0</v>
      </c>
      <c r="BS198" s="523">
        <f>SUM(BR198:BR199)/3</f>
        <v>0</v>
      </c>
      <c r="BT198" s="524" t="str">
        <f>IF(AG198="","",IF(AND(COUNTA(K198:K199)=0,COUNTA(U198:V199)=0),1,""))</f>
        <v/>
      </c>
      <c r="BU198" s="523">
        <f>IF(AND($AG198="",COUNTA(U198)&gt;0),1,0)</f>
        <v>0</v>
      </c>
      <c r="BV198" s="523">
        <f>IF(AND($AG198="",COUNTA(V198)&gt;0),1,0)</f>
        <v>0</v>
      </c>
      <c r="BW198" s="523" t="str">
        <f t="shared" ref="BW198" si="1154">D198&amp;"-"&amp;U198</f>
        <v>-</v>
      </c>
      <c r="BX198" s="523" t="str">
        <f>IF(U198="","",COUNTIF($BW$14:BW198,BW198))</f>
        <v/>
      </c>
      <c r="BY198" s="523" t="str">
        <f t="shared" ref="BY198" si="1155">D198&amp;"-"&amp;V198</f>
        <v>-</v>
      </c>
      <c r="BZ198" s="523" t="str">
        <f>IF(V198="","",COUNTIF($BY$14:BY198,BY198))</f>
        <v/>
      </c>
      <c r="CA198" s="84" t="str">
        <f>IFERROR(IF(VLOOKUP(K198,種目数エラー用!$B:$C,2,FALSE)=(VLOOKUP(K199,種目数エラー用!$B:$C,2,FALSE)),1,""),"")</f>
        <v/>
      </c>
    </row>
    <row r="199" spans="1:79" s="1" customFormat="1" ht="18" customHeight="1" thickBot="1">
      <c r="A199" s="483"/>
      <c r="B199" s="477"/>
      <c r="C199" s="472"/>
      <c r="D199" s="470"/>
      <c r="E199" s="470"/>
      <c r="F199" s="470"/>
      <c r="G199" s="281" t="str">
        <f>IF(C198&gt;0,VLOOKUP(C198,男子登録情報!$A$1:$H$1688,5,0),"")</f>
        <v/>
      </c>
      <c r="H199" s="475"/>
      <c r="I199" s="475"/>
      <c r="J199" s="281" t="s">
        <v>28</v>
      </c>
      <c r="K199" s="280"/>
      <c r="L199" s="5" t="str">
        <f>IF(K199&gt;0,VLOOKUP(K199,男子登録情報!$M$68:$N$86,2,0),"")</f>
        <v/>
      </c>
      <c r="M199" s="281" t="s">
        <v>29</v>
      </c>
      <c r="N199" s="282"/>
      <c r="O199" s="278" t="str">
        <f t="shared" si="1091"/>
        <v/>
      </c>
      <c r="P199" s="279"/>
      <c r="Q199" s="332" t="str">
        <f t="shared" si="821"/>
        <v/>
      </c>
      <c r="R199" s="463"/>
      <c r="S199" s="464"/>
      <c r="T199" s="465"/>
      <c r="U199" s="445"/>
      <c r="V199" s="445"/>
      <c r="X199" s="84">
        <f t="shared" si="796"/>
        <v>0</v>
      </c>
      <c r="Z199" s="97">
        <f t="shared" si="1058"/>
        <v>0</v>
      </c>
      <c r="AA199" s="523"/>
      <c r="AB199" s="84" t="str">
        <f t="shared" si="1052"/>
        <v/>
      </c>
      <c r="AC199" s="84" t="str">
        <f t="shared" si="1053"/>
        <v/>
      </c>
      <c r="AD199" s="84" t="str">
        <f t="shared" si="1054"/>
        <v/>
      </c>
      <c r="AE199" s="84" t="str">
        <f t="shared" si="1055"/>
        <v/>
      </c>
      <c r="AF199" s="100">
        <f t="shared" si="1060"/>
        <v>0</v>
      </c>
      <c r="AG199" s="189" t="str">
        <f t="shared" ref="AG199" si="1156">AG198</f>
        <v/>
      </c>
      <c r="AH199" s="84" t="str">
        <f t="shared" si="1062"/>
        <v/>
      </c>
      <c r="AI199" s="84" t="str">
        <f t="shared" si="1063"/>
        <v/>
      </c>
      <c r="AJ199" s="104" t="str">
        <f t="shared" si="788"/>
        <v/>
      </c>
      <c r="AK199" s="93">
        <f t="shared" si="1064"/>
        <v>0</v>
      </c>
      <c r="AL199" s="93">
        <f>IFERROR(IF(C199="",0,IF(COUNTIF($C$14:C199,C199)&gt;1,1,0)),"")</f>
        <v>0</v>
      </c>
      <c r="AN199" s="93">
        <f t="shared" si="1065"/>
        <v>0</v>
      </c>
      <c r="AO199" s="93" t="str">
        <f t="shared" si="1066"/>
        <v>00000</v>
      </c>
      <c r="AP199" s="109" t="str">
        <f t="shared" si="1067"/>
        <v>0秒0</v>
      </c>
      <c r="AQ199" s="110">
        <f t="shared" si="1068"/>
        <v>0</v>
      </c>
      <c r="AR199" s="110" t="str">
        <f t="shared" si="1069"/>
        <v>0</v>
      </c>
      <c r="AS199" s="110" t="str">
        <f t="shared" si="1070"/>
        <v>0</v>
      </c>
      <c r="AT199" s="110" t="str">
        <f t="shared" si="1071"/>
        <v>0m</v>
      </c>
      <c r="AU199" s="110" t="str">
        <f t="shared" si="1072"/>
        <v>点</v>
      </c>
      <c r="AV199" s="93">
        <f t="shared" si="1073"/>
        <v>0</v>
      </c>
      <c r="AW199" s="83" t="str">
        <f t="shared" si="1074"/>
        <v/>
      </c>
      <c r="AX199" s="93">
        <f t="shared" si="1075"/>
        <v>0</v>
      </c>
      <c r="AY199" s="93">
        <f t="shared" si="1076"/>
        <v>0</v>
      </c>
      <c r="AZ199" s="93">
        <f t="shared" si="1077"/>
        <v>0</v>
      </c>
      <c r="BA199" s="504"/>
      <c r="BB199" s="504"/>
      <c r="BC199" s="520"/>
      <c r="BD199" s="522"/>
      <c r="BE199" s="84" t="str">
        <f t="shared" si="1078"/>
        <v/>
      </c>
      <c r="BF199" s="84" t="str">
        <f t="shared" si="1079"/>
        <v/>
      </c>
      <c r="BG199" s="84" t="str">
        <f t="shared" si="1080"/>
        <v/>
      </c>
      <c r="BH199" s="124" t="str">
        <f>IF(K199="","",COUNTIF($BG$14:BG199,BG199))</f>
        <v/>
      </c>
      <c r="BI199" s="1" t="str">
        <f t="shared" si="1081"/>
        <v/>
      </c>
      <c r="BJ199" s="523"/>
      <c r="BK199" s="523"/>
      <c r="BL199" s="523"/>
      <c r="BM199" s="523"/>
      <c r="BN199" s="523"/>
      <c r="BO199" s="525"/>
      <c r="BP199" s="523"/>
      <c r="BQ199" s="523"/>
      <c r="BR199" s="84">
        <f>COUNTIF($AH$14:AH199,AG199&amp;"-"&amp;"*5000m*")</f>
        <v>0</v>
      </c>
      <c r="BS199" s="523"/>
      <c r="BT199" s="525"/>
      <c r="BU199" s="523"/>
      <c r="BV199" s="523"/>
      <c r="BW199" s="523"/>
      <c r="BX199" s="523"/>
      <c r="BY199" s="523"/>
      <c r="BZ199" s="523"/>
      <c r="CA199" s="84"/>
    </row>
    <row r="200" spans="1:79" s="1" customFormat="1" ht="18" customHeight="1" thickTop="1" thickBot="1">
      <c r="A200" s="482">
        <v>94</v>
      </c>
      <c r="B200" s="476" t="s">
        <v>1176</v>
      </c>
      <c r="C200" s="471"/>
      <c r="D200" s="469" t="str">
        <f>IF(C200&gt;0,VLOOKUP(C200,男子登録情報!$A$1:$H$1688,3,0),"")</f>
        <v/>
      </c>
      <c r="E200" s="469" t="str">
        <f>IF(C200&gt;0,VLOOKUP(C200,男子登録情報!$A$1:$H$1688,4,0),"")</f>
        <v/>
      </c>
      <c r="F200" s="469" t="str">
        <f>IF(C200&gt;0,VLOOKUP(C200,男子登録情報!$A$1:$H$1688,7,0),"")</f>
        <v/>
      </c>
      <c r="G200" s="320" t="str">
        <f>IF(C200&gt;0,VLOOKUP(C200,男子登録情報!$A$1:$H$1688,8,0),"")</f>
        <v/>
      </c>
      <c r="H200" s="475" t="e">
        <f>IF(G201&gt;0,VLOOKUP(G201,男子登録情報!$N$2:$O$49,2,0),"")</f>
        <v>#N/A</v>
      </c>
      <c r="I200" s="473" t="str">
        <f t="shared" ref="I200" si="1157">IF(C200&gt;0,TEXT(C200,"100000000"),"000000000")</f>
        <v>000000000</v>
      </c>
      <c r="J200" s="321" t="s">
        <v>24</v>
      </c>
      <c r="K200" s="322"/>
      <c r="L200" s="5" t="str">
        <f>IF(K200&gt;0,VLOOKUP(K200,男子登録情報!$M$68:$N$86,2,0),"")</f>
        <v/>
      </c>
      <c r="M200" s="321" t="s">
        <v>27</v>
      </c>
      <c r="N200" s="275"/>
      <c r="O200" s="276" t="str">
        <f t="shared" si="1091"/>
        <v/>
      </c>
      <c r="P200" s="277"/>
      <c r="Q200" s="329" t="str">
        <f t="shared" si="821"/>
        <v/>
      </c>
      <c r="R200" s="479"/>
      <c r="S200" s="480"/>
      <c r="T200" s="481"/>
      <c r="U200" s="444"/>
      <c r="V200" s="444"/>
      <c r="X200" s="84">
        <f t="shared" si="796"/>
        <v>0</v>
      </c>
      <c r="Z200" s="97">
        <f t="shared" si="1058"/>
        <v>0</v>
      </c>
      <c r="AA200" s="523">
        <f t="shared" ref="AA200" si="1158">C200</f>
        <v>0</v>
      </c>
      <c r="AB200" s="84" t="str">
        <f t="shared" si="1052"/>
        <v/>
      </c>
      <c r="AC200" s="84" t="str">
        <f t="shared" si="1053"/>
        <v/>
      </c>
      <c r="AD200" s="84" t="str">
        <f t="shared" si="1054"/>
        <v/>
      </c>
      <c r="AE200" s="84" t="str">
        <f t="shared" si="1055"/>
        <v/>
      </c>
      <c r="AF200" s="100">
        <f t="shared" si="1060"/>
        <v>0</v>
      </c>
      <c r="AG200" s="188" t="str">
        <f t="shared" ref="AG200" si="1159">IF(D200="","",D200)</f>
        <v/>
      </c>
      <c r="AH200" s="84" t="str">
        <f t="shared" si="1062"/>
        <v/>
      </c>
      <c r="AI200" s="84" t="str">
        <f t="shared" si="1063"/>
        <v/>
      </c>
      <c r="AJ200" s="104" t="str">
        <f t="shared" si="788"/>
        <v/>
      </c>
      <c r="AK200" s="93">
        <f t="shared" si="1064"/>
        <v>0</v>
      </c>
      <c r="AL200" s="93">
        <f>IFERROR(IF(C200="",0,IF(COUNTIF($C$14:C200,C200)&gt;1,1,0)),"")</f>
        <v>0</v>
      </c>
      <c r="AN200" s="93">
        <f t="shared" si="1065"/>
        <v>0</v>
      </c>
      <c r="AO200" s="93" t="str">
        <f t="shared" si="1066"/>
        <v>00000</v>
      </c>
      <c r="AP200" s="109" t="str">
        <f t="shared" si="1067"/>
        <v>0秒0</v>
      </c>
      <c r="AQ200" s="110">
        <f t="shared" si="1068"/>
        <v>0</v>
      </c>
      <c r="AR200" s="110" t="str">
        <f t="shared" si="1069"/>
        <v>0</v>
      </c>
      <c r="AS200" s="110" t="str">
        <f t="shared" si="1070"/>
        <v>0</v>
      </c>
      <c r="AT200" s="110" t="str">
        <f t="shared" si="1071"/>
        <v>0m</v>
      </c>
      <c r="AU200" s="110" t="str">
        <f t="shared" si="1072"/>
        <v>点</v>
      </c>
      <c r="AV200" s="93">
        <f t="shared" si="1073"/>
        <v>0</v>
      </c>
      <c r="AW200" s="83" t="str">
        <f t="shared" si="1074"/>
        <v/>
      </c>
      <c r="AX200" s="93">
        <f t="shared" si="1075"/>
        <v>0</v>
      </c>
      <c r="AY200" s="93">
        <f t="shared" si="1076"/>
        <v>0</v>
      </c>
      <c r="AZ200" s="93">
        <f t="shared" si="1077"/>
        <v>0</v>
      </c>
      <c r="BA200" s="503">
        <f>IF(U200="",0,COUNTA($U$14:U201))</f>
        <v>0</v>
      </c>
      <c r="BB200" s="503">
        <f>IF(V200="",0,COUNTA($V$14:V201))</f>
        <v>0</v>
      </c>
      <c r="BC200" s="519" t="e">
        <f>IF(OR($L200="20100",$L201="20100",#REF!="20100"),COUNTIF($L$14:L201,"20100"),0)</f>
        <v>#REF!</v>
      </c>
      <c r="BD200" s="521" t="e">
        <f>IF($BC200=0,0,INDEX($N200:$N201,MATCH("20100",$L200:$L201,0),1))</f>
        <v>#REF!</v>
      </c>
      <c r="BE200" s="84" t="str">
        <f t="shared" si="1078"/>
        <v/>
      </c>
      <c r="BF200" s="84" t="str">
        <f t="shared" si="1079"/>
        <v/>
      </c>
      <c r="BG200" s="84" t="str">
        <f t="shared" si="1080"/>
        <v/>
      </c>
      <c r="BH200" s="124" t="str">
        <f>IF(K200="","",COUNTIF($BG$14:BG200,BG200))</f>
        <v/>
      </c>
      <c r="BI200" s="1" t="str">
        <f t="shared" si="1081"/>
        <v/>
      </c>
      <c r="BJ200" s="523" t="str">
        <f>IF(D200="","",COUNTIF($AG$14:AG200,AG200))</f>
        <v/>
      </c>
      <c r="BK200" s="523">
        <f t="shared" ref="BK200" si="1160">IF(BJ200=1,BJ200,0)</f>
        <v>0</v>
      </c>
      <c r="BL200" s="523" t="str">
        <f t="shared" ref="BL200" si="1161">IF(D200="","",$BP200)</f>
        <v/>
      </c>
      <c r="BM200" s="523" t="str">
        <f t="shared" ref="BM200" si="1162">IF(E200="","",$BP200)</f>
        <v/>
      </c>
      <c r="BN200" s="523" t="str">
        <f t="shared" ref="BN200" si="1163">IF(G200="","",$BP200)</f>
        <v/>
      </c>
      <c r="BO200" s="524" t="str">
        <f t="shared" ref="BO200" si="1164">IFERROR(IF(H200="","",BP200),"")</f>
        <v/>
      </c>
      <c r="BP200" s="523">
        <v>94</v>
      </c>
      <c r="BQ200" s="523">
        <f>IF(C200&gt;0,"",IF(COUNTIF(BL200:BO201,BP200)=4,"",1))</f>
        <v>1</v>
      </c>
      <c r="BR200" s="84">
        <f>COUNTIF($AH$14:AH200,AG200&amp;"-"&amp;"*5000m*")</f>
        <v>0</v>
      </c>
      <c r="BS200" s="523">
        <f>SUM(BR200:BR201)/3</f>
        <v>0</v>
      </c>
      <c r="BT200" s="524" t="str">
        <f>IF(AG200="","",IF(AND(COUNTA(K200:K201)=0,COUNTA(U200:V201)=0),1,""))</f>
        <v/>
      </c>
      <c r="BU200" s="523">
        <f>IF(AND($AG200="",COUNTA(U200)&gt;0),1,0)</f>
        <v>0</v>
      </c>
      <c r="BV200" s="523">
        <f>IF(AND($AG200="",COUNTA(V200)&gt;0),1,0)</f>
        <v>0</v>
      </c>
      <c r="BW200" s="523" t="str">
        <f t="shared" ref="BW200" si="1165">D200&amp;"-"&amp;U200</f>
        <v>-</v>
      </c>
      <c r="BX200" s="523" t="str">
        <f>IF(U200="","",COUNTIF($BW$14:BW200,BW200))</f>
        <v/>
      </c>
      <c r="BY200" s="523" t="str">
        <f t="shared" ref="BY200" si="1166">D200&amp;"-"&amp;V200</f>
        <v>-</v>
      </c>
      <c r="BZ200" s="523" t="str">
        <f>IF(V200="","",COUNTIF($BY$14:BY200,BY200))</f>
        <v/>
      </c>
      <c r="CA200" s="84" t="str">
        <f>IFERROR(IF(VLOOKUP(K200,種目数エラー用!$B:$C,2,FALSE)=(VLOOKUP(K201,種目数エラー用!$B:$C,2,FALSE)),1,""),"")</f>
        <v/>
      </c>
    </row>
    <row r="201" spans="1:79" s="1" customFormat="1" ht="18" customHeight="1" thickBot="1">
      <c r="A201" s="483"/>
      <c r="B201" s="477"/>
      <c r="C201" s="472"/>
      <c r="D201" s="470"/>
      <c r="E201" s="470"/>
      <c r="F201" s="470"/>
      <c r="G201" s="281" t="str">
        <f>IF(C200&gt;0,VLOOKUP(C200,男子登録情報!$A$1:$H$1688,5,0),"")</f>
        <v/>
      </c>
      <c r="H201" s="475"/>
      <c r="I201" s="475"/>
      <c r="J201" s="281" t="s">
        <v>28</v>
      </c>
      <c r="K201" s="280"/>
      <c r="L201" s="5" t="str">
        <f>IF(K201&gt;0,VLOOKUP(K201,男子登録情報!$M$68:$N$86,2,0),"")</f>
        <v/>
      </c>
      <c r="M201" s="281" t="s">
        <v>29</v>
      </c>
      <c r="N201" s="282"/>
      <c r="O201" s="278" t="str">
        <f t="shared" si="1091"/>
        <v/>
      </c>
      <c r="P201" s="279"/>
      <c r="Q201" s="332" t="str">
        <f t="shared" si="821"/>
        <v/>
      </c>
      <c r="R201" s="463"/>
      <c r="S201" s="464"/>
      <c r="T201" s="465"/>
      <c r="U201" s="445"/>
      <c r="V201" s="445"/>
      <c r="X201" s="84">
        <f t="shared" si="796"/>
        <v>0</v>
      </c>
      <c r="Z201" s="97">
        <f t="shared" si="1058"/>
        <v>0</v>
      </c>
      <c r="AA201" s="523"/>
      <c r="AB201" s="84" t="str">
        <f t="shared" si="1052"/>
        <v/>
      </c>
      <c r="AC201" s="84" t="str">
        <f t="shared" si="1053"/>
        <v/>
      </c>
      <c r="AD201" s="84" t="str">
        <f t="shared" si="1054"/>
        <v/>
      </c>
      <c r="AE201" s="84" t="str">
        <f t="shared" si="1055"/>
        <v/>
      </c>
      <c r="AF201" s="100">
        <f t="shared" si="1060"/>
        <v>0</v>
      </c>
      <c r="AG201" s="189" t="str">
        <f t="shared" ref="AG201" si="1167">AG200</f>
        <v/>
      </c>
      <c r="AH201" s="84" t="str">
        <f t="shared" si="1062"/>
        <v/>
      </c>
      <c r="AI201" s="84" t="str">
        <f t="shared" si="1063"/>
        <v/>
      </c>
      <c r="AJ201" s="104" t="str">
        <f t="shared" si="788"/>
        <v/>
      </c>
      <c r="AK201" s="93">
        <f t="shared" si="1064"/>
        <v>0</v>
      </c>
      <c r="AL201" s="93">
        <f>IFERROR(IF(C201="",0,IF(COUNTIF($C$14:C201,C201)&gt;1,1,0)),"")</f>
        <v>0</v>
      </c>
      <c r="AN201" s="93">
        <f t="shared" si="1065"/>
        <v>0</v>
      </c>
      <c r="AO201" s="93" t="str">
        <f t="shared" si="1066"/>
        <v>00000</v>
      </c>
      <c r="AP201" s="109" t="str">
        <f t="shared" si="1067"/>
        <v>0秒0</v>
      </c>
      <c r="AQ201" s="110">
        <f t="shared" si="1068"/>
        <v>0</v>
      </c>
      <c r="AR201" s="110" t="str">
        <f t="shared" si="1069"/>
        <v>0</v>
      </c>
      <c r="AS201" s="110" t="str">
        <f t="shared" si="1070"/>
        <v>0</v>
      </c>
      <c r="AT201" s="110" t="str">
        <f t="shared" si="1071"/>
        <v>0m</v>
      </c>
      <c r="AU201" s="110" t="str">
        <f t="shared" si="1072"/>
        <v>点</v>
      </c>
      <c r="AV201" s="93">
        <f t="shared" si="1073"/>
        <v>0</v>
      </c>
      <c r="AW201" s="83" t="str">
        <f t="shared" si="1074"/>
        <v/>
      </c>
      <c r="AX201" s="93">
        <f t="shared" si="1075"/>
        <v>0</v>
      </c>
      <c r="AY201" s="93">
        <f t="shared" si="1076"/>
        <v>0</v>
      </c>
      <c r="AZ201" s="93">
        <f t="shared" si="1077"/>
        <v>0</v>
      </c>
      <c r="BA201" s="504"/>
      <c r="BB201" s="504"/>
      <c r="BC201" s="520"/>
      <c r="BD201" s="522"/>
      <c r="BE201" s="84" t="str">
        <f t="shared" si="1078"/>
        <v/>
      </c>
      <c r="BF201" s="84" t="str">
        <f t="shared" si="1079"/>
        <v/>
      </c>
      <c r="BG201" s="84" t="str">
        <f t="shared" si="1080"/>
        <v/>
      </c>
      <c r="BH201" s="124" t="str">
        <f>IF(K201="","",COUNTIF($BG$14:BG201,BG201))</f>
        <v/>
      </c>
      <c r="BI201" s="1" t="str">
        <f t="shared" si="1081"/>
        <v/>
      </c>
      <c r="BJ201" s="523"/>
      <c r="BK201" s="523"/>
      <c r="BL201" s="523"/>
      <c r="BM201" s="523"/>
      <c r="BN201" s="523"/>
      <c r="BO201" s="525"/>
      <c r="BP201" s="523"/>
      <c r="BQ201" s="523"/>
      <c r="BR201" s="84">
        <f>COUNTIF($AH$14:AH201,AG201&amp;"-"&amp;"*5000m*")</f>
        <v>0</v>
      </c>
      <c r="BS201" s="523"/>
      <c r="BT201" s="525"/>
      <c r="BU201" s="523"/>
      <c r="BV201" s="523"/>
      <c r="BW201" s="523"/>
      <c r="BX201" s="523"/>
      <c r="BY201" s="523"/>
      <c r="BZ201" s="523"/>
      <c r="CA201" s="84"/>
    </row>
    <row r="202" spans="1:79" s="1" customFormat="1" ht="18" customHeight="1" thickTop="1" thickBot="1">
      <c r="A202" s="482">
        <v>95</v>
      </c>
      <c r="B202" s="476" t="s">
        <v>1176</v>
      </c>
      <c r="C202" s="471"/>
      <c r="D202" s="469" t="str">
        <f>IF(C202&gt;0,VLOOKUP(C202,男子登録情報!$A$1:$H$1688,3,0),"")</f>
        <v/>
      </c>
      <c r="E202" s="469" t="str">
        <f>IF(C202&gt;0,VLOOKUP(C202,男子登録情報!$A$1:$H$1688,4,0),"")</f>
        <v/>
      </c>
      <c r="F202" s="469" t="str">
        <f>IF(C202&gt;0,VLOOKUP(C202,男子登録情報!$A$1:$H$1688,7,0),"")</f>
        <v/>
      </c>
      <c r="G202" s="320" t="str">
        <f>IF(C202&gt;0,VLOOKUP(C202,男子登録情報!$A$1:$H$1688,8,0),"")</f>
        <v/>
      </c>
      <c r="H202" s="475" t="e">
        <f>IF(G203&gt;0,VLOOKUP(G203,男子登録情報!$N$2:$O$49,2,0),"")</f>
        <v>#N/A</v>
      </c>
      <c r="I202" s="473" t="str">
        <f t="shared" ref="I202" si="1168">IF(C202&gt;0,TEXT(C202,"100000000"),"000000000")</f>
        <v>000000000</v>
      </c>
      <c r="J202" s="321" t="s">
        <v>24</v>
      </c>
      <c r="K202" s="322"/>
      <c r="L202" s="5" t="str">
        <f>IF(K202&gt;0,VLOOKUP(K202,男子登録情報!$M$68:$N$86,2,0),"")</f>
        <v/>
      </c>
      <c r="M202" s="321" t="s">
        <v>27</v>
      </c>
      <c r="N202" s="275"/>
      <c r="O202" s="276" t="str">
        <f t="shared" si="1091"/>
        <v/>
      </c>
      <c r="P202" s="277"/>
      <c r="Q202" s="329" t="str">
        <f t="shared" si="821"/>
        <v/>
      </c>
      <c r="R202" s="479"/>
      <c r="S202" s="480"/>
      <c r="T202" s="481"/>
      <c r="U202" s="444"/>
      <c r="V202" s="444"/>
      <c r="X202" s="84">
        <f t="shared" si="796"/>
        <v>0</v>
      </c>
      <c r="Z202" s="97">
        <f t="shared" si="1058"/>
        <v>0</v>
      </c>
      <c r="AA202" s="523">
        <f t="shared" ref="AA202" si="1169">C202</f>
        <v>0</v>
      </c>
      <c r="AB202" s="84" t="str">
        <f t="shared" si="1052"/>
        <v/>
      </c>
      <c r="AC202" s="84" t="str">
        <f t="shared" si="1053"/>
        <v/>
      </c>
      <c r="AD202" s="84" t="str">
        <f t="shared" si="1054"/>
        <v/>
      </c>
      <c r="AE202" s="84" t="str">
        <f t="shared" si="1055"/>
        <v/>
      </c>
      <c r="AF202" s="100">
        <f t="shared" si="1060"/>
        <v>0</v>
      </c>
      <c r="AG202" s="188" t="str">
        <f t="shared" ref="AG202" si="1170">IF(D202="","",D202)</f>
        <v/>
      </c>
      <c r="AH202" s="84" t="str">
        <f t="shared" si="1062"/>
        <v/>
      </c>
      <c r="AI202" s="84" t="str">
        <f t="shared" si="1063"/>
        <v/>
      </c>
      <c r="AJ202" s="104" t="str">
        <f t="shared" si="788"/>
        <v/>
      </c>
      <c r="AK202" s="93">
        <f t="shared" si="1064"/>
        <v>0</v>
      </c>
      <c r="AL202" s="93">
        <f>IFERROR(IF(C202="",0,IF(COUNTIF($C$14:C202,C202)&gt;1,1,0)),"")</f>
        <v>0</v>
      </c>
      <c r="AN202" s="93">
        <f t="shared" si="1065"/>
        <v>0</v>
      </c>
      <c r="AO202" s="93" t="str">
        <f t="shared" si="1066"/>
        <v>00000</v>
      </c>
      <c r="AP202" s="109" t="str">
        <f t="shared" si="1067"/>
        <v>0秒0</v>
      </c>
      <c r="AQ202" s="110">
        <f t="shared" si="1068"/>
        <v>0</v>
      </c>
      <c r="AR202" s="110" t="str">
        <f t="shared" si="1069"/>
        <v>0</v>
      </c>
      <c r="AS202" s="110" t="str">
        <f t="shared" si="1070"/>
        <v>0</v>
      </c>
      <c r="AT202" s="110" t="str">
        <f t="shared" si="1071"/>
        <v>0m</v>
      </c>
      <c r="AU202" s="110" t="str">
        <f t="shared" si="1072"/>
        <v>点</v>
      </c>
      <c r="AV202" s="93">
        <f t="shared" si="1073"/>
        <v>0</v>
      </c>
      <c r="AW202" s="83" t="str">
        <f t="shared" si="1074"/>
        <v/>
      </c>
      <c r="AX202" s="93">
        <f t="shared" si="1075"/>
        <v>0</v>
      </c>
      <c r="AY202" s="93">
        <f t="shared" si="1076"/>
        <v>0</v>
      </c>
      <c r="AZ202" s="93">
        <f t="shared" si="1077"/>
        <v>0</v>
      </c>
      <c r="BA202" s="503">
        <f>IF(U202="",0,COUNTA($U$14:U203))</f>
        <v>0</v>
      </c>
      <c r="BB202" s="503">
        <f>IF(V202="",0,COUNTA($V$14:V203))</f>
        <v>0</v>
      </c>
      <c r="BC202" s="519" t="e">
        <f>IF(OR($L202="20100",$L203="20100",#REF!="20100"),COUNTIF($L$14:L203,"20100"),0)</f>
        <v>#REF!</v>
      </c>
      <c r="BD202" s="521" t="e">
        <f>IF($BC202=0,0,INDEX($N202:$N203,MATCH("20100",$L202:$L203,0),1))</f>
        <v>#REF!</v>
      </c>
      <c r="BE202" s="84" t="str">
        <f t="shared" si="1078"/>
        <v/>
      </c>
      <c r="BF202" s="84" t="str">
        <f t="shared" si="1079"/>
        <v/>
      </c>
      <c r="BG202" s="84" t="str">
        <f t="shared" si="1080"/>
        <v/>
      </c>
      <c r="BH202" s="124" t="str">
        <f>IF(K202="","",COUNTIF($BG$14:BG202,BG202))</f>
        <v/>
      </c>
      <c r="BI202" s="1" t="str">
        <f t="shared" si="1081"/>
        <v/>
      </c>
      <c r="BJ202" s="523" t="str">
        <f>IF(D202="","",COUNTIF($AG$14:AG202,AG202))</f>
        <v/>
      </c>
      <c r="BK202" s="523">
        <f t="shared" ref="BK202" si="1171">IF(BJ202=1,BJ202,0)</f>
        <v>0</v>
      </c>
      <c r="BL202" s="523" t="str">
        <f t="shared" ref="BL202" si="1172">IF(D202="","",$BP202)</f>
        <v/>
      </c>
      <c r="BM202" s="523" t="str">
        <f t="shared" ref="BM202" si="1173">IF(E202="","",$BP202)</f>
        <v/>
      </c>
      <c r="BN202" s="523" t="str">
        <f t="shared" ref="BN202" si="1174">IF(G202="","",$BP202)</f>
        <v/>
      </c>
      <c r="BO202" s="524" t="str">
        <f t="shared" ref="BO202" si="1175">IFERROR(IF(H202="","",BP202),"")</f>
        <v/>
      </c>
      <c r="BP202" s="523">
        <v>95</v>
      </c>
      <c r="BQ202" s="523">
        <f>IF(C202&gt;0,"",IF(COUNTIF(BL202:BO203,BP202)=4,"",1))</f>
        <v>1</v>
      </c>
      <c r="BR202" s="84">
        <f>COUNTIF($AH$14:AH202,AG202&amp;"-"&amp;"*5000m*")</f>
        <v>0</v>
      </c>
      <c r="BS202" s="523">
        <f>SUM(BR202:BR203)/3</f>
        <v>0</v>
      </c>
      <c r="BT202" s="524" t="str">
        <f>IF(AG202="","",IF(AND(COUNTA(K202:K203)=0,COUNTA(U202:V203)=0),1,""))</f>
        <v/>
      </c>
      <c r="BU202" s="523">
        <f>IF(AND($AG202="",COUNTA(U202)&gt;0),1,0)</f>
        <v>0</v>
      </c>
      <c r="BV202" s="523">
        <f>IF(AND($AG202="",COUNTA(V202)&gt;0),1,0)</f>
        <v>0</v>
      </c>
      <c r="BW202" s="523" t="str">
        <f t="shared" ref="BW202" si="1176">D202&amp;"-"&amp;U202</f>
        <v>-</v>
      </c>
      <c r="BX202" s="523" t="str">
        <f>IF(U202="","",COUNTIF($BW$14:BW202,BW202))</f>
        <v/>
      </c>
      <c r="BY202" s="523" t="str">
        <f t="shared" ref="BY202" si="1177">D202&amp;"-"&amp;V202</f>
        <v>-</v>
      </c>
      <c r="BZ202" s="523" t="str">
        <f>IF(V202="","",COUNTIF($BY$14:BY202,BY202))</f>
        <v/>
      </c>
      <c r="CA202" s="84" t="str">
        <f>IFERROR(IF(VLOOKUP(K202,種目数エラー用!$B:$C,2,FALSE)=(VLOOKUP(K203,種目数エラー用!$B:$C,2,FALSE)),1,""),"")</f>
        <v/>
      </c>
    </row>
    <row r="203" spans="1:79" s="1" customFormat="1" ht="18" customHeight="1" thickBot="1">
      <c r="A203" s="483"/>
      <c r="B203" s="477"/>
      <c r="C203" s="472"/>
      <c r="D203" s="470"/>
      <c r="E203" s="470"/>
      <c r="F203" s="470"/>
      <c r="G203" s="281" t="str">
        <f>IF(C202&gt;0,VLOOKUP(C202,男子登録情報!$A$1:$H$1688,5,0),"")</f>
        <v/>
      </c>
      <c r="H203" s="475"/>
      <c r="I203" s="475"/>
      <c r="J203" s="281" t="s">
        <v>28</v>
      </c>
      <c r="K203" s="280"/>
      <c r="L203" s="5" t="str">
        <f>IF(K203&gt;0,VLOOKUP(K203,男子登録情報!$M$68:$N$86,2,0),"")</f>
        <v/>
      </c>
      <c r="M203" s="281" t="s">
        <v>29</v>
      </c>
      <c r="N203" s="282"/>
      <c r="O203" s="278" t="str">
        <f t="shared" si="1091"/>
        <v/>
      </c>
      <c r="P203" s="279"/>
      <c r="Q203" s="332" t="str">
        <f t="shared" si="821"/>
        <v/>
      </c>
      <c r="R203" s="463"/>
      <c r="S203" s="464"/>
      <c r="T203" s="465"/>
      <c r="U203" s="445"/>
      <c r="V203" s="445"/>
      <c r="X203" s="84">
        <f t="shared" si="796"/>
        <v>0</v>
      </c>
      <c r="Z203" s="97">
        <f t="shared" si="1058"/>
        <v>0</v>
      </c>
      <c r="AA203" s="523"/>
      <c r="AB203" s="84" t="str">
        <f t="shared" si="1052"/>
        <v/>
      </c>
      <c r="AC203" s="84" t="str">
        <f t="shared" si="1053"/>
        <v/>
      </c>
      <c r="AD203" s="84" t="str">
        <f t="shared" si="1054"/>
        <v/>
      </c>
      <c r="AE203" s="84" t="str">
        <f t="shared" si="1055"/>
        <v/>
      </c>
      <c r="AF203" s="100">
        <f t="shared" si="1060"/>
        <v>0</v>
      </c>
      <c r="AG203" s="189" t="str">
        <f t="shared" ref="AG203" si="1178">AG202</f>
        <v/>
      </c>
      <c r="AH203" s="84" t="str">
        <f t="shared" si="1062"/>
        <v/>
      </c>
      <c r="AI203" s="84" t="str">
        <f t="shared" si="1063"/>
        <v/>
      </c>
      <c r="AJ203" s="104" t="str">
        <f t="shared" si="788"/>
        <v/>
      </c>
      <c r="AK203" s="93">
        <f t="shared" si="1064"/>
        <v>0</v>
      </c>
      <c r="AL203" s="93">
        <f>IFERROR(IF(C203="",0,IF(COUNTIF($C$14:C203,C203)&gt;1,1,0)),"")</f>
        <v>0</v>
      </c>
      <c r="AN203" s="93">
        <f t="shared" si="1065"/>
        <v>0</v>
      </c>
      <c r="AO203" s="93" t="str">
        <f t="shared" si="1066"/>
        <v>00000</v>
      </c>
      <c r="AP203" s="109" t="str">
        <f t="shared" si="1067"/>
        <v>0秒0</v>
      </c>
      <c r="AQ203" s="110">
        <f t="shared" si="1068"/>
        <v>0</v>
      </c>
      <c r="AR203" s="110" t="str">
        <f t="shared" si="1069"/>
        <v>0</v>
      </c>
      <c r="AS203" s="110" t="str">
        <f t="shared" si="1070"/>
        <v>0</v>
      </c>
      <c r="AT203" s="110" t="str">
        <f t="shared" si="1071"/>
        <v>0m</v>
      </c>
      <c r="AU203" s="110" t="str">
        <f t="shared" si="1072"/>
        <v>点</v>
      </c>
      <c r="AV203" s="93">
        <f t="shared" si="1073"/>
        <v>0</v>
      </c>
      <c r="AW203" s="83" t="str">
        <f t="shared" si="1074"/>
        <v/>
      </c>
      <c r="AX203" s="93">
        <f t="shared" si="1075"/>
        <v>0</v>
      </c>
      <c r="AY203" s="93">
        <f t="shared" si="1076"/>
        <v>0</v>
      </c>
      <c r="AZ203" s="93">
        <f t="shared" si="1077"/>
        <v>0</v>
      </c>
      <c r="BA203" s="504"/>
      <c r="BB203" s="504"/>
      <c r="BC203" s="520"/>
      <c r="BD203" s="522"/>
      <c r="BE203" s="84" t="str">
        <f t="shared" si="1078"/>
        <v/>
      </c>
      <c r="BF203" s="84" t="str">
        <f t="shared" si="1079"/>
        <v/>
      </c>
      <c r="BG203" s="84" t="str">
        <f t="shared" si="1080"/>
        <v/>
      </c>
      <c r="BH203" s="124" t="str">
        <f>IF(K203="","",COUNTIF($BG$14:BG203,BG203))</f>
        <v/>
      </c>
      <c r="BI203" s="1" t="str">
        <f t="shared" si="1081"/>
        <v/>
      </c>
      <c r="BJ203" s="523"/>
      <c r="BK203" s="523"/>
      <c r="BL203" s="523"/>
      <c r="BM203" s="523"/>
      <c r="BN203" s="523"/>
      <c r="BO203" s="525"/>
      <c r="BP203" s="523"/>
      <c r="BQ203" s="523"/>
      <c r="BR203" s="84">
        <f>COUNTIF($AH$14:AH203,AG203&amp;"-"&amp;"*5000m*")</f>
        <v>0</v>
      </c>
      <c r="BS203" s="523"/>
      <c r="BT203" s="525"/>
      <c r="BU203" s="523"/>
      <c r="BV203" s="523"/>
      <c r="BW203" s="523"/>
      <c r="BX203" s="523"/>
      <c r="BY203" s="523"/>
      <c r="BZ203" s="523"/>
      <c r="CA203" s="84"/>
    </row>
    <row r="204" spans="1:79" s="1" customFormat="1" ht="18" customHeight="1" thickTop="1" thickBot="1">
      <c r="A204" s="482">
        <v>96</v>
      </c>
      <c r="B204" s="476" t="s">
        <v>1176</v>
      </c>
      <c r="C204" s="471"/>
      <c r="D204" s="469" t="str">
        <f>IF(C204&gt;0,VLOOKUP(C204,男子登録情報!$A$1:$H$1688,3,0),"")</f>
        <v/>
      </c>
      <c r="E204" s="469" t="str">
        <f>IF(C204&gt;0,VLOOKUP(C204,男子登録情報!$A$1:$H$1688,4,0),"")</f>
        <v/>
      </c>
      <c r="F204" s="469" t="str">
        <f>IF(C204&gt;0,VLOOKUP(C204,男子登録情報!$A$1:$H$1688,7,0),"")</f>
        <v/>
      </c>
      <c r="G204" s="320" t="str">
        <f>IF(C204&gt;0,VLOOKUP(C204,男子登録情報!$A$1:$H$1688,8,0),"")</f>
        <v/>
      </c>
      <c r="H204" s="475" t="e">
        <f>IF(G205&gt;0,VLOOKUP(G205,男子登録情報!$N$2:$O$49,2,0),"")</f>
        <v>#N/A</v>
      </c>
      <c r="I204" s="473" t="str">
        <f t="shared" ref="I204" si="1179">IF(C204&gt;0,TEXT(C204,"100000000"),"000000000")</f>
        <v>000000000</v>
      </c>
      <c r="J204" s="321" t="s">
        <v>24</v>
      </c>
      <c r="K204" s="322"/>
      <c r="L204" s="5" t="str">
        <f>IF(K204&gt;0,VLOOKUP(K204,男子登録情報!$M$68:$N$86,2,0),"")</f>
        <v/>
      </c>
      <c r="M204" s="321" t="s">
        <v>27</v>
      </c>
      <c r="N204" s="275"/>
      <c r="O204" s="276" t="str">
        <f t="shared" si="1091"/>
        <v/>
      </c>
      <c r="P204" s="277"/>
      <c r="Q204" s="329" t="str">
        <f t="shared" si="821"/>
        <v/>
      </c>
      <c r="R204" s="479"/>
      <c r="S204" s="480"/>
      <c r="T204" s="481"/>
      <c r="U204" s="444"/>
      <c r="V204" s="444"/>
      <c r="X204" s="84">
        <f t="shared" si="796"/>
        <v>0</v>
      </c>
      <c r="Z204" s="97">
        <f t="shared" si="1058"/>
        <v>0</v>
      </c>
      <c r="AA204" s="523">
        <f t="shared" ref="AA204" si="1180">C204</f>
        <v>0</v>
      </c>
      <c r="AB204" s="84" t="str">
        <f t="shared" si="1052"/>
        <v/>
      </c>
      <c r="AC204" s="84" t="str">
        <f t="shared" si="1053"/>
        <v/>
      </c>
      <c r="AD204" s="84" t="str">
        <f t="shared" si="1054"/>
        <v/>
      </c>
      <c r="AE204" s="84" t="str">
        <f t="shared" si="1055"/>
        <v/>
      </c>
      <c r="AF204" s="100">
        <f t="shared" si="1060"/>
        <v>0</v>
      </c>
      <c r="AG204" s="188" t="str">
        <f t="shared" ref="AG204" si="1181">IF(D204="","",D204)</f>
        <v/>
      </c>
      <c r="AH204" s="84" t="str">
        <f t="shared" si="1062"/>
        <v/>
      </c>
      <c r="AI204" s="84" t="str">
        <f t="shared" si="1063"/>
        <v/>
      </c>
      <c r="AJ204" s="104" t="str">
        <f t="shared" si="788"/>
        <v/>
      </c>
      <c r="AK204" s="93">
        <f t="shared" si="1064"/>
        <v>0</v>
      </c>
      <c r="AL204" s="93">
        <f>IFERROR(IF(C204="",0,IF(COUNTIF($C$14:C204,C204)&gt;1,1,0)),"")</f>
        <v>0</v>
      </c>
      <c r="AN204" s="93">
        <f t="shared" si="1065"/>
        <v>0</v>
      </c>
      <c r="AO204" s="93" t="str">
        <f t="shared" si="1066"/>
        <v>00000</v>
      </c>
      <c r="AP204" s="109" t="str">
        <f t="shared" si="1067"/>
        <v>0秒0</v>
      </c>
      <c r="AQ204" s="110">
        <f t="shared" si="1068"/>
        <v>0</v>
      </c>
      <c r="AR204" s="110" t="str">
        <f t="shared" si="1069"/>
        <v>0</v>
      </c>
      <c r="AS204" s="110" t="str">
        <f t="shared" si="1070"/>
        <v>0</v>
      </c>
      <c r="AT204" s="110" t="str">
        <f t="shared" si="1071"/>
        <v>0m</v>
      </c>
      <c r="AU204" s="110" t="str">
        <f t="shared" si="1072"/>
        <v>点</v>
      </c>
      <c r="AV204" s="93">
        <f t="shared" si="1073"/>
        <v>0</v>
      </c>
      <c r="AW204" s="83" t="str">
        <f t="shared" si="1074"/>
        <v/>
      </c>
      <c r="AX204" s="93">
        <f t="shared" si="1075"/>
        <v>0</v>
      </c>
      <c r="AY204" s="93">
        <f t="shared" si="1076"/>
        <v>0</v>
      </c>
      <c r="AZ204" s="93">
        <f t="shared" si="1077"/>
        <v>0</v>
      </c>
      <c r="BA204" s="503">
        <f>IF(U204="",0,COUNTA($U$14:U205))</f>
        <v>0</v>
      </c>
      <c r="BB204" s="503">
        <f>IF(V204="",0,COUNTA($V$14:V205))</f>
        <v>0</v>
      </c>
      <c r="BC204" s="519" t="e">
        <f>IF(OR($L204="20100",$L205="20100",#REF!="20100"),COUNTIF($L$14:L205,"20100"),0)</f>
        <v>#REF!</v>
      </c>
      <c r="BD204" s="521" t="e">
        <f>IF($BC204=0,0,INDEX($N204:$N205,MATCH("20100",$L204:$L205,0),1))</f>
        <v>#REF!</v>
      </c>
      <c r="BE204" s="84" t="str">
        <f t="shared" si="1078"/>
        <v/>
      </c>
      <c r="BF204" s="84" t="str">
        <f t="shared" si="1079"/>
        <v/>
      </c>
      <c r="BG204" s="84" t="str">
        <f t="shared" si="1080"/>
        <v/>
      </c>
      <c r="BH204" s="124" t="str">
        <f>IF(K204="","",COUNTIF($BG$14:BG204,BG204))</f>
        <v/>
      </c>
      <c r="BI204" s="1" t="str">
        <f t="shared" si="1081"/>
        <v/>
      </c>
      <c r="BJ204" s="523" t="str">
        <f>IF(D204="","",COUNTIF($AG$14:AG204,AG204))</f>
        <v/>
      </c>
      <c r="BK204" s="523">
        <f t="shared" ref="BK204" si="1182">IF(BJ204=1,BJ204,0)</f>
        <v>0</v>
      </c>
      <c r="BL204" s="523" t="str">
        <f t="shared" ref="BL204" si="1183">IF(D204="","",$BP204)</f>
        <v/>
      </c>
      <c r="BM204" s="523" t="str">
        <f t="shared" ref="BM204" si="1184">IF(E204="","",$BP204)</f>
        <v/>
      </c>
      <c r="BN204" s="523" t="str">
        <f t="shared" ref="BN204" si="1185">IF(G204="","",$BP204)</f>
        <v/>
      </c>
      <c r="BO204" s="524" t="str">
        <f t="shared" ref="BO204" si="1186">IFERROR(IF(H204="","",BP204),"")</f>
        <v/>
      </c>
      <c r="BP204" s="523">
        <v>96</v>
      </c>
      <c r="BQ204" s="523">
        <f>IF(C204&gt;0,"",IF(COUNTIF(BL204:BO205,BP204)=4,"",1))</f>
        <v>1</v>
      </c>
      <c r="BR204" s="84">
        <f>COUNTIF($AH$14:AH204,AG204&amp;"-"&amp;"*5000m*")</f>
        <v>0</v>
      </c>
      <c r="BS204" s="523">
        <f>SUM(BR204:BR205)/3</f>
        <v>0</v>
      </c>
      <c r="BT204" s="524" t="str">
        <f>IF(AG204="","",IF(AND(COUNTA(K204:K205)=0,COUNTA(U204:V205)=0),1,""))</f>
        <v/>
      </c>
      <c r="BU204" s="523">
        <f>IF(AND($AG204="",COUNTA(U204)&gt;0),1,0)</f>
        <v>0</v>
      </c>
      <c r="BV204" s="523">
        <f>IF(AND($AG204="",COUNTA(V204)&gt;0),1,0)</f>
        <v>0</v>
      </c>
      <c r="BW204" s="523" t="str">
        <f t="shared" ref="BW204" si="1187">D204&amp;"-"&amp;U204</f>
        <v>-</v>
      </c>
      <c r="BX204" s="523" t="str">
        <f>IF(U204="","",COUNTIF($BW$14:BW204,BW204))</f>
        <v/>
      </c>
      <c r="BY204" s="523" t="str">
        <f t="shared" ref="BY204" si="1188">D204&amp;"-"&amp;V204</f>
        <v>-</v>
      </c>
      <c r="BZ204" s="523" t="str">
        <f>IF(V204="","",COUNTIF($BY$14:BY204,BY204))</f>
        <v/>
      </c>
      <c r="CA204" s="84" t="str">
        <f>IFERROR(IF(VLOOKUP(K204,種目数エラー用!$B:$C,2,FALSE)=(VLOOKUP(K205,種目数エラー用!$B:$C,2,FALSE)),1,""),"")</f>
        <v/>
      </c>
    </row>
    <row r="205" spans="1:79" s="1" customFormat="1" ht="18" customHeight="1" thickBot="1">
      <c r="A205" s="483"/>
      <c r="B205" s="477"/>
      <c r="C205" s="472"/>
      <c r="D205" s="470"/>
      <c r="E205" s="470"/>
      <c r="F205" s="470"/>
      <c r="G205" s="281" t="str">
        <f>IF(C204&gt;0,VLOOKUP(C204,男子登録情報!$A$1:$H$1688,5,0),"")</f>
        <v/>
      </c>
      <c r="H205" s="475"/>
      <c r="I205" s="475"/>
      <c r="J205" s="281" t="s">
        <v>28</v>
      </c>
      <c r="K205" s="280"/>
      <c r="L205" s="5" t="str">
        <f>IF(K205&gt;0,VLOOKUP(K205,男子登録情報!$M$68:$N$86,2,0),"")</f>
        <v/>
      </c>
      <c r="M205" s="281" t="s">
        <v>29</v>
      </c>
      <c r="N205" s="282"/>
      <c r="O205" s="278" t="str">
        <f t="shared" si="1091"/>
        <v/>
      </c>
      <c r="P205" s="279"/>
      <c r="Q205" s="332" t="str">
        <f t="shared" si="821"/>
        <v/>
      </c>
      <c r="R205" s="463"/>
      <c r="S205" s="464"/>
      <c r="T205" s="465"/>
      <c r="U205" s="445"/>
      <c r="V205" s="445"/>
      <c r="X205" s="84">
        <f t="shared" si="796"/>
        <v>0</v>
      </c>
      <c r="Z205" s="97">
        <f t="shared" si="1058"/>
        <v>0</v>
      </c>
      <c r="AA205" s="523"/>
      <c r="AB205" s="84" t="str">
        <f t="shared" si="1052"/>
        <v/>
      </c>
      <c r="AC205" s="84" t="str">
        <f t="shared" si="1053"/>
        <v/>
      </c>
      <c r="AD205" s="84" t="str">
        <f t="shared" si="1054"/>
        <v/>
      </c>
      <c r="AE205" s="84" t="str">
        <f t="shared" si="1055"/>
        <v/>
      </c>
      <c r="AF205" s="100">
        <f t="shared" si="1060"/>
        <v>0</v>
      </c>
      <c r="AG205" s="189" t="str">
        <f t="shared" ref="AG205" si="1189">AG204</f>
        <v/>
      </c>
      <c r="AH205" s="84" t="str">
        <f t="shared" si="1062"/>
        <v/>
      </c>
      <c r="AI205" s="84" t="str">
        <f t="shared" si="1063"/>
        <v/>
      </c>
      <c r="AJ205" s="104" t="str">
        <f t="shared" si="788"/>
        <v/>
      </c>
      <c r="AK205" s="93">
        <f t="shared" si="1064"/>
        <v>0</v>
      </c>
      <c r="AL205" s="93">
        <f>IFERROR(IF(C205="",0,IF(COUNTIF($C$14:C205,C205)&gt;1,1,0)),"")</f>
        <v>0</v>
      </c>
      <c r="AN205" s="93">
        <f t="shared" si="1065"/>
        <v>0</v>
      </c>
      <c r="AO205" s="93" t="str">
        <f t="shared" si="1066"/>
        <v>00000</v>
      </c>
      <c r="AP205" s="109" t="str">
        <f t="shared" si="1067"/>
        <v>0秒0</v>
      </c>
      <c r="AQ205" s="110">
        <f t="shared" si="1068"/>
        <v>0</v>
      </c>
      <c r="AR205" s="110" t="str">
        <f t="shared" si="1069"/>
        <v>0</v>
      </c>
      <c r="AS205" s="110" t="str">
        <f t="shared" si="1070"/>
        <v>0</v>
      </c>
      <c r="AT205" s="110" t="str">
        <f t="shared" si="1071"/>
        <v>0m</v>
      </c>
      <c r="AU205" s="110" t="str">
        <f t="shared" si="1072"/>
        <v>点</v>
      </c>
      <c r="AV205" s="93">
        <f t="shared" si="1073"/>
        <v>0</v>
      </c>
      <c r="AW205" s="83" t="str">
        <f t="shared" si="1074"/>
        <v/>
      </c>
      <c r="AX205" s="93">
        <f t="shared" si="1075"/>
        <v>0</v>
      </c>
      <c r="AY205" s="93">
        <f t="shared" si="1076"/>
        <v>0</v>
      </c>
      <c r="AZ205" s="93">
        <f t="shared" si="1077"/>
        <v>0</v>
      </c>
      <c r="BA205" s="504"/>
      <c r="BB205" s="504"/>
      <c r="BC205" s="520"/>
      <c r="BD205" s="522"/>
      <c r="BE205" s="84" t="str">
        <f t="shared" si="1078"/>
        <v/>
      </c>
      <c r="BF205" s="84" t="str">
        <f t="shared" si="1079"/>
        <v/>
      </c>
      <c r="BG205" s="84" t="str">
        <f t="shared" si="1080"/>
        <v/>
      </c>
      <c r="BH205" s="124" t="str">
        <f>IF(K205="","",COUNTIF($BG$14:BG205,BG205))</f>
        <v/>
      </c>
      <c r="BI205" s="1" t="str">
        <f t="shared" si="1081"/>
        <v/>
      </c>
      <c r="BJ205" s="523"/>
      <c r="BK205" s="523"/>
      <c r="BL205" s="523"/>
      <c r="BM205" s="523"/>
      <c r="BN205" s="523"/>
      <c r="BO205" s="525"/>
      <c r="BP205" s="523"/>
      <c r="BQ205" s="523"/>
      <c r="BR205" s="84">
        <f>COUNTIF($AH$14:AH205,AG205&amp;"-"&amp;"*5000m*")</f>
        <v>0</v>
      </c>
      <c r="BS205" s="523"/>
      <c r="BT205" s="525"/>
      <c r="BU205" s="523"/>
      <c r="BV205" s="523"/>
      <c r="BW205" s="523"/>
      <c r="BX205" s="523"/>
      <c r="BY205" s="523"/>
      <c r="BZ205" s="523"/>
      <c r="CA205" s="84"/>
    </row>
    <row r="206" spans="1:79" s="1" customFormat="1" ht="18" customHeight="1" thickTop="1" thickBot="1">
      <c r="A206" s="482">
        <v>97</v>
      </c>
      <c r="B206" s="476" t="s">
        <v>1176</v>
      </c>
      <c r="C206" s="471"/>
      <c r="D206" s="469" t="str">
        <f>IF(C206&gt;0,VLOOKUP(C206,男子登録情報!$A$1:$H$1688,3,0),"")</f>
        <v/>
      </c>
      <c r="E206" s="469" t="str">
        <f>IF(C206&gt;0,VLOOKUP(C206,男子登録情報!$A$1:$H$1688,4,0),"")</f>
        <v/>
      </c>
      <c r="F206" s="469" t="str">
        <f>IF(C206&gt;0,VLOOKUP(C206,男子登録情報!$A$1:$H$1688,7,0),"")</f>
        <v/>
      </c>
      <c r="G206" s="320" t="str">
        <f>IF(C206&gt;0,VLOOKUP(C206,男子登録情報!$A$1:$H$1688,8,0),"")</f>
        <v/>
      </c>
      <c r="H206" s="475" t="e">
        <f>IF(G207&gt;0,VLOOKUP(G207,男子登録情報!$N$2:$O$49,2,0),"")</f>
        <v>#N/A</v>
      </c>
      <c r="I206" s="473" t="str">
        <f t="shared" ref="I206" si="1190">IF(C206&gt;0,TEXT(C206,"100000000"),"000000000")</f>
        <v>000000000</v>
      </c>
      <c r="J206" s="321" t="s">
        <v>24</v>
      </c>
      <c r="K206" s="322"/>
      <c r="L206" s="5" t="str">
        <f>IF(K206&gt;0,VLOOKUP(K206,男子登録情報!$M$68:$N$86,2,0),"")</f>
        <v/>
      </c>
      <c r="M206" s="321" t="s">
        <v>27</v>
      </c>
      <c r="N206" s="275"/>
      <c r="O206" s="276" t="str">
        <f t="shared" si="1091"/>
        <v/>
      </c>
      <c r="P206" s="277"/>
      <c r="Q206" s="329" t="str">
        <f t="shared" si="821"/>
        <v/>
      </c>
      <c r="R206" s="479"/>
      <c r="S206" s="480"/>
      <c r="T206" s="481"/>
      <c r="U206" s="444"/>
      <c r="V206" s="444"/>
      <c r="X206" s="84">
        <f t="shared" si="796"/>
        <v>0</v>
      </c>
      <c r="Z206" s="97">
        <f t="shared" si="1058"/>
        <v>0</v>
      </c>
      <c r="AA206" s="523">
        <f t="shared" ref="AA206" si="1191">C206</f>
        <v>0</v>
      </c>
      <c r="AB206" s="84" t="str">
        <f t="shared" si="1052"/>
        <v/>
      </c>
      <c r="AC206" s="84" t="str">
        <f t="shared" si="1053"/>
        <v/>
      </c>
      <c r="AD206" s="84" t="str">
        <f t="shared" si="1054"/>
        <v/>
      </c>
      <c r="AE206" s="84" t="str">
        <f t="shared" si="1055"/>
        <v/>
      </c>
      <c r="AF206" s="100">
        <f t="shared" si="1060"/>
        <v>0</v>
      </c>
      <c r="AG206" s="188" t="str">
        <f t="shared" ref="AG206" si="1192">IF(D206="","",D206)</f>
        <v/>
      </c>
      <c r="AH206" s="84" t="str">
        <f t="shared" si="1062"/>
        <v/>
      </c>
      <c r="AI206" s="84" t="str">
        <f t="shared" si="1063"/>
        <v/>
      </c>
      <c r="AJ206" s="104" t="str">
        <f t="shared" ref="AJ206:AJ269" si="1193">IF(K206="","",COUNTIF($AH$12:$AH$313,AH206))</f>
        <v/>
      </c>
      <c r="AK206" s="93">
        <f t="shared" si="1064"/>
        <v>0</v>
      </c>
      <c r="AL206" s="93">
        <f>IFERROR(IF(C206="",0,IF(COUNTIF($C$14:C206,C206)&gt;1,1,0)),"")</f>
        <v>0</v>
      </c>
      <c r="AN206" s="93">
        <f t="shared" si="1065"/>
        <v>0</v>
      </c>
      <c r="AO206" s="93" t="str">
        <f t="shared" si="1066"/>
        <v>00000</v>
      </c>
      <c r="AP206" s="109" t="str">
        <f t="shared" si="1067"/>
        <v>0秒0</v>
      </c>
      <c r="AQ206" s="110">
        <f t="shared" si="1068"/>
        <v>0</v>
      </c>
      <c r="AR206" s="110" t="str">
        <f t="shared" si="1069"/>
        <v>0</v>
      </c>
      <c r="AS206" s="110" t="str">
        <f t="shared" si="1070"/>
        <v>0</v>
      </c>
      <c r="AT206" s="110" t="str">
        <f t="shared" si="1071"/>
        <v>0m</v>
      </c>
      <c r="AU206" s="110" t="str">
        <f t="shared" si="1072"/>
        <v>点</v>
      </c>
      <c r="AV206" s="93">
        <f t="shared" si="1073"/>
        <v>0</v>
      </c>
      <c r="AW206" s="83" t="str">
        <f t="shared" si="1074"/>
        <v/>
      </c>
      <c r="AX206" s="93">
        <f t="shared" si="1075"/>
        <v>0</v>
      </c>
      <c r="AY206" s="93">
        <f t="shared" si="1076"/>
        <v>0</v>
      </c>
      <c r="AZ206" s="93">
        <f t="shared" si="1077"/>
        <v>0</v>
      </c>
      <c r="BA206" s="503">
        <f>IF(U206="",0,COUNTA($U$14:U207))</f>
        <v>0</v>
      </c>
      <c r="BB206" s="503">
        <f>IF(V206="",0,COUNTA($V$14:V207))</f>
        <v>0</v>
      </c>
      <c r="BC206" s="519" t="e">
        <f>IF(OR($L206="20100",$L207="20100",#REF!="20100"),COUNTIF($L$14:L207,"20100"),0)</f>
        <v>#REF!</v>
      </c>
      <c r="BD206" s="521" t="e">
        <f>IF($BC206=0,0,INDEX($N206:$N207,MATCH("20100",$L206:$L207,0),1))</f>
        <v>#REF!</v>
      </c>
      <c r="BE206" s="84" t="str">
        <f t="shared" si="1078"/>
        <v/>
      </c>
      <c r="BF206" s="84" t="str">
        <f t="shared" si="1079"/>
        <v/>
      </c>
      <c r="BG206" s="84" t="str">
        <f t="shared" si="1080"/>
        <v/>
      </c>
      <c r="BH206" s="124" t="str">
        <f>IF(K206="","",COUNTIF($BG$14:BG206,BG206))</f>
        <v/>
      </c>
      <c r="BI206" s="1" t="str">
        <f t="shared" si="1081"/>
        <v/>
      </c>
      <c r="BJ206" s="523" t="str">
        <f>IF(D206="","",COUNTIF($AG$14:AG206,AG206))</f>
        <v/>
      </c>
      <c r="BK206" s="523">
        <f t="shared" ref="BK206" si="1194">IF(BJ206=1,BJ206,0)</f>
        <v>0</v>
      </c>
      <c r="BL206" s="523" t="str">
        <f t="shared" ref="BL206" si="1195">IF(D206="","",$BP206)</f>
        <v/>
      </c>
      <c r="BM206" s="523" t="str">
        <f t="shared" ref="BM206" si="1196">IF(E206="","",$BP206)</f>
        <v/>
      </c>
      <c r="BN206" s="523" t="str">
        <f t="shared" ref="BN206" si="1197">IF(G206="","",$BP206)</f>
        <v/>
      </c>
      <c r="BO206" s="524" t="str">
        <f t="shared" ref="BO206" si="1198">IFERROR(IF(H206="","",BP206),"")</f>
        <v/>
      </c>
      <c r="BP206" s="523">
        <v>97</v>
      </c>
      <c r="BQ206" s="523">
        <f>IF(C206&gt;0,"",IF(COUNTIF(BL206:BO207,BP206)=4,"",1))</f>
        <v>1</v>
      </c>
      <c r="BR206" s="84">
        <f>COUNTIF($AH$14:AH206,AG206&amp;"-"&amp;"*5000m*")</f>
        <v>0</v>
      </c>
      <c r="BS206" s="523">
        <f>SUM(BR206:BR207)/3</f>
        <v>0</v>
      </c>
      <c r="BT206" s="524" t="str">
        <f>IF(AG206="","",IF(AND(COUNTA(K206:K207)=0,COUNTA(U206:V207)=0),1,""))</f>
        <v/>
      </c>
      <c r="BU206" s="523">
        <f>IF(AND($AG206="",COUNTA(U206)&gt;0),1,0)</f>
        <v>0</v>
      </c>
      <c r="BV206" s="523">
        <f>IF(AND($AG206="",COUNTA(V206)&gt;0),1,0)</f>
        <v>0</v>
      </c>
      <c r="BW206" s="523" t="str">
        <f t="shared" ref="BW206" si="1199">D206&amp;"-"&amp;U206</f>
        <v>-</v>
      </c>
      <c r="BX206" s="523" t="str">
        <f>IF(U206="","",COUNTIF($BW$14:BW206,BW206))</f>
        <v/>
      </c>
      <c r="BY206" s="523" t="str">
        <f t="shared" ref="BY206" si="1200">D206&amp;"-"&amp;V206</f>
        <v>-</v>
      </c>
      <c r="BZ206" s="523" t="str">
        <f>IF(V206="","",COUNTIF($BY$14:BY206,BY206))</f>
        <v/>
      </c>
      <c r="CA206" s="84" t="str">
        <f>IFERROR(IF(VLOOKUP(K206,種目数エラー用!$B:$C,2,FALSE)=(VLOOKUP(K207,種目数エラー用!$B:$C,2,FALSE)),1,""),"")</f>
        <v/>
      </c>
    </row>
    <row r="207" spans="1:79" s="1" customFormat="1" ht="18" customHeight="1" thickBot="1">
      <c r="A207" s="483"/>
      <c r="B207" s="477"/>
      <c r="C207" s="472"/>
      <c r="D207" s="470"/>
      <c r="E207" s="470"/>
      <c r="F207" s="470"/>
      <c r="G207" s="281" t="str">
        <f>IF(C206&gt;0,VLOOKUP(C206,男子登録情報!$A$1:$H$1688,5,0),"")</f>
        <v/>
      </c>
      <c r="H207" s="475"/>
      <c r="I207" s="475"/>
      <c r="J207" s="281" t="s">
        <v>28</v>
      </c>
      <c r="K207" s="280"/>
      <c r="L207" s="5" t="str">
        <f>IF(K207&gt;0,VLOOKUP(K207,男子登録情報!$M$68:$N$86,2,0),"")</f>
        <v/>
      </c>
      <c r="M207" s="281" t="s">
        <v>29</v>
      </c>
      <c r="N207" s="282"/>
      <c r="O207" s="278" t="str">
        <f t="shared" si="1091"/>
        <v/>
      </c>
      <c r="P207" s="279"/>
      <c r="Q207" s="332" t="str">
        <f t="shared" si="821"/>
        <v/>
      </c>
      <c r="R207" s="463"/>
      <c r="S207" s="464"/>
      <c r="T207" s="465"/>
      <c r="U207" s="445"/>
      <c r="V207" s="445"/>
      <c r="X207" s="84">
        <f t="shared" ref="X207:X270" si="1201">IF(C207="",0,IF(F207=$D$5,0,1))</f>
        <v>0</v>
      </c>
      <c r="Z207" s="97">
        <f t="shared" si="1058"/>
        <v>0</v>
      </c>
      <c r="AA207" s="523"/>
      <c r="AB207" s="84" t="str">
        <f t="shared" si="1052"/>
        <v/>
      </c>
      <c r="AC207" s="84" t="str">
        <f t="shared" si="1053"/>
        <v/>
      </c>
      <c r="AD207" s="84" t="str">
        <f t="shared" si="1054"/>
        <v/>
      </c>
      <c r="AE207" s="84" t="str">
        <f t="shared" si="1055"/>
        <v/>
      </c>
      <c r="AF207" s="100">
        <f t="shared" si="1060"/>
        <v>0</v>
      </c>
      <c r="AG207" s="189" t="str">
        <f t="shared" ref="AG207" si="1202">AG206</f>
        <v/>
      </c>
      <c r="AH207" s="84" t="str">
        <f t="shared" si="1062"/>
        <v/>
      </c>
      <c r="AI207" s="84" t="str">
        <f t="shared" si="1063"/>
        <v/>
      </c>
      <c r="AJ207" s="104" t="str">
        <f t="shared" si="1193"/>
        <v/>
      </c>
      <c r="AK207" s="93">
        <f t="shared" si="1064"/>
        <v>0</v>
      </c>
      <c r="AL207" s="93">
        <f>IFERROR(IF(C207="",0,IF(COUNTIF($C$14:C207,C207)&gt;1,1,0)),"")</f>
        <v>0</v>
      </c>
      <c r="AN207" s="93">
        <f t="shared" si="1065"/>
        <v>0</v>
      </c>
      <c r="AO207" s="93" t="str">
        <f t="shared" si="1066"/>
        <v>00000</v>
      </c>
      <c r="AP207" s="109" t="str">
        <f t="shared" si="1067"/>
        <v>0秒0</v>
      </c>
      <c r="AQ207" s="110">
        <f t="shared" si="1068"/>
        <v>0</v>
      </c>
      <c r="AR207" s="110" t="str">
        <f t="shared" si="1069"/>
        <v>0</v>
      </c>
      <c r="AS207" s="110" t="str">
        <f t="shared" si="1070"/>
        <v>0</v>
      </c>
      <c r="AT207" s="110" t="str">
        <f t="shared" si="1071"/>
        <v>0m</v>
      </c>
      <c r="AU207" s="110" t="str">
        <f t="shared" si="1072"/>
        <v>点</v>
      </c>
      <c r="AV207" s="93">
        <f t="shared" si="1073"/>
        <v>0</v>
      </c>
      <c r="AW207" s="83" t="str">
        <f t="shared" si="1074"/>
        <v/>
      </c>
      <c r="AX207" s="93">
        <f t="shared" si="1075"/>
        <v>0</v>
      </c>
      <c r="AY207" s="93">
        <f t="shared" si="1076"/>
        <v>0</v>
      </c>
      <c r="AZ207" s="93">
        <f t="shared" si="1077"/>
        <v>0</v>
      </c>
      <c r="BA207" s="504"/>
      <c r="BB207" s="504"/>
      <c r="BC207" s="520"/>
      <c r="BD207" s="522"/>
      <c r="BE207" s="84" t="str">
        <f t="shared" si="1078"/>
        <v/>
      </c>
      <c r="BF207" s="84" t="str">
        <f t="shared" si="1079"/>
        <v/>
      </c>
      <c r="BG207" s="84" t="str">
        <f t="shared" si="1080"/>
        <v/>
      </c>
      <c r="BH207" s="124" t="str">
        <f>IF(K207="","",COUNTIF($BG$14:BG207,BG207))</f>
        <v/>
      </c>
      <c r="BI207" s="1" t="str">
        <f t="shared" si="1081"/>
        <v/>
      </c>
      <c r="BJ207" s="523"/>
      <c r="BK207" s="523"/>
      <c r="BL207" s="523"/>
      <c r="BM207" s="523"/>
      <c r="BN207" s="523"/>
      <c r="BO207" s="525"/>
      <c r="BP207" s="523"/>
      <c r="BQ207" s="523"/>
      <c r="BR207" s="84">
        <f>COUNTIF($AH$14:AH207,AG207&amp;"-"&amp;"*5000m*")</f>
        <v>0</v>
      </c>
      <c r="BS207" s="523"/>
      <c r="BT207" s="525"/>
      <c r="BU207" s="523"/>
      <c r="BV207" s="523"/>
      <c r="BW207" s="523"/>
      <c r="BX207" s="523"/>
      <c r="BY207" s="523"/>
      <c r="BZ207" s="523"/>
      <c r="CA207" s="84"/>
    </row>
    <row r="208" spans="1:79" s="1" customFormat="1" ht="18" customHeight="1" thickTop="1" thickBot="1">
      <c r="A208" s="482">
        <v>98</v>
      </c>
      <c r="B208" s="476" t="s">
        <v>1176</v>
      </c>
      <c r="C208" s="471"/>
      <c r="D208" s="469" t="str">
        <f>IF(C208&gt;0,VLOOKUP(C208,男子登録情報!$A$1:$H$1688,3,0),"")</f>
        <v/>
      </c>
      <c r="E208" s="469" t="str">
        <f>IF(C208&gt;0,VLOOKUP(C208,男子登録情報!$A$1:$H$1688,4,0),"")</f>
        <v/>
      </c>
      <c r="F208" s="469" t="str">
        <f>IF(C208&gt;0,VLOOKUP(C208,男子登録情報!$A$1:$H$1688,7,0),"")</f>
        <v/>
      </c>
      <c r="G208" s="320" t="str">
        <f>IF(C208&gt;0,VLOOKUP(C208,男子登録情報!$A$1:$H$1688,8,0),"")</f>
        <v/>
      </c>
      <c r="H208" s="475" t="e">
        <f>IF(G209&gt;0,VLOOKUP(G209,男子登録情報!$N$2:$O$49,2,0),"")</f>
        <v>#N/A</v>
      </c>
      <c r="I208" s="473" t="str">
        <f t="shared" ref="I208" si="1203">IF(C208&gt;0,TEXT(C208,"100000000"),"000000000")</f>
        <v>000000000</v>
      </c>
      <c r="J208" s="321" t="s">
        <v>24</v>
      </c>
      <c r="K208" s="322"/>
      <c r="L208" s="5" t="str">
        <f>IF(K208&gt;0,VLOOKUP(K208,男子登録情報!$M$68:$N$86,2,0),"")</f>
        <v/>
      </c>
      <c r="M208" s="321" t="s">
        <v>27</v>
      </c>
      <c r="N208" s="275"/>
      <c r="O208" s="276" t="str">
        <f t="shared" si="1091"/>
        <v/>
      </c>
      <c r="P208" s="277"/>
      <c r="Q208" s="329" t="str">
        <f t="shared" ref="Q208:Q271" si="1204">IF(OR(K208="",N208=""),"",IF(COUNTIF(K208,"*m*")&gt;0,AP208,IF(COUNTIF(K208,"*種*")&gt;0,AU208,AT208)))</f>
        <v/>
      </c>
      <c r="R208" s="479"/>
      <c r="S208" s="480"/>
      <c r="T208" s="481"/>
      <c r="U208" s="444"/>
      <c r="V208" s="444"/>
      <c r="X208" s="84">
        <f t="shared" si="1201"/>
        <v>0</v>
      </c>
      <c r="Z208" s="97">
        <f t="shared" si="1058"/>
        <v>0</v>
      </c>
      <c r="AA208" s="523">
        <f t="shared" ref="AA208" si="1205">C208</f>
        <v>0</v>
      </c>
      <c r="AB208" s="84" t="str">
        <f t="shared" si="1052"/>
        <v/>
      </c>
      <c r="AC208" s="84" t="str">
        <f t="shared" si="1053"/>
        <v/>
      </c>
      <c r="AD208" s="84" t="str">
        <f t="shared" si="1054"/>
        <v/>
      </c>
      <c r="AE208" s="84" t="str">
        <f t="shared" si="1055"/>
        <v/>
      </c>
      <c r="AF208" s="100">
        <f t="shared" si="1060"/>
        <v>0</v>
      </c>
      <c r="AG208" s="188" t="str">
        <f t="shared" ref="AG208" si="1206">IF(D208="","",D208)</f>
        <v/>
      </c>
      <c r="AH208" s="84" t="str">
        <f t="shared" si="1062"/>
        <v/>
      </c>
      <c r="AI208" s="84" t="str">
        <f t="shared" si="1063"/>
        <v/>
      </c>
      <c r="AJ208" s="104" t="str">
        <f t="shared" si="1193"/>
        <v/>
      </c>
      <c r="AK208" s="93">
        <f t="shared" si="1064"/>
        <v>0</v>
      </c>
      <c r="AL208" s="93">
        <f>IFERROR(IF(C208="",0,IF(COUNTIF($C$14:C208,C208)&gt;1,1,0)),"")</f>
        <v>0</v>
      </c>
      <c r="AN208" s="93">
        <f t="shared" si="1065"/>
        <v>0</v>
      </c>
      <c r="AO208" s="93" t="str">
        <f t="shared" si="1066"/>
        <v>00000</v>
      </c>
      <c r="AP208" s="109" t="str">
        <f t="shared" si="1067"/>
        <v>0秒0</v>
      </c>
      <c r="AQ208" s="110">
        <f t="shared" si="1068"/>
        <v>0</v>
      </c>
      <c r="AR208" s="110" t="str">
        <f t="shared" si="1069"/>
        <v>0</v>
      </c>
      <c r="AS208" s="110" t="str">
        <f t="shared" si="1070"/>
        <v>0</v>
      </c>
      <c r="AT208" s="110" t="str">
        <f t="shared" si="1071"/>
        <v>0m</v>
      </c>
      <c r="AU208" s="110" t="str">
        <f t="shared" si="1072"/>
        <v>点</v>
      </c>
      <c r="AV208" s="93">
        <f t="shared" si="1073"/>
        <v>0</v>
      </c>
      <c r="AW208" s="83" t="str">
        <f t="shared" si="1074"/>
        <v/>
      </c>
      <c r="AX208" s="93">
        <f t="shared" si="1075"/>
        <v>0</v>
      </c>
      <c r="AY208" s="93">
        <f t="shared" si="1076"/>
        <v>0</v>
      </c>
      <c r="AZ208" s="93">
        <f t="shared" si="1077"/>
        <v>0</v>
      </c>
      <c r="BA208" s="503">
        <f>IF(U208="",0,COUNTA($U$14:U209))</f>
        <v>0</v>
      </c>
      <c r="BB208" s="503">
        <f>IF(V208="",0,COUNTA($V$14:V209))</f>
        <v>0</v>
      </c>
      <c r="BC208" s="519" t="e">
        <f>IF(OR($L208="20100",$L209="20100",#REF!="20100"),COUNTIF($L$14:L209,"20100"),0)</f>
        <v>#REF!</v>
      </c>
      <c r="BD208" s="521" t="e">
        <f>IF($BC208=0,0,INDEX($N208:$N209,MATCH("20100",$L208:$L209,0),1))</f>
        <v>#REF!</v>
      </c>
      <c r="BE208" s="84" t="str">
        <f t="shared" si="1078"/>
        <v/>
      </c>
      <c r="BF208" s="84" t="str">
        <f t="shared" si="1079"/>
        <v/>
      </c>
      <c r="BG208" s="84" t="str">
        <f t="shared" si="1080"/>
        <v/>
      </c>
      <c r="BH208" s="124" t="str">
        <f>IF(K208="","",COUNTIF($BG$14:BG208,BG208))</f>
        <v/>
      </c>
      <c r="BI208" s="1" t="str">
        <f t="shared" si="1081"/>
        <v/>
      </c>
      <c r="BJ208" s="523" t="str">
        <f>IF(D208="","",COUNTIF($AG$14:AG208,AG208))</f>
        <v/>
      </c>
      <c r="BK208" s="523">
        <f t="shared" ref="BK208" si="1207">IF(BJ208=1,BJ208,0)</f>
        <v>0</v>
      </c>
      <c r="BL208" s="523" t="str">
        <f t="shared" ref="BL208" si="1208">IF(D208="","",$BP208)</f>
        <v/>
      </c>
      <c r="BM208" s="523" t="str">
        <f t="shared" ref="BM208" si="1209">IF(E208="","",$BP208)</f>
        <v/>
      </c>
      <c r="BN208" s="523" t="str">
        <f t="shared" ref="BN208" si="1210">IF(G208="","",$BP208)</f>
        <v/>
      </c>
      <c r="BO208" s="524" t="str">
        <f t="shared" ref="BO208" si="1211">IFERROR(IF(H208="","",BP208),"")</f>
        <v/>
      </c>
      <c r="BP208" s="523">
        <v>98</v>
      </c>
      <c r="BQ208" s="523">
        <f>IF(C208&gt;0,"",IF(COUNTIF(BL208:BO209,BP208)=4,"",1))</f>
        <v>1</v>
      </c>
      <c r="BR208" s="84">
        <f>COUNTIF($AH$14:AH208,AG208&amp;"-"&amp;"*5000m*")</f>
        <v>0</v>
      </c>
      <c r="BS208" s="523">
        <f>SUM(BR208:BR209)/3</f>
        <v>0</v>
      </c>
      <c r="BT208" s="524" t="str">
        <f>IF(AG208="","",IF(AND(COUNTA(K208:K209)=0,COUNTA(U208:V209)=0),1,""))</f>
        <v/>
      </c>
      <c r="BU208" s="523">
        <f>IF(AND($AG208="",COUNTA(U208)&gt;0),1,0)</f>
        <v>0</v>
      </c>
      <c r="BV208" s="523">
        <f>IF(AND($AG208="",COUNTA(V208)&gt;0),1,0)</f>
        <v>0</v>
      </c>
      <c r="BW208" s="523" t="str">
        <f t="shared" ref="BW208" si="1212">D208&amp;"-"&amp;U208</f>
        <v>-</v>
      </c>
      <c r="BX208" s="523" t="str">
        <f>IF(U208="","",COUNTIF($BW$14:BW208,BW208))</f>
        <v/>
      </c>
      <c r="BY208" s="523" t="str">
        <f t="shared" ref="BY208" si="1213">D208&amp;"-"&amp;V208</f>
        <v>-</v>
      </c>
      <c r="BZ208" s="523" t="str">
        <f>IF(V208="","",COUNTIF($BY$14:BY208,BY208))</f>
        <v/>
      </c>
      <c r="CA208" s="84" t="str">
        <f>IFERROR(IF(VLOOKUP(K208,種目数エラー用!$B:$C,2,FALSE)=(VLOOKUP(K209,種目数エラー用!$B:$C,2,FALSE)),1,""),"")</f>
        <v/>
      </c>
    </row>
    <row r="209" spans="1:79" s="1" customFormat="1" ht="18" customHeight="1" thickBot="1">
      <c r="A209" s="483"/>
      <c r="B209" s="477"/>
      <c r="C209" s="472"/>
      <c r="D209" s="470"/>
      <c r="E209" s="470"/>
      <c r="F209" s="470"/>
      <c r="G209" s="281" t="str">
        <f>IF(C208&gt;0,VLOOKUP(C208,男子登録情報!$A$1:$H$1688,5,0),"")</f>
        <v/>
      </c>
      <c r="H209" s="475"/>
      <c r="I209" s="475"/>
      <c r="J209" s="281" t="s">
        <v>28</v>
      </c>
      <c r="K209" s="280"/>
      <c r="L209" s="5" t="str">
        <f>IF(K209&gt;0,VLOOKUP(K209,男子登録情報!$M$68:$N$86,2,0),"")</f>
        <v/>
      </c>
      <c r="M209" s="281" t="s">
        <v>29</v>
      </c>
      <c r="N209" s="282"/>
      <c r="O209" s="278" t="str">
        <f t="shared" si="1091"/>
        <v/>
      </c>
      <c r="P209" s="279"/>
      <c r="Q209" s="332" t="str">
        <f t="shared" si="1204"/>
        <v/>
      </c>
      <c r="R209" s="463"/>
      <c r="S209" s="464"/>
      <c r="T209" s="465"/>
      <c r="U209" s="445"/>
      <c r="V209" s="445"/>
      <c r="X209" s="84">
        <f t="shared" si="1201"/>
        <v>0</v>
      </c>
      <c r="Z209" s="97">
        <f t="shared" si="1058"/>
        <v>0</v>
      </c>
      <c r="AA209" s="523"/>
      <c r="AB209" s="84" t="str">
        <f t="shared" si="1052"/>
        <v/>
      </c>
      <c r="AC209" s="84" t="str">
        <f t="shared" si="1053"/>
        <v/>
      </c>
      <c r="AD209" s="84" t="str">
        <f t="shared" si="1054"/>
        <v/>
      </c>
      <c r="AE209" s="84" t="str">
        <f t="shared" si="1055"/>
        <v/>
      </c>
      <c r="AF209" s="100">
        <f t="shared" si="1060"/>
        <v>0</v>
      </c>
      <c r="AG209" s="189" t="str">
        <f t="shared" ref="AG209" si="1214">AG208</f>
        <v/>
      </c>
      <c r="AH209" s="84" t="str">
        <f t="shared" si="1062"/>
        <v/>
      </c>
      <c r="AI209" s="84" t="str">
        <f t="shared" si="1063"/>
        <v/>
      </c>
      <c r="AJ209" s="104" t="str">
        <f t="shared" si="1193"/>
        <v/>
      </c>
      <c r="AK209" s="93">
        <f t="shared" si="1064"/>
        <v>0</v>
      </c>
      <c r="AL209" s="93">
        <f>IFERROR(IF(C209="",0,IF(COUNTIF($C$14:C209,C209)&gt;1,1,0)),"")</f>
        <v>0</v>
      </c>
      <c r="AN209" s="93">
        <f t="shared" si="1065"/>
        <v>0</v>
      </c>
      <c r="AO209" s="93" t="str">
        <f t="shared" si="1066"/>
        <v>00000</v>
      </c>
      <c r="AP209" s="109" t="str">
        <f t="shared" si="1067"/>
        <v>0秒0</v>
      </c>
      <c r="AQ209" s="110">
        <f t="shared" si="1068"/>
        <v>0</v>
      </c>
      <c r="AR209" s="110" t="str">
        <f t="shared" si="1069"/>
        <v>0</v>
      </c>
      <c r="AS209" s="110" t="str">
        <f t="shared" si="1070"/>
        <v>0</v>
      </c>
      <c r="AT209" s="110" t="str">
        <f t="shared" si="1071"/>
        <v>0m</v>
      </c>
      <c r="AU209" s="110" t="str">
        <f t="shared" si="1072"/>
        <v>点</v>
      </c>
      <c r="AV209" s="93">
        <f t="shared" si="1073"/>
        <v>0</v>
      </c>
      <c r="AW209" s="83" t="str">
        <f t="shared" si="1074"/>
        <v/>
      </c>
      <c r="AX209" s="93">
        <f t="shared" si="1075"/>
        <v>0</v>
      </c>
      <c r="AY209" s="93">
        <f t="shared" si="1076"/>
        <v>0</v>
      </c>
      <c r="AZ209" s="93">
        <f t="shared" si="1077"/>
        <v>0</v>
      </c>
      <c r="BA209" s="504"/>
      <c r="BB209" s="504"/>
      <c r="BC209" s="520"/>
      <c r="BD209" s="522"/>
      <c r="BE209" s="84" t="str">
        <f t="shared" si="1078"/>
        <v/>
      </c>
      <c r="BF209" s="84" t="str">
        <f t="shared" si="1079"/>
        <v/>
      </c>
      <c r="BG209" s="84" t="str">
        <f t="shared" si="1080"/>
        <v/>
      </c>
      <c r="BH209" s="124" t="str">
        <f>IF(K209="","",COUNTIF($BG$14:BG209,BG209))</f>
        <v/>
      </c>
      <c r="BI209" s="1" t="str">
        <f t="shared" si="1081"/>
        <v/>
      </c>
      <c r="BJ209" s="523"/>
      <c r="BK209" s="523"/>
      <c r="BL209" s="523"/>
      <c r="BM209" s="523"/>
      <c r="BN209" s="523"/>
      <c r="BO209" s="525"/>
      <c r="BP209" s="523"/>
      <c r="BQ209" s="523"/>
      <c r="BR209" s="84">
        <f>COUNTIF($AH$14:AH209,AG209&amp;"-"&amp;"*5000m*")</f>
        <v>0</v>
      </c>
      <c r="BS209" s="523"/>
      <c r="BT209" s="525"/>
      <c r="BU209" s="523"/>
      <c r="BV209" s="523"/>
      <c r="BW209" s="523"/>
      <c r="BX209" s="523"/>
      <c r="BY209" s="523"/>
      <c r="BZ209" s="523"/>
      <c r="CA209" s="84"/>
    </row>
    <row r="210" spans="1:79" s="1" customFormat="1" ht="18" customHeight="1" thickTop="1" thickBot="1">
      <c r="A210" s="482">
        <v>99</v>
      </c>
      <c r="B210" s="476" t="s">
        <v>1176</v>
      </c>
      <c r="C210" s="471"/>
      <c r="D210" s="469" t="str">
        <f>IF(C210&gt;0,VLOOKUP(C210,男子登録情報!$A$1:$H$1688,3,0),"")</f>
        <v/>
      </c>
      <c r="E210" s="469" t="str">
        <f>IF(C210&gt;0,VLOOKUP(C210,男子登録情報!$A$1:$H$1688,4,0),"")</f>
        <v/>
      </c>
      <c r="F210" s="469" t="str">
        <f>IF(C210&gt;0,VLOOKUP(C210,男子登録情報!$A$1:$H$1688,7,0),"")</f>
        <v/>
      </c>
      <c r="G210" s="320" t="str">
        <f>IF(C210&gt;0,VLOOKUP(C210,男子登録情報!$A$1:$H$1688,8,0),"")</f>
        <v/>
      </c>
      <c r="H210" s="475" t="e">
        <f>IF(G211&gt;0,VLOOKUP(G211,男子登録情報!$N$2:$O$49,2,0),"")</f>
        <v>#N/A</v>
      </c>
      <c r="I210" s="473" t="str">
        <f t="shared" ref="I210" si="1215">IF(C210&gt;0,TEXT(C210,"100000000"),"000000000")</f>
        <v>000000000</v>
      </c>
      <c r="J210" s="321" t="s">
        <v>24</v>
      </c>
      <c r="K210" s="322"/>
      <c r="L210" s="5" t="str">
        <f>IF(K210&gt;0,VLOOKUP(K210,男子登録情報!$M$68:$N$86,2,0),"")</f>
        <v/>
      </c>
      <c r="M210" s="321" t="s">
        <v>27</v>
      </c>
      <c r="N210" s="275"/>
      <c r="O210" s="276" t="str">
        <f t="shared" si="1091"/>
        <v/>
      </c>
      <c r="P210" s="277"/>
      <c r="Q210" s="329" t="str">
        <f t="shared" si="1204"/>
        <v/>
      </c>
      <c r="R210" s="479"/>
      <c r="S210" s="480"/>
      <c r="T210" s="481"/>
      <c r="U210" s="444"/>
      <c r="V210" s="444"/>
      <c r="X210" s="84">
        <f t="shared" si="1201"/>
        <v>0</v>
      </c>
      <c r="Z210" s="97">
        <f t="shared" si="1058"/>
        <v>0</v>
      </c>
      <c r="AA210" s="523">
        <f t="shared" ref="AA210" si="1216">C210</f>
        <v>0</v>
      </c>
      <c r="AB210" s="84" t="str">
        <f t="shared" si="1052"/>
        <v/>
      </c>
      <c r="AC210" s="84" t="str">
        <f t="shared" si="1053"/>
        <v/>
      </c>
      <c r="AD210" s="84" t="str">
        <f t="shared" si="1054"/>
        <v/>
      </c>
      <c r="AE210" s="84" t="str">
        <f t="shared" si="1055"/>
        <v/>
      </c>
      <c r="AF210" s="100">
        <f t="shared" si="1060"/>
        <v>0</v>
      </c>
      <c r="AG210" s="188" t="str">
        <f t="shared" ref="AG210" si="1217">IF(D210="","",D210)</f>
        <v/>
      </c>
      <c r="AH210" s="84" t="str">
        <f t="shared" si="1062"/>
        <v/>
      </c>
      <c r="AI210" s="84" t="str">
        <f t="shared" si="1063"/>
        <v/>
      </c>
      <c r="AJ210" s="104" t="str">
        <f t="shared" si="1193"/>
        <v/>
      </c>
      <c r="AK210" s="93">
        <f t="shared" si="1064"/>
        <v>0</v>
      </c>
      <c r="AL210" s="93">
        <f>IFERROR(IF(C210="",0,IF(COUNTIF($C$14:C210,C210)&gt;1,1,0)),"")</f>
        <v>0</v>
      </c>
      <c r="AN210" s="93">
        <f t="shared" si="1065"/>
        <v>0</v>
      </c>
      <c r="AO210" s="93" t="str">
        <f t="shared" si="1066"/>
        <v>00000</v>
      </c>
      <c r="AP210" s="109" t="str">
        <f t="shared" si="1067"/>
        <v>0秒0</v>
      </c>
      <c r="AQ210" s="110">
        <f t="shared" si="1068"/>
        <v>0</v>
      </c>
      <c r="AR210" s="110" t="str">
        <f t="shared" si="1069"/>
        <v>0</v>
      </c>
      <c r="AS210" s="110" t="str">
        <f t="shared" si="1070"/>
        <v>0</v>
      </c>
      <c r="AT210" s="110" t="str">
        <f t="shared" si="1071"/>
        <v>0m</v>
      </c>
      <c r="AU210" s="110" t="str">
        <f t="shared" si="1072"/>
        <v>点</v>
      </c>
      <c r="AV210" s="93">
        <f t="shared" si="1073"/>
        <v>0</v>
      </c>
      <c r="AW210" s="83" t="str">
        <f t="shared" si="1074"/>
        <v/>
      </c>
      <c r="AX210" s="93">
        <f t="shared" si="1075"/>
        <v>0</v>
      </c>
      <c r="AY210" s="93">
        <f t="shared" si="1076"/>
        <v>0</v>
      </c>
      <c r="AZ210" s="93">
        <f t="shared" si="1077"/>
        <v>0</v>
      </c>
      <c r="BA210" s="503">
        <f>IF(U210="",0,COUNTA($U$14:U211))</f>
        <v>0</v>
      </c>
      <c r="BB210" s="503">
        <f>IF(V210="",0,COUNTA($V$14:V211))</f>
        <v>0</v>
      </c>
      <c r="BC210" s="519" t="e">
        <f>IF(OR($L210="20100",$L211="20100",#REF!="20100"),COUNTIF($L$14:L211,"20100"),0)</f>
        <v>#REF!</v>
      </c>
      <c r="BD210" s="521" t="e">
        <f>IF($BC210=0,0,INDEX($N210:$N211,MATCH("20100",$L210:$L211,0),1))</f>
        <v>#REF!</v>
      </c>
      <c r="BE210" s="84" t="str">
        <f t="shared" si="1078"/>
        <v/>
      </c>
      <c r="BF210" s="84" t="str">
        <f t="shared" si="1079"/>
        <v/>
      </c>
      <c r="BG210" s="84" t="str">
        <f t="shared" si="1080"/>
        <v/>
      </c>
      <c r="BH210" s="124" t="str">
        <f>IF(K210="","",COUNTIF($BG$14:BG210,BG210))</f>
        <v/>
      </c>
      <c r="BI210" s="1" t="str">
        <f t="shared" si="1081"/>
        <v/>
      </c>
      <c r="BJ210" s="523" t="str">
        <f>IF(D210="","",COUNTIF($AG$14:AG210,AG210))</f>
        <v/>
      </c>
      <c r="BK210" s="523">
        <f t="shared" ref="BK210" si="1218">IF(BJ210=1,BJ210,0)</f>
        <v>0</v>
      </c>
      <c r="BL210" s="523" t="str">
        <f t="shared" ref="BL210" si="1219">IF(D210="","",$BP210)</f>
        <v/>
      </c>
      <c r="BM210" s="523" t="str">
        <f t="shared" ref="BM210" si="1220">IF(E210="","",$BP210)</f>
        <v/>
      </c>
      <c r="BN210" s="523" t="str">
        <f t="shared" ref="BN210" si="1221">IF(G210="","",$BP210)</f>
        <v/>
      </c>
      <c r="BO210" s="524" t="str">
        <f t="shared" ref="BO210" si="1222">IFERROR(IF(H210="","",BP210),"")</f>
        <v/>
      </c>
      <c r="BP210" s="523">
        <v>99</v>
      </c>
      <c r="BQ210" s="523">
        <f>IF(C210&gt;0,"",IF(COUNTIF(BL210:BO211,BP210)=4,"",1))</f>
        <v>1</v>
      </c>
      <c r="BR210" s="84">
        <f>COUNTIF($AH$14:AH210,AG210&amp;"-"&amp;"*5000m*")</f>
        <v>0</v>
      </c>
      <c r="BS210" s="523">
        <f>SUM(BR210:BR211)/3</f>
        <v>0</v>
      </c>
      <c r="BT210" s="524" t="str">
        <f>IF(AG210="","",IF(AND(COUNTA(K210:K211)=0,COUNTA(U210:V211)=0),1,""))</f>
        <v/>
      </c>
      <c r="BU210" s="523">
        <f>IF(AND($AG210="",COUNTA(U210)&gt;0),1,0)</f>
        <v>0</v>
      </c>
      <c r="BV210" s="523">
        <f>IF(AND($AG210="",COUNTA(V210)&gt;0),1,0)</f>
        <v>0</v>
      </c>
      <c r="BW210" s="523" t="str">
        <f t="shared" ref="BW210" si="1223">D210&amp;"-"&amp;U210</f>
        <v>-</v>
      </c>
      <c r="BX210" s="523" t="str">
        <f>IF(U210="","",COUNTIF($BW$14:BW210,BW210))</f>
        <v/>
      </c>
      <c r="BY210" s="523" t="str">
        <f t="shared" ref="BY210" si="1224">D210&amp;"-"&amp;V210</f>
        <v>-</v>
      </c>
      <c r="BZ210" s="523" t="str">
        <f>IF(V210="","",COUNTIF($BY$14:BY210,BY210))</f>
        <v/>
      </c>
      <c r="CA210" s="84" t="str">
        <f>IFERROR(IF(VLOOKUP(K210,種目数エラー用!$B:$C,2,FALSE)=(VLOOKUP(K211,種目数エラー用!$B:$C,2,FALSE)),1,""),"")</f>
        <v/>
      </c>
    </row>
    <row r="211" spans="1:79" s="1" customFormat="1" ht="18" customHeight="1" thickBot="1">
      <c r="A211" s="483"/>
      <c r="B211" s="477"/>
      <c r="C211" s="472"/>
      <c r="D211" s="470"/>
      <c r="E211" s="470"/>
      <c r="F211" s="470"/>
      <c r="G211" s="281" t="str">
        <f>IF(C210&gt;0,VLOOKUP(C210,男子登録情報!$A$1:$H$1688,5,0),"")</f>
        <v/>
      </c>
      <c r="H211" s="475"/>
      <c r="I211" s="475"/>
      <c r="J211" s="281" t="s">
        <v>28</v>
      </c>
      <c r="K211" s="280"/>
      <c r="L211" s="5" t="str">
        <f>IF(K211&gt;0,VLOOKUP(K211,男子登録情報!$M$68:$N$86,2,0),"")</f>
        <v/>
      </c>
      <c r="M211" s="281" t="s">
        <v>29</v>
      </c>
      <c r="N211" s="282"/>
      <c r="O211" s="278" t="str">
        <f t="shared" si="1091"/>
        <v/>
      </c>
      <c r="P211" s="279"/>
      <c r="Q211" s="332" t="str">
        <f t="shared" si="1204"/>
        <v/>
      </c>
      <c r="R211" s="463"/>
      <c r="S211" s="464"/>
      <c r="T211" s="465"/>
      <c r="U211" s="445"/>
      <c r="V211" s="445"/>
      <c r="X211" s="84">
        <f t="shared" si="1201"/>
        <v>0</v>
      </c>
      <c r="Z211" s="97">
        <f t="shared" si="1058"/>
        <v>0</v>
      </c>
      <c r="AA211" s="523"/>
      <c r="AB211" s="84" t="str">
        <f t="shared" si="1052"/>
        <v/>
      </c>
      <c r="AC211" s="84" t="str">
        <f t="shared" si="1053"/>
        <v/>
      </c>
      <c r="AD211" s="84" t="str">
        <f t="shared" si="1054"/>
        <v/>
      </c>
      <c r="AE211" s="84" t="str">
        <f t="shared" si="1055"/>
        <v/>
      </c>
      <c r="AF211" s="100">
        <f t="shared" si="1060"/>
        <v>0</v>
      </c>
      <c r="AG211" s="189" t="str">
        <f t="shared" ref="AG211" si="1225">AG210</f>
        <v/>
      </c>
      <c r="AH211" s="84" t="str">
        <f t="shared" si="1062"/>
        <v/>
      </c>
      <c r="AI211" s="84" t="str">
        <f t="shared" si="1063"/>
        <v/>
      </c>
      <c r="AJ211" s="104" t="str">
        <f t="shared" si="1193"/>
        <v/>
      </c>
      <c r="AK211" s="93">
        <f t="shared" si="1064"/>
        <v>0</v>
      </c>
      <c r="AL211" s="93">
        <f>IFERROR(IF(C211="",0,IF(COUNTIF($C$14:C211,C211)&gt;1,1,0)),"")</f>
        <v>0</v>
      </c>
      <c r="AN211" s="93">
        <f t="shared" si="1065"/>
        <v>0</v>
      </c>
      <c r="AO211" s="93" t="str">
        <f t="shared" si="1066"/>
        <v>00000</v>
      </c>
      <c r="AP211" s="109" t="str">
        <f t="shared" si="1067"/>
        <v>0秒0</v>
      </c>
      <c r="AQ211" s="110">
        <f t="shared" si="1068"/>
        <v>0</v>
      </c>
      <c r="AR211" s="110" t="str">
        <f t="shared" si="1069"/>
        <v>0</v>
      </c>
      <c r="AS211" s="110" t="str">
        <f t="shared" si="1070"/>
        <v>0</v>
      </c>
      <c r="AT211" s="110" t="str">
        <f t="shared" si="1071"/>
        <v>0m</v>
      </c>
      <c r="AU211" s="110" t="str">
        <f t="shared" si="1072"/>
        <v>点</v>
      </c>
      <c r="AV211" s="93">
        <f t="shared" si="1073"/>
        <v>0</v>
      </c>
      <c r="AW211" s="83" t="str">
        <f t="shared" si="1074"/>
        <v/>
      </c>
      <c r="AX211" s="93">
        <f t="shared" si="1075"/>
        <v>0</v>
      </c>
      <c r="AY211" s="93">
        <f t="shared" si="1076"/>
        <v>0</v>
      </c>
      <c r="AZ211" s="93">
        <f t="shared" si="1077"/>
        <v>0</v>
      </c>
      <c r="BA211" s="504"/>
      <c r="BB211" s="504"/>
      <c r="BC211" s="520"/>
      <c r="BD211" s="522"/>
      <c r="BE211" s="84" t="str">
        <f t="shared" si="1078"/>
        <v/>
      </c>
      <c r="BF211" s="84" t="str">
        <f t="shared" si="1079"/>
        <v/>
      </c>
      <c r="BG211" s="84" t="str">
        <f t="shared" si="1080"/>
        <v/>
      </c>
      <c r="BH211" s="124" t="str">
        <f>IF(K211="","",COUNTIF($BG$14:BG211,BG211))</f>
        <v/>
      </c>
      <c r="BI211" s="1" t="str">
        <f t="shared" si="1081"/>
        <v/>
      </c>
      <c r="BJ211" s="523"/>
      <c r="BK211" s="523"/>
      <c r="BL211" s="523"/>
      <c r="BM211" s="523"/>
      <c r="BN211" s="523"/>
      <c r="BO211" s="525"/>
      <c r="BP211" s="523"/>
      <c r="BQ211" s="523"/>
      <c r="BR211" s="84">
        <f>COUNTIF($AH$14:AH211,AG211&amp;"-"&amp;"*5000m*")</f>
        <v>0</v>
      </c>
      <c r="BS211" s="523"/>
      <c r="BT211" s="525"/>
      <c r="BU211" s="523"/>
      <c r="BV211" s="523"/>
      <c r="BW211" s="523"/>
      <c r="BX211" s="523"/>
      <c r="BY211" s="523"/>
      <c r="BZ211" s="523"/>
      <c r="CA211" s="84"/>
    </row>
    <row r="212" spans="1:79" s="1" customFormat="1" ht="18" customHeight="1" thickTop="1" thickBot="1">
      <c r="A212" s="482">
        <v>100</v>
      </c>
      <c r="B212" s="476" t="s">
        <v>1176</v>
      </c>
      <c r="C212" s="471"/>
      <c r="D212" s="469" t="str">
        <f>IF(C212&gt;0,VLOOKUP(C212,男子登録情報!$A$1:$H$1688,3,0),"")</f>
        <v/>
      </c>
      <c r="E212" s="469" t="str">
        <f>IF(C212&gt;0,VLOOKUP(C212,男子登録情報!$A$1:$H$1688,4,0),"")</f>
        <v/>
      </c>
      <c r="F212" s="469" t="str">
        <f>IF(C212&gt;0,VLOOKUP(C212,男子登録情報!$A$1:$H$1688,7,0),"")</f>
        <v/>
      </c>
      <c r="G212" s="320" t="str">
        <f>IF(C212&gt;0,VLOOKUP(C212,男子登録情報!$A$1:$H$1688,8,0),"")</f>
        <v/>
      </c>
      <c r="H212" s="475" t="e">
        <f>IF(G213&gt;0,VLOOKUP(G213,男子登録情報!$N$2:$O$49,2,0),"")</f>
        <v>#N/A</v>
      </c>
      <c r="I212" s="473" t="str">
        <f t="shared" ref="I212" si="1226">IF(C212&gt;0,TEXT(C212,"100000000"),"000000000")</f>
        <v>000000000</v>
      </c>
      <c r="J212" s="321" t="s">
        <v>24</v>
      </c>
      <c r="K212" s="322"/>
      <c r="L212" s="5" t="str">
        <f>IF(K212&gt;0,VLOOKUP(K212,男子登録情報!$M$68:$N$86,2,0),"")</f>
        <v/>
      </c>
      <c r="M212" s="321" t="s">
        <v>27</v>
      </c>
      <c r="N212" s="275"/>
      <c r="O212" s="276" t="str">
        <f t="shared" si="1091"/>
        <v/>
      </c>
      <c r="P212" s="277"/>
      <c r="Q212" s="329" t="str">
        <f t="shared" si="1204"/>
        <v/>
      </c>
      <c r="R212" s="479"/>
      <c r="S212" s="480"/>
      <c r="T212" s="481"/>
      <c r="U212" s="444"/>
      <c r="V212" s="444"/>
      <c r="X212" s="84">
        <f t="shared" si="1201"/>
        <v>0</v>
      </c>
      <c r="Z212" s="97">
        <f t="shared" si="1058"/>
        <v>0</v>
      </c>
      <c r="AA212" s="523">
        <f t="shared" ref="AA212" si="1227">C212</f>
        <v>0</v>
      </c>
      <c r="AB212" s="84" t="str">
        <f t="shared" si="1052"/>
        <v/>
      </c>
      <c r="AC212" s="84" t="str">
        <f t="shared" si="1053"/>
        <v/>
      </c>
      <c r="AD212" s="84" t="str">
        <f t="shared" si="1054"/>
        <v/>
      </c>
      <c r="AE212" s="84" t="str">
        <f t="shared" si="1055"/>
        <v/>
      </c>
      <c r="AF212" s="100">
        <f t="shared" si="1060"/>
        <v>0</v>
      </c>
      <c r="AG212" s="188" t="str">
        <f t="shared" ref="AG212" si="1228">IF(D212="","",D212)</f>
        <v/>
      </c>
      <c r="AH212" s="84" t="str">
        <f t="shared" si="1062"/>
        <v/>
      </c>
      <c r="AI212" s="84" t="str">
        <f t="shared" si="1063"/>
        <v/>
      </c>
      <c r="AJ212" s="104" t="str">
        <f t="shared" si="1193"/>
        <v/>
      </c>
      <c r="AK212" s="93">
        <f t="shared" si="1064"/>
        <v>0</v>
      </c>
      <c r="AL212" s="93">
        <f>IFERROR(IF(C212="",0,IF(COUNTIF($C$14:C212,C212)&gt;1,1,0)),"")</f>
        <v>0</v>
      </c>
      <c r="AN212" s="93">
        <f t="shared" si="1065"/>
        <v>0</v>
      </c>
      <c r="AO212" s="93" t="str">
        <f t="shared" si="1066"/>
        <v>00000</v>
      </c>
      <c r="AP212" s="109" t="str">
        <f t="shared" si="1067"/>
        <v>0秒0</v>
      </c>
      <c r="AQ212" s="110">
        <f t="shared" si="1068"/>
        <v>0</v>
      </c>
      <c r="AR212" s="110" t="str">
        <f t="shared" si="1069"/>
        <v>0</v>
      </c>
      <c r="AS212" s="110" t="str">
        <f t="shared" si="1070"/>
        <v>0</v>
      </c>
      <c r="AT212" s="110" t="str">
        <f t="shared" si="1071"/>
        <v>0m</v>
      </c>
      <c r="AU212" s="110" t="str">
        <f t="shared" si="1072"/>
        <v>点</v>
      </c>
      <c r="AV212" s="93">
        <f t="shared" si="1073"/>
        <v>0</v>
      </c>
      <c r="AW212" s="83" t="str">
        <f t="shared" si="1074"/>
        <v/>
      </c>
      <c r="AX212" s="93">
        <f t="shared" si="1075"/>
        <v>0</v>
      </c>
      <c r="AY212" s="93">
        <f t="shared" si="1076"/>
        <v>0</v>
      </c>
      <c r="AZ212" s="93">
        <f t="shared" si="1077"/>
        <v>0</v>
      </c>
      <c r="BA212" s="503">
        <f>IF(U212="",0,COUNTA($U$14:U213))</f>
        <v>0</v>
      </c>
      <c r="BB212" s="503">
        <f>IF(V212="",0,COUNTA($V$14:V213))</f>
        <v>0</v>
      </c>
      <c r="BC212" s="519" t="e">
        <f>IF(OR($L212="20100",$L213="20100",#REF!="20100"),COUNTIF($L$14:L213,"20100"),0)</f>
        <v>#REF!</v>
      </c>
      <c r="BD212" s="521" t="e">
        <f>IF($BC212=0,0,INDEX($N212:$N213,MATCH("20100",$L212:$L213,0),1))</f>
        <v>#REF!</v>
      </c>
      <c r="BE212" s="84" t="str">
        <f t="shared" si="1078"/>
        <v/>
      </c>
      <c r="BF212" s="84" t="str">
        <f t="shared" si="1079"/>
        <v/>
      </c>
      <c r="BG212" s="84" t="str">
        <f t="shared" si="1080"/>
        <v/>
      </c>
      <c r="BH212" s="124" t="str">
        <f>IF(K212="","",COUNTIF($BG$14:BG212,BG212))</f>
        <v/>
      </c>
      <c r="BI212" s="1" t="str">
        <f t="shared" si="1081"/>
        <v/>
      </c>
      <c r="BJ212" s="523" t="str">
        <f>IF(D212="","",COUNTIF($AG$14:AG212,AG212))</f>
        <v/>
      </c>
      <c r="BK212" s="523">
        <f t="shared" ref="BK212" si="1229">IF(BJ212=1,BJ212,0)</f>
        <v>0</v>
      </c>
      <c r="BL212" s="523" t="str">
        <f t="shared" ref="BL212" si="1230">IF(D212="","",$BP212)</f>
        <v/>
      </c>
      <c r="BM212" s="523" t="str">
        <f t="shared" ref="BM212" si="1231">IF(E212="","",$BP212)</f>
        <v/>
      </c>
      <c r="BN212" s="523" t="str">
        <f t="shared" ref="BN212" si="1232">IF(G212="","",$BP212)</f>
        <v/>
      </c>
      <c r="BO212" s="524" t="str">
        <f t="shared" ref="BO212" si="1233">IFERROR(IF(H212="","",BP212),"")</f>
        <v/>
      </c>
      <c r="BP212" s="523">
        <v>100</v>
      </c>
      <c r="BQ212" s="523">
        <f>IF(C212&gt;0,"",IF(COUNTIF(BL212:BO213,BP212)=4,"",1))</f>
        <v>1</v>
      </c>
      <c r="BR212" s="84">
        <f>COUNTIF($AH$14:AH212,AG212&amp;"-"&amp;"*5000m*")</f>
        <v>0</v>
      </c>
      <c r="BS212" s="523">
        <f>SUM(BR212:BR213)/3</f>
        <v>0</v>
      </c>
      <c r="BT212" s="524" t="str">
        <f>IF(AG212="","",IF(AND(COUNTA(K212:K213)=0,COUNTA(U212:V213)=0),1,""))</f>
        <v/>
      </c>
      <c r="BU212" s="523">
        <f>IF(AND($AG212="",COUNTA(U212)&gt;0),1,0)</f>
        <v>0</v>
      </c>
      <c r="BV212" s="523">
        <f>IF(AND($AG212="",COUNTA(V212)&gt;0),1,0)</f>
        <v>0</v>
      </c>
      <c r="BW212" s="523" t="str">
        <f t="shared" ref="BW212" si="1234">D212&amp;"-"&amp;U212</f>
        <v>-</v>
      </c>
      <c r="BX212" s="523" t="str">
        <f>IF(U212="","",COUNTIF($BW$14:BW212,BW212))</f>
        <v/>
      </c>
      <c r="BY212" s="523" t="str">
        <f t="shared" ref="BY212" si="1235">D212&amp;"-"&amp;V212</f>
        <v>-</v>
      </c>
      <c r="BZ212" s="523" t="str">
        <f>IF(V212="","",COUNTIF($BY$14:BY212,BY212))</f>
        <v/>
      </c>
      <c r="CA212" s="84" t="str">
        <f>IFERROR(IF(VLOOKUP(K212,種目数エラー用!$B:$C,2,FALSE)=(VLOOKUP(K213,種目数エラー用!$B:$C,2,FALSE)),1,""),"")</f>
        <v/>
      </c>
    </row>
    <row r="213" spans="1:79" s="1" customFormat="1" ht="18" customHeight="1" thickBot="1">
      <c r="A213" s="483"/>
      <c r="B213" s="477"/>
      <c r="C213" s="472"/>
      <c r="D213" s="470"/>
      <c r="E213" s="470"/>
      <c r="F213" s="470"/>
      <c r="G213" s="281" t="str">
        <f>IF(C212&gt;0,VLOOKUP(C212,男子登録情報!$A$1:$H$1688,5,0),"")</f>
        <v/>
      </c>
      <c r="H213" s="475"/>
      <c r="I213" s="475"/>
      <c r="J213" s="281" t="s">
        <v>28</v>
      </c>
      <c r="K213" s="280"/>
      <c r="L213" s="5" t="str">
        <f>IF(K213&gt;0,VLOOKUP(K213,男子登録情報!$M$68:$N$86,2,0),"")</f>
        <v/>
      </c>
      <c r="M213" s="281" t="s">
        <v>29</v>
      </c>
      <c r="N213" s="282"/>
      <c r="O213" s="278" t="str">
        <f t="shared" si="1091"/>
        <v/>
      </c>
      <c r="P213" s="279"/>
      <c r="Q213" s="332" t="str">
        <f t="shared" si="1204"/>
        <v/>
      </c>
      <c r="R213" s="463"/>
      <c r="S213" s="464"/>
      <c r="T213" s="465"/>
      <c r="U213" s="445"/>
      <c r="V213" s="445"/>
      <c r="X213" s="84">
        <f t="shared" si="1201"/>
        <v>0</v>
      </c>
      <c r="Z213" s="97">
        <f t="shared" si="1058"/>
        <v>0</v>
      </c>
      <c r="AA213" s="523"/>
      <c r="AB213" s="84" t="str">
        <f t="shared" si="1052"/>
        <v/>
      </c>
      <c r="AC213" s="84" t="str">
        <f t="shared" si="1053"/>
        <v/>
      </c>
      <c r="AD213" s="84" t="str">
        <f t="shared" si="1054"/>
        <v/>
      </c>
      <c r="AE213" s="84" t="str">
        <f t="shared" si="1055"/>
        <v/>
      </c>
      <c r="AF213" s="100">
        <f t="shared" si="1060"/>
        <v>0</v>
      </c>
      <c r="AG213" s="189" t="str">
        <f t="shared" ref="AG213" si="1236">AG212</f>
        <v/>
      </c>
      <c r="AH213" s="84" t="str">
        <f t="shared" si="1062"/>
        <v/>
      </c>
      <c r="AI213" s="84" t="str">
        <f t="shared" si="1063"/>
        <v/>
      </c>
      <c r="AJ213" s="104" t="str">
        <f t="shared" si="1193"/>
        <v/>
      </c>
      <c r="AK213" s="93">
        <f t="shared" si="1064"/>
        <v>0</v>
      </c>
      <c r="AL213" s="93">
        <f>IFERROR(IF(C213="",0,IF(COUNTIF($C$14:C213,C213)&gt;1,1,0)),"")</f>
        <v>0</v>
      </c>
      <c r="AN213" s="93">
        <f t="shared" si="1065"/>
        <v>0</v>
      </c>
      <c r="AO213" s="93" t="str">
        <f t="shared" si="1066"/>
        <v>00000</v>
      </c>
      <c r="AP213" s="109" t="str">
        <f t="shared" si="1067"/>
        <v>0秒0</v>
      </c>
      <c r="AQ213" s="110">
        <f t="shared" si="1068"/>
        <v>0</v>
      </c>
      <c r="AR213" s="110" t="str">
        <f t="shared" si="1069"/>
        <v>0</v>
      </c>
      <c r="AS213" s="110" t="str">
        <f t="shared" si="1070"/>
        <v>0</v>
      </c>
      <c r="AT213" s="110" t="str">
        <f t="shared" si="1071"/>
        <v>0m</v>
      </c>
      <c r="AU213" s="110" t="str">
        <f t="shared" si="1072"/>
        <v>点</v>
      </c>
      <c r="AV213" s="93">
        <f t="shared" si="1073"/>
        <v>0</v>
      </c>
      <c r="AW213" s="83" t="str">
        <f t="shared" si="1074"/>
        <v/>
      </c>
      <c r="AX213" s="93">
        <f t="shared" si="1075"/>
        <v>0</v>
      </c>
      <c r="AY213" s="93">
        <f t="shared" si="1076"/>
        <v>0</v>
      </c>
      <c r="AZ213" s="93">
        <f t="shared" si="1077"/>
        <v>0</v>
      </c>
      <c r="BA213" s="504"/>
      <c r="BB213" s="504"/>
      <c r="BC213" s="520"/>
      <c r="BD213" s="522"/>
      <c r="BE213" s="84" t="str">
        <f t="shared" si="1078"/>
        <v/>
      </c>
      <c r="BF213" s="84" t="str">
        <f t="shared" si="1079"/>
        <v/>
      </c>
      <c r="BG213" s="84" t="str">
        <f t="shared" si="1080"/>
        <v/>
      </c>
      <c r="BH213" s="124" t="str">
        <f>IF(K213="","",COUNTIF($BG$14:BG213,BG213))</f>
        <v/>
      </c>
      <c r="BI213" s="1" t="str">
        <f t="shared" si="1081"/>
        <v/>
      </c>
      <c r="BJ213" s="523"/>
      <c r="BK213" s="523"/>
      <c r="BL213" s="523"/>
      <c r="BM213" s="523"/>
      <c r="BN213" s="523"/>
      <c r="BO213" s="525"/>
      <c r="BP213" s="523"/>
      <c r="BQ213" s="523"/>
      <c r="BR213" s="84">
        <f>COUNTIF($AH$14:AH213,AG213&amp;"-"&amp;"*5000m*")</f>
        <v>0</v>
      </c>
      <c r="BS213" s="523"/>
      <c r="BT213" s="525"/>
      <c r="BU213" s="523"/>
      <c r="BV213" s="523"/>
      <c r="BW213" s="523"/>
      <c r="BX213" s="523"/>
      <c r="BY213" s="523"/>
      <c r="BZ213" s="523"/>
      <c r="CA213" s="84"/>
    </row>
    <row r="214" spans="1:79" s="1" customFormat="1" ht="18" customHeight="1" thickTop="1" thickBot="1">
      <c r="A214" s="482">
        <v>101</v>
      </c>
      <c r="B214" s="476" t="s">
        <v>1176</v>
      </c>
      <c r="C214" s="471"/>
      <c r="D214" s="469" t="str">
        <f>IF(C214&gt;0,VLOOKUP(C214,男子登録情報!$A$1:$H$1688,3,0),"")</f>
        <v/>
      </c>
      <c r="E214" s="469" t="str">
        <f>IF(C214&gt;0,VLOOKUP(C214,男子登録情報!$A$1:$H$1688,4,0),"")</f>
        <v/>
      </c>
      <c r="F214" s="469" t="str">
        <f>IF(C214&gt;0,VLOOKUP(C214,男子登録情報!$A$1:$H$1688,7,0),"")</f>
        <v/>
      </c>
      <c r="G214" s="320" t="str">
        <f>IF(C214&gt;0,VLOOKUP(C214,男子登録情報!$A$1:$H$1688,8,0),"")</f>
        <v/>
      </c>
      <c r="H214" s="475" t="e">
        <f>IF(G215&gt;0,VLOOKUP(G215,男子登録情報!$N$2:$O$49,2,0),"")</f>
        <v>#N/A</v>
      </c>
      <c r="I214" s="473" t="str">
        <f t="shared" ref="I214" si="1237">IF(C214&gt;0,TEXT(C214,"100000000"),"000000000")</f>
        <v>000000000</v>
      </c>
      <c r="J214" s="321" t="s">
        <v>24</v>
      </c>
      <c r="K214" s="322"/>
      <c r="L214" s="5" t="str">
        <f>IF(K214&gt;0,VLOOKUP(K214,男子登録情報!$M$68:$N$86,2,0),"")</f>
        <v/>
      </c>
      <c r="M214" s="321" t="s">
        <v>27</v>
      </c>
      <c r="N214" s="275"/>
      <c r="O214" s="276" t="str">
        <f t="shared" si="1091"/>
        <v/>
      </c>
      <c r="P214" s="277"/>
      <c r="Q214" s="329" t="str">
        <f t="shared" si="1204"/>
        <v/>
      </c>
      <c r="R214" s="479"/>
      <c r="S214" s="480"/>
      <c r="T214" s="481"/>
      <c r="U214" s="444"/>
      <c r="V214" s="444"/>
      <c r="X214" s="84">
        <f t="shared" si="1201"/>
        <v>0</v>
      </c>
      <c r="Z214" s="97">
        <f t="shared" si="1058"/>
        <v>0</v>
      </c>
      <c r="AA214" s="523">
        <f t="shared" ref="AA214" si="1238">C214</f>
        <v>0</v>
      </c>
      <c r="AB214" s="84" t="str">
        <f t="shared" si="1052"/>
        <v/>
      </c>
      <c r="AC214" s="84" t="str">
        <f t="shared" si="1053"/>
        <v/>
      </c>
      <c r="AD214" s="84" t="str">
        <f t="shared" si="1054"/>
        <v/>
      </c>
      <c r="AE214" s="84" t="str">
        <f t="shared" si="1055"/>
        <v/>
      </c>
      <c r="AF214" s="100">
        <f t="shared" si="1060"/>
        <v>0</v>
      </c>
      <c r="AG214" s="188" t="str">
        <f t="shared" ref="AG214" si="1239">IF(D214="","",D214)</f>
        <v/>
      </c>
      <c r="AH214" s="84" t="str">
        <f t="shared" si="1062"/>
        <v/>
      </c>
      <c r="AI214" s="84" t="str">
        <f t="shared" si="1063"/>
        <v/>
      </c>
      <c r="AJ214" s="104" t="str">
        <f t="shared" si="1193"/>
        <v/>
      </c>
      <c r="AK214" s="93">
        <f t="shared" si="1064"/>
        <v>0</v>
      </c>
      <c r="AL214" s="93">
        <f>IFERROR(IF(C214="",0,IF(COUNTIF($C$14:C214,C214)&gt;1,1,0)),"")</f>
        <v>0</v>
      </c>
      <c r="AN214" s="93">
        <f t="shared" si="1065"/>
        <v>0</v>
      </c>
      <c r="AO214" s="93" t="str">
        <f t="shared" si="1066"/>
        <v>00000</v>
      </c>
      <c r="AP214" s="109" t="str">
        <f t="shared" si="1067"/>
        <v>0秒0</v>
      </c>
      <c r="AQ214" s="110">
        <f t="shared" si="1068"/>
        <v>0</v>
      </c>
      <c r="AR214" s="110" t="str">
        <f t="shared" si="1069"/>
        <v>0</v>
      </c>
      <c r="AS214" s="110" t="str">
        <f t="shared" si="1070"/>
        <v>0</v>
      </c>
      <c r="AT214" s="110" t="str">
        <f t="shared" si="1071"/>
        <v>0m</v>
      </c>
      <c r="AU214" s="110" t="str">
        <f t="shared" si="1072"/>
        <v>点</v>
      </c>
      <c r="AV214" s="93">
        <f t="shared" si="1073"/>
        <v>0</v>
      </c>
      <c r="AW214" s="83" t="str">
        <f t="shared" si="1074"/>
        <v/>
      </c>
      <c r="AX214" s="93">
        <f t="shared" si="1075"/>
        <v>0</v>
      </c>
      <c r="AY214" s="93">
        <f t="shared" si="1076"/>
        <v>0</v>
      </c>
      <c r="AZ214" s="93">
        <f t="shared" si="1077"/>
        <v>0</v>
      </c>
      <c r="BA214" s="503">
        <f>IF(U214="",0,COUNTA($U$14:U215))</f>
        <v>0</v>
      </c>
      <c r="BB214" s="503">
        <f>IF(V214="",0,COUNTA($V$14:V215))</f>
        <v>0</v>
      </c>
      <c r="BC214" s="519" t="e">
        <f>IF(OR($L214="20100",$L215="20100",#REF!="20100"),COUNTIF($L$14:L215,"20100"),0)</f>
        <v>#REF!</v>
      </c>
      <c r="BD214" s="521" t="e">
        <f>IF($BC214=0,0,INDEX($N214:$N215,MATCH("20100",$L214:$L215,0),1))</f>
        <v>#REF!</v>
      </c>
      <c r="BE214" s="84" t="str">
        <f t="shared" si="1078"/>
        <v/>
      </c>
      <c r="BF214" s="84" t="str">
        <f t="shared" si="1079"/>
        <v/>
      </c>
      <c r="BG214" s="84" t="str">
        <f t="shared" si="1080"/>
        <v/>
      </c>
      <c r="BH214" s="124" t="str">
        <f>IF(K214="","",COUNTIF($BG$14:BG214,BG214))</f>
        <v/>
      </c>
      <c r="BI214" s="1" t="str">
        <f t="shared" si="1081"/>
        <v/>
      </c>
      <c r="BJ214" s="523" t="str">
        <f>IF(D214="","",COUNTIF($AG$14:AG214,AG214))</f>
        <v/>
      </c>
      <c r="BK214" s="523">
        <f t="shared" ref="BK214" si="1240">IF(BJ214=1,BJ214,0)</f>
        <v>0</v>
      </c>
      <c r="BL214" s="523" t="str">
        <f t="shared" ref="BL214" si="1241">IF(D214="","",$BP214)</f>
        <v/>
      </c>
      <c r="BM214" s="523" t="str">
        <f t="shared" ref="BM214" si="1242">IF(E214="","",$BP214)</f>
        <v/>
      </c>
      <c r="BN214" s="523" t="str">
        <f t="shared" ref="BN214" si="1243">IF(G214="","",$BP214)</f>
        <v/>
      </c>
      <c r="BO214" s="524" t="str">
        <f t="shared" ref="BO214" si="1244">IFERROR(IF(H214="","",BP214),"")</f>
        <v/>
      </c>
      <c r="BP214" s="523">
        <v>101</v>
      </c>
      <c r="BQ214" s="523">
        <f>IF(C214&gt;0,"",IF(COUNTIF(BL214:BO215,BP214)=4,"",1))</f>
        <v>1</v>
      </c>
      <c r="BR214" s="84">
        <f>COUNTIF($AH$14:AH214,AG214&amp;"-"&amp;"*5000m*")</f>
        <v>0</v>
      </c>
      <c r="BS214" s="523">
        <f>SUM(BR214:BR215)/3</f>
        <v>0</v>
      </c>
      <c r="BT214" s="524" t="str">
        <f>IF(AG214="","",IF(AND(COUNTA(K214:K215)=0,COUNTA(U214:V215)=0),1,""))</f>
        <v/>
      </c>
      <c r="BU214" s="523">
        <f>IF(AND($AG214="",COUNTA(U214)&gt;0),1,0)</f>
        <v>0</v>
      </c>
      <c r="BV214" s="523">
        <f>IF(AND($AG214="",COUNTA(V214)&gt;0),1,0)</f>
        <v>0</v>
      </c>
      <c r="BW214" s="523" t="str">
        <f t="shared" ref="BW214" si="1245">D214&amp;"-"&amp;U214</f>
        <v>-</v>
      </c>
      <c r="BX214" s="523" t="str">
        <f>IF(U214="","",COUNTIF($BW$14:BW214,BW214))</f>
        <v/>
      </c>
      <c r="BY214" s="523" t="str">
        <f t="shared" ref="BY214" si="1246">D214&amp;"-"&amp;V214</f>
        <v>-</v>
      </c>
      <c r="BZ214" s="523" t="str">
        <f>IF(V214="","",COUNTIF($BY$14:BY214,BY214))</f>
        <v/>
      </c>
      <c r="CA214" s="84" t="str">
        <f>IFERROR(IF(VLOOKUP(K214,種目数エラー用!$B:$C,2,FALSE)=(VLOOKUP(K215,種目数エラー用!$B:$C,2,FALSE)),1,""),"")</f>
        <v/>
      </c>
    </row>
    <row r="215" spans="1:79" s="1" customFormat="1" ht="18" customHeight="1" thickBot="1">
      <c r="A215" s="483"/>
      <c r="B215" s="477"/>
      <c r="C215" s="472"/>
      <c r="D215" s="470"/>
      <c r="E215" s="470"/>
      <c r="F215" s="470"/>
      <c r="G215" s="281" t="str">
        <f>IF(C214&gt;0,VLOOKUP(C214,男子登録情報!$A$1:$H$1688,5,0),"")</f>
        <v/>
      </c>
      <c r="H215" s="475"/>
      <c r="I215" s="475"/>
      <c r="J215" s="281" t="s">
        <v>28</v>
      </c>
      <c r="K215" s="280"/>
      <c r="L215" s="5" t="str">
        <f>IF(K215&gt;0,VLOOKUP(K215,男子登録情報!$M$68:$N$86,2,0),"")</f>
        <v/>
      </c>
      <c r="M215" s="281" t="s">
        <v>29</v>
      </c>
      <c r="N215" s="282"/>
      <c r="O215" s="278" t="str">
        <f t="shared" si="1091"/>
        <v/>
      </c>
      <c r="P215" s="279"/>
      <c r="Q215" s="332" t="str">
        <f t="shared" si="1204"/>
        <v/>
      </c>
      <c r="R215" s="463"/>
      <c r="S215" s="464"/>
      <c r="T215" s="465"/>
      <c r="U215" s="445"/>
      <c r="V215" s="445"/>
      <c r="X215" s="84">
        <f t="shared" si="1201"/>
        <v>0</v>
      </c>
      <c r="Z215" s="97">
        <f t="shared" si="1058"/>
        <v>0</v>
      </c>
      <c r="AA215" s="523"/>
      <c r="AB215" s="84" t="str">
        <f t="shared" si="1052"/>
        <v/>
      </c>
      <c r="AC215" s="84" t="str">
        <f t="shared" si="1053"/>
        <v/>
      </c>
      <c r="AD215" s="84" t="str">
        <f t="shared" si="1054"/>
        <v/>
      </c>
      <c r="AE215" s="84" t="str">
        <f t="shared" si="1055"/>
        <v/>
      </c>
      <c r="AF215" s="100">
        <f t="shared" si="1060"/>
        <v>0</v>
      </c>
      <c r="AG215" s="189" t="str">
        <f t="shared" ref="AG215" si="1247">AG214</f>
        <v/>
      </c>
      <c r="AH215" s="84" t="str">
        <f t="shared" si="1062"/>
        <v/>
      </c>
      <c r="AI215" s="84" t="str">
        <f t="shared" si="1063"/>
        <v/>
      </c>
      <c r="AJ215" s="104" t="str">
        <f t="shared" si="1193"/>
        <v/>
      </c>
      <c r="AK215" s="93">
        <f t="shared" si="1064"/>
        <v>0</v>
      </c>
      <c r="AL215" s="93">
        <f>IFERROR(IF(C215="",0,IF(COUNTIF($C$14:C215,C215)&gt;1,1,0)),"")</f>
        <v>0</v>
      </c>
      <c r="AN215" s="93">
        <f t="shared" si="1065"/>
        <v>0</v>
      </c>
      <c r="AO215" s="93" t="str">
        <f t="shared" si="1066"/>
        <v>00000</v>
      </c>
      <c r="AP215" s="109" t="str">
        <f t="shared" si="1067"/>
        <v>0秒0</v>
      </c>
      <c r="AQ215" s="110">
        <f t="shared" si="1068"/>
        <v>0</v>
      </c>
      <c r="AR215" s="110" t="str">
        <f t="shared" si="1069"/>
        <v>0</v>
      </c>
      <c r="AS215" s="110" t="str">
        <f t="shared" si="1070"/>
        <v>0</v>
      </c>
      <c r="AT215" s="110" t="str">
        <f t="shared" si="1071"/>
        <v>0m</v>
      </c>
      <c r="AU215" s="110" t="str">
        <f t="shared" si="1072"/>
        <v>点</v>
      </c>
      <c r="AV215" s="93">
        <f t="shared" si="1073"/>
        <v>0</v>
      </c>
      <c r="AW215" s="83" t="str">
        <f t="shared" si="1074"/>
        <v/>
      </c>
      <c r="AX215" s="93">
        <f t="shared" si="1075"/>
        <v>0</v>
      </c>
      <c r="AY215" s="93">
        <f t="shared" si="1076"/>
        <v>0</v>
      </c>
      <c r="AZ215" s="93">
        <f t="shared" si="1077"/>
        <v>0</v>
      </c>
      <c r="BA215" s="504"/>
      <c r="BB215" s="504"/>
      <c r="BC215" s="520"/>
      <c r="BD215" s="522"/>
      <c r="BE215" s="84" t="str">
        <f t="shared" si="1078"/>
        <v/>
      </c>
      <c r="BF215" s="84" t="str">
        <f t="shared" si="1079"/>
        <v/>
      </c>
      <c r="BG215" s="84" t="str">
        <f t="shared" si="1080"/>
        <v/>
      </c>
      <c r="BH215" s="124" t="str">
        <f>IF(K215="","",COUNTIF($BG$14:BG215,BG215))</f>
        <v/>
      </c>
      <c r="BI215" s="1" t="str">
        <f t="shared" si="1081"/>
        <v/>
      </c>
      <c r="BJ215" s="523"/>
      <c r="BK215" s="523"/>
      <c r="BL215" s="523"/>
      <c r="BM215" s="523"/>
      <c r="BN215" s="523"/>
      <c r="BO215" s="525"/>
      <c r="BP215" s="523"/>
      <c r="BQ215" s="523"/>
      <c r="BR215" s="84">
        <f>COUNTIF($AH$14:AH215,AG215&amp;"-"&amp;"*5000m*")</f>
        <v>0</v>
      </c>
      <c r="BS215" s="523"/>
      <c r="BT215" s="525"/>
      <c r="BU215" s="523"/>
      <c r="BV215" s="523"/>
      <c r="BW215" s="523"/>
      <c r="BX215" s="523"/>
      <c r="BY215" s="523"/>
      <c r="BZ215" s="523"/>
      <c r="CA215" s="84"/>
    </row>
    <row r="216" spans="1:79" s="1" customFormat="1" ht="18" customHeight="1" thickTop="1" thickBot="1">
      <c r="A216" s="482">
        <v>102</v>
      </c>
      <c r="B216" s="476" t="s">
        <v>1176</v>
      </c>
      <c r="C216" s="471"/>
      <c r="D216" s="469" t="str">
        <f>IF(C216&gt;0,VLOOKUP(C216,男子登録情報!$A$1:$H$1688,3,0),"")</f>
        <v/>
      </c>
      <c r="E216" s="469" t="str">
        <f>IF(C216&gt;0,VLOOKUP(C216,男子登録情報!$A$1:$H$1688,4,0),"")</f>
        <v/>
      </c>
      <c r="F216" s="469" t="str">
        <f>IF(C216&gt;0,VLOOKUP(C216,男子登録情報!$A$1:$H$1688,7,0),"")</f>
        <v/>
      </c>
      <c r="G216" s="320" t="str">
        <f>IF(C216&gt;0,VLOOKUP(C216,男子登録情報!$A$1:$H$1688,8,0),"")</f>
        <v/>
      </c>
      <c r="H216" s="475" t="e">
        <f>IF(G217&gt;0,VLOOKUP(G217,男子登録情報!$N$2:$O$49,2,0),"")</f>
        <v>#N/A</v>
      </c>
      <c r="I216" s="473" t="str">
        <f t="shared" ref="I216" si="1248">IF(C216&gt;0,TEXT(C216,"100000000"),"000000000")</f>
        <v>000000000</v>
      </c>
      <c r="J216" s="321" t="s">
        <v>24</v>
      </c>
      <c r="K216" s="322"/>
      <c r="L216" s="5" t="str">
        <f>IF(K216&gt;0,VLOOKUP(K216,男子登録情報!$M$68:$N$86,2,0),"")</f>
        <v/>
      </c>
      <c r="M216" s="321" t="s">
        <v>27</v>
      </c>
      <c r="N216" s="275"/>
      <c r="O216" s="276" t="str">
        <f t="shared" si="1091"/>
        <v/>
      </c>
      <c r="P216" s="277"/>
      <c r="Q216" s="329" t="str">
        <f t="shared" si="1204"/>
        <v/>
      </c>
      <c r="R216" s="479"/>
      <c r="S216" s="480"/>
      <c r="T216" s="481"/>
      <c r="U216" s="444"/>
      <c r="V216" s="444"/>
      <c r="X216" s="84">
        <f t="shared" si="1201"/>
        <v>0</v>
      </c>
      <c r="Z216" s="97">
        <f t="shared" si="1058"/>
        <v>0</v>
      </c>
      <c r="AA216" s="523">
        <f t="shared" ref="AA216" si="1249">C216</f>
        <v>0</v>
      </c>
      <c r="AB216" s="84" t="str">
        <f t="shared" si="1052"/>
        <v/>
      </c>
      <c r="AC216" s="84" t="str">
        <f t="shared" si="1053"/>
        <v/>
      </c>
      <c r="AD216" s="84" t="str">
        <f t="shared" si="1054"/>
        <v/>
      </c>
      <c r="AE216" s="84" t="str">
        <f t="shared" si="1055"/>
        <v/>
      </c>
      <c r="AF216" s="100">
        <f t="shared" si="1060"/>
        <v>0</v>
      </c>
      <c r="AG216" s="188" t="str">
        <f t="shared" ref="AG216" si="1250">IF(D216="","",D216)</f>
        <v/>
      </c>
      <c r="AH216" s="84" t="str">
        <f t="shared" si="1062"/>
        <v/>
      </c>
      <c r="AI216" s="84" t="str">
        <f t="shared" si="1063"/>
        <v/>
      </c>
      <c r="AJ216" s="104" t="str">
        <f t="shared" si="1193"/>
        <v/>
      </c>
      <c r="AK216" s="93">
        <f t="shared" si="1064"/>
        <v>0</v>
      </c>
      <c r="AL216" s="93">
        <f>IFERROR(IF(C216="",0,IF(COUNTIF($C$14:C216,C216)&gt;1,1,0)),"")</f>
        <v>0</v>
      </c>
      <c r="AN216" s="93">
        <f t="shared" si="1065"/>
        <v>0</v>
      </c>
      <c r="AO216" s="93" t="str">
        <f t="shared" si="1066"/>
        <v>00000</v>
      </c>
      <c r="AP216" s="109" t="str">
        <f t="shared" si="1067"/>
        <v>0秒0</v>
      </c>
      <c r="AQ216" s="110">
        <f t="shared" si="1068"/>
        <v>0</v>
      </c>
      <c r="AR216" s="110" t="str">
        <f t="shared" si="1069"/>
        <v>0</v>
      </c>
      <c r="AS216" s="110" t="str">
        <f t="shared" si="1070"/>
        <v>0</v>
      </c>
      <c r="AT216" s="110" t="str">
        <f t="shared" si="1071"/>
        <v>0m</v>
      </c>
      <c r="AU216" s="110" t="str">
        <f t="shared" si="1072"/>
        <v>点</v>
      </c>
      <c r="AV216" s="93">
        <f t="shared" si="1073"/>
        <v>0</v>
      </c>
      <c r="AW216" s="83" t="str">
        <f t="shared" si="1074"/>
        <v/>
      </c>
      <c r="AX216" s="93">
        <f t="shared" si="1075"/>
        <v>0</v>
      </c>
      <c r="AY216" s="93">
        <f t="shared" si="1076"/>
        <v>0</v>
      </c>
      <c r="AZ216" s="93">
        <f t="shared" si="1077"/>
        <v>0</v>
      </c>
      <c r="BA216" s="503">
        <f>IF(U216="",0,COUNTA($U$14:U217))</f>
        <v>0</v>
      </c>
      <c r="BB216" s="503">
        <f>IF(V216="",0,COUNTA($V$14:V217))</f>
        <v>0</v>
      </c>
      <c r="BC216" s="519" t="e">
        <f>IF(OR($L216="20100",$L217="20100",#REF!="20100"),COUNTIF($L$14:L217,"20100"),0)</f>
        <v>#REF!</v>
      </c>
      <c r="BD216" s="521" t="e">
        <f>IF($BC216=0,0,INDEX($N216:$N217,MATCH("20100",$L216:$L217,0),1))</f>
        <v>#REF!</v>
      </c>
      <c r="BE216" s="84" t="str">
        <f t="shared" si="1078"/>
        <v/>
      </c>
      <c r="BF216" s="84" t="str">
        <f t="shared" si="1079"/>
        <v/>
      </c>
      <c r="BG216" s="84" t="str">
        <f t="shared" si="1080"/>
        <v/>
      </c>
      <c r="BH216" s="124" t="str">
        <f>IF(K216="","",COUNTIF($BG$14:BG216,BG216))</f>
        <v/>
      </c>
      <c r="BI216" s="1" t="str">
        <f t="shared" si="1081"/>
        <v/>
      </c>
      <c r="BJ216" s="523" t="str">
        <f>IF(D216="","",COUNTIF($AG$14:AG216,AG216))</f>
        <v/>
      </c>
      <c r="BK216" s="523">
        <f t="shared" ref="BK216" si="1251">IF(BJ216=1,BJ216,0)</f>
        <v>0</v>
      </c>
      <c r="BL216" s="523" t="str">
        <f t="shared" ref="BL216" si="1252">IF(D216="","",$BP216)</f>
        <v/>
      </c>
      <c r="BM216" s="523" t="str">
        <f t="shared" ref="BM216" si="1253">IF(E216="","",$BP216)</f>
        <v/>
      </c>
      <c r="BN216" s="523" t="str">
        <f t="shared" ref="BN216" si="1254">IF(G216="","",$BP216)</f>
        <v/>
      </c>
      <c r="BO216" s="524" t="str">
        <f t="shared" ref="BO216" si="1255">IFERROR(IF(H216="","",BP216),"")</f>
        <v/>
      </c>
      <c r="BP216" s="523">
        <v>102</v>
      </c>
      <c r="BQ216" s="523">
        <f>IF(C216&gt;0,"",IF(COUNTIF(BL216:BO217,BP216)=4,"",1))</f>
        <v>1</v>
      </c>
      <c r="BR216" s="84">
        <f>COUNTIF($AH$14:AH216,AG216&amp;"-"&amp;"*5000m*")</f>
        <v>0</v>
      </c>
      <c r="BS216" s="523">
        <f>SUM(BR216:BR217)/3</f>
        <v>0</v>
      </c>
      <c r="BT216" s="524" t="str">
        <f>IF(AG216="","",IF(AND(COUNTA(K216:K217)=0,COUNTA(U216:V217)=0),1,""))</f>
        <v/>
      </c>
      <c r="BU216" s="523">
        <f>IF(AND($AG216="",COUNTA(U216)&gt;0),1,0)</f>
        <v>0</v>
      </c>
      <c r="BV216" s="523">
        <f>IF(AND($AG216="",COUNTA(V216)&gt;0),1,0)</f>
        <v>0</v>
      </c>
      <c r="BW216" s="523" t="str">
        <f t="shared" ref="BW216" si="1256">D216&amp;"-"&amp;U216</f>
        <v>-</v>
      </c>
      <c r="BX216" s="523" t="str">
        <f>IF(U216="","",COUNTIF($BW$14:BW216,BW216))</f>
        <v/>
      </c>
      <c r="BY216" s="523" t="str">
        <f t="shared" ref="BY216" si="1257">D216&amp;"-"&amp;V216</f>
        <v>-</v>
      </c>
      <c r="BZ216" s="523" t="str">
        <f>IF(V216="","",COUNTIF($BY$14:BY216,BY216))</f>
        <v/>
      </c>
      <c r="CA216" s="84" t="str">
        <f>IFERROR(IF(VLOOKUP(K216,種目数エラー用!$B:$C,2,FALSE)=(VLOOKUP(K217,種目数エラー用!$B:$C,2,FALSE)),1,""),"")</f>
        <v/>
      </c>
    </row>
    <row r="217" spans="1:79" s="1" customFormat="1" ht="18" customHeight="1" thickBot="1">
      <c r="A217" s="483"/>
      <c r="B217" s="477"/>
      <c r="C217" s="472"/>
      <c r="D217" s="470"/>
      <c r="E217" s="470"/>
      <c r="F217" s="470"/>
      <c r="G217" s="281" t="str">
        <f>IF(C216&gt;0,VLOOKUP(C216,男子登録情報!$A$1:$H$1688,5,0),"")</f>
        <v/>
      </c>
      <c r="H217" s="475"/>
      <c r="I217" s="475"/>
      <c r="J217" s="281" t="s">
        <v>28</v>
      </c>
      <c r="K217" s="280"/>
      <c r="L217" s="5" t="str">
        <f>IF(K217&gt;0,VLOOKUP(K217,男子登録情報!$M$68:$N$86,2,0),"")</f>
        <v/>
      </c>
      <c r="M217" s="281" t="s">
        <v>29</v>
      </c>
      <c r="N217" s="282"/>
      <c r="O217" s="278" t="str">
        <f t="shared" si="1091"/>
        <v/>
      </c>
      <c r="P217" s="279"/>
      <c r="Q217" s="332" t="str">
        <f t="shared" si="1204"/>
        <v/>
      </c>
      <c r="R217" s="463"/>
      <c r="S217" s="464"/>
      <c r="T217" s="465"/>
      <c r="U217" s="445"/>
      <c r="V217" s="445"/>
      <c r="X217" s="84">
        <f t="shared" si="1201"/>
        <v>0</v>
      </c>
      <c r="Z217" s="97">
        <f t="shared" si="1058"/>
        <v>0</v>
      </c>
      <c r="AA217" s="523"/>
      <c r="AB217" s="84" t="str">
        <f t="shared" si="1052"/>
        <v/>
      </c>
      <c r="AC217" s="84" t="str">
        <f t="shared" si="1053"/>
        <v/>
      </c>
      <c r="AD217" s="84" t="str">
        <f t="shared" si="1054"/>
        <v/>
      </c>
      <c r="AE217" s="84" t="str">
        <f t="shared" si="1055"/>
        <v/>
      </c>
      <c r="AF217" s="100">
        <f t="shared" si="1060"/>
        <v>0</v>
      </c>
      <c r="AG217" s="189" t="str">
        <f t="shared" ref="AG217" si="1258">AG216</f>
        <v/>
      </c>
      <c r="AH217" s="84" t="str">
        <f t="shared" si="1062"/>
        <v/>
      </c>
      <c r="AI217" s="84" t="str">
        <f t="shared" si="1063"/>
        <v/>
      </c>
      <c r="AJ217" s="104" t="str">
        <f t="shared" si="1193"/>
        <v/>
      </c>
      <c r="AK217" s="93">
        <f t="shared" si="1064"/>
        <v>0</v>
      </c>
      <c r="AL217" s="93">
        <f>IFERROR(IF(C217="",0,IF(COUNTIF($C$14:C217,C217)&gt;1,1,0)),"")</f>
        <v>0</v>
      </c>
      <c r="AN217" s="93">
        <f t="shared" si="1065"/>
        <v>0</v>
      </c>
      <c r="AO217" s="93" t="str">
        <f t="shared" si="1066"/>
        <v>00000</v>
      </c>
      <c r="AP217" s="109" t="str">
        <f t="shared" si="1067"/>
        <v>0秒0</v>
      </c>
      <c r="AQ217" s="110">
        <f t="shared" si="1068"/>
        <v>0</v>
      </c>
      <c r="AR217" s="110" t="str">
        <f t="shared" si="1069"/>
        <v>0</v>
      </c>
      <c r="AS217" s="110" t="str">
        <f t="shared" si="1070"/>
        <v>0</v>
      </c>
      <c r="AT217" s="110" t="str">
        <f t="shared" si="1071"/>
        <v>0m</v>
      </c>
      <c r="AU217" s="110" t="str">
        <f t="shared" si="1072"/>
        <v>点</v>
      </c>
      <c r="AV217" s="93">
        <f t="shared" si="1073"/>
        <v>0</v>
      </c>
      <c r="AW217" s="83" t="str">
        <f t="shared" si="1074"/>
        <v/>
      </c>
      <c r="AX217" s="93">
        <f t="shared" si="1075"/>
        <v>0</v>
      </c>
      <c r="AY217" s="93">
        <f t="shared" si="1076"/>
        <v>0</v>
      </c>
      <c r="AZ217" s="93">
        <f t="shared" si="1077"/>
        <v>0</v>
      </c>
      <c r="BA217" s="504"/>
      <c r="BB217" s="504"/>
      <c r="BC217" s="520"/>
      <c r="BD217" s="522"/>
      <c r="BE217" s="84" t="str">
        <f t="shared" si="1078"/>
        <v/>
      </c>
      <c r="BF217" s="84" t="str">
        <f t="shared" si="1079"/>
        <v/>
      </c>
      <c r="BG217" s="84" t="str">
        <f t="shared" si="1080"/>
        <v/>
      </c>
      <c r="BH217" s="124" t="str">
        <f>IF(K217="","",COUNTIF($BG$14:BG217,BG217))</f>
        <v/>
      </c>
      <c r="BI217" s="1" t="str">
        <f t="shared" si="1081"/>
        <v/>
      </c>
      <c r="BJ217" s="523"/>
      <c r="BK217" s="523"/>
      <c r="BL217" s="523"/>
      <c r="BM217" s="523"/>
      <c r="BN217" s="523"/>
      <c r="BO217" s="525"/>
      <c r="BP217" s="523"/>
      <c r="BQ217" s="523"/>
      <c r="BR217" s="84">
        <f>COUNTIF($AH$14:AH217,AG217&amp;"-"&amp;"*5000m*")</f>
        <v>0</v>
      </c>
      <c r="BS217" s="523"/>
      <c r="BT217" s="525"/>
      <c r="BU217" s="523"/>
      <c r="BV217" s="523"/>
      <c r="BW217" s="523"/>
      <c r="BX217" s="523"/>
      <c r="BY217" s="523"/>
      <c r="BZ217" s="523"/>
      <c r="CA217" s="84"/>
    </row>
    <row r="218" spans="1:79" s="1" customFormat="1" ht="18" customHeight="1" thickTop="1" thickBot="1">
      <c r="A218" s="482">
        <v>103</v>
      </c>
      <c r="B218" s="476" t="s">
        <v>1176</v>
      </c>
      <c r="C218" s="471"/>
      <c r="D218" s="469" t="str">
        <f>IF(C218&gt;0,VLOOKUP(C218,男子登録情報!$A$1:$H$1688,3,0),"")</f>
        <v/>
      </c>
      <c r="E218" s="469" t="str">
        <f>IF(C218&gt;0,VLOOKUP(C218,男子登録情報!$A$1:$H$1688,4,0),"")</f>
        <v/>
      </c>
      <c r="F218" s="469" t="str">
        <f>IF(C218&gt;0,VLOOKUP(C218,男子登録情報!$A$1:$H$1688,7,0),"")</f>
        <v/>
      </c>
      <c r="G218" s="320" t="str">
        <f>IF(C218&gt;0,VLOOKUP(C218,男子登録情報!$A$1:$H$1688,8,0),"")</f>
        <v/>
      </c>
      <c r="H218" s="475" t="e">
        <f>IF(G219&gt;0,VLOOKUP(G219,男子登録情報!$N$2:$O$49,2,0),"")</f>
        <v>#N/A</v>
      </c>
      <c r="I218" s="473" t="str">
        <f t="shared" ref="I218" si="1259">IF(C218&gt;0,TEXT(C218,"100000000"),"000000000")</f>
        <v>000000000</v>
      </c>
      <c r="J218" s="321" t="s">
        <v>24</v>
      </c>
      <c r="K218" s="322"/>
      <c r="L218" s="5" t="str">
        <f>IF(K218&gt;0,VLOOKUP(K218,男子登録情報!$M$68:$N$86,2,0),"")</f>
        <v/>
      </c>
      <c r="M218" s="321" t="s">
        <v>27</v>
      </c>
      <c r="N218" s="275"/>
      <c r="O218" s="276" t="str">
        <f t="shared" si="1091"/>
        <v/>
      </c>
      <c r="P218" s="277"/>
      <c r="Q218" s="329" t="str">
        <f t="shared" si="1204"/>
        <v/>
      </c>
      <c r="R218" s="479"/>
      <c r="S218" s="480"/>
      <c r="T218" s="481"/>
      <c r="U218" s="444"/>
      <c r="V218" s="444"/>
      <c r="X218" s="84">
        <f t="shared" si="1201"/>
        <v>0</v>
      </c>
      <c r="Z218" s="97">
        <f t="shared" si="1058"/>
        <v>0</v>
      </c>
      <c r="AA218" s="523">
        <f t="shared" ref="AA218" si="1260">C218</f>
        <v>0</v>
      </c>
      <c r="AB218" s="84" t="str">
        <f t="shared" si="1052"/>
        <v/>
      </c>
      <c r="AC218" s="84" t="str">
        <f t="shared" si="1053"/>
        <v/>
      </c>
      <c r="AD218" s="84" t="str">
        <f t="shared" si="1054"/>
        <v/>
      </c>
      <c r="AE218" s="84" t="str">
        <f t="shared" si="1055"/>
        <v/>
      </c>
      <c r="AF218" s="100">
        <f t="shared" si="1060"/>
        <v>0</v>
      </c>
      <c r="AG218" s="188" t="str">
        <f t="shared" ref="AG218" si="1261">IF(D218="","",D218)</f>
        <v/>
      </c>
      <c r="AH218" s="84" t="str">
        <f t="shared" si="1062"/>
        <v/>
      </c>
      <c r="AI218" s="84" t="str">
        <f t="shared" si="1063"/>
        <v/>
      </c>
      <c r="AJ218" s="104" t="str">
        <f t="shared" si="1193"/>
        <v/>
      </c>
      <c r="AK218" s="93">
        <f t="shared" si="1064"/>
        <v>0</v>
      </c>
      <c r="AL218" s="93">
        <f>IFERROR(IF(C218="",0,IF(COUNTIF($C$14:C218,C218)&gt;1,1,0)),"")</f>
        <v>0</v>
      </c>
      <c r="AN218" s="93">
        <f t="shared" si="1065"/>
        <v>0</v>
      </c>
      <c r="AO218" s="93" t="str">
        <f t="shared" si="1066"/>
        <v>00000</v>
      </c>
      <c r="AP218" s="109" t="str">
        <f t="shared" si="1067"/>
        <v>0秒0</v>
      </c>
      <c r="AQ218" s="110">
        <f t="shared" si="1068"/>
        <v>0</v>
      </c>
      <c r="AR218" s="110" t="str">
        <f t="shared" si="1069"/>
        <v>0</v>
      </c>
      <c r="AS218" s="110" t="str">
        <f t="shared" si="1070"/>
        <v>0</v>
      </c>
      <c r="AT218" s="110" t="str">
        <f t="shared" si="1071"/>
        <v>0m</v>
      </c>
      <c r="AU218" s="110" t="str">
        <f t="shared" si="1072"/>
        <v>点</v>
      </c>
      <c r="AV218" s="93">
        <f t="shared" si="1073"/>
        <v>0</v>
      </c>
      <c r="AW218" s="83" t="str">
        <f t="shared" si="1074"/>
        <v/>
      </c>
      <c r="AX218" s="93">
        <f t="shared" si="1075"/>
        <v>0</v>
      </c>
      <c r="AY218" s="93">
        <f t="shared" si="1076"/>
        <v>0</v>
      </c>
      <c r="AZ218" s="93">
        <f t="shared" si="1077"/>
        <v>0</v>
      </c>
      <c r="BA218" s="503">
        <f>IF(U218="",0,COUNTA($U$14:U219))</f>
        <v>0</v>
      </c>
      <c r="BB218" s="503">
        <f>IF(V218="",0,COUNTA($V$14:V219))</f>
        <v>0</v>
      </c>
      <c r="BC218" s="519" t="e">
        <f>IF(OR($L218="20100",$L219="20100",#REF!="20100"),COUNTIF($L$14:L219,"20100"),0)</f>
        <v>#REF!</v>
      </c>
      <c r="BD218" s="521" t="e">
        <f>IF($BC218=0,0,INDEX($N218:$N219,MATCH("20100",$L218:$L219,0),1))</f>
        <v>#REF!</v>
      </c>
      <c r="BE218" s="84" t="str">
        <f t="shared" si="1078"/>
        <v/>
      </c>
      <c r="BF218" s="84" t="str">
        <f t="shared" si="1079"/>
        <v/>
      </c>
      <c r="BG218" s="84" t="str">
        <f t="shared" si="1080"/>
        <v/>
      </c>
      <c r="BH218" s="124" t="str">
        <f>IF(K218="","",COUNTIF($BG$14:BG218,BG218))</f>
        <v/>
      </c>
      <c r="BI218" s="1" t="str">
        <f t="shared" si="1081"/>
        <v/>
      </c>
      <c r="BJ218" s="523" t="str">
        <f>IF(D218="","",COUNTIF($AG$14:AG218,AG218))</f>
        <v/>
      </c>
      <c r="BK218" s="523">
        <f t="shared" ref="BK218" si="1262">IF(BJ218=1,BJ218,0)</f>
        <v>0</v>
      </c>
      <c r="BL218" s="523" t="str">
        <f t="shared" ref="BL218" si="1263">IF(D218="","",$BP218)</f>
        <v/>
      </c>
      <c r="BM218" s="523" t="str">
        <f t="shared" ref="BM218" si="1264">IF(E218="","",$BP218)</f>
        <v/>
      </c>
      <c r="BN218" s="523" t="str">
        <f t="shared" ref="BN218" si="1265">IF(G218="","",$BP218)</f>
        <v/>
      </c>
      <c r="BO218" s="524" t="str">
        <f t="shared" ref="BO218" si="1266">IFERROR(IF(H218="","",BP218),"")</f>
        <v/>
      </c>
      <c r="BP218" s="523">
        <v>103</v>
      </c>
      <c r="BQ218" s="523">
        <f>IF(C218&gt;0,"",IF(COUNTIF(BL218:BO219,BP218)=4,"",1))</f>
        <v>1</v>
      </c>
      <c r="BR218" s="84">
        <f>COUNTIF($AH$14:AH218,AG218&amp;"-"&amp;"*5000m*")</f>
        <v>0</v>
      </c>
      <c r="BS218" s="523">
        <f>SUM(BR218:BR219)/3</f>
        <v>0</v>
      </c>
      <c r="BT218" s="524" t="str">
        <f>IF(AG218="","",IF(AND(COUNTA(K218:K219)=0,COUNTA(U218:V219)=0),1,""))</f>
        <v/>
      </c>
      <c r="BU218" s="523">
        <f>IF(AND($AG218="",COUNTA(U218)&gt;0),1,0)</f>
        <v>0</v>
      </c>
      <c r="BV218" s="523">
        <f>IF(AND($AG218="",COUNTA(V218)&gt;0),1,0)</f>
        <v>0</v>
      </c>
      <c r="BW218" s="523" t="str">
        <f t="shared" ref="BW218" si="1267">D218&amp;"-"&amp;U218</f>
        <v>-</v>
      </c>
      <c r="BX218" s="523" t="str">
        <f>IF(U218="","",COUNTIF($BW$14:BW218,BW218))</f>
        <v/>
      </c>
      <c r="BY218" s="523" t="str">
        <f t="shared" ref="BY218" si="1268">D218&amp;"-"&amp;V218</f>
        <v>-</v>
      </c>
      <c r="BZ218" s="523" t="str">
        <f>IF(V218="","",COUNTIF($BY$14:BY218,BY218))</f>
        <v/>
      </c>
      <c r="CA218" s="84" t="str">
        <f>IFERROR(IF(VLOOKUP(K218,種目数エラー用!$B:$C,2,FALSE)=(VLOOKUP(K219,種目数エラー用!$B:$C,2,FALSE)),1,""),"")</f>
        <v/>
      </c>
    </row>
    <row r="219" spans="1:79" s="1" customFormat="1" ht="18" customHeight="1" thickBot="1">
      <c r="A219" s="483"/>
      <c r="B219" s="477"/>
      <c r="C219" s="472"/>
      <c r="D219" s="470"/>
      <c r="E219" s="470"/>
      <c r="F219" s="470"/>
      <c r="G219" s="281" t="str">
        <f>IF(C218&gt;0,VLOOKUP(C218,男子登録情報!$A$1:$H$1688,5,0),"")</f>
        <v/>
      </c>
      <c r="H219" s="475"/>
      <c r="I219" s="475"/>
      <c r="J219" s="281" t="s">
        <v>28</v>
      </c>
      <c r="K219" s="280"/>
      <c r="L219" s="5" t="str">
        <f>IF(K219&gt;0,VLOOKUP(K219,男子登録情報!$M$68:$N$86,2,0),"")</f>
        <v/>
      </c>
      <c r="M219" s="281" t="s">
        <v>29</v>
      </c>
      <c r="N219" s="282"/>
      <c r="O219" s="278" t="str">
        <f t="shared" si="1091"/>
        <v/>
      </c>
      <c r="P219" s="279"/>
      <c r="Q219" s="332" t="str">
        <f t="shared" si="1204"/>
        <v/>
      </c>
      <c r="R219" s="463"/>
      <c r="S219" s="464"/>
      <c r="T219" s="465"/>
      <c r="U219" s="445"/>
      <c r="V219" s="445"/>
      <c r="X219" s="84">
        <f t="shared" si="1201"/>
        <v>0</v>
      </c>
      <c r="Z219" s="97">
        <f t="shared" si="1058"/>
        <v>0</v>
      </c>
      <c r="AA219" s="523"/>
      <c r="AB219" s="84" t="str">
        <f t="shared" si="1052"/>
        <v/>
      </c>
      <c r="AC219" s="84" t="str">
        <f t="shared" si="1053"/>
        <v/>
      </c>
      <c r="AD219" s="84" t="str">
        <f t="shared" si="1054"/>
        <v/>
      </c>
      <c r="AE219" s="84" t="str">
        <f t="shared" si="1055"/>
        <v/>
      </c>
      <c r="AF219" s="100">
        <f t="shared" si="1060"/>
        <v>0</v>
      </c>
      <c r="AG219" s="189" t="str">
        <f t="shared" ref="AG219" si="1269">AG218</f>
        <v/>
      </c>
      <c r="AH219" s="84" t="str">
        <f t="shared" si="1062"/>
        <v/>
      </c>
      <c r="AI219" s="84" t="str">
        <f t="shared" si="1063"/>
        <v/>
      </c>
      <c r="AJ219" s="104" t="str">
        <f t="shared" si="1193"/>
        <v/>
      </c>
      <c r="AK219" s="93">
        <f t="shared" si="1064"/>
        <v>0</v>
      </c>
      <c r="AL219" s="93">
        <f>IFERROR(IF(C219="",0,IF(COUNTIF($C$14:C219,C219)&gt;1,1,0)),"")</f>
        <v>0</v>
      </c>
      <c r="AN219" s="93">
        <f t="shared" si="1065"/>
        <v>0</v>
      </c>
      <c r="AO219" s="93" t="str">
        <f t="shared" si="1066"/>
        <v>00000</v>
      </c>
      <c r="AP219" s="109" t="str">
        <f t="shared" si="1067"/>
        <v>0秒0</v>
      </c>
      <c r="AQ219" s="110">
        <f t="shared" si="1068"/>
        <v>0</v>
      </c>
      <c r="AR219" s="110" t="str">
        <f t="shared" si="1069"/>
        <v>0</v>
      </c>
      <c r="AS219" s="110" t="str">
        <f t="shared" si="1070"/>
        <v>0</v>
      </c>
      <c r="AT219" s="110" t="str">
        <f t="shared" si="1071"/>
        <v>0m</v>
      </c>
      <c r="AU219" s="110" t="str">
        <f t="shared" si="1072"/>
        <v>点</v>
      </c>
      <c r="AV219" s="93">
        <f t="shared" si="1073"/>
        <v>0</v>
      </c>
      <c r="AW219" s="83" t="str">
        <f t="shared" si="1074"/>
        <v/>
      </c>
      <c r="AX219" s="93">
        <f t="shared" si="1075"/>
        <v>0</v>
      </c>
      <c r="AY219" s="93">
        <f t="shared" si="1076"/>
        <v>0</v>
      </c>
      <c r="AZ219" s="93">
        <f t="shared" si="1077"/>
        <v>0</v>
      </c>
      <c r="BA219" s="504"/>
      <c r="BB219" s="504"/>
      <c r="BC219" s="520"/>
      <c r="BD219" s="522"/>
      <c r="BE219" s="84" t="str">
        <f t="shared" si="1078"/>
        <v/>
      </c>
      <c r="BF219" s="84" t="str">
        <f t="shared" si="1079"/>
        <v/>
      </c>
      <c r="BG219" s="84" t="str">
        <f t="shared" si="1080"/>
        <v/>
      </c>
      <c r="BH219" s="124" t="str">
        <f>IF(K219="","",COUNTIF($BG$14:BG219,BG219))</f>
        <v/>
      </c>
      <c r="BI219" s="1" t="str">
        <f t="shared" si="1081"/>
        <v/>
      </c>
      <c r="BJ219" s="523"/>
      <c r="BK219" s="523"/>
      <c r="BL219" s="523"/>
      <c r="BM219" s="523"/>
      <c r="BN219" s="523"/>
      <c r="BO219" s="525"/>
      <c r="BP219" s="523"/>
      <c r="BQ219" s="523"/>
      <c r="BR219" s="84">
        <f>COUNTIF($AH$14:AH219,AG219&amp;"-"&amp;"*5000m*")</f>
        <v>0</v>
      </c>
      <c r="BS219" s="523"/>
      <c r="BT219" s="525"/>
      <c r="BU219" s="523"/>
      <c r="BV219" s="523"/>
      <c r="BW219" s="523"/>
      <c r="BX219" s="523"/>
      <c r="BY219" s="523"/>
      <c r="BZ219" s="523"/>
      <c r="CA219" s="84"/>
    </row>
    <row r="220" spans="1:79" s="1" customFormat="1" ht="18" customHeight="1" thickTop="1" thickBot="1">
      <c r="A220" s="482">
        <v>104</v>
      </c>
      <c r="B220" s="476" t="s">
        <v>1176</v>
      </c>
      <c r="C220" s="471"/>
      <c r="D220" s="469" t="str">
        <f>IF(C220&gt;0,VLOOKUP(C220,男子登録情報!$A$1:$H$1688,3,0),"")</f>
        <v/>
      </c>
      <c r="E220" s="469" t="str">
        <f>IF(C220&gt;0,VLOOKUP(C220,男子登録情報!$A$1:$H$1688,4,0),"")</f>
        <v/>
      </c>
      <c r="F220" s="469" t="str">
        <f>IF(C220&gt;0,VLOOKUP(C220,男子登録情報!$A$1:$H$1688,7,0),"")</f>
        <v/>
      </c>
      <c r="G220" s="320" t="str">
        <f>IF(C220&gt;0,VLOOKUP(C220,男子登録情報!$A$1:$H$1688,8,0),"")</f>
        <v/>
      </c>
      <c r="H220" s="475" t="e">
        <f>IF(G221&gt;0,VLOOKUP(G221,男子登録情報!$N$2:$O$49,2,0),"")</f>
        <v>#N/A</v>
      </c>
      <c r="I220" s="473" t="str">
        <f t="shared" ref="I220" si="1270">IF(C220&gt;0,TEXT(C220,"100000000"),"000000000")</f>
        <v>000000000</v>
      </c>
      <c r="J220" s="321" t="s">
        <v>24</v>
      </c>
      <c r="K220" s="322"/>
      <c r="L220" s="5" t="str">
        <f>IF(K220&gt;0,VLOOKUP(K220,男子登録情報!$M$68:$N$86,2,0),"")</f>
        <v/>
      </c>
      <c r="M220" s="321" t="s">
        <v>27</v>
      </c>
      <c r="N220" s="275"/>
      <c r="O220" s="276" t="str">
        <f t="shared" si="1091"/>
        <v/>
      </c>
      <c r="P220" s="277"/>
      <c r="Q220" s="329" t="str">
        <f t="shared" si="1204"/>
        <v/>
      </c>
      <c r="R220" s="479"/>
      <c r="S220" s="480"/>
      <c r="T220" s="481"/>
      <c r="U220" s="444"/>
      <c r="V220" s="444"/>
      <c r="X220" s="84">
        <f t="shared" si="1201"/>
        <v>0</v>
      </c>
      <c r="Z220" s="97">
        <f t="shared" si="1058"/>
        <v>0</v>
      </c>
      <c r="AA220" s="523">
        <f t="shared" ref="AA220" si="1271">C220</f>
        <v>0</v>
      </c>
      <c r="AB220" s="84" t="str">
        <f t="shared" si="1052"/>
        <v/>
      </c>
      <c r="AC220" s="84" t="str">
        <f t="shared" si="1053"/>
        <v/>
      </c>
      <c r="AD220" s="84" t="str">
        <f t="shared" si="1054"/>
        <v/>
      </c>
      <c r="AE220" s="84" t="str">
        <f t="shared" si="1055"/>
        <v/>
      </c>
      <c r="AF220" s="100">
        <f t="shared" si="1060"/>
        <v>0</v>
      </c>
      <c r="AG220" s="188" t="str">
        <f t="shared" ref="AG220" si="1272">IF(D220="","",D220)</f>
        <v/>
      </c>
      <c r="AH220" s="84" t="str">
        <f t="shared" si="1062"/>
        <v/>
      </c>
      <c r="AI220" s="84" t="str">
        <f t="shared" si="1063"/>
        <v/>
      </c>
      <c r="AJ220" s="104" t="str">
        <f t="shared" si="1193"/>
        <v/>
      </c>
      <c r="AK220" s="93">
        <f t="shared" si="1064"/>
        <v>0</v>
      </c>
      <c r="AL220" s="93">
        <f>IFERROR(IF(C220="",0,IF(COUNTIF($C$14:C220,C220)&gt;1,1,0)),"")</f>
        <v>0</v>
      </c>
      <c r="AN220" s="93">
        <f t="shared" si="1065"/>
        <v>0</v>
      </c>
      <c r="AO220" s="93" t="str">
        <f t="shared" si="1066"/>
        <v>00000</v>
      </c>
      <c r="AP220" s="109" t="str">
        <f t="shared" si="1067"/>
        <v>0秒0</v>
      </c>
      <c r="AQ220" s="110">
        <f t="shared" si="1068"/>
        <v>0</v>
      </c>
      <c r="AR220" s="110" t="str">
        <f t="shared" si="1069"/>
        <v>0</v>
      </c>
      <c r="AS220" s="110" t="str">
        <f t="shared" si="1070"/>
        <v>0</v>
      </c>
      <c r="AT220" s="110" t="str">
        <f t="shared" si="1071"/>
        <v>0m</v>
      </c>
      <c r="AU220" s="110" t="str">
        <f t="shared" si="1072"/>
        <v>点</v>
      </c>
      <c r="AV220" s="93">
        <f t="shared" si="1073"/>
        <v>0</v>
      </c>
      <c r="AW220" s="83" t="str">
        <f t="shared" si="1074"/>
        <v/>
      </c>
      <c r="AX220" s="93">
        <f t="shared" si="1075"/>
        <v>0</v>
      </c>
      <c r="AY220" s="93">
        <f t="shared" si="1076"/>
        <v>0</v>
      </c>
      <c r="AZ220" s="93">
        <f t="shared" si="1077"/>
        <v>0</v>
      </c>
      <c r="BA220" s="503">
        <f>IF(U220="",0,COUNTA($U$14:U221))</f>
        <v>0</v>
      </c>
      <c r="BB220" s="503">
        <f>IF(V220="",0,COUNTA($V$14:V221))</f>
        <v>0</v>
      </c>
      <c r="BC220" s="519" t="e">
        <f>IF(OR($L220="20100",$L221="20100",#REF!="20100"),COUNTIF($L$14:L221,"20100"),0)</f>
        <v>#REF!</v>
      </c>
      <c r="BD220" s="521" t="e">
        <f>IF($BC220=0,0,INDEX($N220:$N221,MATCH("20100",$L220:$L221,0),1))</f>
        <v>#REF!</v>
      </c>
      <c r="BE220" s="84" t="str">
        <f t="shared" si="1078"/>
        <v/>
      </c>
      <c r="BF220" s="84" t="str">
        <f t="shared" si="1079"/>
        <v/>
      </c>
      <c r="BG220" s="84" t="str">
        <f t="shared" si="1080"/>
        <v/>
      </c>
      <c r="BH220" s="124" t="str">
        <f>IF(K220="","",COUNTIF($BG$14:BG220,BG220))</f>
        <v/>
      </c>
      <c r="BI220" s="1" t="str">
        <f t="shared" si="1081"/>
        <v/>
      </c>
      <c r="BJ220" s="523" t="str">
        <f>IF(D220="","",COUNTIF($AG$14:AG220,AG220))</f>
        <v/>
      </c>
      <c r="BK220" s="523">
        <f t="shared" ref="BK220" si="1273">IF(BJ220=1,BJ220,0)</f>
        <v>0</v>
      </c>
      <c r="BL220" s="523" t="str">
        <f t="shared" ref="BL220" si="1274">IF(D220="","",$BP220)</f>
        <v/>
      </c>
      <c r="BM220" s="523" t="str">
        <f t="shared" ref="BM220" si="1275">IF(E220="","",$BP220)</f>
        <v/>
      </c>
      <c r="BN220" s="523" t="str">
        <f t="shared" ref="BN220" si="1276">IF(G220="","",$BP220)</f>
        <v/>
      </c>
      <c r="BO220" s="524" t="str">
        <f t="shared" ref="BO220" si="1277">IFERROR(IF(H220="","",BP220),"")</f>
        <v/>
      </c>
      <c r="BP220" s="523">
        <v>104</v>
      </c>
      <c r="BQ220" s="523">
        <f>IF(C220&gt;0,"",IF(COUNTIF(BL220:BO221,BP220)=4,"",1))</f>
        <v>1</v>
      </c>
      <c r="BR220" s="84">
        <f>COUNTIF($AH$14:AH220,AG220&amp;"-"&amp;"*5000m*")</f>
        <v>0</v>
      </c>
      <c r="BS220" s="523">
        <f>SUM(BR220:BR221)/3</f>
        <v>0</v>
      </c>
      <c r="BT220" s="524" t="str">
        <f>IF(AG220="","",IF(AND(COUNTA(K220:K221)=0,COUNTA(U220:V221)=0),1,""))</f>
        <v/>
      </c>
      <c r="BU220" s="523">
        <f>IF(AND($AG220="",COUNTA(U220)&gt;0),1,0)</f>
        <v>0</v>
      </c>
      <c r="BV220" s="523">
        <f>IF(AND($AG220="",COUNTA(V220)&gt;0),1,0)</f>
        <v>0</v>
      </c>
      <c r="BW220" s="523" t="str">
        <f t="shared" ref="BW220" si="1278">D220&amp;"-"&amp;U220</f>
        <v>-</v>
      </c>
      <c r="BX220" s="523" t="str">
        <f>IF(U220="","",COUNTIF($BW$14:BW220,BW220))</f>
        <v/>
      </c>
      <c r="BY220" s="523" t="str">
        <f t="shared" ref="BY220" si="1279">D220&amp;"-"&amp;V220</f>
        <v>-</v>
      </c>
      <c r="BZ220" s="523" t="str">
        <f>IF(V220="","",COUNTIF($BY$14:BY220,BY220))</f>
        <v/>
      </c>
      <c r="CA220" s="84" t="str">
        <f>IFERROR(IF(VLOOKUP(K220,種目数エラー用!$B:$C,2,FALSE)=(VLOOKUP(K221,種目数エラー用!$B:$C,2,FALSE)),1,""),"")</f>
        <v/>
      </c>
    </row>
    <row r="221" spans="1:79" s="1" customFormat="1" ht="18" customHeight="1" thickBot="1">
      <c r="A221" s="483"/>
      <c r="B221" s="477"/>
      <c r="C221" s="472"/>
      <c r="D221" s="470"/>
      <c r="E221" s="470"/>
      <c r="F221" s="470"/>
      <c r="G221" s="281" t="str">
        <f>IF(C220&gt;0,VLOOKUP(C220,男子登録情報!$A$1:$H$1688,5,0),"")</f>
        <v/>
      </c>
      <c r="H221" s="475"/>
      <c r="I221" s="475"/>
      <c r="J221" s="281" t="s">
        <v>28</v>
      </c>
      <c r="K221" s="280"/>
      <c r="L221" s="5" t="str">
        <f>IF(K221&gt;0,VLOOKUP(K221,男子登録情報!$M$68:$N$86,2,0),"")</f>
        <v/>
      </c>
      <c r="M221" s="281" t="s">
        <v>29</v>
      </c>
      <c r="N221" s="282"/>
      <c r="O221" s="278" t="str">
        <f t="shared" si="1091"/>
        <v/>
      </c>
      <c r="P221" s="279"/>
      <c r="Q221" s="332" t="str">
        <f t="shared" si="1204"/>
        <v/>
      </c>
      <c r="R221" s="463"/>
      <c r="S221" s="464"/>
      <c r="T221" s="465"/>
      <c r="U221" s="445"/>
      <c r="V221" s="445"/>
      <c r="X221" s="84">
        <f t="shared" si="1201"/>
        <v>0</v>
      </c>
      <c r="Z221" s="97">
        <f t="shared" si="1058"/>
        <v>0</v>
      </c>
      <c r="AA221" s="523"/>
      <c r="AB221" s="84" t="str">
        <f t="shared" si="1052"/>
        <v/>
      </c>
      <c r="AC221" s="84" t="str">
        <f t="shared" si="1053"/>
        <v/>
      </c>
      <c r="AD221" s="84" t="str">
        <f t="shared" si="1054"/>
        <v/>
      </c>
      <c r="AE221" s="84" t="str">
        <f t="shared" si="1055"/>
        <v/>
      </c>
      <c r="AF221" s="100">
        <f t="shared" si="1060"/>
        <v>0</v>
      </c>
      <c r="AG221" s="189" t="str">
        <f t="shared" ref="AG221" si="1280">AG220</f>
        <v/>
      </c>
      <c r="AH221" s="84" t="str">
        <f t="shared" si="1062"/>
        <v/>
      </c>
      <c r="AI221" s="84" t="str">
        <f t="shared" si="1063"/>
        <v/>
      </c>
      <c r="AJ221" s="104" t="str">
        <f t="shared" si="1193"/>
        <v/>
      </c>
      <c r="AK221" s="93">
        <f t="shared" si="1064"/>
        <v>0</v>
      </c>
      <c r="AL221" s="93">
        <f>IFERROR(IF(C221="",0,IF(COUNTIF($C$14:C221,C221)&gt;1,1,0)),"")</f>
        <v>0</v>
      </c>
      <c r="AN221" s="93">
        <f t="shared" si="1065"/>
        <v>0</v>
      </c>
      <c r="AO221" s="93" t="str">
        <f t="shared" si="1066"/>
        <v>00000</v>
      </c>
      <c r="AP221" s="109" t="str">
        <f t="shared" si="1067"/>
        <v>0秒0</v>
      </c>
      <c r="AQ221" s="110">
        <f t="shared" si="1068"/>
        <v>0</v>
      </c>
      <c r="AR221" s="110" t="str">
        <f t="shared" si="1069"/>
        <v>0</v>
      </c>
      <c r="AS221" s="110" t="str">
        <f t="shared" si="1070"/>
        <v>0</v>
      </c>
      <c r="AT221" s="110" t="str">
        <f t="shared" si="1071"/>
        <v>0m</v>
      </c>
      <c r="AU221" s="110" t="str">
        <f t="shared" si="1072"/>
        <v>点</v>
      </c>
      <c r="AV221" s="93">
        <f t="shared" si="1073"/>
        <v>0</v>
      </c>
      <c r="AW221" s="83" t="str">
        <f t="shared" si="1074"/>
        <v/>
      </c>
      <c r="AX221" s="93">
        <f t="shared" si="1075"/>
        <v>0</v>
      </c>
      <c r="AY221" s="93">
        <f t="shared" si="1076"/>
        <v>0</v>
      </c>
      <c r="AZ221" s="93">
        <f t="shared" si="1077"/>
        <v>0</v>
      </c>
      <c r="BA221" s="504"/>
      <c r="BB221" s="504"/>
      <c r="BC221" s="520"/>
      <c r="BD221" s="522"/>
      <c r="BE221" s="84" t="str">
        <f t="shared" si="1078"/>
        <v/>
      </c>
      <c r="BF221" s="84" t="str">
        <f t="shared" si="1079"/>
        <v/>
      </c>
      <c r="BG221" s="84" t="str">
        <f t="shared" si="1080"/>
        <v/>
      </c>
      <c r="BH221" s="124" t="str">
        <f>IF(K221="","",COUNTIF($BG$14:BG221,BG221))</f>
        <v/>
      </c>
      <c r="BI221" s="1" t="str">
        <f t="shared" si="1081"/>
        <v/>
      </c>
      <c r="BJ221" s="523"/>
      <c r="BK221" s="523"/>
      <c r="BL221" s="523"/>
      <c r="BM221" s="523"/>
      <c r="BN221" s="523"/>
      <c r="BO221" s="525"/>
      <c r="BP221" s="523"/>
      <c r="BQ221" s="523"/>
      <c r="BR221" s="84">
        <f>COUNTIF($AH$14:AH221,AG221&amp;"-"&amp;"*5000m*")</f>
        <v>0</v>
      </c>
      <c r="BS221" s="523"/>
      <c r="BT221" s="525"/>
      <c r="BU221" s="523"/>
      <c r="BV221" s="523"/>
      <c r="BW221" s="523"/>
      <c r="BX221" s="523"/>
      <c r="BY221" s="523"/>
      <c r="BZ221" s="523"/>
      <c r="CA221" s="84"/>
    </row>
    <row r="222" spans="1:79" s="1" customFormat="1" ht="18" customHeight="1" thickTop="1" thickBot="1">
      <c r="A222" s="482">
        <v>105</v>
      </c>
      <c r="B222" s="476" t="s">
        <v>1176</v>
      </c>
      <c r="C222" s="471"/>
      <c r="D222" s="469" t="str">
        <f>IF(C222&gt;0,VLOOKUP(C222,男子登録情報!$A$1:$H$1688,3,0),"")</f>
        <v/>
      </c>
      <c r="E222" s="469" t="str">
        <f>IF(C222&gt;0,VLOOKUP(C222,男子登録情報!$A$1:$H$1688,4,0),"")</f>
        <v/>
      </c>
      <c r="F222" s="469" t="str">
        <f>IF(C222&gt;0,VLOOKUP(C222,男子登録情報!$A$1:$H$1688,7,0),"")</f>
        <v/>
      </c>
      <c r="G222" s="320" t="str">
        <f>IF(C222&gt;0,VLOOKUP(C222,男子登録情報!$A$1:$H$1688,8,0),"")</f>
        <v/>
      </c>
      <c r="H222" s="475" t="e">
        <f>IF(G223&gt;0,VLOOKUP(G223,男子登録情報!$N$2:$O$49,2,0),"")</f>
        <v>#N/A</v>
      </c>
      <c r="I222" s="473" t="str">
        <f t="shared" ref="I222" si="1281">IF(C222&gt;0,TEXT(C222,"100000000"),"000000000")</f>
        <v>000000000</v>
      </c>
      <c r="J222" s="321" t="s">
        <v>24</v>
      </c>
      <c r="K222" s="322"/>
      <c r="L222" s="5" t="str">
        <f>IF(K222&gt;0,VLOOKUP(K222,男子登録情報!$M$68:$N$86,2,0),"")</f>
        <v/>
      </c>
      <c r="M222" s="321" t="s">
        <v>27</v>
      </c>
      <c r="N222" s="275"/>
      <c r="O222" s="276" t="str">
        <f t="shared" si="1091"/>
        <v/>
      </c>
      <c r="P222" s="277"/>
      <c r="Q222" s="329" t="str">
        <f t="shared" si="1204"/>
        <v/>
      </c>
      <c r="R222" s="479"/>
      <c r="S222" s="480"/>
      <c r="T222" s="481"/>
      <c r="U222" s="444"/>
      <c r="V222" s="444"/>
      <c r="X222" s="84">
        <f t="shared" si="1201"/>
        <v>0</v>
      </c>
      <c r="Z222" s="97">
        <f t="shared" si="1058"/>
        <v>0</v>
      </c>
      <c r="AA222" s="523">
        <f t="shared" ref="AA222" si="1282">C222</f>
        <v>0</v>
      </c>
      <c r="AB222" s="84" t="str">
        <f t="shared" si="1052"/>
        <v/>
      </c>
      <c r="AC222" s="84" t="str">
        <f t="shared" si="1053"/>
        <v/>
      </c>
      <c r="AD222" s="84" t="str">
        <f t="shared" si="1054"/>
        <v/>
      </c>
      <c r="AE222" s="84" t="str">
        <f t="shared" si="1055"/>
        <v/>
      </c>
      <c r="AF222" s="100">
        <f t="shared" si="1060"/>
        <v>0</v>
      </c>
      <c r="AG222" s="188" t="str">
        <f t="shared" ref="AG222" si="1283">IF(D222="","",D222)</f>
        <v/>
      </c>
      <c r="AH222" s="84" t="str">
        <f t="shared" si="1062"/>
        <v/>
      </c>
      <c r="AI222" s="84" t="str">
        <f t="shared" si="1063"/>
        <v/>
      </c>
      <c r="AJ222" s="104" t="str">
        <f t="shared" si="1193"/>
        <v/>
      </c>
      <c r="AK222" s="93">
        <f t="shared" si="1064"/>
        <v>0</v>
      </c>
      <c r="AL222" s="93">
        <f>IFERROR(IF(C222="",0,IF(COUNTIF($C$14:C222,C222)&gt;1,1,0)),"")</f>
        <v>0</v>
      </c>
      <c r="AN222" s="93">
        <f t="shared" si="1065"/>
        <v>0</v>
      </c>
      <c r="AO222" s="93" t="str">
        <f t="shared" si="1066"/>
        <v>00000</v>
      </c>
      <c r="AP222" s="109" t="str">
        <f t="shared" si="1067"/>
        <v>0秒0</v>
      </c>
      <c r="AQ222" s="110">
        <f t="shared" si="1068"/>
        <v>0</v>
      </c>
      <c r="AR222" s="110" t="str">
        <f t="shared" si="1069"/>
        <v>0</v>
      </c>
      <c r="AS222" s="110" t="str">
        <f t="shared" si="1070"/>
        <v>0</v>
      </c>
      <c r="AT222" s="110" t="str">
        <f t="shared" si="1071"/>
        <v>0m</v>
      </c>
      <c r="AU222" s="110" t="str">
        <f t="shared" si="1072"/>
        <v>点</v>
      </c>
      <c r="AV222" s="93">
        <f t="shared" si="1073"/>
        <v>0</v>
      </c>
      <c r="AW222" s="83" t="str">
        <f t="shared" si="1074"/>
        <v/>
      </c>
      <c r="AX222" s="93">
        <f t="shared" si="1075"/>
        <v>0</v>
      </c>
      <c r="AY222" s="93">
        <f t="shared" si="1076"/>
        <v>0</v>
      </c>
      <c r="AZ222" s="93">
        <f t="shared" si="1077"/>
        <v>0</v>
      </c>
      <c r="BA222" s="503">
        <f>IF(U222="",0,COUNTA($U$14:U223))</f>
        <v>0</v>
      </c>
      <c r="BB222" s="503">
        <f>IF(V222="",0,COUNTA($V$14:V223))</f>
        <v>0</v>
      </c>
      <c r="BC222" s="519" t="e">
        <f>IF(OR($L222="20100",$L223="20100",#REF!="20100"),COUNTIF($L$14:L223,"20100"),0)</f>
        <v>#REF!</v>
      </c>
      <c r="BD222" s="521" t="e">
        <f>IF($BC222=0,0,INDEX($N222:$N223,MATCH("20100",$L222:$L223,0),1))</f>
        <v>#REF!</v>
      </c>
      <c r="BE222" s="84" t="str">
        <f t="shared" si="1078"/>
        <v/>
      </c>
      <c r="BF222" s="84" t="str">
        <f t="shared" si="1079"/>
        <v/>
      </c>
      <c r="BG222" s="84" t="str">
        <f t="shared" si="1080"/>
        <v/>
      </c>
      <c r="BH222" s="124" t="str">
        <f>IF(K222="","",COUNTIF($BG$14:BG222,BG222))</f>
        <v/>
      </c>
      <c r="BI222" s="1" t="str">
        <f t="shared" si="1081"/>
        <v/>
      </c>
      <c r="BJ222" s="523" t="str">
        <f>IF(D222="","",COUNTIF($AG$14:AG222,AG222))</f>
        <v/>
      </c>
      <c r="BK222" s="523">
        <f t="shared" ref="BK222" si="1284">IF(BJ222=1,BJ222,0)</f>
        <v>0</v>
      </c>
      <c r="BL222" s="523" t="str">
        <f t="shared" ref="BL222" si="1285">IF(D222="","",$BP222)</f>
        <v/>
      </c>
      <c r="BM222" s="523" t="str">
        <f t="shared" ref="BM222" si="1286">IF(E222="","",$BP222)</f>
        <v/>
      </c>
      <c r="BN222" s="523" t="str">
        <f t="shared" ref="BN222" si="1287">IF(G222="","",$BP222)</f>
        <v/>
      </c>
      <c r="BO222" s="524" t="str">
        <f t="shared" ref="BO222" si="1288">IFERROR(IF(H222="","",BP222),"")</f>
        <v/>
      </c>
      <c r="BP222" s="523">
        <v>105</v>
      </c>
      <c r="BQ222" s="523">
        <f>IF(C222&gt;0,"",IF(COUNTIF(BL222:BO223,BP222)=4,"",1))</f>
        <v>1</v>
      </c>
      <c r="BR222" s="84">
        <f>COUNTIF($AH$14:AH222,AG222&amp;"-"&amp;"*5000m*")</f>
        <v>0</v>
      </c>
      <c r="BS222" s="523">
        <f>SUM(BR222:BR223)/3</f>
        <v>0</v>
      </c>
      <c r="BT222" s="524" t="str">
        <f>IF(AG222="","",IF(AND(COUNTA(K222:K223)=0,COUNTA(U222:V223)=0),1,""))</f>
        <v/>
      </c>
      <c r="BU222" s="523">
        <f>IF(AND($AG222="",COUNTA(U222)&gt;0),1,0)</f>
        <v>0</v>
      </c>
      <c r="BV222" s="523">
        <f>IF(AND($AG222="",COUNTA(V222)&gt;0),1,0)</f>
        <v>0</v>
      </c>
      <c r="BW222" s="523" t="str">
        <f t="shared" ref="BW222" si="1289">D222&amp;"-"&amp;U222</f>
        <v>-</v>
      </c>
      <c r="BX222" s="523" t="str">
        <f>IF(U222="","",COUNTIF($BW$14:BW222,BW222))</f>
        <v/>
      </c>
      <c r="BY222" s="523" t="str">
        <f t="shared" ref="BY222" si="1290">D222&amp;"-"&amp;V222</f>
        <v>-</v>
      </c>
      <c r="BZ222" s="523" t="str">
        <f>IF(V222="","",COUNTIF($BY$14:BY222,BY222))</f>
        <v/>
      </c>
      <c r="CA222" s="84" t="str">
        <f>IFERROR(IF(VLOOKUP(K222,種目数エラー用!$B:$C,2,FALSE)=(VLOOKUP(K223,種目数エラー用!$B:$C,2,FALSE)),1,""),"")</f>
        <v/>
      </c>
    </row>
    <row r="223" spans="1:79" s="1" customFormat="1" ht="18" customHeight="1" thickBot="1">
      <c r="A223" s="483"/>
      <c r="B223" s="477"/>
      <c r="C223" s="472"/>
      <c r="D223" s="470"/>
      <c r="E223" s="470"/>
      <c r="F223" s="470"/>
      <c r="G223" s="281" t="str">
        <f>IF(C222&gt;0,VLOOKUP(C222,男子登録情報!$A$1:$H$1688,5,0),"")</f>
        <v/>
      </c>
      <c r="H223" s="475"/>
      <c r="I223" s="475"/>
      <c r="J223" s="281" t="s">
        <v>28</v>
      </c>
      <c r="K223" s="280"/>
      <c r="L223" s="5" t="str">
        <f>IF(K223&gt;0,VLOOKUP(K223,男子登録情報!$M$68:$N$86,2,0),"")</f>
        <v/>
      </c>
      <c r="M223" s="281" t="s">
        <v>29</v>
      </c>
      <c r="N223" s="282"/>
      <c r="O223" s="278" t="str">
        <f t="shared" si="1091"/>
        <v/>
      </c>
      <c r="P223" s="279"/>
      <c r="Q223" s="332" t="str">
        <f t="shared" si="1204"/>
        <v/>
      </c>
      <c r="R223" s="463"/>
      <c r="S223" s="464"/>
      <c r="T223" s="465"/>
      <c r="U223" s="445"/>
      <c r="V223" s="445"/>
      <c r="X223" s="84">
        <f t="shared" si="1201"/>
        <v>0</v>
      </c>
      <c r="Z223" s="97">
        <f t="shared" si="1058"/>
        <v>0</v>
      </c>
      <c r="AA223" s="523"/>
      <c r="AB223" s="84" t="str">
        <f t="shared" si="1052"/>
        <v/>
      </c>
      <c r="AC223" s="84" t="str">
        <f t="shared" si="1053"/>
        <v/>
      </c>
      <c r="AD223" s="84" t="str">
        <f t="shared" si="1054"/>
        <v/>
      </c>
      <c r="AE223" s="84" t="str">
        <f t="shared" si="1055"/>
        <v/>
      </c>
      <c r="AF223" s="100">
        <f t="shared" si="1060"/>
        <v>0</v>
      </c>
      <c r="AG223" s="189" t="str">
        <f t="shared" ref="AG223" si="1291">AG222</f>
        <v/>
      </c>
      <c r="AH223" s="84" t="str">
        <f t="shared" si="1062"/>
        <v/>
      </c>
      <c r="AI223" s="84" t="str">
        <f t="shared" si="1063"/>
        <v/>
      </c>
      <c r="AJ223" s="104" t="str">
        <f t="shared" si="1193"/>
        <v/>
      </c>
      <c r="AK223" s="93">
        <f t="shared" si="1064"/>
        <v>0</v>
      </c>
      <c r="AL223" s="93">
        <f>IFERROR(IF(C223="",0,IF(COUNTIF($C$14:C223,C223)&gt;1,1,0)),"")</f>
        <v>0</v>
      </c>
      <c r="AN223" s="93">
        <f t="shared" si="1065"/>
        <v>0</v>
      </c>
      <c r="AO223" s="93" t="str">
        <f t="shared" si="1066"/>
        <v>00000</v>
      </c>
      <c r="AP223" s="109" t="str">
        <f t="shared" si="1067"/>
        <v>0秒0</v>
      </c>
      <c r="AQ223" s="110">
        <f t="shared" si="1068"/>
        <v>0</v>
      </c>
      <c r="AR223" s="110" t="str">
        <f t="shared" si="1069"/>
        <v>0</v>
      </c>
      <c r="AS223" s="110" t="str">
        <f t="shared" si="1070"/>
        <v>0</v>
      </c>
      <c r="AT223" s="110" t="str">
        <f t="shared" si="1071"/>
        <v>0m</v>
      </c>
      <c r="AU223" s="110" t="str">
        <f t="shared" si="1072"/>
        <v>点</v>
      </c>
      <c r="AV223" s="93">
        <f t="shared" si="1073"/>
        <v>0</v>
      </c>
      <c r="AW223" s="83" t="str">
        <f t="shared" si="1074"/>
        <v/>
      </c>
      <c r="AX223" s="93">
        <f t="shared" si="1075"/>
        <v>0</v>
      </c>
      <c r="AY223" s="93">
        <f t="shared" si="1076"/>
        <v>0</v>
      </c>
      <c r="AZ223" s="93">
        <f t="shared" si="1077"/>
        <v>0</v>
      </c>
      <c r="BA223" s="504"/>
      <c r="BB223" s="504"/>
      <c r="BC223" s="520"/>
      <c r="BD223" s="522"/>
      <c r="BE223" s="84" t="str">
        <f t="shared" si="1078"/>
        <v/>
      </c>
      <c r="BF223" s="84" t="str">
        <f t="shared" si="1079"/>
        <v/>
      </c>
      <c r="BG223" s="84" t="str">
        <f t="shared" si="1080"/>
        <v/>
      </c>
      <c r="BH223" s="124" t="str">
        <f>IF(K223="","",COUNTIF($BG$14:BG223,BG223))</f>
        <v/>
      </c>
      <c r="BI223" s="1" t="str">
        <f t="shared" si="1081"/>
        <v/>
      </c>
      <c r="BJ223" s="523"/>
      <c r="BK223" s="523"/>
      <c r="BL223" s="523"/>
      <c r="BM223" s="523"/>
      <c r="BN223" s="523"/>
      <c r="BO223" s="525"/>
      <c r="BP223" s="523"/>
      <c r="BQ223" s="523"/>
      <c r="BR223" s="84">
        <f>COUNTIF($AH$14:AH223,AG223&amp;"-"&amp;"*5000m*")</f>
        <v>0</v>
      </c>
      <c r="BS223" s="523"/>
      <c r="BT223" s="525"/>
      <c r="BU223" s="523"/>
      <c r="BV223" s="523"/>
      <c r="BW223" s="523"/>
      <c r="BX223" s="523"/>
      <c r="BY223" s="523"/>
      <c r="BZ223" s="523"/>
      <c r="CA223" s="84"/>
    </row>
    <row r="224" spans="1:79" s="1" customFormat="1" ht="18" customHeight="1" thickTop="1" thickBot="1">
      <c r="A224" s="482">
        <v>106</v>
      </c>
      <c r="B224" s="476" t="s">
        <v>1176</v>
      </c>
      <c r="C224" s="471"/>
      <c r="D224" s="469" t="str">
        <f>IF(C224&gt;0,VLOOKUP(C224,男子登録情報!$A$1:$H$1688,3,0),"")</f>
        <v/>
      </c>
      <c r="E224" s="469" t="str">
        <f>IF(C224&gt;0,VLOOKUP(C224,男子登録情報!$A$1:$H$1688,4,0),"")</f>
        <v/>
      </c>
      <c r="F224" s="469" t="str">
        <f>IF(C224&gt;0,VLOOKUP(C224,男子登録情報!$A$1:$H$1688,7,0),"")</f>
        <v/>
      </c>
      <c r="G224" s="320" t="str">
        <f>IF(C224&gt;0,VLOOKUP(C224,男子登録情報!$A$1:$H$1688,8,0),"")</f>
        <v/>
      </c>
      <c r="H224" s="475" t="e">
        <f>IF(G225&gt;0,VLOOKUP(G225,男子登録情報!$N$2:$O$49,2,0),"")</f>
        <v>#N/A</v>
      </c>
      <c r="I224" s="473" t="str">
        <f t="shared" ref="I224" si="1292">IF(C224&gt;0,TEXT(C224,"100000000"),"000000000")</f>
        <v>000000000</v>
      </c>
      <c r="J224" s="321" t="s">
        <v>24</v>
      </c>
      <c r="K224" s="322"/>
      <c r="L224" s="5" t="str">
        <f>IF(K224&gt;0,VLOOKUP(K224,男子登録情報!$M$68:$N$86,2,0),"")</f>
        <v/>
      </c>
      <c r="M224" s="321" t="s">
        <v>27</v>
      </c>
      <c r="N224" s="275"/>
      <c r="O224" s="276" t="str">
        <f t="shared" si="1091"/>
        <v/>
      </c>
      <c r="P224" s="277"/>
      <c r="Q224" s="329" t="str">
        <f t="shared" si="1204"/>
        <v/>
      </c>
      <c r="R224" s="479"/>
      <c r="S224" s="480"/>
      <c r="T224" s="481"/>
      <c r="U224" s="444"/>
      <c r="V224" s="444"/>
      <c r="X224" s="84">
        <f t="shared" si="1201"/>
        <v>0</v>
      </c>
      <c r="Z224" s="97">
        <f t="shared" si="1058"/>
        <v>0</v>
      </c>
      <c r="AA224" s="523">
        <f t="shared" ref="AA224" si="1293">C224</f>
        <v>0</v>
      </c>
      <c r="AB224" s="84" t="str">
        <f t="shared" si="1052"/>
        <v/>
      </c>
      <c r="AC224" s="84" t="str">
        <f t="shared" si="1053"/>
        <v/>
      </c>
      <c r="AD224" s="84" t="str">
        <f t="shared" si="1054"/>
        <v/>
      </c>
      <c r="AE224" s="84" t="str">
        <f t="shared" si="1055"/>
        <v/>
      </c>
      <c r="AF224" s="100">
        <f t="shared" si="1060"/>
        <v>0</v>
      </c>
      <c r="AG224" s="188" t="str">
        <f t="shared" ref="AG224" si="1294">IF(D224="","",D224)</f>
        <v/>
      </c>
      <c r="AH224" s="84" t="str">
        <f t="shared" si="1062"/>
        <v/>
      </c>
      <c r="AI224" s="84" t="str">
        <f t="shared" si="1063"/>
        <v/>
      </c>
      <c r="AJ224" s="104" t="str">
        <f t="shared" si="1193"/>
        <v/>
      </c>
      <c r="AK224" s="93">
        <f t="shared" si="1064"/>
        <v>0</v>
      </c>
      <c r="AL224" s="93">
        <f>IFERROR(IF(C224="",0,IF(COUNTIF($C$14:C224,C224)&gt;1,1,0)),"")</f>
        <v>0</v>
      </c>
      <c r="AN224" s="93">
        <f t="shared" si="1065"/>
        <v>0</v>
      </c>
      <c r="AO224" s="93" t="str">
        <f t="shared" si="1066"/>
        <v>00000</v>
      </c>
      <c r="AP224" s="109" t="str">
        <f t="shared" si="1067"/>
        <v>0秒0</v>
      </c>
      <c r="AQ224" s="110">
        <f t="shared" si="1068"/>
        <v>0</v>
      </c>
      <c r="AR224" s="110" t="str">
        <f t="shared" si="1069"/>
        <v>0</v>
      </c>
      <c r="AS224" s="110" t="str">
        <f t="shared" si="1070"/>
        <v>0</v>
      </c>
      <c r="AT224" s="110" t="str">
        <f t="shared" si="1071"/>
        <v>0m</v>
      </c>
      <c r="AU224" s="110" t="str">
        <f t="shared" si="1072"/>
        <v>点</v>
      </c>
      <c r="AV224" s="93">
        <f t="shared" si="1073"/>
        <v>0</v>
      </c>
      <c r="AW224" s="83" t="str">
        <f t="shared" si="1074"/>
        <v/>
      </c>
      <c r="AX224" s="93">
        <f t="shared" si="1075"/>
        <v>0</v>
      </c>
      <c r="AY224" s="93">
        <f t="shared" si="1076"/>
        <v>0</v>
      </c>
      <c r="AZ224" s="93">
        <f t="shared" si="1077"/>
        <v>0</v>
      </c>
      <c r="BA224" s="503">
        <f>IF(U224="",0,COUNTA($U$14:U225))</f>
        <v>0</v>
      </c>
      <c r="BB224" s="503">
        <f>IF(V224="",0,COUNTA($V$14:V225))</f>
        <v>0</v>
      </c>
      <c r="BC224" s="519" t="e">
        <f>IF(OR($L224="20100",$L225="20100",#REF!="20100"),COUNTIF($L$14:L225,"20100"),0)</f>
        <v>#REF!</v>
      </c>
      <c r="BD224" s="521" t="e">
        <f>IF($BC224=0,0,INDEX($N224:$N225,MATCH("20100",$L224:$L225,0),1))</f>
        <v>#REF!</v>
      </c>
      <c r="BE224" s="84" t="str">
        <f t="shared" si="1078"/>
        <v/>
      </c>
      <c r="BF224" s="84" t="str">
        <f t="shared" si="1079"/>
        <v/>
      </c>
      <c r="BG224" s="84" t="str">
        <f t="shared" si="1080"/>
        <v/>
      </c>
      <c r="BH224" s="124" t="str">
        <f>IF(K224="","",COUNTIF($BG$14:BG224,BG224))</f>
        <v/>
      </c>
      <c r="BI224" s="1" t="str">
        <f t="shared" si="1081"/>
        <v/>
      </c>
      <c r="BJ224" s="523" t="str">
        <f>IF(D224="","",COUNTIF($AG$14:AG224,AG224))</f>
        <v/>
      </c>
      <c r="BK224" s="523">
        <f t="shared" ref="BK224" si="1295">IF(BJ224=1,BJ224,0)</f>
        <v>0</v>
      </c>
      <c r="BL224" s="523" t="str">
        <f t="shared" ref="BL224" si="1296">IF(D224="","",$BP224)</f>
        <v/>
      </c>
      <c r="BM224" s="523" t="str">
        <f t="shared" ref="BM224" si="1297">IF(E224="","",$BP224)</f>
        <v/>
      </c>
      <c r="BN224" s="523" t="str">
        <f t="shared" ref="BN224" si="1298">IF(G224="","",$BP224)</f>
        <v/>
      </c>
      <c r="BO224" s="524" t="str">
        <f t="shared" ref="BO224" si="1299">IFERROR(IF(H224="","",BP224),"")</f>
        <v/>
      </c>
      <c r="BP224" s="523">
        <v>106</v>
      </c>
      <c r="BQ224" s="523">
        <f>IF(C224&gt;0,"",IF(COUNTIF(BL224:BO225,BP224)=4,"",1))</f>
        <v>1</v>
      </c>
      <c r="BR224" s="84">
        <f>COUNTIF($AH$14:AH224,AG224&amp;"-"&amp;"*5000m*")</f>
        <v>0</v>
      </c>
      <c r="BS224" s="523">
        <f>SUM(BR224:BR225)/3</f>
        <v>0</v>
      </c>
      <c r="BT224" s="524" t="str">
        <f>IF(AG224="","",IF(AND(COUNTA(K224:K225)=0,COUNTA(U224:V225)=0),1,""))</f>
        <v/>
      </c>
      <c r="BU224" s="523">
        <f>IF(AND($AG224="",COUNTA(U224)&gt;0),1,0)</f>
        <v>0</v>
      </c>
      <c r="BV224" s="523">
        <f>IF(AND($AG224="",COUNTA(V224)&gt;0),1,0)</f>
        <v>0</v>
      </c>
      <c r="BW224" s="523" t="str">
        <f t="shared" ref="BW224" si="1300">D224&amp;"-"&amp;U224</f>
        <v>-</v>
      </c>
      <c r="BX224" s="523" t="str">
        <f>IF(U224="","",COUNTIF($BW$14:BW224,BW224))</f>
        <v/>
      </c>
      <c r="BY224" s="523" t="str">
        <f t="shared" ref="BY224" si="1301">D224&amp;"-"&amp;V224</f>
        <v>-</v>
      </c>
      <c r="BZ224" s="523" t="str">
        <f>IF(V224="","",COUNTIF($BY$14:BY224,BY224))</f>
        <v/>
      </c>
      <c r="CA224" s="84" t="str">
        <f>IFERROR(IF(VLOOKUP(K224,種目数エラー用!$B:$C,2,FALSE)=(VLOOKUP(K225,種目数エラー用!$B:$C,2,FALSE)),1,""),"")</f>
        <v/>
      </c>
    </row>
    <row r="225" spans="1:79" s="1" customFormat="1" ht="18" customHeight="1" thickBot="1">
      <c r="A225" s="483"/>
      <c r="B225" s="477"/>
      <c r="C225" s="472"/>
      <c r="D225" s="470"/>
      <c r="E225" s="470"/>
      <c r="F225" s="470"/>
      <c r="G225" s="281" t="str">
        <f>IF(C224&gt;0,VLOOKUP(C224,男子登録情報!$A$1:$H$1688,5,0),"")</f>
        <v/>
      </c>
      <c r="H225" s="475"/>
      <c r="I225" s="475"/>
      <c r="J225" s="281" t="s">
        <v>28</v>
      </c>
      <c r="K225" s="280"/>
      <c r="L225" s="5" t="str">
        <f>IF(K225&gt;0,VLOOKUP(K225,男子登録情報!$M$68:$N$86,2,0),"")</f>
        <v/>
      </c>
      <c r="M225" s="281" t="s">
        <v>29</v>
      </c>
      <c r="N225" s="282"/>
      <c r="O225" s="278" t="str">
        <f t="shared" si="1091"/>
        <v/>
      </c>
      <c r="P225" s="279"/>
      <c r="Q225" s="332" t="str">
        <f t="shared" si="1204"/>
        <v/>
      </c>
      <c r="R225" s="463"/>
      <c r="S225" s="464"/>
      <c r="T225" s="465"/>
      <c r="U225" s="445"/>
      <c r="V225" s="445"/>
      <c r="X225" s="84">
        <f t="shared" si="1201"/>
        <v>0</v>
      </c>
      <c r="Z225" s="97">
        <f t="shared" si="1058"/>
        <v>0</v>
      </c>
      <c r="AA225" s="523"/>
      <c r="AB225" s="84" t="str">
        <f t="shared" si="1052"/>
        <v/>
      </c>
      <c r="AC225" s="84" t="str">
        <f t="shared" si="1053"/>
        <v/>
      </c>
      <c r="AD225" s="84" t="str">
        <f t="shared" si="1054"/>
        <v/>
      </c>
      <c r="AE225" s="84" t="str">
        <f t="shared" si="1055"/>
        <v/>
      </c>
      <c r="AF225" s="100">
        <f t="shared" si="1060"/>
        <v>0</v>
      </c>
      <c r="AG225" s="189" t="str">
        <f t="shared" ref="AG225" si="1302">AG224</f>
        <v/>
      </c>
      <c r="AH225" s="84" t="str">
        <f t="shared" si="1062"/>
        <v/>
      </c>
      <c r="AI225" s="84" t="str">
        <f t="shared" si="1063"/>
        <v/>
      </c>
      <c r="AJ225" s="104" t="str">
        <f t="shared" si="1193"/>
        <v/>
      </c>
      <c r="AK225" s="93">
        <f t="shared" si="1064"/>
        <v>0</v>
      </c>
      <c r="AL225" s="93">
        <f>IFERROR(IF(C225="",0,IF(COUNTIF($C$14:C225,C225)&gt;1,1,0)),"")</f>
        <v>0</v>
      </c>
      <c r="AN225" s="93">
        <f t="shared" si="1065"/>
        <v>0</v>
      </c>
      <c r="AO225" s="93" t="str">
        <f t="shared" si="1066"/>
        <v>00000</v>
      </c>
      <c r="AP225" s="109" t="str">
        <f t="shared" si="1067"/>
        <v>0秒0</v>
      </c>
      <c r="AQ225" s="110">
        <f t="shared" si="1068"/>
        <v>0</v>
      </c>
      <c r="AR225" s="110" t="str">
        <f t="shared" si="1069"/>
        <v>0</v>
      </c>
      <c r="AS225" s="110" t="str">
        <f t="shared" si="1070"/>
        <v>0</v>
      </c>
      <c r="AT225" s="110" t="str">
        <f t="shared" si="1071"/>
        <v>0m</v>
      </c>
      <c r="AU225" s="110" t="str">
        <f t="shared" si="1072"/>
        <v>点</v>
      </c>
      <c r="AV225" s="93">
        <f t="shared" si="1073"/>
        <v>0</v>
      </c>
      <c r="AW225" s="83" t="str">
        <f t="shared" si="1074"/>
        <v/>
      </c>
      <c r="AX225" s="93">
        <f t="shared" si="1075"/>
        <v>0</v>
      </c>
      <c r="AY225" s="93">
        <f t="shared" si="1076"/>
        <v>0</v>
      </c>
      <c r="AZ225" s="93">
        <f t="shared" si="1077"/>
        <v>0</v>
      </c>
      <c r="BA225" s="504"/>
      <c r="BB225" s="504"/>
      <c r="BC225" s="520"/>
      <c r="BD225" s="522"/>
      <c r="BE225" s="84" t="str">
        <f t="shared" si="1078"/>
        <v/>
      </c>
      <c r="BF225" s="84" t="str">
        <f t="shared" si="1079"/>
        <v/>
      </c>
      <c r="BG225" s="84" t="str">
        <f t="shared" si="1080"/>
        <v/>
      </c>
      <c r="BH225" s="124" t="str">
        <f>IF(K225="","",COUNTIF($BG$14:BG225,BG225))</f>
        <v/>
      </c>
      <c r="BI225" s="1" t="str">
        <f t="shared" si="1081"/>
        <v/>
      </c>
      <c r="BJ225" s="523"/>
      <c r="BK225" s="523"/>
      <c r="BL225" s="523"/>
      <c r="BM225" s="523"/>
      <c r="BN225" s="523"/>
      <c r="BO225" s="525"/>
      <c r="BP225" s="523"/>
      <c r="BQ225" s="523"/>
      <c r="BR225" s="84">
        <f>COUNTIF($AH$14:AH225,AG225&amp;"-"&amp;"*5000m*")</f>
        <v>0</v>
      </c>
      <c r="BS225" s="523"/>
      <c r="BT225" s="525"/>
      <c r="BU225" s="523"/>
      <c r="BV225" s="523"/>
      <c r="BW225" s="523"/>
      <c r="BX225" s="523"/>
      <c r="BY225" s="523"/>
      <c r="BZ225" s="523"/>
      <c r="CA225" s="84"/>
    </row>
    <row r="226" spans="1:79" s="1" customFormat="1" ht="18" customHeight="1" thickTop="1" thickBot="1">
      <c r="A226" s="482">
        <v>107</v>
      </c>
      <c r="B226" s="476" t="s">
        <v>1176</v>
      </c>
      <c r="C226" s="471"/>
      <c r="D226" s="469" t="str">
        <f>IF(C226&gt;0,VLOOKUP(C226,男子登録情報!$A$1:$H$1688,3,0),"")</f>
        <v/>
      </c>
      <c r="E226" s="469" t="str">
        <f>IF(C226&gt;0,VLOOKUP(C226,男子登録情報!$A$1:$H$1688,4,0),"")</f>
        <v/>
      </c>
      <c r="F226" s="469" t="str">
        <f>IF(C226&gt;0,VLOOKUP(C226,男子登録情報!$A$1:$H$1688,7,0),"")</f>
        <v/>
      </c>
      <c r="G226" s="320" t="str">
        <f>IF(C226&gt;0,VLOOKUP(C226,男子登録情報!$A$1:$H$1688,8,0),"")</f>
        <v/>
      </c>
      <c r="H226" s="475" t="e">
        <f>IF(G227&gt;0,VLOOKUP(G227,男子登録情報!$N$2:$O$49,2,0),"")</f>
        <v>#N/A</v>
      </c>
      <c r="I226" s="473" t="str">
        <f t="shared" ref="I226" si="1303">IF(C226&gt;0,TEXT(C226,"100000000"),"000000000")</f>
        <v>000000000</v>
      </c>
      <c r="J226" s="321" t="s">
        <v>24</v>
      </c>
      <c r="K226" s="322"/>
      <c r="L226" s="5" t="str">
        <f>IF(K226&gt;0,VLOOKUP(K226,男子登録情報!$M$68:$N$86,2,0),"")</f>
        <v/>
      </c>
      <c r="M226" s="321" t="s">
        <v>27</v>
      </c>
      <c r="N226" s="275"/>
      <c r="O226" s="276" t="str">
        <f t="shared" si="1091"/>
        <v/>
      </c>
      <c r="P226" s="277"/>
      <c r="Q226" s="329" t="str">
        <f t="shared" si="1204"/>
        <v/>
      </c>
      <c r="R226" s="479"/>
      <c r="S226" s="480"/>
      <c r="T226" s="481"/>
      <c r="U226" s="444"/>
      <c r="V226" s="444"/>
      <c r="X226" s="84">
        <f t="shared" si="1201"/>
        <v>0</v>
      </c>
      <c r="Z226" s="97">
        <f t="shared" si="1058"/>
        <v>0</v>
      </c>
      <c r="AA226" s="523">
        <f t="shared" ref="AA226" si="1304">C226</f>
        <v>0</v>
      </c>
      <c r="AB226" s="84" t="str">
        <f t="shared" si="1052"/>
        <v/>
      </c>
      <c r="AC226" s="84" t="str">
        <f t="shared" si="1053"/>
        <v/>
      </c>
      <c r="AD226" s="84" t="str">
        <f t="shared" si="1054"/>
        <v/>
      </c>
      <c r="AE226" s="84" t="str">
        <f t="shared" si="1055"/>
        <v/>
      </c>
      <c r="AF226" s="100">
        <f t="shared" si="1060"/>
        <v>0</v>
      </c>
      <c r="AG226" s="188" t="str">
        <f t="shared" ref="AG226" si="1305">IF(D226="","",D226)</f>
        <v/>
      </c>
      <c r="AH226" s="84" t="str">
        <f t="shared" si="1062"/>
        <v/>
      </c>
      <c r="AI226" s="84" t="str">
        <f t="shared" si="1063"/>
        <v/>
      </c>
      <c r="AJ226" s="104" t="str">
        <f t="shared" si="1193"/>
        <v/>
      </c>
      <c r="AK226" s="93">
        <f t="shared" si="1064"/>
        <v>0</v>
      </c>
      <c r="AL226" s="93">
        <f>IFERROR(IF(C226="",0,IF(COUNTIF($C$14:C226,C226)&gt;1,1,0)),"")</f>
        <v>0</v>
      </c>
      <c r="AN226" s="93">
        <f t="shared" si="1065"/>
        <v>0</v>
      </c>
      <c r="AO226" s="93" t="str">
        <f t="shared" si="1066"/>
        <v>00000</v>
      </c>
      <c r="AP226" s="109" t="str">
        <f t="shared" si="1067"/>
        <v>0秒0</v>
      </c>
      <c r="AQ226" s="110">
        <f t="shared" si="1068"/>
        <v>0</v>
      </c>
      <c r="AR226" s="110" t="str">
        <f t="shared" si="1069"/>
        <v>0</v>
      </c>
      <c r="AS226" s="110" t="str">
        <f t="shared" si="1070"/>
        <v>0</v>
      </c>
      <c r="AT226" s="110" t="str">
        <f t="shared" si="1071"/>
        <v>0m</v>
      </c>
      <c r="AU226" s="110" t="str">
        <f t="shared" si="1072"/>
        <v>点</v>
      </c>
      <c r="AV226" s="93">
        <f t="shared" si="1073"/>
        <v>0</v>
      </c>
      <c r="AW226" s="83" t="str">
        <f t="shared" si="1074"/>
        <v/>
      </c>
      <c r="AX226" s="93">
        <f t="shared" si="1075"/>
        <v>0</v>
      </c>
      <c r="AY226" s="93">
        <f t="shared" si="1076"/>
        <v>0</v>
      </c>
      <c r="AZ226" s="93">
        <f t="shared" si="1077"/>
        <v>0</v>
      </c>
      <c r="BA226" s="503">
        <f>IF(U226="",0,COUNTA($U$14:U227))</f>
        <v>0</v>
      </c>
      <c r="BB226" s="503">
        <f>IF(V226="",0,COUNTA($V$14:V227))</f>
        <v>0</v>
      </c>
      <c r="BC226" s="519" t="e">
        <f>IF(OR($L226="20100",$L227="20100",#REF!="20100"),COUNTIF($L$14:L227,"20100"),0)</f>
        <v>#REF!</v>
      </c>
      <c r="BD226" s="521" t="e">
        <f>IF($BC226=0,0,INDEX($N226:$N227,MATCH("20100",$L226:$L227,0),1))</f>
        <v>#REF!</v>
      </c>
      <c r="BE226" s="84" t="str">
        <f t="shared" si="1078"/>
        <v/>
      </c>
      <c r="BF226" s="84" t="str">
        <f t="shared" si="1079"/>
        <v/>
      </c>
      <c r="BG226" s="84" t="str">
        <f t="shared" si="1080"/>
        <v/>
      </c>
      <c r="BH226" s="124" t="str">
        <f>IF(K226="","",COUNTIF($BG$14:BG226,BG226))</f>
        <v/>
      </c>
      <c r="BI226" s="1" t="str">
        <f t="shared" si="1081"/>
        <v/>
      </c>
      <c r="BJ226" s="523" t="str">
        <f>IF(D226="","",COUNTIF($AG$14:AG226,AG226))</f>
        <v/>
      </c>
      <c r="BK226" s="523">
        <f t="shared" ref="BK226" si="1306">IF(BJ226=1,BJ226,0)</f>
        <v>0</v>
      </c>
      <c r="BL226" s="523" t="str">
        <f t="shared" ref="BL226" si="1307">IF(D226="","",$BP226)</f>
        <v/>
      </c>
      <c r="BM226" s="523" t="str">
        <f t="shared" ref="BM226" si="1308">IF(E226="","",$BP226)</f>
        <v/>
      </c>
      <c r="BN226" s="523" t="str">
        <f t="shared" ref="BN226" si="1309">IF(G226="","",$BP226)</f>
        <v/>
      </c>
      <c r="BO226" s="524" t="str">
        <f t="shared" ref="BO226" si="1310">IFERROR(IF(H226="","",BP226),"")</f>
        <v/>
      </c>
      <c r="BP226" s="523">
        <v>107</v>
      </c>
      <c r="BQ226" s="523">
        <f>IF(C226&gt;0,"",IF(COUNTIF(BL226:BO227,BP226)=4,"",1))</f>
        <v>1</v>
      </c>
      <c r="BR226" s="84">
        <f>COUNTIF($AH$14:AH226,AG226&amp;"-"&amp;"*5000m*")</f>
        <v>0</v>
      </c>
      <c r="BS226" s="523">
        <f>SUM(BR226:BR227)/3</f>
        <v>0</v>
      </c>
      <c r="BT226" s="524" t="str">
        <f>IF(AG226="","",IF(AND(COUNTA(K226:K227)=0,COUNTA(U226:V227)=0),1,""))</f>
        <v/>
      </c>
      <c r="BU226" s="523">
        <f>IF(AND($AG226="",COUNTA(U226)&gt;0),1,0)</f>
        <v>0</v>
      </c>
      <c r="BV226" s="523">
        <f>IF(AND($AG226="",COUNTA(V226)&gt;0),1,0)</f>
        <v>0</v>
      </c>
      <c r="BW226" s="523" t="str">
        <f t="shared" ref="BW226" si="1311">D226&amp;"-"&amp;U226</f>
        <v>-</v>
      </c>
      <c r="BX226" s="523" t="str">
        <f>IF(U226="","",COUNTIF($BW$14:BW226,BW226))</f>
        <v/>
      </c>
      <c r="BY226" s="523" t="str">
        <f t="shared" ref="BY226" si="1312">D226&amp;"-"&amp;V226</f>
        <v>-</v>
      </c>
      <c r="BZ226" s="523" t="str">
        <f>IF(V226="","",COUNTIF($BY$14:BY226,BY226))</f>
        <v/>
      </c>
      <c r="CA226" s="84" t="str">
        <f>IFERROR(IF(VLOOKUP(K226,種目数エラー用!$B:$C,2,FALSE)=(VLOOKUP(K227,種目数エラー用!$B:$C,2,FALSE)),1,""),"")</f>
        <v/>
      </c>
    </row>
    <row r="227" spans="1:79" s="1" customFormat="1" ht="18" customHeight="1" thickBot="1">
      <c r="A227" s="483"/>
      <c r="B227" s="477"/>
      <c r="C227" s="472"/>
      <c r="D227" s="470"/>
      <c r="E227" s="470"/>
      <c r="F227" s="470"/>
      <c r="G227" s="281" t="str">
        <f>IF(C226&gt;0,VLOOKUP(C226,男子登録情報!$A$1:$H$1688,5,0),"")</f>
        <v/>
      </c>
      <c r="H227" s="475"/>
      <c r="I227" s="475"/>
      <c r="J227" s="281" t="s">
        <v>28</v>
      </c>
      <c r="K227" s="280"/>
      <c r="L227" s="5" t="str">
        <f>IF(K227&gt;0,VLOOKUP(K227,男子登録情報!$M$68:$N$86,2,0),"")</f>
        <v/>
      </c>
      <c r="M227" s="281" t="s">
        <v>29</v>
      </c>
      <c r="N227" s="282"/>
      <c r="O227" s="278" t="str">
        <f t="shared" si="1091"/>
        <v/>
      </c>
      <c r="P227" s="279"/>
      <c r="Q227" s="332" t="str">
        <f t="shared" si="1204"/>
        <v/>
      </c>
      <c r="R227" s="463"/>
      <c r="S227" s="464"/>
      <c r="T227" s="465"/>
      <c r="U227" s="445"/>
      <c r="V227" s="445"/>
      <c r="X227" s="84">
        <f t="shared" si="1201"/>
        <v>0</v>
      </c>
      <c r="Z227" s="97">
        <f t="shared" si="1058"/>
        <v>0</v>
      </c>
      <c r="AA227" s="523"/>
      <c r="AB227" s="84" t="str">
        <f t="shared" si="1052"/>
        <v/>
      </c>
      <c r="AC227" s="84" t="str">
        <f t="shared" si="1053"/>
        <v/>
      </c>
      <c r="AD227" s="84" t="str">
        <f t="shared" si="1054"/>
        <v/>
      </c>
      <c r="AE227" s="84" t="str">
        <f t="shared" si="1055"/>
        <v/>
      </c>
      <c r="AF227" s="100">
        <f t="shared" si="1060"/>
        <v>0</v>
      </c>
      <c r="AG227" s="189" t="str">
        <f t="shared" ref="AG227" si="1313">AG226</f>
        <v/>
      </c>
      <c r="AH227" s="84" t="str">
        <f t="shared" si="1062"/>
        <v/>
      </c>
      <c r="AI227" s="84" t="str">
        <f t="shared" si="1063"/>
        <v/>
      </c>
      <c r="AJ227" s="104" t="str">
        <f t="shared" si="1193"/>
        <v/>
      </c>
      <c r="AK227" s="93">
        <f t="shared" si="1064"/>
        <v>0</v>
      </c>
      <c r="AL227" s="93">
        <f>IFERROR(IF(C227="",0,IF(COUNTIF($C$14:C227,C227)&gt;1,1,0)),"")</f>
        <v>0</v>
      </c>
      <c r="AN227" s="93">
        <f t="shared" si="1065"/>
        <v>0</v>
      </c>
      <c r="AO227" s="93" t="str">
        <f t="shared" si="1066"/>
        <v>00000</v>
      </c>
      <c r="AP227" s="109" t="str">
        <f t="shared" si="1067"/>
        <v>0秒0</v>
      </c>
      <c r="AQ227" s="110">
        <f t="shared" si="1068"/>
        <v>0</v>
      </c>
      <c r="AR227" s="110" t="str">
        <f t="shared" si="1069"/>
        <v>0</v>
      </c>
      <c r="AS227" s="110" t="str">
        <f t="shared" si="1070"/>
        <v>0</v>
      </c>
      <c r="AT227" s="110" t="str">
        <f t="shared" si="1071"/>
        <v>0m</v>
      </c>
      <c r="AU227" s="110" t="str">
        <f t="shared" si="1072"/>
        <v>点</v>
      </c>
      <c r="AV227" s="93">
        <f t="shared" si="1073"/>
        <v>0</v>
      </c>
      <c r="AW227" s="83" t="str">
        <f t="shared" si="1074"/>
        <v/>
      </c>
      <c r="AX227" s="93">
        <f t="shared" si="1075"/>
        <v>0</v>
      </c>
      <c r="AY227" s="93">
        <f t="shared" si="1076"/>
        <v>0</v>
      </c>
      <c r="AZ227" s="93">
        <f t="shared" si="1077"/>
        <v>0</v>
      </c>
      <c r="BA227" s="504"/>
      <c r="BB227" s="504"/>
      <c r="BC227" s="520"/>
      <c r="BD227" s="522"/>
      <c r="BE227" s="84" t="str">
        <f t="shared" si="1078"/>
        <v/>
      </c>
      <c r="BF227" s="84" t="str">
        <f t="shared" si="1079"/>
        <v/>
      </c>
      <c r="BG227" s="84" t="str">
        <f t="shared" si="1080"/>
        <v/>
      </c>
      <c r="BH227" s="124" t="str">
        <f>IF(K227="","",COUNTIF($BG$14:BG227,BG227))</f>
        <v/>
      </c>
      <c r="BI227" s="1" t="str">
        <f t="shared" si="1081"/>
        <v/>
      </c>
      <c r="BJ227" s="523"/>
      <c r="BK227" s="523"/>
      <c r="BL227" s="523"/>
      <c r="BM227" s="523"/>
      <c r="BN227" s="523"/>
      <c r="BO227" s="525"/>
      <c r="BP227" s="523"/>
      <c r="BQ227" s="523"/>
      <c r="BR227" s="84">
        <f>COUNTIF($AH$14:AH227,AG227&amp;"-"&amp;"*5000m*")</f>
        <v>0</v>
      </c>
      <c r="BS227" s="523"/>
      <c r="BT227" s="525"/>
      <c r="BU227" s="523"/>
      <c r="BV227" s="523"/>
      <c r="BW227" s="523"/>
      <c r="BX227" s="523"/>
      <c r="BY227" s="523"/>
      <c r="BZ227" s="523"/>
      <c r="CA227" s="84"/>
    </row>
    <row r="228" spans="1:79" s="1" customFormat="1" ht="18" customHeight="1" thickTop="1" thickBot="1">
      <c r="A228" s="482">
        <v>108</v>
      </c>
      <c r="B228" s="476" t="s">
        <v>1176</v>
      </c>
      <c r="C228" s="471"/>
      <c r="D228" s="469" t="str">
        <f>IF(C228&gt;0,VLOOKUP(C228,男子登録情報!$A$1:$H$1688,3,0),"")</f>
        <v/>
      </c>
      <c r="E228" s="469" t="str">
        <f>IF(C228&gt;0,VLOOKUP(C228,男子登録情報!$A$1:$H$1688,4,0),"")</f>
        <v/>
      </c>
      <c r="F228" s="469" t="str">
        <f>IF(C228&gt;0,VLOOKUP(C228,男子登録情報!$A$1:$H$1688,7,0),"")</f>
        <v/>
      </c>
      <c r="G228" s="320" t="str">
        <f>IF(C228&gt;0,VLOOKUP(C228,男子登録情報!$A$1:$H$1688,8,0),"")</f>
        <v/>
      </c>
      <c r="H228" s="475" t="e">
        <f>IF(G229&gt;0,VLOOKUP(G229,男子登録情報!$N$2:$O$49,2,0),"")</f>
        <v>#N/A</v>
      </c>
      <c r="I228" s="473" t="str">
        <f t="shared" ref="I228" si="1314">IF(C228&gt;0,TEXT(C228,"100000000"),"000000000")</f>
        <v>000000000</v>
      </c>
      <c r="J228" s="321" t="s">
        <v>24</v>
      </c>
      <c r="K228" s="322"/>
      <c r="L228" s="5" t="str">
        <f>IF(K228&gt;0,VLOOKUP(K228,男子登録情報!$M$68:$N$86,2,0),"")</f>
        <v/>
      </c>
      <c r="M228" s="321" t="s">
        <v>27</v>
      </c>
      <c r="N228" s="275"/>
      <c r="O228" s="276" t="str">
        <f t="shared" si="1091"/>
        <v/>
      </c>
      <c r="P228" s="277"/>
      <c r="Q228" s="329" t="str">
        <f t="shared" si="1204"/>
        <v/>
      </c>
      <c r="R228" s="479"/>
      <c r="S228" s="480"/>
      <c r="T228" s="481"/>
      <c r="U228" s="444"/>
      <c r="V228" s="444"/>
      <c r="X228" s="84">
        <f t="shared" si="1201"/>
        <v>0</v>
      </c>
      <c r="Z228" s="97">
        <f t="shared" ref="Z228:Z270" si="1315">IF(C228&gt;2000,1,0)</f>
        <v>0</v>
      </c>
      <c r="AA228" s="523">
        <f t="shared" ref="AA228" si="1316">C228</f>
        <v>0</v>
      </c>
      <c r="AB228" s="84" t="str">
        <f t="shared" ref="AB228:AB269" si="1317">IF($C228="","",IF(D228="",1,0))</f>
        <v/>
      </c>
      <c r="AC228" s="84" t="str">
        <f t="shared" ref="AC228:AC269" si="1318">IF($C228="","",IF(E228="",1,0))</f>
        <v/>
      </c>
      <c r="AD228" s="84" t="str">
        <f t="shared" ref="AD228:AD269" si="1319">IF($C228="","",IF(G228="",1,0))</f>
        <v/>
      </c>
      <c r="AE228" s="84" t="str">
        <f t="shared" ref="AE228:AE269" si="1320">IF($C228="","",IF(H228="",1,0))</f>
        <v/>
      </c>
      <c r="AF228" s="100">
        <f t="shared" ref="AF228:AF270" si="1321">IF(ISNA(OR(AB228:AE228)),1,SUM(AB228:AE228))</f>
        <v>0</v>
      </c>
      <c r="AG228" s="188" t="str">
        <f t="shared" ref="AG228" si="1322">IF(D228="","",D228)</f>
        <v/>
      </c>
      <c r="AH228" s="84" t="str">
        <f t="shared" ref="AH228:AH270" si="1323">IF($AG228="","",IF(K228="","",$AG228&amp;"-"&amp;K228))</f>
        <v/>
      </c>
      <c r="AI228" s="84" t="str">
        <f t="shared" ref="AI228:AI270" si="1324">IF(AND(COUNTA(K228,N228,P228,R228,U228,V228)&gt;0,BQ228=1),1,"")</f>
        <v/>
      </c>
      <c r="AJ228" s="104" t="str">
        <f t="shared" si="1193"/>
        <v/>
      </c>
      <c r="AK228" s="93">
        <f t="shared" ref="AK228:AK270" si="1325">IF(MAX(AJ228)&gt;1,1,0)</f>
        <v>0</v>
      </c>
      <c r="AL228" s="93">
        <f>IFERROR(IF(C228="",0,IF(COUNTIF($C$14:C228,C228)&gt;1,1,0)),"")</f>
        <v>0</v>
      </c>
      <c r="AN228" s="93">
        <f t="shared" ref="AN228:AN270" si="1326">IF(COUNTIF(K228,"*m*")&gt;0,IF(VALUE(AR228)&gt;59,1,0),0)</f>
        <v>0</v>
      </c>
      <c r="AO228" s="93" t="str">
        <f t="shared" ref="AO228:AO270" si="1327">IF(COUNTIF(L228,"*m*")&gt;0,RIGHT(10000000+AV228,7),RIGHT(100000+AV228,5))</f>
        <v>00000</v>
      </c>
      <c r="AP228" s="109" t="str">
        <f t="shared" ref="AP228:AP270" si="1328">IF(AQ228=0,AR228&amp;"秒"&amp;AS228,AQ228&amp;"分"&amp;AR228&amp;"秒"&amp;AS228)</f>
        <v>0秒0</v>
      </c>
      <c r="AQ228" s="110">
        <f t="shared" ref="AQ228:AQ270" si="1329">INT(N228/10000)</f>
        <v>0</v>
      </c>
      <c r="AR228" s="110" t="str">
        <f t="shared" ref="AR228:AR270" si="1330">RIGHT(INT(N228/100),2)</f>
        <v>0</v>
      </c>
      <c r="AS228" s="110" t="str">
        <f t="shared" ref="AS228:AS270" si="1331">RIGHT(INT(N228/1),2)</f>
        <v>0</v>
      </c>
      <c r="AT228" s="110" t="str">
        <f t="shared" ref="AT228:AT270" si="1332">INT(N228/100)&amp;"m"&amp;RIGHT(N228,2)</f>
        <v>0m</v>
      </c>
      <c r="AU228" s="110" t="str">
        <f t="shared" ref="AU228:AU270" si="1333">N228&amp;"点"</f>
        <v>点</v>
      </c>
      <c r="AV228" s="93">
        <f t="shared" ref="AV228:AV270" si="1334">VALUE(N228)</f>
        <v>0</v>
      </c>
      <c r="AW228" s="83" t="str">
        <f t="shared" ref="AW228:AW270" si="1335">IF(COUNTIF(K228,"*m*")=0,"",IF($K228="","",COUNTIF($N228,AW$13)))</f>
        <v/>
      </c>
      <c r="AX228" s="93">
        <f t="shared" ref="AX228:AX270" si="1336">IF(P228="",0,IF(OR(P228&lt;$AX$12,P228&gt;$AX$13),1,0))</f>
        <v>0</v>
      </c>
      <c r="AY228" s="93">
        <f t="shared" ref="AY228:AY270" si="1337">IF($N228="",0,IF($P228="",1,0))</f>
        <v>0</v>
      </c>
      <c r="AZ228" s="93">
        <f t="shared" ref="AZ228:AZ270" si="1338">IF($N228="",0,IF($R228="",1,0))</f>
        <v>0</v>
      </c>
      <c r="BA228" s="503">
        <f>IF(U228="",0,COUNTA($U$14:U229))</f>
        <v>0</v>
      </c>
      <c r="BB228" s="503">
        <f>IF(V228="",0,COUNTA($V$14:V229))</f>
        <v>0</v>
      </c>
      <c r="BC228" s="519" t="e">
        <f>IF(OR($L228="20100",$L229="20100",#REF!="20100"),COUNTIF($L$14:L229,"20100"),0)</f>
        <v>#REF!</v>
      </c>
      <c r="BD228" s="521" t="e">
        <f>IF($BC228=0,0,INDEX($N228:$N229,MATCH("20100",$L228:$L229,0),1))</f>
        <v>#REF!</v>
      </c>
      <c r="BE228" s="84" t="str">
        <f t="shared" ref="BE228:BE270" si="1339">IF(K228="","",IF(COUNTIF(K228,"*OP*")&gt;0,1,""))</f>
        <v/>
      </c>
      <c r="BF228" s="84" t="str">
        <f t="shared" ref="BF228:BF270" si="1340">IF(K228="","",IF(COUNTIF(K228,"*OP*")&gt;0,"",1))</f>
        <v/>
      </c>
      <c r="BG228" s="84" t="str">
        <f t="shared" ref="BG228:BG270" si="1341">IF(K228="","",IF(COUNTIF(K228,"*OP*")&gt;0,"",K228))</f>
        <v/>
      </c>
      <c r="BH228" s="124" t="str">
        <f>IF(K228="","",COUNTIF($BG$14:BG228,BG228))</f>
        <v/>
      </c>
      <c r="BI228" s="1" t="str">
        <f t="shared" ref="BI228:BI270" si="1342">IFERROR(BF228*BH228,"")</f>
        <v/>
      </c>
      <c r="BJ228" s="523" t="str">
        <f>IF(D228="","",COUNTIF($AG$14:AG228,AG228))</f>
        <v/>
      </c>
      <c r="BK228" s="523">
        <f t="shared" ref="BK228" si="1343">IF(BJ228=1,BJ228,0)</f>
        <v>0</v>
      </c>
      <c r="BL228" s="523" t="str">
        <f t="shared" ref="BL228" si="1344">IF(D228="","",$BP228)</f>
        <v/>
      </c>
      <c r="BM228" s="523" t="str">
        <f t="shared" ref="BM228" si="1345">IF(E228="","",$BP228)</f>
        <v/>
      </c>
      <c r="BN228" s="523" t="str">
        <f t="shared" ref="BN228" si="1346">IF(G228="","",$BP228)</f>
        <v/>
      </c>
      <c r="BO228" s="524" t="str">
        <f t="shared" ref="BO228" si="1347">IFERROR(IF(H228="","",BP228),"")</f>
        <v/>
      </c>
      <c r="BP228" s="523">
        <v>108</v>
      </c>
      <c r="BQ228" s="523">
        <f>IF(C228&gt;0,"",IF(COUNTIF(BL228:BO229,BP228)=4,"",1))</f>
        <v>1</v>
      </c>
      <c r="BR228" s="84">
        <f>COUNTIF($AH$14:AH228,AG228&amp;"-"&amp;"*5000m*")</f>
        <v>0</v>
      </c>
      <c r="BS228" s="523">
        <f>SUM(BR228:BR229)/3</f>
        <v>0</v>
      </c>
      <c r="BT228" s="524" t="str">
        <f>IF(AG228="","",IF(AND(COUNTA(K228:K229)=0,COUNTA(U228:V229)=0),1,""))</f>
        <v/>
      </c>
      <c r="BU228" s="523">
        <f>IF(AND($AG228="",COUNTA(U228)&gt;0),1,0)</f>
        <v>0</v>
      </c>
      <c r="BV228" s="523">
        <f>IF(AND($AG228="",COUNTA(V228)&gt;0),1,0)</f>
        <v>0</v>
      </c>
      <c r="BW228" s="523" t="str">
        <f t="shared" ref="BW228" si="1348">D228&amp;"-"&amp;U228</f>
        <v>-</v>
      </c>
      <c r="BX228" s="523" t="str">
        <f>IF(U228="","",COUNTIF($BW$14:BW228,BW228))</f>
        <v/>
      </c>
      <c r="BY228" s="523" t="str">
        <f t="shared" ref="BY228" si="1349">D228&amp;"-"&amp;V228</f>
        <v>-</v>
      </c>
      <c r="BZ228" s="523" t="str">
        <f>IF(V228="","",COUNTIF($BY$14:BY228,BY228))</f>
        <v/>
      </c>
      <c r="CA228" s="84" t="str">
        <f>IFERROR(IF(VLOOKUP(K228,種目数エラー用!$B:$C,2,FALSE)=(VLOOKUP(K229,種目数エラー用!$B:$C,2,FALSE)),1,""),"")</f>
        <v/>
      </c>
    </row>
    <row r="229" spans="1:79" s="1" customFormat="1" ht="18" customHeight="1" thickBot="1">
      <c r="A229" s="483"/>
      <c r="B229" s="477"/>
      <c r="C229" s="472"/>
      <c r="D229" s="470"/>
      <c r="E229" s="470"/>
      <c r="F229" s="470"/>
      <c r="G229" s="281" t="str">
        <f>IF(C228&gt;0,VLOOKUP(C228,男子登録情報!$A$1:$H$1688,5,0),"")</f>
        <v/>
      </c>
      <c r="H229" s="475"/>
      <c r="I229" s="475"/>
      <c r="J229" s="281" t="s">
        <v>28</v>
      </c>
      <c r="K229" s="280"/>
      <c r="L229" s="5" t="str">
        <f>IF(K229&gt;0,VLOOKUP(K229,男子登録情報!$M$68:$N$86,2,0),"")</f>
        <v/>
      </c>
      <c r="M229" s="281" t="s">
        <v>29</v>
      </c>
      <c r="N229" s="282"/>
      <c r="O229" s="278" t="str">
        <f t="shared" si="1091"/>
        <v/>
      </c>
      <c r="P229" s="279"/>
      <c r="Q229" s="332" t="str">
        <f t="shared" si="1204"/>
        <v/>
      </c>
      <c r="R229" s="463"/>
      <c r="S229" s="464"/>
      <c r="T229" s="465"/>
      <c r="U229" s="445"/>
      <c r="V229" s="445"/>
      <c r="X229" s="84">
        <f t="shared" si="1201"/>
        <v>0</v>
      </c>
      <c r="Z229" s="97">
        <f t="shared" si="1315"/>
        <v>0</v>
      </c>
      <c r="AA229" s="523"/>
      <c r="AB229" s="84" t="str">
        <f t="shared" si="1317"/>
        <v/>
      </c>
      <c r="AC229" s="84" t="str">
        <f t="shared" si="1318"/>
        <v/>
      </c>
      <c r="AD229" s="84" t="str">
        <f t="shared" si="1319"/>
        <v/>
      </c>
      <c r="AE229" s="84" t="str">
        <f t="shared" si="1320"/>
        <v/>
      </c>
      <c r="AF229" s="100">
        <f t="shared" si="1321"/>
        <v>0</v>
      </c>
      <c r="AG229" s="189" t="str">
        <f t="shared" ref="AG229" si="1350">AG228</f>
        <v/>
      </c>
      <c r="AH229" s="84" t="str">
        <f t="shared" si="1323"/>
        <v/>
      </c>
      <c r="AI229" s="84" t="str">
        <f t="shared" si="1324"/>
        <v/>
      </c>
      <c r="AJ229" s="104" t="str">
        <f t="shared" si="1193"/>
        <v/>
      </c>
      <c r="AK229" s="93">
        <f t="shared" si="1325"/>
        <v>0</v>
      </c>
      <c r="AL229" s="93">
        <f>IFERROR(IF(C229="",0,IF(COUNTIF($C$14:C229,C229)&gt;1,1,0)),"")</f>
        <v>0</v>
      </c>
      <c r="AN229" s="93">
        <f t="shared" si="1326"/>
        <v>0</v>
      </c>
      <c r="AO229" s="93" t="str">
        <f t="shared" si="1327"/>
        <v>00000</v>
      </c>
      <c r="AP229" s="109" t="str">
        <f t="shared" si="1328"/>
        <v>0秒0</v>
      </c>
      <c r="AQ229" s="110">
        <f t="shared" si="1329"/>
        <v>0</v>
      </c>
      <c r="AR229" s="110" t="str">
        <f t="shared" si="1330"/>
        <v>0</v>
      </c>
      <c r="AS229" s="110" t="str">
        <f t="shared" si="1331"/>
        <v>0</v>
      </c>
      <c r="AT229" s="110" t="str">
        <f t="shared" si="1332"/>
        <v>0m</v>
      </c>
      <c r="AU229" s="110" t="str">
        <f t="shared" si="1333"/>
        <v>点</v>
      </c>
      <c r="AV229" s="93">
        <f t="shared" si="1334"/>
        <v>0</v>
      </c>
      <c r="AW229" s="83" t="str">
        <f t="shared" si="1335"/>
        <v/>
      </c>
      <c r="AX229" s="93">
        <f t="shared" si="1336"/>
        <v>0</v>
      </c>
      <c r="AY229" s="93">
        <f t="shared" si="1337"/>
        <v>0</v>
      </c>
      <c r="AZ229" s="93">
        <f t="shared" si="1338"/>
        <v>0</v>
      </c>
      <c r="BA229" s="504"/>
      <c r="BB229" s="504"/>
      <c r="BC229" s="520"/>
      <c r="BD229" s="522"/>
      <c r="BE229" s="84" t="str">
        <f t="shared" si="1339"/>
        <v/>
      </c>
      <c r="BF229" s="84" t="str">
        <f t="shared" si="1340"/>
        <v/>
      </c>
      <c r="BG229" s="84" t="str">
        <f t="shared" si="1341"/>
        <v/>
      </c>
      <c r="BH229" s="124" t="str">
        <f>IF(K229="","",COUNTIF($BG$14:BG229,BG229))</f>
        <v/>
      </c>
      <c r="BI229" s="1" t="str">
        <f t="shared" si="1342"/>
        <v/>
      </c>
      <c r="BJ229" s="523"/>
      <c r="BK229" s="523"/>
      <c r="BL229" s="523"/>
      <c r="BM229" s="523"/>
      <c r="BN229" s="523"/>
      <c r="BO229" s="525"/>
      <c r="BP229" s="523"/>
      <c r="BQ229" s="523"/>
      <c r="BR229" s="84">
        <f>COUNTIF($AH$14:AH229,AG229&amp;"-"&amp;"*5000m*")</f>
        <v>0</v>
      </c>
      <c r="BS229" s="523"/>
      <c r="BT229" s="525"/>
      <c r="BU229" s="523"/>
      <c r="BV229" s="523"/>
      <c r="BW229" s="523"/>
      <c r="BX229" s="523"/>
      <c r="BY229" s="523"/>
      <c r="BZ229" s="523"/>
      <c r="CA229" s="84"/>
    </row>
    <row r="230" spans="1:79" s="1" customFormat="1" ht="18" customHeight="1" thickTop="1" thickBot="1">
      <c r="A230" s="482">
        <v>109</v>
      </c>
      <c r="B230" s="476" t="s">
        <v>1176</v>
      </c>
      <c r="C230" s="471"/>
      <c r="D230" s="469" t="str">
        <f>IF(C230&gt;0,VLOOKUP(C230,男子登録情報!$A$1:$H$1688,3,0),"")</f>
        <v/>
      </c>
      <c r="E230" s="469" t="str">
        <f>IF(C230&gt;0,VLOOKUP(C230,男子登録情報!$A$1:$H$1688,4,0),"")</f>
        <v/>
      </c>
      <c r="F230" s="469" t="str">
        <f>IF(C230&gt;0,VLOOKUP(C230,男子登録情報!$A$1:$H$1688,7,0),"")</f>
        <v/>
      </c>
      <c r="G230" s="320" t="str">
        <f>IF(C230&gt;0,VLOOKUP(C230,男子登録情報!$A$1:$H$1688,8,0),"")</f>
        <v/>
      </c>
      <c r="H230" s="475" t="e">
        <f>IF(G231&gt;0,VLOOKUP(G231,男子登録情報!$N$2:$O$49,2,0),"")</f>
        <v>#N/A</v>
      </c>
      <c r="I230" s="473" t="str">
        <f t="shared" ref="I230" si="1351">IF(C230&gt;0,TEXT(C230,"100000000"),"000000000")</f>
        <v>000000000</v>
      </c>
      <c r="J230" s="321" t="s">
        <v>24</v>
      </c>
      <c r="K230" s="322"/>
      <c r="L230" s="5" t="str">
        <f>IF(K230&gt;0,VLOOKUP(K230,男子登録情報!$M$68:$N$86,2,0),"")</f>
        <v/>
      </c>
      <c r="M230" s="321" t="s">
        <v>27</v>
      </c>
      <c r="N230" s="275"/>
      <c r="O230" s="276" t="str">
        <f t="shared" ref="O230:O272" si="1352">IF(L230="","",LEFT(L230,5)&amp;" "&amp;IF(OR(LEFT(L230,3)*1&lt;70,LEFT(L230,3)*1&gt;100),REPT(0,7-LEN(N230)),REPT(0,5-LEN(N230)))&amp;N230)</f>
        <v/>
      </c>
      <c r="P230" s="277"/>
      <c r="Q230" s="329" t="str">
        <f t="shared" si="1204"/>
        <v/>
      </c>
      <c r="R230" s="479"/>
      <c r="S230" s="480"/>
      <c r="T230" s="481"/>
      <c r="U230" s="444"/>
      <c r="V230" s="444"/>
      <c r="X230" s="84">
        <f t="shared" si="1201"/>
        <v>0</v>
      </c>
      <c r="Z230" s="97">
        <f t="shared" si="1315"/>
        <v>0</v>
      </c>
      <c r="AA230" s="523">
        <f t="shared" ref="AA230" si="1353">C230</f>
        <v>0</v>
      </c>
      <c r="AB230" s="84" t="str">
        <f t="shared" si="1317"/>
        <v/>
      </c>
      <c r="AC230" s="84" t="str">
        <f t="shared" si="1318"/>
        <v/>
      </c>
      <c r="AD230" s="84" t="str">
        <f t="shared" si="1319"/>
        <v/>
      </c>
      <c r="AE230" s="84" t="str">
        <f t="shared" si="1320"/>
        <v/>
      </c>
      <c r="AF230" s="100">
        <f t="shared" si="1321"/>
        <v>0</v>
      </c>
      <c r="AG230" s="188" t="str">
        <f t="shared" ref="AG230" si="1354">IF(D230="","",D230)</f>
        <v/>
      </c>
      <c r="AH230" s="84" t="str">
        <f t="shared" si="1323"/>
        <v/>
      </c>
      <c r="AI230" s="84" t="str">
        <f t="shared" si="1324"/>
        <v/>
      </c>
      <c r="AJ230" s="104" t="str">
        <f t="shared" si="1193"/>
        <v/>
      </c>
      <c r="AK230" s="93">
        <f t="shared" si="1325"/>
        <v>0</v>
      </c>
      <c r="AL230" s="93">
        <f>IFERROR(IF(C230="",0,IF(COUNTIF($C$14:C230,C230)&gt;1,1,0)),"")</f>
        <v>0</v>
      </c>
      <c r="AN230" s="93">
        <f t="shared" si="1326"/>
        <v>0</v>
      </c>
      <c r="AO230" s="93" t="str">
        <f t="shared" si="1327"/>
        <v>00000</v>
      </c>
      <c r="AP230" s="109" t="str">
        <f t="shared" si="1328"/>
        <v>0秒0</v>
      </c>
      <c r="AQ230" s="110">
        <f t="shared" si="1329"/>
        <v>0</v>
      </c>
      <c r="AR230" s="110" t="str">
        <f t="shared" si="1330"/>
        <v>0</v>
      </c>
      <c r="AS230" s="110" t="str">
        <f t="shared" si="1331"/>
        <v>0</v>
      </c>
      <c r="AT230" s="110" t="str">
        <f t="shared" si="1332"/>
        <v>0m</v>
      </c>
      <c r="AU230" s="110" t="str">
        <f t="shared" si="1333"/>
        <v>点</v>
      </c>
      <c r="AV230" s="93">
        <f t="shared" si="1334"/>
        <v>0</v>
      </c>
      <c r="AW230" s="83" t="str">
        <f t="shared" si="1335"/>
        <v/>
      </c>
      <c r="AX230" s="93">
        <f t="shared" si="1336"/>
        <v>0</v>
      </c>
      <c r="AY230" s="93">
        <f t="shared" si="1337"/>
        <v>0</v>
      </c>
      <c r="AZ230" s="93">
        <f t="shared" si="1338"/>
        <v>0</v>
      </c>
      <c r="BA230" s="503">
        <f>IF(U230="",0,COUNTA($U$14:U231))</f>
        <v>0</v>
      </c>
      <c r="BB230" s="503">
        <f>IF(V230="",0,COUNTA($V$14:V231))</f>
        <v>0</v>
      </c>
      <c r="BC230" s="519" t="e">
        <f>IF(OR($L230="20100",$L231="20100",#REF!="20100"),COUNTIF($L$14:L231,"20100"),0)</f>
        <v>#REF!</v>
      </c>
      <c r="BD230" s="521" t="e">
        <f>IF($BC230=0,0,INDEX($N230:$N231,MATCH("20100",$L230:$L231,0),1))</f>
        <v>#REF!</v>
      </c>
      <c r="BE230" s="84" t="str">
        <f t="shared" si="1339"/>
        <v/>
      </c>
      <c r="BF230" s="84" t="str">
        <f t="shared" si="1340"/>
        <v/>
      </c>
      <c r="BG230" s="84" t="str">
        <f t="shared" si="1341"/>
        <v/>
      </c>
      <c r="BH230" s="124" t="str">
        <f>IF(K230="","",COUNTIF($BG$14:BG230,BG230))</f>
        <v/>
      </c>
      <c r="BI230" s="1" t="str">
        <f t="shared" si="1342"/>
        <v/>
      </c>
      <c r="BJ230" s="523" t="str">
        <f>IF(D230="","",COUNTIF($AG$14:AG230,AG230))</f>
        <v/>
      </c>
      <c r="BK230" s="523">
        <f t="shared" ref="BK230" si="1355">IF(BJ230=1,BJ230,0)</f>
        <v>0</v>
      </c>
      <c r="BL230" s="523" t="str">
        <f t="shared" ref="BL230" si="1356">IF(D230="","",$BP230)</f>
        <v/>
      </c>
      <c r="BM230" s="523" t="str">
        <f t="shared" ref="BM230" si="1357">IF(E230="","",$BP230)</f>
        <v/>
      </c>
      <c r="BN230" s="523" t="str">
        <f t="shared" ref="BN230" si="1358">IF(G230="","",$BP230)</f>
        <v/>
      </c>
      <c r="BO230" s="524" t="str">
        <f t="shared" ref="BO230" si="1359">IFERROR(IF(H230="","",BP230),"")</f>
        <v/>
      </c>
      <c r="BP230" s="523">
        <v>109</v>
      </c>
      <c r="BQ230" s="523">
        <f>IF(C230&gt;0,"",IF(COUNTIF(BL230:BO231,BP230)=4,"",1))</f>
        <v>1</v>
      </c>
      <c r="BR230" s="84">
        <f>COUNTIF($AH$14:AH230,AG230&amp;"-"&amp;"*5000m*")</f>
        <v>0</v>
      </c>
      <c r="BS230" s="523">
        <f>SUM(BR230:BR231)/3</f>
        <v>0</v>
      </c>
      <c r="BT230" s="524" t="str">
        <f>IF(AG230="","",IF(AND(COUNTA(K230:K231)=0,COUNTA(U230:V231)=0),1,""))</f>
        <v/>
      </c>
      <c r="BU230" s="523">
        <f>IF(AND($AG230="",COUNTA(U230)&gt;0),1,0)</f>
        <v>0</v>
      </c>
      <c r="BV230" s="523">
        <f>IF(AND($AG230="",COUNTA(V230)&gt;0),1,0)</f>
        <v>0</v>
      </c>
      <c r="BW230" s="523" t="str">
        <f t="shared" ref="BW230" si="1360">D230&amp;"-"&amp;U230</f>
        <v>-</v>
      </c>
      <c r="BX230" s="523" t="str">
        <f>IF(U230="","",COUNTIF($BW$14:BW230,BW230))</f>
        <v/>
      </c>
      <c r="BY230" s="523" t="str">
        <f t="shared" ref="BY230" si="1361">D230&amp;"-"&amp;V230</f>
        <v>-</v>
      </c>
      <c r="BZ230" s="523" t="str">
        <f>IF(V230="","",COUNTIF($BY$14:BY230,BY230))</f>
        <v/>
      </c>
      <c r="CA230" s="84" t="str">
        <f>IFERROR(IF(VLOOKUP(K230,種目数エラー用!$B:$C,2,FALSE)=(VLOOKUP(K231,種目数エラー用!$B:$C,2,FALSE)),1,""),"")</f>
        <v/>
      </c>
    </row>
    <row r="231" spans="1:79" s="1" customFormat="1" ht="18" customHeight="1" thickBot="1">
      <c r="A231" s="483"/>
      <c r="B231" s="477"/>
      <c r="C231" s="472"/>
      <c r="D231" s="470"/>
      <c r="E231" s="470"/>
      <c r="F231" s="470"/>
      <c r="G231" s="281" t="str">
        <f>IF(C230&gt;0,VLOOKUP(C230,男子登録情報!$A$1:$H$1688,5,0),"")</f>
        <v/>
      </c>
      <c r="H231" s="475"/>
      <c r="I231" s="475"/>
      <c r="J231" s="281" t="s">
        <v>28</v>
      </c>
      <c r="K231" s="280"/>
      <c r="L231" s="5" t="str">
        <f>IF(K231&gt;0,VLOOKUP(K231,男子登録情報!$M$68:$N$86,2,0),"")</f>
        <v/>
      </c>
      <c r="M231" s="281" t="s">
        <v>29</v>
      </c>
      <c r="N231" s="282"/>
      <c r="O231" s="278" t="str">
        <f t="shared" si="1352"/>
        <v/>
      </c>
      <c r="P231" s="279"/>
      <c r="Q231" s="332" t="str">
        <f t="shared" si="1204"/>
        <v/>
      </c>
      <c r="R231" s="463"/>
      <c r="S231" s="464"/>
      <c r="T231" s="465"/>
      <c r="U231" s="445"/>
      <c r="V231" s="445"/>
      <c r="X231" s="84">
        <f t="shared" si="1201"/>
        <v>0</v>
      </c>
      <c r="Z231" s="97">
        <f t="shared" si="1315"/>
        <v>0</v>
      </c>
      <c r="AA231" s="523"/>
      <c r="AB231" s="84" t="str">
        <f t="shared" si="1317"/>
        <v/>
      </c>
      <c r="AC231" s="84" t="str">
        <f t="shared" si="1318"/>
        <v/>
      </c>
      <c r="AD231" s="84" t="str">
        <f t="shared" si="1319"/>
        <v/>
      </c>
      <c r="AE231" s="84" t="str">
        <f t="shared" si="1320"/>
        <v/>
      </c>
      <c r="AF231" s="100">
        <f t="shared" si="1321"/>
        <v>0</v>
      </c>
      <c r="AG231" s="189" t="str">
        <f t="shared" ref="AG231" si="1362">AG230</f>
        <v/>
      </c>
      <c r="AH231" s="84" t="str">
        <f t="shared" si="1323"/>
        <v/>
      </c>
      <c r="AI231" s="84" t="str">
        <f t="shared" si="1324"/>
        <v/>
      </c>
      <c r="AJ231" s="104" t="str">
        <f t="shared" si="1193"/>
        <v/>
      </c>
      <c r="AK231" s="93">
        <f t="shared" si="1325"/>
        <v>0</v>
      </c>
      <c r="AL231" s="93">
        <f>IFERROR(IF(C231="",0,IF(COUNTIF($C$14:C231,C231)&gt;1,1,0)),"")</f>
        <v>0</v>
      </c>
      <c r="AN231" s="93">
        <f t="shared" si="1326"/>
        <v>0</v>
      </c>
      <c r="AO231" s="93" t="str">
        <f t="shared" si="1327"/>
        <v>00000</v>
      </c>
      <c r="AP231" s="109" t="str">
        <f t="shared" si="1328"/>
        <v>0秒0</v>
      </c>
      <c r="AQ231" s="110">
        <f t="shared" si="1329"/>
        <v>0</v>
      </c>
      <c r="AR231" s="110" t="str">
        <f t="shared" si="1330"/>
        <v>0</v>
      </c>
      <c r="AS231" s="110" t="str">
        <f t="shared" si="1331"/>
        <v>0</v>
      </c>
      <c r="AT231" s="110" t="str">
        <f t="shared" si="1332"/>
        <v>0m</v>
      </c>
      <c r="AU231" s="110" t="str">
        <f t="shared" si="1333"/>
        <v>点</v>
      </c>
      <c r="AV231" s="93">
        <f t="shared" si="1334"/>
        <v>0</v>
      </c>
      <c r="AW231" s="83" t="str">
        <f t="shared" si="1335"/>
        <v/>
      </c>
      <c r="AX231" s="93">
        <f t="shared" si="1336"/>
        <v>0</v>
      </c>
      <c r="AY231" s="93">
        <f t="shared" si="1337"/>
        <v>0</v>
      </c>
      <c r="AZ231" s="93">
        <f t="shared" si="1338"/>
        <v>0</v>
      </c>
      <c r="BA231" s="504"/>
      <c r="BB231" s="504"/>
      <c r="BC231" s="520"/>
      <c r="BD231" s="522"/>
      <c r="BE231" s="84" t="str">
        <f t="shared" si="1339"/>
        <v/>
      </c>
      <c r="BF231" s="84" t="str">
        <f t="shared" si="1340"/>
        <v/>
      </c>
      <c r="BG231" s="84" t="str">
        <f t="shared" si="1341"/>
        <v/>
      </c>
      <c r="BH231" s="124" t="str">
        <f>IF(K231="","",COUNTIF($BG$14:BG231,BG231))</f>
        <v/>
      </c>
      <c r="BI231" s="1" t="str">
        <f t="shared" si="1342"/>
        <v/>
      </c>
      <c r="BJ231" s="523"/>
      <c r="BK231" s="523"/>
      <c r="BL231" s="523"/>
      <c r="BM231" s="523"/>
      <c r="BN231" s="523"/>
      <c r="BO231" s="525"/>
      <c r="BP231" s="523"/>
      <c r="BQ231" s="523"/>
      <c r="BR231" s="84">
        <f>COUNTIF($AH$14:AH231,AG231&amp;"-"&amp;"*5000m*")</f>
        <v>0</v>
      </c>
      <c r="BS231" s="523"/>
      <c r="BT231" s="525"/>
      <c r="BU231" s="523"/>
      <c r="BV231" s="523"/>
      <c r="BW231" s="523"/>
      <c r="BX231" s="523"/>
      <c r="BY231" s="523"/>
      <c r="BZ231" s="523"/>
      <c r="CA231" s="84"/>
    </row>
    <row r="232" spans="1:79" s="1" customFormat="1" ht="18" customHeight="1" thickTop="1" thickBot="1">
      <c r="A232" s="482">
        <v>110</v>
      </c>
      <c r="B232" s="476" t="s">
        <v>1176</v>
      </c>
      <c r="C232" s="471"/>
      <c r="D232" s="469" t="str">
        <f>IF(C232&gt;0,VLOOKUP(C232,男子登録情報!$A$1:$H$1688,3,0),"")</f>
        <v/>
      </c>
      <c r="E232" s="469" t="str">
        <f>IF(C232&gt;0,VLOOKUP(C232,男子登録情報!$A$1:$H$1688,4,0),"")</f>
        <v/>
      </c>
      <c r="F232" s="469" t="str">
        <f>IF(C232&gt;0,VLOOKUP(C232,男子登録情報!$A$1:$H$1688,7,0),"")</f>
        <v/>
      </c>
      <c r="G232" s="320" t="str">
        <f>IF(C232&gt;0,VLOOKUP(C232,男子登録情報!$A$1:$H$1688,8,0),"")</f>
        <v/>
      </c>
      <c r="H232" s="475" t="e">
        <f>IF(G233&gt;0,VLOOKUP(G233,男子登録情報!$N$2:$O$49,2,0),"")</f>
        <v>#N/A</v>
      </c>
      <c r="I232" s="473" t="str">
        <f t="shared" ref="I232" si="1363">IF(C232&gt;0,TEXT(C232,"100000000"),"000000000")</f>
        <v>000000000</v>
      </c>
      <c r="J232" s="321" t="s">
        <v>24</v>
      </c>
      <c r="K232" s="322"/>
      <c r="L232" s="5" t="str">
        <f>IF(K232&gt;0,VLOOKUP(K232,男子登録情報!$M$68:$N$86,2,0),"")</f>
        <v/>
      </c>
      <c r="M232" s="321" t="s">
        <v>27</v>
      </c>
      <c r="N232" s="275"/>
      <c r="O232" s="276" t="str">
        <f t="shared" si="1352"/>
        <v/>
      </c>
      <c r="P232" s="277"/>
      <c r="Q232" s="329" t="str">
        <f t="shared" si="1204"/>
        <v/>
      </c>
      <c r="R232" s="479"/>
      <c r="S232" s="480"/>
      <c r="T232" s="481"/>
      <c r="U232" s="444"/>
      <c r="V232" s="444"/>
      <c r="X232" s="84">
        <f t="shared" si="1201"/>
        <v>0</v>
      </c>
      <c r="Z232" s="97">
        <f t="shared" si="1315"/>
        <v>0</v>
      </c>
      <c r="AA232" s="523">
        <f t="shared" ref="AA232" si="1364">C232</f>
        <v>0</v>
      </c>
      <c r="AB232" s="84" t="str">
        <f t="shared" si="1317"/>
        <v/>
      </c>
      <c r="AC232" s="84" t="str">
        <f t="shared" si="1318"/>
        <v/>
      </c>
      <c r="AD232" s="84" t="str">
        <f t="shared" si="1319"/>
        <v/>
      </c>
      <c r="AE232" s="84" t="str">
        <f t="shared" si="1320"/>
        <v/>
      </c>
      <c r="AF232" s="100">
        <f t="shared" si="1321"/>
        <v>0</v>
      </c>
      <c r="AG232" s="188" t="str">
        <f t="shared" ref="AG232" si="1365">IF(D232="","",D232)</f>
        <v/>
      </c>
      <c r="AH232" s="84" t="str">
        <f t="shared" si="1323"/>
        <v/>
      </c>
      <c r="AI232" s="84" t="str">
        <f t="shared" si="1324"/>
        <v/>
      </c>
      <c r="AJ232" s="104" t="str">
        <f t="shared" si="1193"/>
        <v/>
      </c>
      <c r="AK232" s="93">
        <f t="shared" si="1325"/>
        <v>0</v>
      </c>
      <c r="AL232" s="93">
        <f>IFERROR(IF(C232="",0,IF(COUNTIF($C$14:C232,C232)&gt;1,1,0)),"")</f>
        <v>0</v>
      </c>
      <c r="AN232" s="93">
        <f t="shared" si="1326"/>
        <v>0</v>
      </c>
      <c r="AO232" s="93" t="str">
        <f t="shared" si="1327"/>
        <v>00000</v>
      </c>
      <c r="AP232" s="109" t="str">
        <f t="shared" si="1328"/>
        <v>0秒0</v>
      </c>
      <c r="AQ232" s="110">
        <f t="shared" si="1329"/>
        <v>0</v>
      </c>
      <c r="AR232" s="110" t="str">
        <f t="shared" si="1330"/>
        <v>0</v>
      </c>
      <c r="AS232" s="110" t="str">
        <f t="shared" si="1331"/>
        <v>0</v>
      </c>
      <c r="AT232" s="110" t="str">
        <f t="shared" si="1332"/>
        <v>0m</v>
      </c>
      <c r="AU232" s="110" t="str">
        <f t="shared" si="1333"/>
        <v>点</v>
      </c>
      <c r="AV232" s="93">
        <f t="shared" si="1334"/>
        <v>0</v>
      </c>
      <c r="AW232" s="83" t="str">
        <f t="shared" si="1335"/>
        <v/>
      </c>
      <c r="AX232" s="93">
        <f t="shared" si="1336"/>
        <v>0</v>
      </c>
      <c r="AY232" s="93">
        <f t="shared" si="1337"/>
        <v>0</v>
      </c>
      <c r="AZ232" s="93">
        <f t="shared" si="1338"/>
        <v>0</v>
      </c>
      <c r="BA232" s="503">
        <f>IF(U232="",0,COUNTA($U$14:U233))</f>
        <v>0</v>
      </c>
      <c r="BB232" s="503">
        <f>IF(V232="",0,COUNTA($V$14:V233))</f>
        <v>0</v>
      </c>
      <c r="BC232" s="519" t="e">
        <f>IF(OR($L232="20100",$L233="20100",#REF!="20100"),COUNTIF($L$14:L233,"20100"),0)</f>
        <v>#REF!</v>
      </c>
      <c r="BD232" s="521" t="e">
        <f>IF($BC232=0,0,INDEX($N232:$N233,MATCH("20100",$L232:$L233,0),1))</f>
        <v>#REF!</v>
      </c>
      <c r="BE232" s="84" t="str">
        <f t="shared" si="1339"/>
        <v/>
      </c>
      <c r="BF232" s="84" t="str">
        <f t="shared" si="1340"/>
        <v/>
      </c>
      <c r="BG232" s="84" t="str">
        <f t="shared" si="1341"/>
        <v/>
      </c>
      <c r="BH232" s="124" t="str">
        <f>IF(K232="","",COUNTIF($BG$14:BG232,BG232))</f>
        <v/>
      </c>
      <c r="BI232" s="1" t="str">
        <f t="shared" si="1342"/>
        <v/>
      </c>
      <c r="BJ232" s="523" t="str">
        <f>IF(D232="","",COUNTIF($AG$14:AG232,AG232))</f>
        <v/>
      </c>
      <c r="BK232" s="523">
        <f t="shared" ref="BK232" si="1366">IF(BJ232=1,BJ232,0)</f>
        <v>0</v>
      </c>
      <c r="BL232" s="523" t="str">
        <f t="shared" ref="BL232" si="1367">IF(D232="","",$BP232)</f>
        <v/>
      </c>
      <c r="BM232" s="523" t="str">
        <f t="shared" ref="BM232" si="1368">IF(E232="","",$BP232)</f>
        <v/>
      </c>
      <c r="BN232" s="523" t="str">
        <f t="shared" ref="BN232" si="1369">IF(G232="","",$BP232)</f>
        <v/>
      </c>
      <c r="BO232" s="524" t="str">
        <f t="shared" ref="BO232" si="1370">IFERROR(IF(H232="","",BP232),"")</f>
        <v/>
      </c>
      <c r="BP232" s="523">
        <v>110</v>
      </c>
      <c r="BQ232" s="523">
        <f>IF(C232&gt;0,"",IF(COUNTIF(BL232:BO233,BP232)=4,"",1))</f>
        <v>1</v>
      </c>
      <c r="BR232" s="84">
        <f>COUNTIF($AH$14:AH232,AG232&amp;"-"&amp;"*5000m*")</f>
        <v>0</v>
      </c>
      <c r="BS232" s="523">
        <f>SUM(BR232:BR233)/3</f>
        <v>0</v>
      </c>
      <c r="BT232" s="524" t="str">
        <f>IF(AG232="","",IF(AND(COUNTA(K232:K233)=0,COUNTA(U232:V233)=0),1,""))</f>
        <v/>
      </c>
      <c r="BU232" s="523">
        <f>IF(AND($AG232="",COUNTA(U232)&gt;0),1,0)</f>
        <v>0</v>
      </c>
      <c r="BV232" s="523">
        <f>IF(AND($AG232="",COUNTA(V232)&gt;0),1,0)</f>
        <v>0</v>
      </c>
      <c r="BW232" s="523" t="str">
        <f t="shared" ref="BW232" si="1371">D232&amp;"-"&amp;U232</f>
        <v>-</v>
      </c>
      <c r="BX232" s="523" t="str">
        <f>IF(U232="","",COUNTIF($BW$14:BW232,BW232))</f>
        <v/>
      </c>
      <c r="BY232" s="523" t="str">
        <f t="shared" ref="BY232" si="1372">D232&amp;"-"&amp;V232</f>
        <v>-</v>
      </c>
      <c r="BZ232" s="523" t="str">
        <f>IF(V232="","",COUNTIF($BY$14:BY232,BY232))</f>
        <v/>
      </c>
      <c r="CA232" s="84" t="str">
        <f>IFERROR(IF(VLOOKUP(K232,種目数エラー用!$B:$C,2,FALSE)=(VLOOKUP(K233,種目数エラー用!$B:$C,2,FALSE)),1,""),"")</f>
        <v/>
      </c>
    </row>
    <row r="233" spans="1:79" s="1" customFormat="1" ht="18" customHeight="1" thickBot="1">
      <c r="A233" s="483"/>
      <c r="B233" s="477"/>
      <c r="C233" s="472"/>
      <c r="D233" s="470"/>
      <c r="E233" s="470"/>
      <c r="F233" s="470"/>
      <c r="G233" s="281" t="str">
        <f>IF(C232&gt;0,VLOOKUP(C232,男子登録情報!$A$1:$H$1688,5,0),"")</f>
        <v/>
      </c>
      <c r="H233" s="475"/>
      <c r="I233" s="475"/>
      <c r="J233" s="281" t="s">
        <v>28</v>
      </c>
      <c r="K233" s="280"/>
      <c r="L233" s="5" t="str">
        <f>IF(K233&gt;0,VLOOKUP(K233,男子登録情報!$M$68:$N$86,2,0),"")</f>
        <v/>
      </c>
      <c r="M233" s="281" t="s">
        <v>29</v>
      </c>
      <c r="N233" s="282"/>
      <c r="O233" s="278" t="str">
        <f t="shared" si="1352"/>
        <v/>
      </c>
      <c r="P233" s="279"/>
      <c r="Q233" s="332" t="str">
        <f t="shared" si="1204"/>
        <v/>
      </c>
      <c r="R233" s="463"/>
      <c r="S233" s="464"/>
      <c r="T233" s="465"/>
      <c r="U233" s="445"/>
      <c r="V233" s="445"/>
      <c r="X233" s="84">
        <f t="shared" si="1201"/>
        <v>0</v>
      </c>
      <c r="Z233" s="97">
        <f t="shared" si="1315"/>
        <v>0</v>
      </c>
      <c r="AA233" s="523"/>
      <c r="AB233" s="84" t="str">
        <f t="shared" si="1317"/>
        <v/>
      </c>
      <c r="AC233" s="84" t="str">
        <f t="shared" si="1318"/>
        <v/>
      </c>
      <c r="AD233" s="84" t="str">
        <f t="shared" si="1319"/>
        <v/>
      </c>
      <c r="AE233" s="84" t="str">
        <f t="shared" si="1320"/>
        <v/>
      </c>
      <c r="AF233" s="100">
        <f t="shared" si="1321"/>
        <v>0</v>
      </c>
      <c r="AG233" s="189" t="str">
        <f t="shared" ref="AG233" si="1373">AG232</f>
        <v/>
      </c>
      <c r="AH233" s="84" t="str">
        <f t="shared" si="1323"/>
        <v/>
      </c>
      <c r="AI233" s="84" t="str">
        <f t="shared" si="1324"/>
        <v/>
      </c>
      <c r="AJ233" s="104" t="str">
        <f t="shared" si="1193"/>
        <v/>
      </c>
      <c r="AK233" s="93">
        <f t="shared" si="1325"/>
        <v>0</v>
      </c>
      <c r="AL233" s="93">
        <f>IFERROR(IF(C233="",0,IF(COUNTIF($C$14:C233,C233)&gt;1,1,0)),"")</f>
        <v>0</v>
      </c>
      <c r="AN233" s="93">
        <f t="shared" si="1326"/>
        <v>0</v>
      </c>
      <c r="AO233" s="93" t="str">
        <f t="shared" si="1327"/>
        <v>00000</v>
      </c>
      <c r="AP233" s="109" t="str">
        <f t="shared" si="1328"/>
        <v>0秒0</v>
      </c>
      <c r="AQ233" s="110">
        <f t="shared" si="1329"/>
        <v>0</v>
      </c>
      <c r="AR233" s="110" t="str">
        <f t="shared" si="1330"/>
        <v>0</v>
      </c>
      <c r="AS233" s="110" t="str">
        <f t="shared" si="1331"/>
        <v>0</v>
      </c>
      <c r="AT233" s="110" t="str">
        <f t="shared" si="1332"/>
        <v>0m</v>
      </c>
      <c r="AU233" s="110" t="str">
        <f t="shared" si="1333"/>
        <v>点</v>
      </c>
      <c r="AV233" s="93">
        <f t="shared" si="1334"/>
        <v>0</v>
      </c>
      <c r="AW233" s="83" t="str">
        <f t="shared" si="1335"/>
        <v/>
      </c>
      <c r="AX233" s="93">
        <f t="shared" si="1336"/>
        <v>0</v>
      </c>
      <c r="AY233" s="93">
        <f t="shared" si="1337"/>
        <v>0</v>
      </c>
      <c r="AZ233" s="93">
        <f t="shared" si="1338"/>
        <v>0</v>
      </c>
      <c r="BA233" s="504"/>
      <c r="BB233" s="504"/>
      <c r="BC233" s="520"/>
      <c r="BD233" s="522"/>
      <c r="BE233" s="84" t="str">
        <f t="shared" si="1339"/>
        <v/>
      </c>
      <c r="BF233" s="84" t="str">
        <f t="shared" si="1340"/>
        <v/>
      </c>
      <c r="BG233" s="84" t="str">
        <f t="shared" si="1341"/>
        <v/>
      </c>
      <c r="BH233" s="124" t="str">
        <f>IF(K233="","",COUNTIF($BG$14:BG233,BG233))</f>
        <v/>
      </c>
      <c r="BI233" s="1" t="str">
        <f t="shared" si="1342"/>
        <v/>
      </c>
      <c r="BJ233" s="523"/>
      <c r="BK233" s="523"/>
      <c r="BL233" s="523"/>
      <c r="BM233" s="523"/>
      <c r="BN233" s="523"/>
      <c r="BO233" s="525"/>
      <c r="BP233" s="523"/>
      <c r="BQ233" s="523"/>
      <c r="BR233" s="84">
        <f>COUNTIF($AH$14:AH233,AG233&amp;"-"&amp;"*5000m*")</f>
        <v>0</v>
      </c>
      <c r="BS233" s="523"/>
      <c r="BT233" s="525"/>
      <c r="BU233" s="523"/>
      <c r="BV233" s="523"/>
      <c r="BW233" s="523"/>
      <c r="BX233" s="523"/>
      <c r="BY233" s="523"/>
      <c r="BZ233" s="523"/>
      <c r="CA233" s="84"/>
    </row>
    <row r="234" spans="1:79" s="1" customFormat="1" ht="18" customHeight="1" thickTop="1" thickBot="1">
      <c r="A234" s="482">
        <v>111</v>
      </c>
      <c r="B234" s="476" t="s">
        <v>1176</v>
      </c>
      <c r="C234" s="471"/>
      <c r="D234" s="469" t="str">
        <f>IF(C234&gt;0,VLOOKUP(C234,男子登録情報!$A$1:$H$1688,3,0),"")</f>
        <v/>
      </c>
      <c r="E234" s="469" t="str">
        <f>IF(C234&gt;0,VLOOKUP(C234,男子登録情報!$A$1:$H$1688,4,0),"")</f>
        <v/>
      </c>
      <c r="F234" s="469" t="str">
        <f>IF(C234&gt;0,VLOOKUP(C234,男子登録情報!$A$1:$H$1688,7,0),"")</f>
        <v/>
      </c>
      <c r="G234" s="320" t="str">
        <f>IF(C234&gt;0,VLOOKUP(C234,男子登録情報!$A$1:$H$1688,8,0),"")</f>
        <v/>
      </c>
      <c r="H234" s="475" t="e">
        <f>IF(G235&gt;0,VLOOKUP(G235,男子登録情報!$N$2:$O$49,2,0),"")</f>
        <v>#N/A</v>
      </c>
      <c r="I234" s="473" t="str">
        <f t="shared" ref="I234" si="1374">IF(C234&gt;0,TEXT(C234,"100000000"),"000000000")</f>
        <v>000000000</v>
      </c>
      <c r="J234" s="321" t="s">
        <v>24</v>
      </c>
      <c r="K234" s="322"/>
      <c r="L234" s="5" t="str">
        <f>IF(K234&gt;0,VLOOKUP(K234,男子登録情報!$M$68:$N$86,2,0),"")</f>
        <v/>
      </c>
      <c r="M234" s="321" t="s">
        <v>27</v>
      </c>
      <c r="N234" s="275"/>
      <c r="O234" s="276" t="str">
        <f t="shared" si="1352"/>
        <v/>
      </c>
      <c r="P234" s="277"/>
      <c r="Q234" s="329" t="str">
        <f t="shared" si="1204"/>
        <v/>
      </c>
      <c r="R234" s="479"/>
      <c r="S234" s="480"/>
      <c r="T234" s="481"/>
      <c r="U234" s="444"/>
      <c r="V234" s="444"/>
      <c r="X234" s="84">
        <f t="shared" si="1201"/>
        <v>0</v>
      </c>
      <c r="Z234" s="97">
        <f t="shared" si="1315"/>
        <v>0</v>
      </c>
      <c r="AA234" s="523">
        <f t="shared" ref="AA234" si="1375">C234</f>
        <v>0</v>
      </c>
      <c r="AB234" s="84" t="str">
        <f t="shared" si="1317"/>
        <v/>
      </c>
      <c r="AC234" s="84" t="str">
        <f t="shared" si="1318"/>
        <v/>
      </c>
      <c r="AD234" s="84" t="str">
        <f t="shared" si="1319"/>
        <v/>
      </c>
      <c r="AE234" s="84" t="str">
        <f t="shared" si="1320"/>
        <v/>
      </c>
      <c r="AF234" s="100">
        <f t="shared" si="1321"/>
        <v>0</v>
      </c>
      <c r="AG234" s="188" t="str">
        <f t="shared" ref="AG234" si="1376">IF(D234="","",D234)</f>
        <v/>
      </c>
      <c r="AH234" s="84" t="str">
        <f t="shared" si="1323"/>
        <v/>
      </c>
      <c r="AI234" s="84" t="str">
        <f t="shared" si="1324"/>
        <v/>
      </c>
      <c r="AJ234" s="104" t="str">
        <f t="shared" si="1193"/>
        <v/>
      </c>
      <c r="AK234" s="93">
        <f t="shared" si="1325"/>
        <v>0</v>
      </c>
      <c r="AL234" s="93">
        <f>IFERROR(IF(C234="",0,IF(COUNTIF($C$14:C234,C234)&gt;1,1,0)),"")</f>
        <v>0</v>
      </c>
      <c r="AN234" s="93">
        <f t="shared" si="1326"/>
        <v>0</v>
      </c>
      <c r="AO234" s="93" t="str">
        <f t="shared" si="1327"/>
        <v>00000</v>
      </c>
      <c r="AP234" s="109" t="str">
        <f t="shared" si="1328"/>
        <v>0秒0</v>
      </c>
      <c r="AQ234" s="110">
        <f t="shared" si="1329"/>
        <v>0</v>
      </c>
      <c r="AR234" s="110" t="str">
        <f t="shared" si="1330"/>
        <v>0</v>
      </c>
      <c r="AS234" s="110" t="str">
        <f t="shared" si="1331"/>
        <v>0</v>
      </c>
      <c r="AT234" s="110" t="str">
        <f t="shared" si="1332"/>
        <v>0m</v>
      </c>
      <c r="AU234" s="110" t="str">
        <f t="shared" si="1333"/>
        <v>点</v>
      </c>
      <c r="AV234" s="93">
        <f t="shared" si="1334"/>
        <v>0</v>
      </c>
      <c r="AW234" s="83" t="str">
        <f t="shared" si="1335"/>
        <v/>
      </c>
      <c r="AX234" s="93">
        <f t="shared" si="1336"/>
        <v>0</v>
      </c>
      <c r="AY234" s="93">
        <f t="shared" si="1337"/>
        <v>0</v>
      </c>
      <c r="AZ234" s="93">
        <f t="shared" si="1338"/>
        <v>0</v>
      </c>
      <c r="BA234" s="503">
        <f>IF(U234="",0,COUNTA($U$14:U235))</f>
        <v>0</v>
      </c>
      <c r="BB234" s="503">
        <f>IF(V234="",0,COUNTA($V$14:V235))</f>
        <v>0</v>
      </c>
      <c r="BC234" s="519" t="e">
        <f>IF(OR($L234="20100",$L235="20100",#REF!="20100"),COUNTIF($L$14:L235,"20100"),0)</f>
        <v>#REF!</v>
      </c>
      <c r="BD234" s="521" t="e">
        <f>IF($BC234=0,0,INDEX($N234:$N235,MATCH("20100",$L234:$L235,0),1))</f>
        <v>#REF!</v>
      </c>
      <c r="BE234" s="84" t="str">
        <f t="shared" si="1339"/>
        <v/>
      </c>
      <c r="BF234" s="84" t="str">
        <f t="shared" si="1340"/>
        <v/>
      </c>
      <c r="BG234" s="84" t="str">
        <f t="shared" si="1341"/>
        <v/>
      </c>
      <c r="BH234" s="124" t="str">
        <f>IF(K234="","",COUNTIF($BG$14:BG234,BG234))</f>
        <v/>
      </c>
      <c r="BI234" s="1" t="str">
        <f t="shared" si="1342"/>
        <v/>
      </c>
      <c r="BJ234" s="523" t="str">
        <f>IF(D234="","",COUNTIF($AG$14:AG234,AG234))</f>
        <v/>
      </c>
      <c r="BK234" s="523">
        <f t="shared" ref="BK234" si="1377">IF(BJ234=1,BJ234,0)</f>
        <v>0</v>
      </c>
      <c r="BL234" s="523" t="str">
        <f t="shared" ref="BL234" si="1378">IF(D234="","",$BP234)</f>
        <v/>
      </c>
      <c r="BM234" s="523" t="str">
        <f t="shared" ref="BM234" si="1379">IF(E234="","",$BP234)</f>
        <v/>
      </c>
      <c r="BN234" s="523" t="str">
        <f t="shared" ref="BN234" si="1380">IF(G234="","",$BP234)</f>
        <v/>
      </c>
      <c r="BO234" s="524" t="str">
        <f t="shared" ref="BO234" si="1381">IFERROR(IF(H234="","",BP234),"")</f>
        <v/>
      </c>
      <c r="BP234" s="523">
        <v>111</v>
      </c>
      <c r="BQ234" s="523">
        <f>IF(C234&gt;0,"",IF(COUNTIF(BL234:BO235,BP234)=4,"",1))</f>
        <v>1</v>
      </c>
      <c r="BR234" s="84">
        <f>COUNTIF($AH$14:AH234,AG234&amp;"-"&amp;"*5000m*")</f>
        <v>0</v>
      </c>
      <c r="BS234" s="523">
        <f>SUM(BR234:BR235)/3</f>
        <v>0</v>
      </c>
      <c r="BT234" s="524" t="str">
        <f>IF(AG234="","",IF(AND(COUNTA(K234:K235)=0,COUNTA(U234:V235)=0),1,""))</f>
        <v/>
      </c>
      <c r="BU234" s="523">
        <f>IF(AND($AG234="",COUNTA(U234)&gt;0),1,0)</f>
        <v>0</v>
      </c>
      <c r="BV234" s="523">
        <f>IF(AND($AG234="",COUNTA(V234)&gt;0),1,0)</f>
        <v>0</v>
      </c>
      <c r="BW234" s="523" t="str">
        <f t="shared" ref="BW234" si="1382">D234&amp;"-"&amp;U234</f>
        <v>-</v>
      </c>
      <c r="BX234" s="523" t="str">
        <f>IF(U234="","",COUNTIF($BW$14:BW234,BW234))</f>
        <v/>
      </c>
      <c r="BY234" s="523" t="str">
        <f t="shared" ref="BY234" si="1383">D234&amp;"-"&amp;V234</f>
        <v>-</v>
      </c>
      <c r="BZ234" s="523" t="str">
        <f>IF(V234="","",COUNTIF($BY$14:BY234,BY234))</f>
        <v/>
      </c>
      <c r="CA234" s="84" t="str">
        <f>IFERROR(IF(VLOOKUP(K234,種目数エラー用!$B:$C,2,FALSE)=(VLOOKUP(K235,種目数エラー用!$B:$C,2,FALSE)),1,""),"")</f>
        <v/>
      </c>
    </row>
    <row r="235" spans="1:79" s="1" customFormat="1" ht="18" customHeight="1" thickBot="1">
      <c r="A235" s="483"/>
      <c r="B235" s="477"/>
      <c r="C235" s="472"/>
      <c r="D235" s="470"/>
      <c r="E235" s="470"/>
      <c r="F235" s="470"/>
      <c r="G235" s="281" t="str">
        <f>IF(C234&gt;0,VLOOKUP(C234,男子登録情報!$A$1:$H$1688,5,0),"")</f>
        <v/>
      </c>
      <c r="H235" s="475"/>
      <c r="I235" s="475"/>
      <c r="J235" s="281" t="s">
        <v>28</v>
      </c>
      <c r="K235" s="280"/>
      <c r="L235" s="5" t="str">
        <f>IF(K235&gt;0,VLOOKUP(K235,男子登録情報!$M$68:$N$86,2,0),"")</f>
        <v/>
      </c>
      <c r="M235" s="281" t="s">
        <v>29</v>
      </c>
      <c r="N235" s="282"/>
      <c r="O235" s="278" t="str">
        <f t="shared" si="1352"/>
        <v/>
      </c>
      <c r="P235" s="279"/>
      <c r="Q235" s="332" t="str">
        <f t="shared" si="1204"/>
        <v/>
      </c>
      <c r="R235" s="463"/>
      <c r="S235" s="464"/>
      <c r="T235" s="465"/>
      <c r="U235" s="445"/>
      <c r="V235" s="445"/>
      <c r="X235" s="84">
        <f t="shared" si="1201"/>
        <v>0</v>
      </c>
      <c r="Z235" s="97">
        <f t="shared" si="1315"/>
        <v>0</v>
      </c>
      <c r="AA235" s="523"/>
      <c r="AB235" s="84" t="str">
        <f t="shared" si="1317"/>
        <v/>
      </c>
      <c r="AC235" s="84" t="str">
        <f t="shared" si="1318"/>
        <v/>
      </c>
      <c r="AD235" s="84" t="str">
        <f t="shared" si="1319"/>
        <v/>
      </c>
      <c r="AE235" s="84" t="str">
        <f t="shared" si="1320"/>
        <v/>
      </c>
      <c r="AF235" s="100">
        <f t="shared" si="1321"/>
        <v>0</v>
      </c>
      <c r="AG235" s="189" t="str">
        <f t="shared" ref="AG235" si="1384">AG234</f>
        <v/>
      </c>
      <c r="AH235" s="84" t="str">
        <f t="shared" si="1323"/>
        <v/>
      </c>
      <c r="AI235" s="84" t="str">
        <f t="shared" si="1324"/>
        <v/>
      </c>
      <c r="AJ235" s="104" t="str">
        <f t="shared" si="1193"/>
        <v/>
      </c>
      <c r="AK235" s="93">
        <f t="shared" si="1325"/>
        <v>0</v>
      </c>
      <c r="AL235" s="93">
        <f>IFERROR(IF(C235="",0,IF(COUNTIF($C$14:C235,C235)&gt;1,1,0)),"")</f>
        <v>0</v>
      </c>
      <c r="AN235" s="93">
        <f t="shared" si="1326"/>
        <v>0</v>
      </c>
      <c r="AO235" s="93" t="str">
        <f t="shared" si="1327"/>
        <v>00000</v>
      </c>
      <c r="AP235" s="109" t="str">
        <f t="shared" si="1328"/>
        <v>0秒0</v>
      </c>
      <c r="AQ235" s="110">
        <f t="shared" si="1329"/>
        <v>0</v>
      </c>
      <c r="AR235" s="110" t="str">
        <f t="shared" si="1330"/>
        <v>0</v>
      </c>
      <c r="AS235" s="110" t="str">
        <f t="shared" si="1331"/>
        <v>0</v>
      </c>
      <c r="AT235" s="110" t="str">
        <f t="shared" si="1332"/>
        <v>0m</v>
      </c>
      <c r="AU235" s="110" t="str">
        <f t="shared" si="1333"/>
        <v>点</v>
      </c>
      <c r="AV235" s="93">
        <f t="shared" si="1334"/>
        <v>0</v>
      </c>
      <c r="AW235" s="83" t="str">
        <f t="shared" si="1335"/>
        <v/>
      </c>
      <c r="AX235" s="93">
        <f t="shared" si="1336"/>
        <v>0</v>
      </c>
      <c r="AY235" s="93">
        <f t="shared" si="1337"/>
        <v>0</v>
      </c>
      <c r="AZ235" s="93">
        <f t="shared" si="1338"/>
        <v>0</v>
      </c>
      <c r="BA235" s="504"/>
      <c r="BB235" s="504"/>
      <c r="BC235" s="520"/>
      <c r="BD235" s="522"/>
      <c r="BE235" s="84" t="str">
        <f t="shared" si="1339"/>
        <v/>
      </c>
      <c r="BF235" s="84" t="str">
        <f t="shared" si="1340"/>
        <v/>
      </c>
      <c r="BG235" s="84" t="str">
        <f t="shared" si="1341"/>
        <v/>
      </c>
      <c r="BH235" s="124" t="str">
        <f>IF(K235="","",COUNTIF($BG$14:BG235,BG235))</f>
        <v/>
      </c>
      <c r="BI235" s="1" t="str">
        <f t="shared" si="1342"/>
        <v/>
      </c>
      <c r="BJ235" s="523"/>
      <c r="BK235" s="523"/>
      <c r="BL235" s="523"/>
      <c r="BM235" s="523"/>
      <c r="BN235" s="523"/>
      <c r="BO235" s="525"/>
      <c r="BP235" s="523"/>
      <c r="BQ235" s="523"/>
      <c r="BR235" s="84">
        <f>COUNTIF($AH$14:AH235,AG235&amp;"-"&amp;"*5000m*")</f>
        <v>0</v>
      </c>
      <c r="BS235" s="523"/>
      <c r="BT235" s="525"/>
      <c r="BU235" s="523"/>
      <c r="BV235" s="523"/>
      <c r="BW235" s="523"/>
      <c r="BX235" s="523"/>
      <c r="BY235" s="523"/>
      <c r="BZ235" s="523"/>
      <c r="CA235" s="84"/>
    </row>
    <row r="236" spans="1:79" s="1" customFormat="1" ht="18" customHeight="1" thickTop="1" thickBot="1">
      <c r="A236" s="482">
        <v>112</v>
      </c>
      <c r="B236" s="476" t="s">
        <v>1176</v>
      </c>
      <c r="C236" s="471"/>
      <c r="D236" s="469" t="str">
        <f>IF(C236&gt;0,VLOOKUP(C236,男子登録情報!$A$1:$H$1688,3,0),"")</f>
        <v/>
      </c>
      <c r="E236" s="469" t="str">
        <f>IF(C236&gt;0,VLOOKUP(C236,男子登録情報!$A$1:$H$1688,4,0),"")</f>
        <v/>
      </c>
      <c r="F236" s="469" t="str">
        <f>IF(C236&gt;0,VLOOKUP(C236,男子登録情報!$A$1:$H$1688,7,0),"")</f>
        <v/>
      </c>
      <c r="G236" s="320" t="str">
        <f>IF(C236&gt;0,VLOOKUP(C236,男子登録情報!$A$1:$H$1688,8,0),"")</f>
        <v/>
      </c>
      <c r="H236" s="475" t="e">
        <f>IF(G237&gt;0,VLOOKUP(G237,男子登録情報!$N$2:$O$49,2,0),"")</f>
        <v>#N/A</v>
      </c>
      <c r="I236" s="473" t="str">
        <f t="shared" ref="I236" si="1385">IF(C236&gt;0,TEXT(C236,"100000000"),"000000000")</f>
        <v>000000000</v>
      </c>
      <c r="J236" s="321" t="s">
        <v>24</v>
      </c>
      <c r="K236" s="322"/>
      <c r="L236" s="5" t="str">
        <f>IF(K236&gt;0,VLOOKUP(K236,男子登録情報!$M$68:$N$86,2,0),"")</f>
        <v/>
      </c>
      <c r="M236" s="321" t="s">
        <v>27</v>
      </c>
      <c r="N236" s="275"/>
      <c r="O236" s="276" t="str">
        <f t="shared" si="1352"/>
        <v/>
      </c>
      <c r="P236" s="277"/>
      <c r="Q236" s="329" t="str">
        <f t="shared" si="1204"/>
        <v/>
      </c>
      <c r="R236" s="479"/>
      <c r="S236" s="480"/>
      <c r="T236" s="481"/>
      <c r="U236" s="444"/>
      <c r="V236" s="444"/>
      <c r="X236" s="84">
        <f t="shared" si="1201"/>
        <v>0</v>
      </c>
      <c r="Z236" s="97">
        <f t="shared" si="1315"/>
        <v>0</v>
      </c>
      <c r="AA236" s="523">
        <f t="shared" ref="AA236" si="1386">C236</f>
        <v>0</v>
      </c>
      <c r="AB236" s="84" t="str">
        <f t="shared" si="1317"/>
        <v/>
      </c>
      <c r="AC236" s="84" t="str">
        <f t="shared" si="1318"/>
        <v/>
      </c>
      <c r="AD236" s="84" t="str">
        <f t="shared" si="1319"/>
        <v/>
      </c>
      <c r="AE236" s="84" t="str">
        <f t="shared" si="1320"/>
        <v/>
      </c>
      <c r="AF236" s="100">
        <f t="shared" si="1321"/>
        <v>0</v>
      </c>
      <c r="AG236" s="188" t="str">
        <f t="shared" ref="AG236" si="1387">IF(D236="","",D236)</f>
        <v/>
      </c>
      <c r="AH236" s="84" t="str">
        <f t="shared" si="1323"/>
        <v/>
      </c>
      <c r="AI236" s="84" t="str">
        <f t="shared" si="1324"/>
        <v/>
      </c>
      <c r="AJ236" s="104" t="str">
        <f t="shared" si="1193"/>
        <v/>
      </c>
      <c r="AK236" s="93">
        <f t="shared" si="1325"/>
        <v>0</v>
      </c>
      <c r="AL236" s="93">
        <f>IFERROR(IF(C236="",0,IF(COUNTIF($C$14:C236,C236)&gt;1,1,0)),"")</f>
        <v>0</v>
      </c>
      <c r="AN236" s="93">
        <f t="shared" si="1326"/>
        <v>0</v>
      </c>
      <c r="AO236" s="93" t="str">
        <f t="shared" si="1327"/>
        <v>00000</v>
      </c>
      <c r="AP236" s="109" t="str">
        <f t="shared" si="1328"/>
        <v>0秒0</v>
      </c>
      <c r="AQ236" s="110">
        <f t="shared" si="1329"/>
        <v>0</v>
      </c>
      <c r="AR236" s="110" t="str">
        <f t="shared" si="1330"/>
        <v>0</v>
      </c>
      <c r="AS236" s="110" t="str">
        <f t="shared" si="1331"/>
        <v>0</v>
      </c>
      <c r="AT236" s="110" t="str">
        <f t="shared" si="1332"/>
        <v>0m</v>
      </c>
      <c r="AU236" s="110" t="str">
        <f t="shared" si="1333"/>
        <v>点</v>
      </c>
      <c r="AV236" s="93">
        <f t="shared" si="1334"/>
        <v>0</v>
      </c>
      <c r="AW236" s="83" t="str">
        <f t="shared" si="1335"/>
        <v/>
      </c>
      <c r="AX236" s="93">
        <f t="shared" si="1336"/>
        <v>0</v>
      </c>
      <c r="AY236" s="93">
        <f t="shared" si="1337"/>
        <v>0</v>
      </c>
      <c r="AZ236" s="93">
        <f t="shared" si="1338"/>
        <v>0</v>
      </c>
      <c r="BA236" s="503">
        <f>IF(U236="",0,COUNTA($U$14:U237))</f>
        <v>0</v>
      </c>
      <c r="BB236" s="503">
        <f>IF(V236="",0,COUNTA($V$14:V237))</f>
        <v>0</v>
      </c>
      <c r="BC236" s="519" t="e">
        <f>IF(OR($L236="20100",$L237="20100",#REF!="20100"),COUNTIF($L$14:L237,"20100"),0)</f>
        <v>#REF!</v>
      </c>
      <c r="BD236" s="521" t="e">
        <f>IF($BC236=0,0,INDEX($N236:$N237,MATCH("20100",$L236:$L237,0),1))</f>
        <v>#REF!</v>
      </c>
      <c r="BE236" s="84" t="str">
        <f t="shared" si="1339"/>
        <v/>
      </c>
      <c r="BF236" s="84" t="str">
        <f t="shared" si="1340"/>
        <v/>
      </c>
      <c r="BG236" s="84" t="str">
        <f t="shared" si="1341"/>
        <v/>
      </c>
      <c r="BH236" s="124" t="str">
        <f>IF(K236="","",COUNTIF($BG$14:BG236,BG236))</f>
        <v/>
      </c>
      <c r="BI236" s="1" t="str">
        <f t="shared" si="1342"/>
        <v/>
      </c>
      <c r="BJ236" s="523" t="str">
        <f>IF(D236="","",COUNTIF($AG$14:AG236,AG236))</f>
        <v/>
      </c>
      <c r="BK236" s="523">
        <f t="shared" ref="BK236" si="1388">IF(BJ236=1,BJ236,0)</f>
        <v>0</v>
      </c>
      <c r="BL236" s="523" t="str">
        <f t="shared" ref="BL236" si="1389">IF(D236="","",$BP236)</f>
        <v/>
      </c>
      <c r="BM236" s="523" t="str">
        <f t="shared" ref="BM236" si="1390">IF(E236="","",$BP236)</f>
        <v/>
      </c>
      <c r="BN236" s="523" t="str">
        <f t="shared" ref="BN236" si="1391">IF(G236="","",$BP236)</f>
        <v/>
      </c>
      <c r="BO236" s="524" t="str">
        <f t="shared" ref="BO236" si="1392">IFERROR(IF(H236="","",BP236),"")</f>
        <v/>
      </c>
      <c r="BP236" s="523">
        <v>112</v>
      </c>
      <c r="BQ236" s="523">
        <f>IF(C236&gt;0,"",IF(COUNTIF(BL236:BO237,BP236)=4,"",1))</f>
        <v>1</v>
      </c>
      <c r="BR236" s="84">
        <f>COUNTIF($AH$14:AH236,AG236&amp;"-"&amp;"*5000m*")</f>
        <v>0</v>
      </c>
      <c r="BS236" s="523">
        <f>SUM(BR236:BR237)/3</f>
        <v>0</v>
      </c>
      <c r="BT236" s="524" t="str">
        <f>IF(AG236="","",IF(AND(COUNTA(K236:K237)=0,COUNTA(U236:V237)=0),1,""))</f>
        <v/>
      </c>
      <c r="BU236" s="523">
        <f>IF(AND($AG236="",COUNTA(U236)&gt;0),1,0)</f>
        <v>0</v>
      </c>
      <c r="BV236" s="523">
        <f>IF(AND($AG236="",COUNTA(V236)&gt;0),1,0)</f>
        <v>0</v>
      </c>
      <c r="BW236" s="523" t="str">
        <f t="shared" ref="BW236" si="1393">D236&amp;"-"&amp;U236</f>
        <v>-</v>
      </c>
      <c r="BX236" s="523" t="str">
        <f>IF(U236="","",COUNTIF($BW$14:BW236,BW236))</f>
        <v/>
      </c>
      <c r="BY236" s="523" t="str">
        <f t="shared" ref="BY236" si="1394">D236&amp;"-"&amp;V236</f>
        <v>-</v>
      </c>
      <c r="BZ236" s="523" t="str">
        <f>IF(V236="","",COUNTIF($BY$14:BY236,BY236))</f>
        <v/>
      </c>
      <c r="CA236" s="84" t="str">
        <f>IFERROR(IF(VLOOKUP(K236,種目数エラー用!$B:$C,2,FALSE)=(VLOOKUP(K237,種目数エラー用!$B:$C,2,FALSE)),1,""),"")</f>
        <v/>
      </c>
    </row>
    <row r="237" spans="1:79" s="1" customFormat="1" ht="18" customHeight="1" thickBot="1">
      <c r="A237" s="483"/>
      <c r="B237" s="477"/>
      <c r="C237" s="472"/>
      <c r="D237" s="470"/>
      <c r="E237" s="470"/>
      <c r="F237" s="470"/>
      <c r="G237" s="281" t="str">
        <f>IF(C236&gt;0,VLOOKUP(C236,男子登録情報!$A$1:$H$1688,5,0),"")</f>
        <v/>
      </c>
      <c r="H237" s="475"/>
      <c r="I237" s="475"/>
      <c r="J237" s="281" t="s">
        <v>28</v>
      </c>
      <c r="K237" s="280"/>
      <c r="L237" s="5" t="str">
        <f>IF(K237&gt;0,VLOOKUP(K237,男子登録情報!$M$68:$N$86,2,0),"")</f>
        <v/>
      </c>
      <c r="M237" s="281" t="s">
        <v>29</v>
      </c>
      <c r="N237" s="282"/>
      <c r="O237" s="278" t="str">
        <f t="shared" si="1352"/>
        <v/>
      </c>
      <c r="P237" s="279"/>
      <c r="Q237" s="332" t="str">
        <f t="shared" si="1204"/>
        <v/>
      </c>
      <c r="R237" s="463"/>
      <c r="S237" s="464"/>
      <c r="T237" s="465"/>
      <c r="U237" s="445"/>
      <c r="V237" s="445"/>
      <c r="X237" s="84">
        <f t="shared" si="1201"/>
        <v>0</v>
      </c>
      <c r="Z237" s="97">
        <f t="shared" si="1315"/>
        <v>0</v>
      </c>
      <c r="AA237" s="523"/>
      <c r="AB237" s="84" t="str">
        <f t="shared" si="1317"/>
        <v/>
      </c>
      <c r="AC237" s="84" t="str">
        <f t="shared" si="1318"/>
        <v/>
      </c>
      <c r="AD237" s="84" t="str">
        <f t="shared" si="1319"/>
        <v/>
      </c>
      <c r="AE237" s="84" t="str">
        <f t="shared" si="1320"/>
        <v/>
      </c>
      <c r="AF237" s="100">
        <f t="shared" si="1321"/>
        <v>0</v>
      </c>
      <c r="AG237" s="189" t="str">
        <f t="shared" ref="AG237" si="1395">AG236</f>
        <v/>
      </c>
      <c r="AH237" s="84" t="str">
        <f t="shared" si="1323"/>
        <v/>
      </c>
      <c r="AI237" s="84" t="str">
        <f t="shared" si="1324"/>
        <v/>
      </c>
      <c r="AJ237" s="104" t="str">
        <f t="shared" si="1193"/>
        <v/>
      </c>
      <c r="AK237" s="93">
        <f t="shared" si="1325"/>
        <v>0</v>
      </c>
      <c r="AL237" s="93">
        <f>IFERROR(IF(C237="",0,IF(COUNTIF($C$14:C237,C237)&gt;1,1,0)),"")</f>
        <v>0</v>
      </c>
      <c r="AN237" s="93">
        <f t="shared" si="1326"/>
        <v>0</v>
      </c>
      <c r="AO237" s="93" t="str">
        <f t="shared" si="1327"/>
        <v>00000</v>
      </c>
      <c r="AP237" s="109" t="str">
        <f t="shared" si="1328"/>
        <v>0秒0</v>
      </c>
      <c r="AQ237" s="110">
        <f t="shared" si="1329"/>
        <v>0</v>
      </c>
      <c r="AR237" s="110" t="str">
        <f t="shared" si="1330"/>
        <v>0</v>
      </c>
      <c r="AS237" s="110" t="str">
        <f t="shared" si="1331"/>
        <v>0</v>
      </c>
      <c r="AT237" s="110" t="str">
        <f t="shared" si="1332"/>
        <v>0m</v>
      </c>
      <c r="AU237" s="110" t="str">
        <f t="shared" si="1333"/>
        <v>点</v>
      </c>
      <c r="AV237" s="93">
        <f t="shared" si="1334"/>
        <v>0</v>
      </c>
      <c r="AW237" s="83" t="str">
        <f t="shared" si="1335"/>
        <v/>
      </c>
      <c r="AX237" s="93">
        <f t="shared" si="1336"/>
        <v>0</v>
      </c>
      <c r="AY237" s="93">
        <f t="shared" si="1337"/>
        <v>0</v>
      </c>
      <c r="AZ237" s="93">
        <f t="shared" si="1338"/>
        <v>0</v>
      </c>
      <c r="BA237" s="504"/>
      <c r="BB237" s="504"/>
      <c r="BC237" s="520"/>
      <c r="BD237" s="522"/>
      <c r="BE237" s="84" t="str">
        <f t="shared" si="1339"/>
        <v/>
      </c>
      <c r="BF237" s="84" t="str">
        <f t="shared" si="1340"/>
        <v/>
      </c>
      <c r="BG237" s="84" t="str">
        <f t="shared" si="1341"/>
        <v/>
      </c>
      <c r="BH237" s="124" t="str">
        <f>IF(K237="","",COUNTIF($BG$14:BG237,BG237))</f>
        <v/>
      </c>
      <c r="BI237" s="1" t="str">
        <f t="shared" si="1342"/>
        <v/>
      </c>
      <c r="BJ237" s="523"/>
      <c r="BK237" s="523"/>
      <c r="BL237" s="523"/>
      <c r="BM237" s="523"/>
      <c r="BN237" s="523"/>
      <c r="BO237" s="525"/>
      <c r="BP237" s="523"/>
      <c r="BQ237" s="523"/>
      <c r="BR237" s="84">
        <f>COUNTIF($AH$14:AH237,AG237&amp;"-"&amp;"*5000m*")</f>
        <v>0</v>
      </c>
      <c r="BS237" s="523"/>
      <c r="BT237" s="525"/>
      <c r="BU237" s="523"/>
      <c r="BV237" s="523"/>
      <c r="BW237" s="523"/>
      <c r="BX237" s="523"/>
      <c r="BY237" s="523"/>
      <c r="BZ237" s="523"/>
      <c r="CA237" s="84"/>
    </row>
    <row r="238" spans="1:79" s="1" customFormat="1" ht="18" customHeight="1" thickTop="1" thickBot="1">
      <c r="A238" s="482">
        <v>113</v>
      </c>
      <c r="B238" s="476" t="s">
        <v>1176</v>
      </c>
      <c r="C238" s="471"/>
      <c r="D238" s="469" t="str">
        <f>IF(C238&gt;0,VLOOKUP(C238,男子登録情報!$A$1:$H$1688,3,0),"")</f>
        <v/>
      </c>
      <c r="E238" s="469" t="str">
        <f>IF(C238&gt;0,VLOOKUP(C238,男子登録情報!$A$1:$H$1688,4,0),"")</f>
        <v/>
      </c>
      <c r="F238" s="469" t="str">
        <f>IF(C238&gt;0,VLOOKUP(C238,男子登録情報!$A$1:$H$1688,7,0),"")</f>
        <v/>
      </c>
      <c r="G238" s="320" t="str">
        <f>IF(C238&gt;0,VLOOKUP(C238,男子登録情報!$A$1:$H$1688,8,0),"")</f>
        <v/>
      </c>
      <c r="H238" s="475" t="e">
        <f>IF(G239&gt;0,VLOOKUP(G239,男子登録情報!$N$2:$O$49,2,0),"")</f>
        <v>#N/A</v>
      </c>
      <c r="I238" s="473" t="str">
        <f t="shared" ref="I238" si="1396">IF(C238&gt;0,TEXT(C238,"100000000"),"000000000")</f>
        <v>000000000</v>
      </c>
      <c r="J238" s="321" t="s">
        <v>24</v>
      </c>
      <c r="K238" s="322"/>
      <c r="L238" s="5" t="str">
        <f>IF(K238&gt;0,VLOOKUP(K238,男子登録情報!$M$68:$N$86,2,0),"")</f>
        <v/>
      </c>
      <c r="M238" s="321" t="s">
        <v>27</v>
      </c>
      <c r="N238" s="275"/>
      <c r="O238" s="276" t="str">
        <f t="shared" si="1352"/>
        <v/>
      </c>
      <c r="P238" s="277"/>
      <c r="Q238" s="329" t="str">
        <f t="shared" si="1204"/>
        <v/>
      </c>
      <c r="R238" s="479"/>
      <c r="S238" s="480"/>
      <c r="T238" s="481"/>
      <c r="U238" s="444"/>
      <c r="V238" s="444"/>
      <c r="X238" s="84">
        <f t="shared" si="1201"/>
        <v>0</v>
      </c>
      <c r="Z238" s="97">
        <f t="shared" si="1315"/>
        <v>0</v>
      </c>
      <c r="AA238" s="523">
        <f t="shared" ref="AA238" si="1397">C238</f>
        <v>0</v>
      </c>
      <c r="AB238" s="84" t="str">
        <f t="shared" si="1317"/>
        <v/>
      </c>
      <c r="AC238" s="84" t="str">
        <f t="shared" si="1318"/>
        <v/>
      </c>
      <c r="AD238" s="84" t="str">
        <f t="shared" si="1319"/>
        <v/>
      </c>
      <c r="AE238" s="84" t="str">
        <f t="shared" si="1320"/>
        <v/>
      </c>
      <c r="AF238" s="100">
        <f t="shared" si="1321"/>
        <v>0</v>
      </c>
      <c r="AG238" s="188" t="str">
        <f t="shared" ref="AG238" si="1398">IF(D238="","",D238)</f>
        <v/>
      </c>
      <c r="AH238" s="84" t="str">
        <f t="shared" si="1323"/>
        <v/>
      </c>
      <c r="AI238" s="84" t="str">
        <f t="shared" si="1324"/>
        <v/>
      </c>
      <c r="AJ238" s="104" t="str">
        <f t="shared" si="1193"/>
        <v/>
      </c>
      <c r="AK238" s="93">
        <f t="shared" si="1325"/>
        <v>0</v>
      </c>
      <c r="AL238" s="93">
        <f>IFERROR(IF(C238="",0,IF(COUNTIF($C$14:C238,C238)&gt;1,1,0)),"")</f>
        <v>0</v>
      </c>
      <c r="AN238" s="93">
        <f t="shared" si="1326"/>
        <v>0</v>
      </c>
      <c r="AO238" s="93" t="str">
        <f t="shared" si="1327"/>
        <v>00000</v>
      </c>
      <c r="AP238" s="109" t="str">
        <f t="shared" si="1328"/>
        <v>0秒0</v>
      </c>
      <c r="AQ238" s="110">
        <f t="shared" si="1329"/>
        <v>0</v>
      </c>
      <c r="AR238" s="110" t="str">
        <f t="shared" si="1330"/>
        <v>0</v>
      </c>
      <c r="AS238" s="110" t="str">
        <f t="shared" si="1331"/>
        <v>0</v>
      </c>
      <c r="AT238" s="110" t="str">
        <f t="shared" si="1332"/>
        <v>0m</v>
      </c>
      <c r="AU238" s="110" t="str">
        <f t="shared" si="1333"/>
        <v>点</v>
      </c>
      <c r="AV238" s="93">
        <f t="shared" si="1334"/>
        <v>0</v>
      </c>
      <c r="AW238" s="83" t="str">
        <f t="shared" si="1335"/>
        <v/>
      </c>
      <c r="AX238" s="93">
        <f t="shared" si="1336"/>
        <v>0</v>
      </c>
      <c r="AY238" s="93">
        <f t="shared" si="1337"/>
        <v>0</v>
      </c>
      <c r="AZ238" s="93">
        <f t="shared" si="1338"/>
        <v>0</v>
      </c>
      <c r="BA238" s="503">
        <f>IF(U238="",0,COUNTA($U$14:U239))</f>
        <v>0</v>
      </c>
      <c r="BB238" s="503">
        <f>IF(V238="",0,COUNTA($V$14:V239))</f>
        <v>0</v>
      </c>
      <c r="BC238" s="519" t="e">
        <f>IF(OR($L238="20100",$L239="20100",#REF!="20100"),COUNTIF($L$14:L239,"20100"),0)</f>
        <v>#REF!</v>
      </c>
      <c r="BD238" s="521" t="e">
        <f>IF($BC238=0,0,INDEX($N238:$N239,MATCH("20100",$L238:$L239,0),1))</f>
        <v>#REF!</v>
      </c>
      <c r="BE238" s="84" t="str">
        <f t="shared" si="1339"/>
        <v/>
      </c>
      <c r="BF238" s="84" t="str">
        <f t="shared" si="1340"/>
        <v/>
      </c>
      <c r="BG238" s="84" t="str">
        <f t="shared" si="1341"/>
        <v/>
      </c>
      <c r="BH238" s="124" t="str">
        <f>IF(K238="","",COUNTIF($BG$14:BG238,BG238))</f>
        <v/>
      </c>
      <c r="BI238" s="1" t="str">
        <f t="shared" si="1342"/>
        <v/>
      </c>
      <c r="BJ238" s="523" t="str">
        <f>IF(D238="","",COUNTIF($AG$14:AG238,AG238))</f>
        <v/>
      </c>
      <c r="BK238" s="523">
        <f t="shared" ref="BK238" si="1399">IF(BJ238=1,BJ238,0)</f>
        <v>0</v>
      </c>
      <c r="BL238" s="523" t="str">
        <f t="shared" ref="BL238" si="1400">IF(D238="","",$BP238)</f>
        <v/>
      </c>
      <c r="BM238" s="523" t="str">
        <f t="shared" ref="BM238" si="1401">IF(E238="","",$BP238)</f>
        <v/>
      </c>
      <c r="BN238" s="523" t="str">
        <f t="shared" ref="BN238" si="1402">IF(G238="","",$BP238)</f>
        <v/>
      </c>
      <c r="BO238" s="524" t="str">
        <f t="shared" ref="BO238" si="1403">IFERROR(IF(H238="","",BP238),"")</f>
        <v/>
      </c>
      <c r="BP238" s="523">
        <v>113</v>
      </c>
      <c r="BQ238" s="523">
        <f>IF(C238&gt;0,"",IF(COUNTIF(BL238:BO239,BP238)=4,"",1))</f>
        <v>1</v>
      </c>
      <c r="BR238" s="84">
        <f>COUNTIF($AH$14:AH238,AG238&amp;"-"&amp;"*5000m*")</f>
        <v>0</v>
      </c>
      <c r="BS238" s="523">
        <f>SUM(BR238:BR239)/3</f>
        <v>0</v>
      </c>
      <c r="BT238" s="524" t="str">
        <f>IF(AG238="","",IF(AND(COUNTA(K238:K239)=0,COUNTA(U238:V239)=0),1,""))</f>
        <v/>
      </c>
      <c r="BU238" s="523">
        <f>IF(AND($AG238="",COUNTA(U238)&gt;0),1,0)</f>
        <v>0</v>
      </c>
      <c r="BV238" s="523">
        <f>IF(AND($AG238="",COUNTA(V238)&gt;0),1,0)</f>
        <v>0</v>
      </c>
      <c r="BW238" s="523" t="str">
        <f t="shared" ref="BW238" si="1404">D238&amp;"-"&amp;U238</f>
        <v>-</v>
      </c>
      <c r="BX238" s="523" t="str">
        <f>IF(U238="","",COUNTIF($BW$14:BW238,BW238))</f>
        <v/>
      </c>
      <c r="BY238" s="523" t="str">
        <f t="shared" ref="BY238" si="1405">D238&amp;"-"&amp;V238</f>
        <v>-</v>
      </c>
      <c r="BZ238" s="523" t="str">
        <f>IF(V238="","",COUNTIF($BY$14:BY238,BY238))</f>
        <v/>
      </c>
      <c r="CA238" s="84" t="str">
        <f>IFERROR(IF(VLOOKUP(K238,種目数エラー用!$B:$C,2,FALSE)=(VLOOKUP(K239,種目数エラー用!$B:$C,2,FALSE)),1,""),"")</f>
        <v/>
      </c>
    </row>
    <row r="239" spans="1:79" s="1" customFormat="1" ht="18" customHeight="1" thickBot="1">
      <c r="A239" s="483"/>
      <c r="B239" s="477"/>
      <c r="C239" s="472"/>
      <c r="D239" s="470"/>
      <c r="E239" s="470"/>
      <c r="F239" s="470"/>
      <c r="G239" s="281" t="str">
        <f>IF(C238&gt;0,VLOOKUP(C238,男子登録情報!$A$1:$H$1688,5,0),"")</f>
        <v/>
      </c>
      <c r="H239" s="475"/>
      <c r="I239" s="475"/>
      <c r="J239" s="281" t="s">
        <v>28</v>
      </c>
      <c r="K239" s="280"/>
      <c r="L239" s="5" t="str">
        <f>IF(K239&gt;0,VLOOKUP(K239,男子登録情報!$M$68:$N$86,2,0),"")</f>
        <v/>
      </c>
      <c r="M239" s="281" t="s">
        <v>29</v>
      </c>
      <c r="N239" s="282"/>
      <c r="O239" s="278" t="str">
        <f t="shared" si="1352"/>
        <v/>
      </c>
      <c r="P239" s="279"/>
      <c r="Q239" s="332" t="str">
        <f t="shared" si="1204"/>
        <v/>
      </c>
      <c r="R239" s="463"/>
      <c r="S239" s="464"/>
      <c r="T239" s="465"/>
      <c r="U239" s="445"/>
      <c r="V239" s="445"/>
      <c r="X239" s="84">
        <f t="shared" si="1201"/>
        <v>0</v>
      </c>
      <c r="Z239" s="97">
        <f t="shared" si="1315"/>
        <v>0</v>
      </c>
      <c r="AA239" s="523"/>
      <c r="AB239" s="84" t="str">
        <f t="shared" si="1317"/>
        <v/>
      </c>
      <c r="AC239" s="84" t="str">
        <f t="shared" si="1318"/>
        <v/>
      </c>
      <c r="AD239" s="84" t="str">
        <f t="shared" si="1319"/>
        <v/>
      </c>
      <c r="AE239" s="84" t="str">
        <f t="shared" si="1320"/>
        <v/>
      </c>
      <c r="AF239" s="100">
        <f t="shared" si="1321"/>
        <v>0</v>
      </c>
      <c r="AG239" s="189" t="str">
        <f t="shared" ref="AG239" si="1406">AG238</f>
        <v/>
      </c>
      <c r="AH239" s="84" t="str">
        <f t="shared" si="1323"/>
        <v/>
      </c>
      <c r="AI239" s="84" t="str">
        <f t="shared" si="1324"/>
        <v/>
      </c>
      <c r="AJ239" s="104" t="str">
        <f t="shared" si="1193"/>
        <v/>
      </c>
      <c r="AK239" s="93">
        <f t="shared" si="1325"/>
        <v>0</v>
      </c>
      <c r="AL239" s="93">
        <f>IFERROR(IF(C239="",0,IF(COUNTIF($C$14:C239,C239)&gt;1,1,0)),"")</f>
        <v>0</v>
      </c>
      <c r="AN239" s="93">
        <f t="shared" si="1326"/>
        <v>0</v>
      </c>
      <c r="AO239" s="93" t="str">
        <f t="shared" si="1327"/>
        <v>00000</v>
      </c>
      <c r="AP239" s="109" t="str">
        <f t="shared" si="1328"/>
        <v>0秒0</v>
      </c>
      <c r="AQ239" s="110">
        <f t="shared" si="1329"/>
        <v>0</v>
      </c>
      <c r="AR239" s="110" t="str">
        <f t="shared" si="1330"/>
        <v>0</v>
      </c>
      <c r="AS239" s="110" t="str">
        <f t="shared" si="1331"/>
        <v>0</v>
      </c>
      <c r="AT239" s="110" t="str">
        <f t="shared" si="1332"/>
        <v>0m</v>
      </c>
      <c r="AU239" s="110" t="str">
        <f t="shared" si="1333"/>
        <v>点</v>
      </c>
      <c r="AV239" s="93">
        <f t="shared" si="1334"/>
        <v>0</v>
      </c>
      <c r="AW239" s="83" t="str">
        <f t="shared" si="1335"/>
        <v/>
      </c>
      <c r="AX239" s="93">
        <f t="shared" si="1336"/>
        <v>0</v>
      </c>
      <c r="AY239" s="93">
        <f t="shared" si="1337"/>
        <v>0</v>
      </c>
      <c r="AZ239" s="93">
        <f t="shared" si="1338"/>
        <v>0</v>
      </c>
      <c r="BA239" s="504"/>
      <c r="BB239" s="504"/>
      <c r="BC239" s="520"/>
      <c r="BD239" s="522"/>
      <c r="BE239" s="84" t="str">
        <f t="shared" si="1339"/>
        <v/>
      </c>
      <c r="BF239" s="84" t="str">
        <f t="shared" si="1340"/>
        <v/>
      </c>
      <c r="BG239" s="84" t="str">
        <f t="shared" si="1341"/>
        <v/>
      </c>
      <c r="BH239" s="124" t="str">
        <f>IF(K239="","",COUNTIF($BG$14:BG239,BG239))</f>
        <v/>
      </c>
      <c r="BI239" s="1" t="str">
        <f t="shared" si="1342"/>
        <v/>
      </c>
      <c r="BJ239" s="523"/>
      <c r="BK239" s="523"/>
      <c r="BL239" s="523"/>
      <c r="BM239" s="523"/>
      <c r="BN239" s="523"/>
      <c r="BO239" s="525"/>
      <c r="BP239" s="523"/>
      <c r="BQ239" s="523"/>
      <c r="BR239" s="84">
        <f>COUNTIF($AH$14:AH239,AG239&amp;"-"&amp;"*5000m*")</f>
        <v>0</v>
      </c>
      <c r="BS239" s="523"/>
      <c r="BT239" s="525"/>
      <c r="BU239" s="523"/>
      <c r="BV239" s="523"/>
      <c r="BW239" s="523"/>
      <c r="BX239" s="523"/>
      <c r="BY239" s="523"/>
      <c r="BZ239" s="523"/>
      <c r="CA239" s="84"/>
    </row>
    <row r="240" spans="1:79" s="1" customFormat="1" ht="18" customHeight="1" thickTop="1" thickBot="1">
      <c r="A240" s="482">
        <v>114</v>
      </c>
      <c r="B240" s="476" t="s">
        <v>1176</v>
      </c>
      <c r="C240" s="471"/>
      <c r="D240" s="469" t="str">
        <f>IF(C240&gt;0,VLOOKUP(C240,男子登録情報!$A$1:$H$1688,3,0),"")</f>
        <v/>
      </c>
      <c r="E240" s="469" t="str">
        <f>IF(C240&gt;0,VLOOKUP(C240,男子登録情報!$A$1:$H$1688,4,0),"")</f>
        <v/>
      </c>
      <c r="F240" s="469" t="str">
        <f>IF(C240&gt;0,VLOOKUP(C240,男子登録情報!$A$1:$H$1688,7,0),"")</f>
        <v/>
      </c>
      <c r="G240" s="320" t="str">
        <f>IF(C240&gt;0,VLOOKUP(C240,男子登録情報!$A$1:$H$1688,8,0),"")</f>
        <v/>
      </c>
      <c r="H240" s="475" t="e">
        <f>IF(G241&gt;0,VLOOKUP(G241,男子登録情報!$N$2:$O$49,2,0),"")</f>
        <v>#N/A</v>
      </c>
      <c r="I240" s="473" t="str">
        <f t="shared" ref="I240" si="1407">IF(C240&gt;0,TEXT(C240,"100000000"),"000000000")</f>
        <v>000000000</v>
      </c>
      <c r="J240" s="321" t="s">
        <v>24</v>
      </c>
      <c r="K240" s="322"/>
      <c r="L240" s="5" t="str">
        <f>IF(K240&gt;0,VLOOKUP(K240,男子登録情報!$M$68:$N$86,2,0),"")</f>
        <v/>
      </c>
      <c r="M240" s="321" t="s">
        <v>27</v>
      </c>
      <c r="N240" s="275"/>
      <c r="O240" s="276" t="str">
        <f t="shared" si="1352"/>
        <v/>
      </c>
      <c r="P240" s="277"/>
      <c r="Q240" s="329" t="str">
        <f t="shared" si="1204"/>
        <v/>
      </c>
      <c r="R240" s="479"/>
      <c r="S240" s="480"/>
      <c r="T240" s="481"/>
      <c r="U240" s="444"/>
      <c r="V240" s="444"/>
      <c r="X240" s="84">
        <f t="shared" si="1201"/>
        <v>0</v>
      </c>
      <c r="Z240" s="97">
        <f t="shared" si="1315"/>
        <v>0</v>
      </c>
      <c r="AA240" s="523">
        <f t="shared" ref="AA240" si="1408">C240</f>
        <v>0</v>
      </c>
      <c r="AB240" s="84" t="str">
        <f t="shared" si="1317"/>
        <v/>
      </c>
      <c r="AC240" s="84" t="str">
        <f t="shared" si="1318"/>
        <v/>
      </c>
      <c r="AD240" s="84" t="str">
        <f t="shared" si="1319"/>
        <v/>
      </c>
      <c r="AE240" s="84" t="str">
        <f t="shared" si="1320"/>
        <v/>
      </c>
      <c r="AF240" s="100">
        <f t="shared" si="1321"/>
        <v>0</v>
      </c>
      <c r="AG240" s="188" t="str">
        <f t="shared" ref="AG240" si="1409">IF(D240="","",D240)</f>
        <v/>
      </c>
      <c r="AH240" s="84" t="str">
        <f t="shared" si="1323"/>
        <v/>
      </c>
      <c r="AI240" s="84" t="str">
        <f t="shared" si="1324"/>
        <v/>
      </c>
      <c r="AJ240" s="104" t="str">
        <f t="shared" si="1193"/>
        <v/>
      </c>
      <c r="AK240" s="93">
        <f t="shared" si="1325"/>
        <v>0</v>
      </c>
      <c r="AL240" s="93">
        <f>IFERROR(IF(C240="",0,IF(COUNTIF($C$14:C240,C240)&gt;1,1,0)),"")</f>
        <v>0</v>
      </c>
      <c r="AN240" s="93">
        <f t="shared" si="1326"/>
        <v>0</v>
      </c>
      <c r="AO240" s="93" t="str">
        <f t="shared" si="1327"/>
        <v>00000</v>
      </c>
      <c r="AP240" s="109" t="str">
        <f t="shared" si="1328"/>
        <v>0秒0</v>
      </c>
      <c r="AQ240" s="110">
        <f t="shared" si="1329"/>
        <v>0</v>
      </c>
      <c r="AR240" s="110" t="str">
        <f t="shared" si="1330"/>
        <v>0</v>
      </c>
      <c r="AS240" s="110" t="str">
        <f t="shared" si="1331"/>
        <v>0</v>
      </c>
      <c r="AT240" s="110" t="str">
        <f t="shared" si="1332"/>
        <v>0m</v>
      </c>
      <c r="AU240" s="110" t="str">
        <f t="shared" si="1333"/>
        <v>点</v>
      </c>
      <c r="AV240" s="93">
        <f t="shared" si="1334"/>
        <v>0</v>
      </c>
      <c r="AW240" s="83" t="str">
        <f t="shared" si="1335"/>
        <v/>
      </c>
      <c r="AX240" s="93">
        <f t="shared" si="1336"/>
        <v>0</v>
      </c>
      <c r="AY240" s="93">
        <f t="shared" si="1337"/>
        <v>0</v>
      </c>
      <c r="AZ240" s="93">
        <f t="shared" si="1338"/>
        <v>0</v>
      </c>
      <c r="BA240" s="503">
        <f>IF(U240="",0,COUNTA($U$14:U241))</f>
        <v>0</v>
      </c>
      <c r="BB240" s="503">
        <f>IF(V240="",0,COUNTA($V$14:V241))</f>
        <v>0</v>
      </c>
      <c r="BC240" s="519" t="e">
        <f>IF(OR($L240="20100",$L241="20100",#REF!="20100"),COUNTIF($L$14:L241,"20100"),0)</f>
        <v>#REF!</v>
      </c>
      <c r="BD240" s="521" t="e">
        <f>IF($BC240=0,0,INDEX($N240:$N241,MATCH("20100",$L240:$L241,0),1))</f>
        <v>#REF!</v>
      </c>
      <c r="BE240" s="84" t="str">
        <f t="shared" si="1339"/>
        <v/>
      </c>
      <c r="BF240" s="84" t="str">
        <f t="shared" si="1340"/>
        <v/>
      </c>
      <c r="BG240" s="84" t="str">
        <f t="shared" si="1341"/>
        <v/>
      </c>
      <c r="BH240" s="124" t="str">
        <f>IF(K240="","",COUNTIF($BG$14:BG240,BG240))</f>
        <v/>
      </c>
      <c r="BI240" s="1" t="str">
        <f t="shared" si="1342"/>
        <v/>
      </c>
      <c r="BJ240" s="523" t="str">
        <f>IF(D240="","",COUNTIF($AG$14:AG240,AG240))</f>
        <v/>
      </c>
      <c r="BK240" s="523">
        <f t="shared" ref="BK240" si="1410">IF(BJ240=1,BJ240,0)</f>
        <v>0</v>
      </c>
      <c r="BL240" s="523" t="str">
        <f t="shared" ref="BL240" si="1411">IF(D240="","",$BP240)</f>
        <v/>
      </c>
      <c r="BM240" s="523" t="str">
        <f t="shared" ref="BM240" si="1412">IF(E240="","",$BP240)</f>
        <v/>
      </c>
      <c r="BN240" s="523" t="str">
        <f t="shared" ref="BN240" si="1413">IF(G240="","",$BP240)</f>
        <v/>
      </c>
      <c r="BO240" s="524" t="str">
        <f t="shared" ref="BO240" si="1414">IFERROR(IF(H240="","",BP240),"")</f>
        <v/>
      </c>
      <c r="BP240" s="523">
        <v>114</v>
      </c>
      <c r="BQ240" s="523">
        <f>IF(C240&gt;0,"",IF(COUNTIF(BL240:BO241,BP240)=4,"",1))</f>
        <v>1</v>
      </c>
      <c r="BR240" s="84">
        <f>COUNTIF($AH$14:AH240,AG240&amp;"-"&amp;"*5000m*")</f>
        <v>0</v>
      </c>
      <c r="BS240" s="523">
        <f>SUM(BR240:BR241)/3</f>
        <v>0</v>
      </c>
      <c r="BT240" s="524" t="str">
        <f>IF(AG240="","",IF(AND(COUNTA(K240:K241)=0,COUNTA(U240:V241)=0),1,""))</f>
        <v/>
      </c>
      <c r="BU240" s="523">
        <f>IF(AND($AG240="",COUNTA(U240)&gt;0),1,0)</f>
        <v>0</v>
      </c>
      <c r="BV240" s="523">
        <f>IF(AND($AG240="",COUNTA(V240)&gt;0),1,0)</f>
        <v>0</v>
      </c>
      <c r="BW240" s="523" t="str">
        <f t="shared" ref="BW240" si="1415">D240&amp;"-"&amp;U240</f>
        <v>-</v>
      </c>
      <c r="BX240" s="523" t="str">
        <f>IF(U240="","",COUNTIF($BW$14:BW240,BW240))</f>
        <v/>
      </c>
      <c r="BY240" s="523" t="str">
        <f t="shared" ref="BY240" si="1416">D240&amp;"-"&amp;V240</f>
        <v>-</v>
      </c>
      <c r="BZ240" s="523" t="str">
        <f>IF(V240="","",COUNTIF($BY$14:BY240,BY240))</f>
        <v/>
      </c>
      <c r="CA240" s="84" t="str">
        <f>IFERROR(IF(VLOOKUP(K240,種目数エラー用!$B:$C,2,FALSE)=(VLOOKUP(K241,種目数エラー用!$B:$C,2,FALSE)),1,""),"")</f>
        <v/>
      </c>
    </row>
    <row r="241" spans="1:79" s="1" customFormat="1" ht="18" customHeight="1" thickBot="1">
      <c r="A241" s="483"/>
      <c r="B241" s="477"/>
      <c r="C241" s="472"/>
      <c r="D241" s="470"/>
      <c r="E241" s="470"/>
      <c r="F241" s="470"/>
      <c r="G241" s="281" t="str">
        <f>IF(C240&gt;0,VLOOKUP(C240,男子登録情報!$A$1:$H$1688,5,0),"")</f>
        <v/>
      </c>
      <c r="H241" s="475"/>
      <c r="I241" s="475"/>
      <c r="J241" s="281" t="s">
        <v>28</v>
      </c>
      <c r="K241" s="280"/>
      <c r="L241" s="5" t="str">
        <f>IF(K241&gt;0,VLOOKUP(K241,男子登録情報!$M$68:$N$86,2,0),"")</f>
        <v/>
      </c>
      <c r="M241" s="281" t="s">
        <v>29</v>
      </c>
      <c r="N241" s="282"/>
      <c r="O241" s="278" t="str">
        <f t="shared" si="1352"/>
        <v/>
      </c>
      <c r="P241" s="279"/>
      <c r="Q241" s="332" t="str">
        <f t="shared" si="1204"/>
        <v/>
      </c>
      <c r="R241" s="463"/>
      <c r="S241" s="464"/>
      <c r="T241" s="465"/>
      <c r="U241" s="445"/>
      <c r="V241" s="445"/>
      <c r="X241" s="84">
        <f t="shared" si="1201"/>
        <v>0</v>
      </c>
      <c r="Z241" s="97">
        <f t="shared" si="1315"/>
        <v>0</v>
      </c>
      <c r="AA241" s="523"/>
      <c r="AB241" s="84" t="str">
        <f t="shared" si="1317"/>
        <v/>
      </c>
      <c r="AC241" s="84" t="str">
        <f t="shared" si="1318"/>
        <v/>
      </c>
      <c r="AD241" s="84" t="str">
        <f t="shared" si="1319"/>
        <v/>
      </c>
      <c r="AE241" s="84" t="str">
        <f t="shared" si="1320"/>
        <v/>
      </c>
      <c r="AF241" s="100">
        <f t="shared" si="1321"/>
        <v>0</v>
      </c>
      <c r="AG241" s="189" t="str">
        <f t="shared" ref="AG241" si="1417">AG240</f>
        <v/>
      </c>
      <c r="AH241" s="84" t="str">
        <f t="shared" si="1323"/>
        <v/>
      </c>
      <c r="AI241" s="84" t="str">
        <f t="shared" si="1324"/>
        <v/>
      </c>
      <c r="AJ241" s="104" t="str">
        <f t="shared" si="1193"/>
        <v/>
      </c>
      <c r="AK241" s="93">
        <f t="shared" si="1325"/>
        <v>0</v>
      </c>
      <c r="AL241" s="93">
        <f>IFERROR(IF(C241="",0,IF(COUNTIF($C$14:C241,C241)&gt;1,1,0)),"")</f>
        <v>0</v>
      </c>
      <c r="AN241" s="93">
        <f t="shared" si="1326"/>
        <v>0</v>
      </c>
      <c r="AO241" s="93" t="str">
        <f t="shared" si="1327"/>
        <v>00000</v>
      </c>
      <c r="AP241" s="109" t="str">
        <f t="shared" si="1328"/>
        <v>0秒0</v>
      </c>
      <c r="AQ241" s="110">
        <f t="shared" si="1329"/>
        <v>0</v>
      </c>
      <c r="AR241" s="110" t="str">
        <f t="shared" si="1330"/>
        <v>0</v>
      </c>
      <c r="AS241" s="110" t="str">
        <f t="shared" si="1331"/>
        <v>0</v>
      </c>
      <c r="AT241" s="110" t="str">
        <f t="shared" si="1332"/>
        <v>0m</v>
      </c>
      <c r="AU241" s="110" t="str">
        <f t="shared" si="1333"/>
        <v>点</v>
      </c>
      <c r="AV241" s="93">
        <f t="shared" si="1334"/>
        <v>0</v>
      </c>
      <c r="AW241" s="83" t="str">
        <f t="shared" si="1335"/>
        <v/>
      </c>
      <c r="AX241" s="93">
        <f t="shared" si="1336"/>
        <v>0</v>
      </c>
      <c r="AY241" s="93">
        <f t="shared" si="1337"/>
        <v>0</v>
      </c>
      <c r="AZ241" s="93">
        <f t="shared" si="1338"/>
        <v>0</v>
      </c>
      <c r="BA241" s="504"/>
      <c r="BB241" s="504"/>
      <c r="BC241" s="520"/>
      <c r="BD241" s="522"/>
      <c r="BE241" s="84" t="str">
        <f t="shared" si="1339"/>
        <v/>
      </c>
      <c r="BF241" s="84" t="str">
        <f t="shared" si="1340"/>
        <v/>
      </c>
      <c r="BG241" s="84" t="str">
        <f t="shared" si="1341"/>
        <v/>
      </c>
      <c r="BH241" s="124" t="str">
        <f>IF(K241="","",COUNTIF($BG$14:BG241,BG241))</f>
        <v/>
      </c>
      <c r="BI241" s="1" t="str">
        <f t="shared" si="1342"/>
        <v/>
      </c>
      <c r="BJ241" s="523"/>
      <c r="BK241" s="523"/>
      <c r="BL241" s="523"/>
      <c r="BM241" s="523"/>
      <c r="BN241" s="523"/>
      <c r="BO241" s="525"/>
      <c r="BP241" s="523"/>
      <c r="BQ241" s="523"/>
      <c r="BR241" s="84">
        <f>COUNTIF($AH$14:AH241,AG241&amp;"-"&amp;"*5000m*")</f>
        <v>0</v>
      </c>
      <c r="BS241" s="523"/>
      <c r="BT241" s="525"/>
      <c r="BU241" s="523"/>
      <c r="BV241" s="523"/>
      <c r="BW241" s="523"/>
      <c r="BX241" s="523"/>
      <c r="BY241" s="523"/>
      <c r="BZ241" s="523"/>
      <c r="CA241" s="84"/>
    </row>
    <row r="242" spans="1:79" s="1" customFormat="1" ht="18" customHeight="1" thickTop="1" thickBot="1">
      <c r="A242" s="482">
        <v>115</v>
      </c>
      <c r="B242" s="476" t="s">
        <v>1176</v>
      </c>
      <c r="C242" s="471"/>
      <c r="D242" s="469" t="str">
        <f>IF(C242&gt;0,VLOOKUP(C242,男子登録情報!$A$1:$H$1688,3,0),"")</f>
        <v/>
      </c>
      <c r="E242" s="469" t="str">
        <f>IF(C242&gt;0,VLOOKUP(C242,男子登録情報!$A$1:$H$1688,4,0),"")</f>
        <v/>
      </c>
      <c r="F242" s="469" t="str">
        <f>IF(C242&gt;0,VLOOKUP(C242,男子登録情報!$A$1:$H$1688,7,0),"")</f>
        <v/>
      </c>
      <c r="G242" s="320" t="str">
        <f>IF(C242&gt;0,VLOOKUP(C242,男子登録情報!$A$1:$H$1688,8,0),"")</f>
        <v/>
      </c>
      <c r="H242" s="475" t="e">
        <f>IF(G243&gt;0,VLOOKUP(G243,男子登録情報!$N$2:$O$49,2,0),"")</f>
        <v>#N/A</v>
      </c>
      <c r="I242" s="473" t="str">
        <f t="shared" ref="I242" si="1418">IF(C242&gt;0,TEXT(C242,"100000000"),"000000000")</f>
        <v>000000000</v>
      </c>
      <c r="J242" s="321" t="s">
        <v>24</v>
      </c>
      <c r="K242" s="322"/>
      <c r="L242" s="5" t="str">
        <f>IF(K242&gt;0,VLOOKUP(K242,男子登録情報!$M$68:$N$86,2,0),"")</f>
        <v/>
      </c>
      <c r="M242" s="321" t="s">
        <v>27</v>
      </c>
      <c r="N242" s="275"/>
      <c r="O242" s="276" t="str">
        <f t="shared" si="1352"/>
        <v/>
      </c>
      <c r="P242" s="277"/>
      <c r="Q242" s="329" t="str">
        <f t="shared" si="1204"/>
        <v/>
      </c>
      <c r="R242" s="479"/>
      <c r="S242" s="480"/>
      <c r="T242" s="481"/>
      <c r="U242" s="444"/>
      <c r="V242" s="444"/>
      <c r="X242" s="84">
        <f t="shared" si="1201"/>
        <v>0</v>
      </c>
      <c r="Z242" s="97">
        <f t="shared" si="1315"/>
        <v>0</v>
      </c>
      <c r="AA242" s="523">
        <f t="shared" ref="AA242" si="1419">C242</f>
        <v>0</v>
      </c>
      <c r="AB242" s="84" t="str">
        <f t="shared" si="1317"/>
        <v/>
      </c>
      <c r="AC242" s="84" t="str">
        <f t="shared" si="1318"/>
        <v/>
      </c>
      <c r="AD242" s="84" t="str">
        <f t="shared" si="1319"/>
        <v/>
      </c>
      <c r="AE242" s="84" t="str">
        <f t="shared" si="1320"/>
        <v/>
      </c>
      <c r="AF242" s="100">
        <f t="shared" si="1321"/>
        <v>0</v>
      </c>
      <c r="AG242" s="188" t="str">
        <f t="shared" ref="AG242" si="1420">IF(D242="","",D242)</f>
        <v/>
      </c>
      <c r="AH242" s="84" t="str">
        <f t="shared" si="1323"/>
        <v/>
      </c>
      <c r="AI242" s="84" t="str">
        <f t="shared" si="1324"/>
        <v/>
      </c>
      <c r="AJ242" s="104" t="str">
        <f t="shared" si="1193"/>
        <v/>
      </c>
      <c r="AK242" s="93">
        <f t="shared" si="1325"/>
        <v>0</v>
      </c>
      <c r="AL242" s="93">
        <f>IFERROR(IF(C242="",0,IF(COUNTIF($C$14:C242,C242)&gt;1,1,0)),"")</f>
        <v>0</v>
      </c>
      <c r="AN242" s="93">
        <f t="shared" si="1326"/>
        <v>0</v>
      </c>
      <c r="AO242" s="93" t="str">
        <f t="shared" si="1327"/>
        <v>00000</v>
      </c>
      <c r="AP242" s="109" t="str">
        <f t="shared" si="1328"/>
        <v>0秒0</v>
      </c>
      <c r="AQ242" s="110">
        <f t="shared" si="1329"/>
        <v>0</v>
      </c>
      <c r="AR242" s="110" t="str">
        <f t="shared" si="1330"/>
        <v>0</v>
      </c>
      <c r="AS242" s="110" t="str">
        <f t="shared" si="1331"/>
        <v>0</v>
      </c>
      <c r="AT242" s="110" t="str">
        <f t="shared" si="1332"/>
        <v>0m</v>
      </c>
      <c r="AU242" s="110" t="str">
        <f t="shared" si="1333"/>
        <v>点</v>
      </c>
      <c r="AV242" s="93">
        <f t="shared" si="1334"/>
        <v>0</v>
      </c>
      <c r="AW242" s="83" t="str">
        <f t="shared" si="1335"/>
        <v/>
      </c>
      <c r="AX242" s="93">
        <f t="shared" si="1336"/>
        <v>0</v>
      </c>
      <c r="AY242" s="93">
        <f t="shared" si="1337"/>
        <v>0</v>
      </c>
      <c r="AZ242" s="93">
        <f t="shared" si="1338"/>
        <v>0</v>
      </c>
      <c r="BA242" s="503">
        <f>IF(U242="",0,COUNTA($U$14:U243))</f>
        <v>0</v>
      </c>
      <c r="BB242" s="503">
        <f>IF(V242="",0,COUNTA($V$14:V243))</f>
        <v>0</v>
      </c>
      <c r="BC242" s="519" t="e">
        <f>IF(OR($L242="20100",$L243="20100",#REF!="20100"),COUNTIF($L$14:L243,"20100"),0)</f>
        <v>#REF!</v>
      </c>
      <c r="BD242" s="521" t="e">
        <f>IF($BC242=0,0,INDEX($N242:$N243,MATCH("20100",$L242:$L243,0),1))</f>
        <v>#REF!</v>
      </c>
      <c r="BE242" s="84" t="str">
        <f t="shared" si="1339"/>
        <v/>
      </c>
      <c r="BF242" s="84" t="str">
        <f t="shared" si="1340"/>
        <v/>
      </c>
      <c r="BG242" s="84" t="str">
        <f t="shared" si="1341"/>
        <v/>
      </c>
      <c r="BH242" s="124" t="str">
        <f>IF(K242="","",COUNTIF($BG$14:BG242,BG242))</f>
        <v/>
      </c>
      <c r="BI242" s="1" t="str">
        <f t="shared" si="1342"/>
        <v/>
      </c>
      <c r="BJ242" s="523" t="str">
        <f>IF(D242="","",COUNTIF($AG$14:AG242,AG242))</f>
        <v/>
      </c>
      <c r="BK242" s="523">
        <f t="shared" ref="BK242" si="1421">IF(BJ242=1,BJ242,0)</f>
        <v>0</v>
      </c>
      <c r="BL242" s="523" t="str">
        <f t="shared" ref="BL242" si="1422">IF(D242="","",$BP242)</f>
        <v/>
      </c>
      <c r="BM242" s="523" t="str">
        <f t="shared" ref="BM242" si="1423">IF(E242="","",$BP242)</f>
        <v/>
      </c>
      <c r="BN242" s="523" t="str">
        <f t="shared" ref="BN242" si="1424">IF(G242="","",$BP242)</f>
        <v/>
      </c>
      <c r="BO242" s="524" t="str">
        <f t="shared" ref="BO242" si="1425">IFERROR(IF(H242="","",BP242),"")</f>
        <v/>
      </c>
      <c r="BP242" s="523">
        <v>115</v>
      </c>
      <c r="BQ242" s="523">
        <f>IF(C242&gt;0,"",IF(COUNTIF(BL242:BO243,BP242)=4,"",1))</f>
        <v>1</v>
      </c>
      <c r="BR242" s="84">
        <f>COUNTIF($AH$14:AH242,AG242&amp;"-"&amp;"*5000m*")</f>
        <v>0</v>
      </c>
      <c r="BS242" s="523">
        <f>SUM(BR242:BR243)/3</f>
        <v>0</v>
      </c>
      <c r="BT242" s="524" t="str">
        <f>IF(AG242="","",IF(AND(COUNTA(K242:K243)=0,COUNTA(U242:V243)=0),1,""))</f>
        <v/>
      </c>
      <c r="BU242" s="523">
        <f>IF(AND($AG242="",COUNTA(U242)&gt;0),1,0)</f>
        <v>0</v>
      </c>
      <c r="BV242" s="523">
        <f>IF(AND($AG242="",COUNTA(V242)&gt;0),1,0)</f>
        <v>0</v>
      </c>
      <c r="BW242" s="523" t="str">
        <f t="shared" ref="BW242" si="1426">D242&amp;"-"&amp;U242</f>
        <v>-</v>
      </c>
      <c r="BX242" s="523" t="str">
        <f>IF(U242="","",COUNTIF($BW$14:BW242,BW242))</f>
        <v/>
      </c>
      <c r="BY242" s="523" t="str">
        <f t="shared" ref="BY242" si="1427">D242&amp;"-"&amp;V242</f>
        <v>-</v>
      </c>
      <c r="BZ242" s="523" t="str">
        <f>IF(V242="","",COUNTIF($BY$14:BY242,BY242))</f>
        <v/>
      </c>
      <c r="CA242" s="84" t="str">
        <f>IFERROR(IF(VLOOKUP(K242,種目数エラー用!$B:$C,2,FALSE)=(VLOOKUP(K243,種目数エラー用!$B:$C,2,FALSE)),1,""),"")</f>
        <v/>
      </c>
    </row>
    <row r="243" spans="1:79" s="1" customFormat="1" ht="18" customHeight="1" thickBot="1">
      <c r="A243" s="483"/>
      <c r="B243" s="477"/>
      <c r="C243" s="472"/>
      <c r="D243" s="470"/>
      <c r="E243" s="470"/>
      <c r="F243" s="470"/>
      <c r="G243" s="281" t="str">
        <f>IF(C242&gt;0,VLOOKUP(C242,男子登録情報!$A$1:$H$1688,5,0),"")</f>
        <v/>
      </c>
      <c r="H243" s="475"/>
      <c r="I243" s="475"/>
      <c r="J243" s="281" t="s">
        <v>28</v>
      </c>
      <c r="K243" s="280"/>
      <c r="L243" s="5" t="str">
        <f>IF(K243&gt;0,VLOOKUP(K243,男子登録情報!$M$68:$N$86,2,0),"")</f>
        <v/>
      </c>
      <c r="M243" s="281" t="s">
        <v>29</v>
      </c>
      <c r="N243" s="282"/>
      <c r="O243" s="278" t="str">
        <f t="shared" si="1352"/>
        <v/>
      </c>
      <c r="P243" s="279"/>
      <c r="Q243" s="332" t="str">
        <f t="shared" si="1204"/>
        <v/>
      </c>
      <c r="R243" s="463"/>
      <c r="S243" s="464"/>
      <c r="T243" s="465"/>
      <c r="U243" s="445"/>
      <c r="V243" s="445"/>
      <c r="X243" s="84">
        <f t="shared" si="1201"/>
        <v>0</v>
      </c>
      <c r="Z243" s="97">
        <f t="shared" si="1315"/>
        <v>0</v>
      </c>
      <c r="AA243" s="523"/>
      <c r="AB243" s="84" t="str">
        <f t="shared" si="1317"/>
        <v/>
      </c>
      <c r="AC243" s="84" t="str">
        <f t="shared" si="1318"/>
        <v/>
      </c>
      <c r="AD243" s="84" t="str">
        <f t="shared" si="1319"/>
        <v/>
      </c>
      <c r="AE243" s="84" t="str">
        <f t="shared" si="1320"/>
        <v/>
      </c>
      <c r="AF243" s="100">
        <f t="shared" si="1321"/>
        <v>0</v>
      </c>
      <c r="AG243" s="189" t="str">
        <f t="shared" ref="AG243" si="1428">AG242</f>
        <v/>
      </c>
      <c r="AH243" s="84" t="str">
        <f t="shared" si="1323"/>
        <v/>
      </c>
      <c r="AI243" s="84" t="str">
        <f t="shared" si="1324"/>
        <v/>
      </c>
      <c r="AJ243" s="104" t="str">
        <f t="shared" si="1193"/>
        <v/>
      </c>
      <c r="AK243" s="93">
        <f t="shared" si="1325"/>
        <v>0</v>
      </c>
      <c r="AL243" s="93">
        <f>IFERROR(IF(C243="",0,IF(COUNTIF($C$14:C243,C243)&gt;1,1,0)),"")</f>
        <v>0</v>
      </c>
      <c r="AN243" s="93">
        <f t="shared" si="1326"/>
        <v>0</v>
      </c>
      <c r="AO243" s="93" t="str">
        <f t="shared" si="1327"/>
        <v>00000</v>
      </c>
      <c r="AP243" s="109" t="str">
        <f t="shared" si="1328"/>
        <v>0秒0</v>
      </c>
      <c r="AQ243" s="110">
        <f t="shared" si="1329"/>
        <v>0</v>
      </c>
      <c r="AR243" s="110" t="str">
        <f t="shared" si="1330"/>
        <v>0</v>
      </c>
      <c r="AS243" s="110" t="str">
        <f t="shared" si="1331"/>
        <v>0</v>
      </c>
      <c r="AT243" s="110" t="str">
        <f t="shared" si="1332"/>
        <v>0m</v>
      </c>
      <c r="AU243" s="110" t="str">
        <f t="shared" si="1333"/>
        <v>点</v>
      </c>
      <c r="AV243" s="93">
        <f t="shared" si="1334"/>
        <v>0</v>
      </c>
      <c r="AW243" s="83" t="str">
        <f t="shared" si="1335"/>
        <v/>
      </c>
      <c r="AX243" s="93">
        <f t="shared" si="1336"/>
        <v>0</v>
      </c>
      <c r="AY243" s="93">
        <f t="shared" si="1337"/>
        <v>0</v>
      </c>
      <c r="AZ243" s="93">
        <f t="shared" si="1338"/>
        <v>0</v>
      </c>
      <c r="BA243" s="504"/>
      <c r="BB243" s="504"/>
      <c r="BC243" s="520"/>
      <c r="BD243" s="522"/>
      <c r="BE243" s="84" t="str">
        <f t="shared" si="1339"/>
        <v/>
      </c>
      <c r="BF243" s="84" t="str">
        <f t="shared" si="1340"/>
        <v/>
      </c>
      <c r="BG243" s="84" t="str">
        <f t="shared" si="1341"/>
        <v/>
      </c>
      <c r="BH243" s="124" t="str">
        <f>IF(K243="","",COUNTIF($BG$14:BG243,BG243))</f>
        <v/>
      </c>
      <c r="BI243" s="1" t="str">
        <f t="shared" si="1342"/>
        <v/>
      </c>
      <c r="BJ243" s="523"/>
      <c r="BK243" s="523"/>
      <c r="BL243" s="523"/>
      <c r="BM243" s="523"/>
      <c r="BN243" s="523"/>
      <c r="BO243" s="525"/>
      <c r="BP243" s="523"/>
      <c r="BQ243" s="523"/>
      <c r="BR243" s="84">
        <f>COUNTIF($AH$14:AH243,AG243&amp;"-"&amp;"*5000m*")</f>
        <v>0</v>
      </c>
      <c r="BS243" s="523"/>
      <c r="BT243" s="525"/>
      <c r="BU243" s="523"/>
      <c r="BV243" s="523"/>
      <c r="BW243" s="523"/>
      <c r="BX243" s="523"/>
      <c r="BY243" s="523"/>
      <c r="BZ243" s="523"/>
      <c r="CA243" s="84"/>
    </row>
    <row r="244" spans="1:79" s="1" customFormat="1" ht="18" customHeight="1" thickTop="1" thickBot="1">
      <c r="A244" s="482">
        <v>116</v>
      </c>
      <c r="B244" s="476" t="s">
        <v>1176</v>
      </c>
      <c r="C244" s="471"/>
      <c r="D244" s="469" t="str">
        <f>IF(C244&gt;0,VLOOKUP(C244,男子登録情報!$A$1:$H$1688,3,0),"")</f>
        <v/>
      </c>
      <c r="E244" s="469" t="str">
        <f>IF(C244&gt;0,VLOOKUP(C244,男子登録情報!$A$1:$H$1688,4,0),"")</f>
        <v/>
      </c>
      <c r="F244" s="469" t="str">
        <f>IF(C244&gt;0,VLOOKUP(C244,男子登録情報!$A$1:$H$1688,7,0),"")</f>
        <v/>
      </c>
      <c r="G244" s="320" t="str">
        <f>IF(C244&gt;0,VLOOKUP(C244,男子登録情報!$A$1:$H$1688,8,0),"")</f>
        <v/>
      </c>
      <c r="H244" s="475" t="e">
        <f>IF(G245&gt;0,VLOOKUP(G245,男子登録情報!$N$2:$O$49,2,0),"")</f>
        <v>#N/A</v>
      </c>
      <c r="I244" s="473" t="str">
        <f t="shared" ref="I244" si="1429">IF(C244&gt;0,TEXT(C244,"100000000"),"000000000")</f>
        <v>000000000</v>
      </c>
      <c r="J244" s="321" t="s">
        <v>24</v>
      </c>
      <c r="K244" s="322"/>
      <c r="L244" s="5" t="str">
        <f>IF(K244&gt;0,VLOOKUP(K244,男子登録情報!$M$68:$N$86,2,0),"")</f>
        <v/>
      </c>
      <c r="M244" s="321" t="s">
        <v>27</v>
      </c>
      <c r="N244" s="275"/>
      <c r="O244" s="276" t="str">
        <f t="shared" si="1352"/>
        <v/>
      </c>
      <c r="P244" s="277"/>
      <c r="Q244" s="329" t="str">
        <f t="shared" si="1204"/>
        <v/>
      </c>
      <c r="R244" s="479"/>
      <c r="S244" s="480"/>
      <c r="T244" s="481"/>
      <c r="U244" s="444"/>
      <c r="V244" s="444"/>
      <c r="X244" s="84">
        <f t="shared" si="1201"/>
        <v>0</v>
      </c>
      <c r="Z244" s="97">
        <f t="shared" si="1315"/>
        <v>0</v>
      </c>
      <c r="AA244" s="523">
        <f t="shared" ref="AA244" si="1430">C244</f>
        <v>0</v>
      </c>
      <c r="AB244" s="84" t="str">
        <f t="shared" si="1317"/>
        <v/>
      </c>
      <c r="AC244" s="84" t="str">
        <f t="shared" si="1318"/>
        <v/>
      </c>
      <c r="AD244" s="84" t="str">
        <f t="shared" si="1319"/>
        <v/>
      </c>
      <c r="AE244" s="84" t="str">
        <f t="shared" si="1320"/>
        <v/>
      </c>
      <c r="AF244" s="100">
        <f t="shared" si="1321"/>
        <v>0</v>
      </c>
      <c r="AG244" s="188" t="str">
        <f t="shared" ref="AG244" si="1431">IF(D244="","",D244)</f>
        <v/>
      </c>
      <c r="AH244" s="84" t="str">
        <f t="shared" si="1323"/>
        <v/>
      </c>
      <c r="AI244" s="84" t="str">
        <f t="shared" si="1324"/>
        <v/>
      </c>
      <c r="AJ244" s="104" t="str">
        <f t="shared" si="1193"/>
        <v/>
      </c>
      <c r="AK244" s="93">
        <f t="shared" si="1325"/>
        <v>0</v>
      </c>
      <c r="AL244" s="93">
        <f>IFERROR(IF(C244="",0,IF(COUNTIF($C$14:C244,C244)&gt;1,1,0)),"")</f>
        <v>0</v>
      </c>
      <c r="AN244" s="93">
        <f t="shared" si="1326"/>
        <v>0</v>
      </c>
      <c r="AO244" s="93" t="str">
        <f t="shared" si="1327"/>
        <v>00000</v>
      </c>
      <c r="AP244" s="109" t="str">
        <f t="shared" si="1328"/>
        <v>0秒0</v>
      </c>
      <c r="AQ244" s="110">
        <f t="shared" si="1329"/>
        <v>0</v>
      </c>
      <c r="AR244" s="110" t="str">
        <f t="shared" si="1330"/>
        <v>0</v>
      </c>
      <c r="AS244" s="110" t="str">
        <f t="shared" si="1331"/>
        <v>0</v>
      </c>
      <c r="AT244" s="110" t="str">
        <f t="shared" si="1332"/>
        <v>0m</v>
      </c>
      <c r="AU244" s="110" t="str">
        <f t="shared" si="1333"/>
        <v>点</v>
      </c>
      <c r="AV244" s="93">
        <f t="shared" si="1334"/>
        <v>0</v>
      </c>
      <c r="AW244" s="83" t="str">
        <f t="shared" si="1335"/>
        <v/>
      </c>
      <c r="AX244" s="93">
        <f t="shared" si="1336"/>
        <v>0</v>
      </c>
      <c r="AY244" s="93">
        <f t="shared" si="1337"/>
        <v>0</v>
      </c>
      <c r="AZ244" s="93">
        <f t="shared" si="1338"/>
        <v>0</v>
      </c>
      <c r="BA244" s="503">
        <f>IF(U244="",0,COUNTA($U$14:U245))</f>
        <v>0</v>
      </c>
      <c r="BB244" s="503">
        <f>IF(V244="",0,COUNTA($V$14:V245))</f>
        <v>0</v>
      </c>
      <c r="BC244" s="519" t="e">
        <f>IF(OR($L244="20100",$L245="20100",#REF!="20100"),COUNTIF($L$14:L245,"20100"),0)</f>
        <v>#REF!</v>
      </c>
      <c r="BD244" s="521" t="e">
        <f>IF($BC244=0,0,INDEX($N244:$N245,MATCH("20100",$L244:$L245,0),1))</f>
        <v>#REF!</v>
      </c>
      <c r="BE244" s="84" t="str">
        <f t="shared" si="1339"/>
        <v/>
      </c>
      <c r="BF244" s="84" t="str">
        <f t="shared" si="1340"/>
        <v/>
      </c>
      <c r="BG244" s="84" t="str">
        <f t="shared" si="1341"/>
        <v/>
      </c>
      <c r="BH244" s="124" t="str">
        <f>IF(K244="","",COUNTIF($BG$14:BG244,BG244))</f>
        <v/>
      </c>
      <c r="BI244" s="1" t="str">
        <f t="shared" si="1342"/>
        <v/>
      </c>
      <c r="BJ244" s="523" t="str">
        <f>IF(D244="","",COUNTIF($AG$14:AG244,AG244))</f>
        <v/>
      </c>
      <c r="BK244" s="523">
        <f t="shared" ref="BK244" si="1432">IF(BJ244=1,BJ244,0)</f>
        <v>0</v>
      </c>
      <c r="BL244" s="523" t="str">
        <f t="shared" ref="BL244" si="1433">IF(D244="","",$BP244)</f>
        <v/>
      </c>
      <c r="BM244" s="523" t="str">
        <f t="shared" ref="BM244" si="1434">IF(E244="","",$BP244)</f>
        <v/>
      </c>
      <c r="BN244" s="523" t="str">
        <f t="shared" ref="BN244" si="1435">IF(G244="","",$BP244)</f>
        <v/>
      </c>
      <c r="BO244" s="524" t="str">
        <f t="shared" ref="BO244" si="1436">IFERROR(IF(H244="","",BP244),"")</f>
        <v/>
      </c>
      <c r="BP244" s="523">
        <v>116</v>
      </c>
      <c r="BQ244" s="523">
        <f>IF(C244&gt;0,"",IF(COUNTIF(BL244:BO245,BP244)=4,"",1))</f>
        <v>1</v>
      </c>
      <c r="BR244" s="84">
        <f>COUNTIF($AH$14:AH244,AG244&amp;"-"&amp;"*5000m*")</f>
        <v>0</v>
      </c>
      <c r="BS244" s="523">
        <f>SUM(BR244:BR245)/3</f>
        <v>0</v>
      </c>
      <c r="BT244" s="524" t="str">
        <f>IF(AG244="","",IF(AND(COUNTA(K244:K245)=0,COUNTA(U244:V245)=0),1,""))</f>
        <v/>
      </c>
      <c r="BU244" s="523">
        <f>IF(AND($AG244="",COUNTA(U244)&gt;0),1,0)</f>
        <v>0</v>
      </c>
      <c r="BV244" s="523">
        <f>IF(AND($AG244="",COUNTA(V244)&gt;0),1,0)</f>
        <v>0</v>
      </c>
      <c r="BW244" s="523" t="str">
        <f t="shared" ref="BW244" si="1437">D244&amp;"-"&amp;U244</f>
        <v>-</v>
      </c>
      <c r="BX244" s="523" t="str">
        <f>IF(U244="","",COUNTIF($BW$14:BW244,BW244))</f>
        <v/>
      </c>
      <c r="BY244" s="523" t="str">
        <f t="shared" ref="BY244" si="1438">D244&amp;"-"&amp;V244</f>
        <v>-</v>
      </c>
      <c r="BZ244" s="523" t="str">
        <f>IF(V244="","",COUNTIF($BY$14:BY244,BY244))</f>
        <v/>
      </c>
      <c r="CA244" s="84" t="str">
        <f>IFERROR(IF(VLOOKUP(K244,種目数エラー用!$B:$C,2,FALSE)=(VLOOKUP(K245,種目数エラー用!$B:$C,2,FALSE)),1,""),"")</f>
        <v/>
      </c>
    </row>
    <row r="245" spans="1:79" s="1" customFormat="1" ht="18" customHeight="1" thickBot="1">
      <c r="A245" s="483"/>
      <c r="B245" s="477"/>
      <c r="C245" s="472"/>
      <c r="D245" s="470"/>
      <c r="E245" s="470"/>
      <c r="F245" s="470"/>
      <c r="G245" s="281" t="str">
        <f>IF(C244&gt;0,VLOOKUP(C244,男子登録情報!$A$1:$H$1688,5,0),"")</f>
        <v/>
      </c>
      <c r="H245" s="475"/>
      <c r="I245" s="475"/>
      <c r="J245" s="281" t="s">
        <v>28</v>
      </c>
      <c r="K245" s="280"/>
      <c r="L245" s="5" t="str">
        <f>IF(K245&gt;0,VLOOKUP(K245,男子登録情報!$M$68:$N$86,2,0),"")</f>
        <v/>
      </c>
      <c r="M245" s="281" t="s">
        <v>29</v>
      </c>
      <c r="N245" s="282"/>
      <c r="O245" s="278" t="str">
        <f t="shared" si="1352"/>
        <v/>
      </c>
      <c r="P245" s="279"/>
      <c r="Q245" s="332" t="str">
        <f t="shared" si="1204"/>
        <v/>
      </c>
      <c r="R245" s="463"/>
      <c r="S245" s="464"/>
      <c r="T245" s="465"/>
      <c r="U245" s="445"/>
      <c r="V245" s="445"/>
      <c r="X245" s="84">
        <f t="shared" si="1201"/>
        <v>0</v>
      </c>
      <c r="Z245" s="97">
        <f t="shared" si="1315"/>
        <v>0</v>
      </c>
      <c r="AA245" s="523"/>
      <c r="AB245" s="84" t="str">
        <f t="shared" si="1317"/>
        <v/>
      </c>
      <c r="AC245" s="84" t="str">
        <f t="shared" si="1318"/>
        <v/>
      </c>
      <c r="AD245" s="84" t="str">
        <f t="shared" si="1319"/>
        <v/>
      </c>
      <c r="AE245" s="84" t="str">
        <f t="shared" si="1320"/>
        <v/>
      </c>
      <c r="AF245" s="100">
        <f t="shared" si="1321"/>
        <v>0</v>
      </c>
      <c r="AG245" s="189" t="str">
        <f t="shared" ref="AG245" si="1439">AG244</f>
        <v/>
      </c>
      <c r="AH245" s="84" t="str">
        <f t="shared" si="1323"/>
        <v/>
      </c>
      <c r="AI245" s="84" t="str">
        <f t="shared" si="1324"/>
        <v/>
      </c>
      <c r="AJ245" s="104" t="str">
        <f t="shared" si="1193"/>
        <v/>
      </c>
      <c r="AK245" s="93">
        <f t="shared" si="1325"/>
        <v>0</v>
      </c>
      <c r="AL245" s="93">
        <f>IFERROR(IF(C245="",0,IF(COUNTIF($C$14:C245,C245)&gt;1,1,0)),"")</f>
        <v>0</v>
      </c>
      <c r="AN245" s="93">
        <f t="shared" si="1326"/>
        <v>0</v>
      </c>
      <c r="AO245" s="93" t="str">
        <f t="shared" si="1327"/>
        <v>00000</v>
      </c>
      <c r="AP245" s="109" t="str">
        <f t="shared" si="1328"/>
        <v>0秒0</v>
      </c>
      <c r="AQ245" s="110">
        <f t="shared" si="1329"/>
        <v>0</v>
      </c>
      <c r="AR245" s="110" t="str">
        <f t="shared" si="1330"/>
        <v>0</v>
      </c>
      <c r="AS245" s="110" t="str">
        <f t="shared" si="1331"/>
        <v>0</v>
      </c>
      <c r="AT245" s="110" t="str">
        <f t="shared" si="1332"/>
        <v>0m</v>
      </c>
      <c r="AU245" s="110" t="str">
        <f t="shared" si="1333"/>
        <v>点</v>
      </c>
      <c r="AV245" s="93">
        <f t="shared" si="1334"/>
        <v>0</v>
      </c>
      <c r="AW245" s="83" t="str">
        <f t="shared" si="1335"/>
        <v/>
      </c>
      <c r="AX245" s="93">
        <f t="shared" si="1336"/>
        <v>0</v>
      </c>
      <c r="AY245" s="93">
        <f t="shared" si="1337"/>
        <v>0</v>
      </c>
      <c r="AZ245" s="93">
        <f t="shared" si="1338"/>
        <v>0</v>
      </c>
      <c r="BA245" s="504"/>
      <c r="BB245" s="504"/>
      <c r="BC245" s="520"/>
      <c r="BD245" s="522"/>
      <c r="BE245" s="84" t="str">
        <f t="shared" si="1339"/>
        <v/>
      </c>
      <c r="BF245" s="84" t="str">
        <f t="shared" si="1340"/>
        <v/>
      </c>
      <c r="BG245" s="84" t="str">
        <f t="shared" si="1341"/>
        <v/>
      </c>
      <c r="BH245" s="124" t="str">
        <f>IF(K245="","",COUNTIF($BG$14:BG245,BG245))</f>
        <v/>
      </c>
      <c r="BI245" s="1" t="str">
        <f t="shared" si="1342"/>
        <v/>
      </c>
      <c r="BJ245" s="523"/>
      <c r="BK245" s="523"/>
      <c r="BL245" s="523"/>
      <c r="BM245" s="523"/>
      <c r="BN245" s="523"/>
      <c r="BO245" s="525"/>
      <c r="BP245" s="523"/>
      <c r="BQ245" s="523"/>
      <c r="BR245" s="84">
        <f>COUNTIF($AH$14:AH245,AG245&amp;"-"&amp;"*5000m*")</f>
        <v>0</v>
      </c>
      <c r="BS245" s="523"/>
      <c r="BT245" s="525"/>
      <c r="BU245" s="523"/>
      <c r="BV245" s="523"/>
      <c r="BW245" s="523"/>
      <c r="BX245" s="523"/>
      <c r="BY245" s="523"/>
      <c r="BZ245" s="523"/>
      <c r="CA245" s="84"/>
    </row>
    <row r="246" spans="1:79" s="1" customFormat="1" ht="18" customHeight="1" thickTop="1" thickBot="1">
      <c r="A246" s="482">
        <v>117</v>
      </c>
      <c r="B246" s="476" t="s">
        <v>1176</v>
      </c>
      <c r="C246" s="471"/>
      <c r="D246" s="469" t="str">
        <f>IF(C246&gt;0,VLOOKUP(C246,男子登録情報!$A$1:$H$1688,3,0),"")</f>
        <v/>
      </c>
      <c r="E246" s="469" t="str">
        <f>IF(C246&gt;0,VLOOKUP(C246,男子登録情報!$A$1:$H$1688,4,0),"")</f>
        <v/>
      </c>
      <c r="F246" s="469" t="str">
        <f>IF(C246&gt;0,VLOOKUP(C246,男子登録情報!$A$1:$H$1688,7,0),"")</f>
        <v/>
      </c>
      <c r="G246" s="320" t="str">
        <f>IF(C246&gt;0,VLOOKUP(C246,男子登録情報!$A$1:$H$1688,8,0),"")</f>
        <v/>
      </c>
      <c r="H246" s="475" t="e">
        <f>IF(G247&gt;0,VLOOKUP(G247,男子登録情報!$N$2:$O$49,2,0),"")</f>
        <v>#N/A</v>
      </c>
      <c r="I246" s="473" t="str">
        <f t="shared" ref="I246" si="1440">IF(C246&gt;0,TEXT(C246,"100000000"),"000000000")</f>
        <v>000000000</v>
      </c>
      <c r="J246" s="321" t="s">
        <v>24</v>
      </c>
      <c r="K246" s="322"/>
      <c r="L246" s="5" t="str">
        <f>IF(K246&gt;0,VLOOKUP(K246,男子登録情報!$M$68:$N$86,2,0),"")</f>
        <v/>
      </c>
      <c r="M246" s="321" t="s">
        <v>27</v>
      </c>
      <c r="N246" s="275"/>
      <c r="O246" s="276" t="str">
        <f t="shared" si="1352"/>
        <v/>
      </c>
      <c r="P246" s="277"/>
      <c r="Q246" s="329" t="str">
        <f t="shared" si="1204"/>
        <v/>
      </c>
      <c r="R246" s="479"/>
      <c r="S246" s="480"/>
      <c r="T246" s="481"/>
      <c r="U246" s="444"/>
      <c r="V246" s="444"/>
      <c r="X246" s="84">
        <f t="shared" si="1201"/>
        <v>0</v>
      </c>
      <c r="Z246" s="97">
        <f t="shared" si="1315"/>
        <v>0</v>
      </c>
      <c r="AA246" s="523">
        <f t="shared" ref="AA246" si="1441">C246</f>
        <v>0</v>
      </c>
      <c r="AB246" s="84" t="str">
        <f t="shared" si="1317"/>
        <v/>
      </c>
      <c r="AC246" s="84" t="str">
        <f t="shared" si="1318"/>
        <v/>
      </c>
      <c r="AD246" s="84" t="str">
        <f t="shared" si="1319"/>
        <v/>
      </c>
      <c r="AE246" s="84" t="str">
        <f t="shared" si="1320"/>
        <v/>
      </c>
      <c r="AF246" s="100">
        <f t="shared" si="1321"/>
        <v>0</v>
      </c>
      <c r="AG246" s="188" t="str">
        <f t="shared" ref="AG246" si="1442">IF(D246="","",D246)</f>
        <v/>
      </c>
      <c r="AH246" s="84" t="str">
        <f t="shared" si="1323"/>
        <v/>
      </c>
      <c r="AI246" s="84" t="str">
        <f t="shared" si="1324"/>
        <v/>
      </c>
      <c r="AJ246" s="104" t="str">
        <f t="shared" si="1193"/>
        <v/>
      </c>
      <c r="AK246" s="93">
        <f t="shared" si="1325"/>
        <v>0</v>
      </c>
      <c r="AL246" s="93">
        <f>IFERROR(IF(C246="",0,IF(COUNTIF($C$14:C246,C246)&gt;1,1,0)),"")</f>
        <v>0</v>
      </c>
      <c r="AN246" s="93">
        <f t="shared" si="1326"/>
        <v>0</v>
      </c>
      <c r="AO246" s="93" t="str">
        <f t="shared" si="1327"/>
        <v>00000</v>
      </c>
      <c r="AP246" s="109" t="str">
        <f t="shared" si="1328"/>
        <v>0秒0</v>
      </c>
      <c r="AQ246" s="110">
        <f t="shared" si="1329"/>
        <v>0</v>
      </c>
      <c r="AR246" s="110" t="str">
        <f t="shared" si="1330"/>
        <v>0</v>
      </c>
      <c r="AS246" s="110" t="str">
        <f t="shared" si="1331"/>
        <v>0</v>
      </c>
      <c r="AT246" s="110" t="str">
        <f t="shared" si="1332"/>
        <v>0m</v>
      </c>
      <c r="AU246" s="110" t="str">
        <f t="shared" si="1333"/>
        <v>点</v>
      </c>
      <c r="AV246" s="93">
        <f t="shared" si="1334"/>
        <v>0</v>
      </c>
      <c r="AW246" s="83" t="str">
        <f t="shared" si="1335"/>
        <v/>
      </c>
      <c r="AX246" s="93">
        <f t="shared" si="1336"/>
        <v>0</v>
      </c>
      <c r="AY246" s="93">
        <f t="shared" si="1337"/>
        <v>0</v>
      </c>
      <c r="AZ246" s="93">
        <f t="shared" si="1338"/>
        <v>0</v>
      </c>
      <c r="BA246" s="503">
        <f>IF(U246="",0,COUNTA($U$14:U247))</f>
        <v>0</v>
      </c>
      <c r="BB246" s="503">
        <f>IF(V246="",0,COUNTA($V$14:V247))</f>
        <v>0</v>
      </c>
      <c r="BC246" s="519" t="e">
        <f>IF(OR($L246="20100",$L247="20100",#REF!="20100"),COUNTIF($L$14:L247,"20100"),0)</f>
        <v>#REF!</v>
      </c>
      <c r="BD246" s="521" t="e">
        <f>IF($BC246=0,0,INDEX($N246:$N247,MATCH("20100",$L246:$L247,0),1))</f>
        <v>#REF!</v>
      </c>
      <c r="BE246" s="84" t="str">
        <f t="shared" si="1339"/>
        <v/>
      </c>
      <c r="BF246" s="84" t="str">
        <f t="shared" si="1340"/>
        <v/>
      </c>
      <c r="BG246" s="84" t="str">
        <f t="shared" si="1341"/>
        <v/>
      </c>
      <c r="BH246" s="124" t="str">
        <f>IF(K246="","",COUNTIF($BG$14:BG246,BG246))</f>
        <v/>
      </c>
      <c r="BI246" s="1" t="str">
        <f t="shared" si="1342"/>
        <v/>
      </c>
      <c r="BJ246" s="523" t="str">
        <f>IF(D246="","",COUNTIF($AG$14:AG246,AG246))</f>
        <v/>
      </c>
      <c r="BK246" s="523">
        <f t="shared" ref="BK246" si="1443">IF(BJ246=1,BJ246,0)</f>
        <v>0</v>
      </c>
      <c r="BL246" s="523" t="str">
        <f t="shared" ref="BL246" si="1444">IF(D246="","",$BP246)</f>
        <v/>
      </c>
      <c r="BM246" s="523" t="str">
        <f t="shared" ref="BM246" si="1445">IF(E246="","",$BP246)</f>
        <v/>
      </c>
      <c r="BN246" s="523" t="str">
        <f t="shared" ref="BN246" si="1446">IF(G246="","",$BP246)</f>
        <v/>
      </c>
      <c r="BO246" s="524" t="str">
        <f t="shared" ref="BO246" si="1447">IFERROR(IF(H246="","",BP246),"")</f>
        <v/>
      </c>
      <c r="BP246" s="523">
        <v>117</v>
      </c>
      <c r="BQ246" s="523">
        <f>IF(C246&gt;0,"",IF(COUNTIF(BL246:BO247,BP246)=4,"",1))</f>
        <v>1</v>
      </c>
      <c r="BR246" s="84">
        <f>COUNTIF($AH$14:AH246,AG246&amp;"-"&amp;"*5000m*")</f>
        <v>0</v>
      </c>
      <c r="BS246" s="523">
        <f>SUM(BR246:BR247)/3</f>
        <v>0</v>
      </c>
      <c r="BT246" s="524" t="str">
        <f>IF(AG246="","",IF(AND(COUNTA(K246:K247)=0,COUNTA(U246:V247)=0),1,""))</f>
        <v/>
      </c>
      <c r="BU246" s="523">
        <f>IF(AND($AG246="",COUNTA(U246)&gt;0),1,0)</f>
        <v>0</v>
      </c>
      <c r="BV246" s="523">
        <f>IF(AND($AG246="",COUNTA(V246)&gt;0),1,0)</f>
        <v>0</v>
      </c>
      <c r="BW246" s="523" t="str">
        <f t="shared" ref="BW246" si="1448">D246&amp;"-"&amp;U246</f>
        <v>-</v>
      </c>
      <c r="BX246" s="523" t="str">
        <f>IF(U246="","",COUNTIF($BW$14:BW246,BW246))</f>
        <v/>
      </c>
      <c r="BY246" s="523" t="str">
        <f t="shared" ref="BY246" si="1449">D246&amp;"-"&amp;V246</f>
        <v>-</v>
      </c>
      <c r="BZ246" s="523" t="str">
        <f>IF(V246="","",COUNTIF($BY$14:BY246,BY246))</f>
        <v/>
      </c>
      <c r="CA246" s="84" t="str">
        <f>IFERROR(IF(VLOOKUP(K246,種目数エラー用!$B:$C,2,FALSE)=(VLOOKUP(K247,種目数エラー用!$B:$C,2,FALSE)),1,""),"")</f>
        <v/>
      </c>
    </row>
    <row r="247" spans="1:79" s="1" customFormat="1" ht="18" customHeight="1" thickBot="1">
      <c r="A247" s="483"/>
      <c r="B247" s="477"/>
      <c r="C247" s="472"/>
      <c r="D247" s="470"/>
      <c r="E247" s="470"/>
      <c r="F247" s="470"/>
      <c r="G247" s="281" t="str">
        <f>IF(C246&gt;0,VLOOKUP(C246,男子登録情報!$A$1:$H$1688,5,0),"")</f>
        <v/>
      </c>
      <c r="H247" s="475"/>
      <c r="I247" s="475"/>
      <c r="J247" s="281" t="s">
        <v>28</v>
      </c>
      <c r="K247" s="280"/>
      <c r="L247" s="5" t="str">
        <f>IF(K247&gt;0,VLOOKUP(K247,男子登録情報!$M$68:$N$86,2,0),"")</f>
        <v/>
      </c>
      <c r="M247" s="281" t="s">
        <v>29</v>
      </c>
      <c r="N247" s="282"/>
      <c r="O247" s="278" t="str">
        <f t="shared" si="1352"/>
        <v/>
      </c>
      <c r="P247" s="279"/>
      <c r="Q247" s="332" t="str">
        <f t="shared" si="1204"/>
        <v/>
      </c>
      <c r="R247" s="463"/>
      <c r="S247" s="464"/>
      <c r="T247" s="465"/>
      <c r="U247" s="445"/>
      <c r="V247" s="445"/>
      <c r="X247" s="84">
        <f t="shared" si="1201"/>
        <v>0</v>
      </c>
      <c r="Z247" s="97">
        <f t="shared" si="1315"/>
        <v>0</v>
      </c>
      <c r="AA247" s="523"/>
      <c r="AB247" s="84" t="str">
        <f t="shared" si="1317"/>
        <v/>
      </c>
      <c r="AC247" s="84" t="str">
        <f t="shared" si="1318"/>
        <v/>
      </c>
      <c r="AD247" s="84" t="str">
        <f t="shared" si="1319"/>
        <v/>
      </c>
      <c r="AE247" s="84" t="str">
        <f t="shared" si="1320"/>
        <v/>
      </c>
      <c r="AF247" s="100">
        <f t="shared" si="1321"/>
        <v>0</v>
      </c>
      <c r="AG247" s="189" t="str">
        <f t="shared" ref="AG247" si="1450">AG246</f>
        <v/>
      </c>
      <c r="AH247" s="84" t="str">
        <f t="shared" si="1323"/>
        <v/>
      </c>
      <c r="AI247" s="84" t="str">
        <f t="shared" si="1324"/>
        <v/>
      </c>
      <c r="AJ247" s="104" t="str">
        <f t="shared" si="1193"/>
        <v/>
      </c>
      <c r="AK247" s="93">
        <f t="shared" si="1325"/>
        <v>0</v>
      </c>
      <c r="AL247" s="93">
        <f>IFERROR(IF(C247="",0,IF(COUNTIF($C$14:C247,C247)&gt;1,1,0)),"")</f>
        <v>0</v>
      </c>
      <c r="AN247" s="93">
        <f t="shared" si="1326"/>
        <v>0</v>
      </c>
      <c r="AO247" s="93" t="str">
        <f t="shared" si="1327"/>
        <v>00000</v>
      </c>
      <c r="AP247" s="109" t="str">
        <f t="shared" si="1328"/>
        <v>0秒0</v>
      </c>
      <c r="AQ247" s="110">
        <f t="shared" si="1329"/>
        <v>0</v>
      </c>
      <c r="AR247" s="110" t="str">
        <f t="shared" si="1330"/>
        <v>0</v>
      </c>
      <c r="AS247" s="110" t="str">
        <f t="shared" si="1331"/>
        <v>0</v>
      </c>
      <c r="AT247" s="110" t="str">
        <f t="shared" si="1332"/>
        <v>0m</v>
      </c>
      <c r="AU247" s="110" t="str">
        <f t="shared" si="1333"/>
        <v>点</v>
      </c>
      <c r="AV247" s="93">
        <f t="shared" si="1334"/>
        <v>0</v>
      </c>
      <c r="AW247" s="83" t="str">
        <f t="shared" si="1335"/>
        <v/>
      </c>
      <c r="AX247" s="93">
        <f t="shared" si="1336"/>
        <v>0</v>
      </c>
      <c r="AY247" s="93">
        <f t="shared" si="1337"/>
        <v>0</v>
      </c>
      <c r="AZ247" s="93">
        <f t="shared" si="1338"/>
        <v>0</v>
      </c>
      <c r="BA247" s="504"/>
      <c r="BB247" s="504"/>
      <c r="BC247" s="520"/>
      <c r="BD247" s="522"/>
      <c r="BE247" s="84" t="str">
        <f t="shared" si="1339"/>
        <v/>
      </c>
      <c r="BF247" s="84" t="str">
        <f t="shared" si="1340"/>
        <v/>
      </c>
      <c r="BG247" s="84" t="str">
        <f t="shared" si="1341"/>
        <v/>
      </c>
      <c r="BH247" s="124" t="str">
        <f>IF(K247="","",COUNTIF($BG$14:BG247,BG247))</f>
        <v/>
      </c>
      <c r="BI247" s="1" t="str">
        <f t="shared" si="1342"/>
        <v/>
      </c>
      <c r="BJ247" s="523"/>
      <c r="BK247" s="523"/>
      <c r="BL247" s="523"/>
      <c r="BM247" s="523"/>
      <c r="BN247" s="523"/>
      <c r="BO247" s="525"/>
      <c r="BP247" s="523"/>
      <c r="BQ247" s="523"/>
      <c r="BR247" s="84">
        <f>COUNTIF($AH$14:AH247,AG247&amp;"-"&amp;"*5000m*")</f>
        <v>0</v>
      </c>
      <c r="BS247" s="523"/>
      <c r="BT247" s="525"/>
      <c r="BU247" s="523"/>
      <c r="BV247" s="523"/>
      <c r="BW247" s="523"/>
      <c r="BX247" s="523"/>
      <c r="BY247" s="523"/>
      <c r="BZ247" s="523"/>
      <c r="CA247" s="84"/>
    </row>
    <row r="248" spans="1:79" s="1" customFormat="1" ht="18" customHeight="1" thickTop="1" thickBot="1">
      <c r="A248" s="482">
        <v>118</v>
      </c>
      <c r="B248" s="476" t="s">
        <v>1176</v>
      </c>
      <c r="C248" s="471"/>
      <c r="D248" s="469" t="str">
        <f>IF(C248&gt;0,VLOOKUP(C248,男子登録情報!$A$1:$H$1688,3,0),"")</f>
        <v/>
      </c>
      <c r="E248" s="469" t="str">
        <f>IF(C248&gt;0,VLOOKUP(C248,男子登録情報!$A$1:$H$1688,4,0),"")</f>
        <v/>
      </c>
      <c r="F248" s="469" t="str">
        <f>IF(C248&gt;0,VLOOKUP(C248,男子登録情報!$A$1:$H$1688,7,0),"")</f>
        <v/>
      </c>
      <c r="G248" s="320" t="str">
        <f>IF(C248&gt;0,VLOOKUP(C248,男子登録情報!$A$1:$H$1688,8,0),"")</f>
        <v/>
      </c>
      <c r="H248" s="475" t="e">
        <f>IF(G249&gt;0,VLOOKUP(G249,男子登録情報!$N$2:$O$49,2,0),"")</f>
        <v>#N/A</v>
      </c>
      <c r="I248" s="473" t="str">
        <f t="shared" ref="I248" si="1451">IF(C248&gt;0,TEXT(C248,"100000000"),"000000000")</f>
        <v>000000000</v>
      </c>
      <c r="J248" s="321" t="s">
        <v>24</v>
      </c>
      <c r="K248" s="322"/>
      <c r="L248" s="5" t="str">
        <f>IF(K248&gt;0,VLOOKUP(K248,男子登録情報!$M$68:$N$86,2,0),"")</f>
        <v/>
      </c>
      <c r="M248" s="321" t="s">
        <v>27</v>
      </c>
      <c r="N248" s="275"/>
      <c r="O248" s="276" t="str">
        <f t="shared" si="1352"/>
        <v/>
      </c>
      <c r="P248" s="277"/>
      <c r="Q248" s="329" t="str">
        <f t="shared" si="1204"/>
        <v/>
      </c>
      <c r="R248" s="479"/>
      <c r="S248" s="480"/>
      <c r="T248" s="481"/>
      <c r="U248" s="444"/>
      <c r="V248" s="444"/>
      <c r="X248" s="84">
        <f t="shared" si="1201"/>
        <v>0</v>
      </c>
      <c r="Z248" s="97">
        <f t="shared" si="1315"/>
        <v>0</v>
      </c>
      <c r="AA248" s="523">
        <f t="shared" ref="AA248" si="1452">C248</f>
        <v>0</v>
      </c>
      <c r="AB248" s="84" t="str">
        <f t="shared" si="1317"/>
        <v/>
      </c>
      <c r="AC248" s="84" t="str">
        <f t="shared" si="1318"/>
        <v/>
      </c>
      <c r="AD248" s="84" t="str">
        <f t="shared" si="1319"/>
        <v/>
      </c>
      <c r="AE248" s="84" t="str">
        <f t="shared" si="1320"/>
        <v/>
      </c>
      <c r="AF248" s="100">
        <f t="shared" si="1321"/>
        <v>0</v>
      </c>
      <c r="AG248" s="188" t="str">
        <f t="shared" ref="AG248" si="1453">IF(D248="","",D248)</f>
        <v/>
      </c>
      <c r="AH248" s="84" t="str">
        <f t="shared" si="1323"/>
        <v/>
      </c>
      <c r="AI248" s="84" t="str">
        <f t="shared" si="1324"/>
        <v/>
      </c>
      <c r="AJ248" s="104" t="str">
        <f t="shared" si="1193"/>
        <v/>
      </c>
      <c r="AK248" s="93">
        <f t="shared" si="1325"/>
        <v>0</v>
      </c>
      <c r="AL248" s="93">
        <f>IFERROR(IF(C248="",0,IF(COUNTIF($C$14:C248,C248)&gt;1,1,0)),"")</f>
        <v>0</v>
      </c>
      <c r="AN248" s="93">
        <f t="shared" si="1326"/>
        <v>0</v>
      </c>
      <c r="AO248" s="93" t="str">
        <f t="shared" si="1327"/>
        <v>00000</v>
      </c>
      <c r="AP248" s="109" t="str">
        <f t="shared" si="1328"/>
        <v>0秒0</v>
      </c>
      <c r="AQ248" s="110">
        <f t="shared" si="1329"/>
        <v>0</v>
      </c>
      <c r="AR248" s="110" t="str">
        <f t="shared" si="1330"/>
        <v>0</v>
      </c>
      <c r="AS248" s="110" t="str">
        <f t="shared" si="1331"/>
        <v>0</v>
      </c>
      <c r="AT248" s="110" t="str">
        <f t="shared" si="1332"/>
        <v>0m</v>
      </c>
      <c r="AU248" s="110" t="str">
        <f t="shared" si="1333"/>
        <v>点</v>
      </c>
      <c r="AV248" s="93">
        <f t="shared" si="1334"/>
        <v>0</v>
      </c>
      <c r="AW248" s="83" t="str">
        <f t="shared" si="1335"/>
        <v/>
      </c>
      <c r="AX248" s="93">
        <f t="shared" si="1336"/>
        <v>0</v>
      </c>
      <c r="AY248" s="93">
        <f t="shared" si="1337"/>
        <v>0</v>
      </c>
      <c r="AZ248" s="93">
        <f t="shared" si="1338"/>
        <v>0</v>
      </c>
      <c r="BA248" s="503">
        <f>IF(U248="",0,COUNTA($U$14:U249))</f>
        <v>0</v>
      </c>
      <c r="BB248" s="503">
        <f>IF(V248="",0,COUNTA($V$14:V249))</f>
        <v>0</v>
      </c>
      <c r="BC248" s="519" t="e">
        <f>IF(OR($L248="20100",$L249="20100",#REF!="20100"),COUNTIF($L$14:L249,"20100"),0)</f>
        <v>#REF!</v>
      </c>
      <c r="BD248" s="521" t="e">
        <f>IF($BC248=0,0,INDEX($N248:$N249,MATCH("20100",$L248:$L249,0),1))</f>
        <v>#REF!</v>
      </c>
      <c r="BE248" s="84" t="str">
        <f t="shared" si="1339"/>
        <v/>
      </c>
      <c r="BF248" s="84" t="str">
        <f t="shared" si="1340"/>
        <v/>
      </c>
      <c r="BG248" s="84" t="str">
        <f t="shared" si="1341"/>
        <v/>
      </c>
      <c r="BH248" s="124" t="str">
        <f>IF(K248="","",COUNTIF($BG$14:BG248,BG248))</f>
        <v/>
      </c>
      <c r="BI248" s="1" t="str">
        <f t="shared" si="1342"/>
        <v/>
      </c>
      <c r="BJ248" s="523" t="str">
        <f>IF(D248="","",COUNTIF($AG$14:AG248,AG248))</f>
        <v/>
      </c>
      <c r="BK248" s="523">
        <f t="shared" ref="BK248" si="1454">IF(BJ248=1,BJ248,0)</f>
        <v>0</v>
      </c>
      <c r="BL248" s="523" t="str">
        <f t="shared" ref="BL248" si="1455">IF(D248="","",$BP248)</f>
        <v/>
      </c>
      <c r="BM248" s="523" t="str">
        <f t="shared" ref="BM248" si="1456">IF(E248="","",$BP248)</f>
        <v/>
      </c>
      <c r="BN248" s="523" t="str">
        <f t="shared" ref="BN248" si="1457">IF(G248="","",$BP248)</f>
        <v/>
      </c>
      <c r="BO248" s="524" t="str">
        <f t="shared" ref="BO248" si="1458">IFERROR(IF(H248="","",BP248),"")</f>
        <v/>
      </c>
      <c r="BP248" s="523">
        <v>118</v>
      </c>
      <c r="BQ248" s="523">
        <f>IF(C248&gt;0,"",IF(COUNTIF(BL248:BO249,BP248)=4,"",1))</f>
        <v>1</v>
      </c>
      <c r="BR248" s="84">
        <f>COUNTIF($AH$14:AH248,AG248&amp;"-"&amp;"*5000m*")</f>
        <v>0</v>
      </c>
      <c r="BS248" s="523">
        <f>SUM(BR248:BR249)/3</f>
        <v>0</v>
      </c>
      <c r="BT248" s="524" t="str">
        <f>IF(AG248="","",IF(AND(COUNTA(K248:K249)=0,COUNTA(U248:V249)=0),1,""))</f>
        <v/>
      </c>
      <c r="BU248" s="523">
        <f>IF(AND($AG248="",COUNTA(U248)&gt;0),1,0)</f>
        <v>0</v>
      </c>
      <c r="BV248" s="523">
        <f>IF(AND($AG248="",COUNTA(V248)&gt;0),1,0)</f>
        <v>0</v>
      </c>
      <c r="BW248" s="523" t="str">
        <f t="shared" ref="BW248" si="1459">D248&amp;"-"&amp;U248</f>
        <v>-</v>
      </c>
      <c r="BX248" s="523" t="str">
        <f>IF(U248="","",COUNTIF($BW$14:BW248,BW248))</f>
        <v/>
      </c>
      <c r="BY248" s="523" t="str">
        <f t="shared" ref="BY248" si="1460">D248&amp;"-"&amp;V248</f>
        <v>-</v>
      </c>
      <c r="BZ248" s="523" t="str">
        <f>IF(V248="","",COUNTIF($BY$14:BY248,BY248))</f>
        <v/>
      </c>
      <c r="CA248" s="84" t="str">
        <f>IFERROR(IF(VLOOKUP(K248,種目数エラー用!$B:$C,2,FALSE)=(VLOOKUP(K249,種目数エラー用!$B:$C,2,FALSE)),1,""),"")</f>
        <v/>
      </c>
    </row>
    <row r="249" spans="1:79" s="1" customFormat="1" ht="18" customHeight="1" thickBot="1">
      <c r="A249" s="483"/>
      <c r="B249" s="477"/>
      <c r="C249" s="472"/>
      <c r="D249" s="470"/>
      <c r="E249" s="470"/>
      <c r="F249" s="470"/>
      <c r="G249" s="281" t="str">
        <f>IF(C248&gt;0,VLOOKUP(C248,男子登録情報!$A$1:$H$1688,5,0),"")</f>
        <v/>
      </c>
      <c r="H249" s="475"/>
      <c r="I249" s="475"/>
      <c r="J249" s="281" t="s">
        <v>28</v>
      </c>
      <c r="K249" s="280"/>
      <c r="L249" s="5" t="str">
        <f>IF(K249&gt;0,VLOOKUP(K249,男子登録情報!$M$68:$N$86,2,0),"")</f>
        <v/>
      </c>
      <c r="M249" s="281" t="s">
        <v>29</v>
      </c>
      <c r="N249" s="282"/>
      <c r="O249" s="278" t="str">
        <f t="shared" si="1352"/>
        <v/>
      </c>
      <c r="P249" s="279"/>
      <c r="Q249" s="332" t="str">
        <f t="shared" si="1204"/>
        <v/>
      </c>
      <c r="R249" s="463"/>
      <c r="S249" s="464"/>
      <c r="T249" s="465"/>
      <c r="U249" s="445"/>
      <c r="V249" s="445"/>
      <c r="X249" s="84">
        <f t="shared" si="1201"/>
        <v>0</v>
      </c>
      <c r="Z249" s="97">
        <f t="shared" si="1315"/>
        <v>0</v>
      </c>
      <c r="AA249" s="523"/>
      <c r="AB249" s="84" t="str">
        <f t="shared" si="1317"/>
        <v/>
      </c>
      <c r="AC249" s="84" t="str">
        <f t="shared" si="1318"/>
        <v/>
      </c>
      <c r="AD249" s="84" t="str">
        <f t="shared" si="1319"/>
        <v/>
      </c>
      <c r="AE249" s="84" t="str">
        <f t="shared" si="1320"/>
        <v/>
      </c>
      <c r="AF249" s="100">
        <f t="shared" si="1321"/>
        <v>0</v>
      </c>
      <c r="AG249" s="189" t="str">
        <f t="shared" ref="AG249" si="1461">AG248</f>
        <v/>
      </c>
      <c r="AH249" s="84" t="str">
        <f t="shared" si="1323"/>
        <v/>
      </c>
      <c r="AI249" s="84" t="str">
        <f t="shared" si="1324"/>
        <v/>
      </c>
      <c r="AJ249" s="104" t="str">
        <f t="shared" si="1193"/>
        <v/>
      </c>
      <c r="AK249" s="93">
        <f t="shared" si="1325"/>
        <v>0</v>
      </c>
      <c r="AL249" s="93">
        <f>IFERROR(IF(C249="",0,IF(COUNTIF($C$14:C249,C249)&gt;1,1,0)),"")</f>
        <v>0</v>
      </c>
      <c r="AN249" s="93">
        <f t="shared" si="1326"/>
        <v>0</v>
      </c>
      <c r="AO249" s="93" t="str">
        <f t="shared" si="1327"/>
        <v>00000</v>
      </c>
      <c r="AP249" s="109" t="str">
        <f t="shared" si="1328"/>
        <v>0秒0</v>
      </c>
      <c r="AQ249" s="110">
        <f t="shared" si="1329"/>
        <v>0</v>
      </c>
      <c r="AR249" s="110" t="str">
        <f t="shared" si="1330"/>
        <v>0</v>
      </c>
      <c r="AS249" s="110" t="str">
        <f t="shared" si="1331"/>
        <v>0</v>
      </c>
      <c r="AT249" s="110" t="str">
        <f t="shared" si="1332"/>
        <v>0m</v>
      </c>
      <c r="AU249" s="110" t="str">
        <f t="shared" si="1333"/>
        <v>点</v>
      </c>
      <c r="AV249" s="93">
        <f t="shared" si="1334"/>
        <v>0</v>
      </c>
      <c r="AW249" s="83" t="str">
        <f t="shared" si="1335"/>
        <v/>
      </c>
      <c r="AX249" s="93">
        <f t="shared" si="1336"/>
        <v>0</v>
      </c>
      <c r="AY249" s="93">
        <f t="shared" si="1337"/>
        <v>0</v>
      </c>
      <c r="AZ249" s="93">
        <f t="shared" si="1338"/>
        <v>0</v>
      </c>
      <c r="BA249" s="504"/>
      <c r="BB249" s="504"/>
      <c r="BC249" s="520"/>
      <c r="BD249" s="522"/>
      <c r="BE249" s="84" t="str">
        <f t="shared" si="1339"/>
        <v/>
      </c>
      <c r="BF249" s="84" t="str">
        <f t="shared" si="1340"/>
        <v/>
      </c>
      <c r="BG249" s="84" t="str">
        <f t="shared" si="1341"/>
        <v/>
      </c>
      <c r="BH249" s="124" t="str">
        <f>IF(K249="","",COUNTIF($BG$14:BG249,BG249))</f>
        <v/>
      </c>
      <c r="BI249" s="1" t="str">
        <f t="shared" si="1342"/>
        <v/>
      </c>
      <c r="BJ249" s="523"/>
      <c r="BK249" s="523"/>
      <c r="BL249" s="523"/>
      <c r="BM249" s="523"/>
      <c r="BN249" s="523"/>
      <c r="BO249" s="525"/>
      <c r="BP249" s="523"/>
      <c r="BQ249" s="523"/>
      <c r="BR249" s="84">
        <f>COUNTIF($AH$14:AH249,AG249&amp;"-"&amp;"*5000m*")</f>
        <v>0</v>
      </c>
      <c r="BS249" s="523"/>
      <c r="BT249" s="525"/>
      <c r="BU249" s="523"/>
      <c r="BV249" s="523"/>
      <c r="BW249" s="523"/>
      <c r="BX249" s="523"/>
      <c r="BY249" s="523"/>
      <c r="BZ249" s="523"/>
      <c r="CA249" s="84"/>
    </row>
    <row r="250" spans="1:79" s="1" customFormat="1" ht="18" customHeight="1" thickTop="1" thickBot="1">
      <c r="A250" s="482">
        <v>119</v>
      </c>
      <c r="B250" s="476" t="s">
        <v>1176</v>
      </c>
      <c r="C250" s="471"/>
      <c r="D250" s="469" t="str">
        <f>IF(C250&gt;0,VLOOKUP(C250,男子登録情報!$A$1:$H$1688,3,0),"")</f>
        <v/>
      </c>
      <c r="E250" s="469" t="str">
        <f>IF(C250&gt;0,VLOOKUP(C250,男子登録情報!$A$1:$H$1688,4,0),"")</f>
        <v/>
      </c>
      <c r="F250" s="469" t="str">
        <f>IF(C250&gt;0,VLOOKUP(C250,男子登録情報!$A$1:$H$1688,7,0),"")</f>
        <v/>
      </c>
      <c r="G250" s="320" t="str">
        <f>IF(C250&gt;0,VLOOKUP(C250,男子登録情報!$A$1:$H$1688,8,0),"")</f>
        <v/>
      </c>
      <c r="H250" s="475" t="e">
        <f>IF(G251&gt;0,VLOOKUP(G251,男子登録情報!$N$2:$O$49,2,0),"")</f>
        <v>#N/A</v>
      </c>
      <c r="I250" s="473" t="str">
        <f t="shared" ref="I250" si="1462">IF(C250&gt;0,TEXT(C250,"100000000"),"000000000")</f>
        <v>000000000</v>
      </c>
      <c r="J250" s="321" t="s">
        <v>24</v>
      </c>
      <c r="K250" s="322"/>
      <c r="L250" s="5" t="str">
        <f>IF(K250&gt;0,VLOOKUP(K250,男子登録情報!$M$68:$N$86,2,0),"")</f>
        <v/>
      </c>
      <c r="M250" s="321" t="s">
        <v>27</v>
      </c>
      <c r="N250" s="275"/>
      <c r="O250" s="276" t="str">
        <f t="shared" si="1352"/>
        <v/>
      </c>
      <c r="P250" s="277"/>
      <c r="Q250" s="329" t="str">
        <f t="shared" si="1204"/>
        <v/>
      </c>
      <c r="R250" s="479"/>
      <c r="S250" s="480"/>
      <c r="T250" s="481"/>
      <c r="U250" s="444"/>
      <c r="V250" s="444"/>
      <c r="X250" s="84">
        <f t="shared" si="1201"/>
        <v>0</v>
      </c>
      <c r="Z250" s="97">
        <f t="shared" si="1315"/>
        <v>0</v>
      </c>
      <c r="AA250" s="523">
        <f t="shared" ref="AA250" si="1463">C250</f>
        <v>0</v>
      </c>
      <c r="AB250" s="84" t="str">
        <f t="shared" si="1317"/>
        <v/>
      </c>
      <c r="AC250" s="84" t="str">
        <f t="shared" si="1318"/>
        <v/>
      </c>
      <c r="AD250" s="84" t="str">
        <f t="shared" si="1319"/>
        <v/>
      </c>
      <c r="AE250" s="84" t="str">
        <f t="shared" si="1320"/>
        <v/>
      </c>
      <c r="AF250" s="100">
        <f t="shared" si="1321"/>
        <v>0</v>
      </c>
      <c r="AG250" s="188" t="str">
        <f t="shared" ref="AG250" si="1464">IF(D250="","",D250)</f>
        <v/>
      </c>
      <c r="AH250" s="84" t="str">
        <f t="shared" si="1323"/>
        <v/>
      </c>
      <c r="AI250" s="84" t="str">
        <f t="shared" si="1324"/>
        <v/>
      </c>
      <c r="AJ250" s="104" t="str">
        <f t="shared" si="1193"/>
        <v/>
      </c>
      <c r="AK250" s="93">
        <f t="shared" si="1325"/>
        <v>0</v>
      </c>
      <c r="AL250" s="93">
        <f>IFERROR(IF(C250="",0,IF(COUNTIF($C$14:C250,C250)&gt;1,1,0)),"")</f>
        <v>0</v>
      </c>
      <c r="AN250" s="93">
        <f t="shared" si="1326"/>
        <v>0</v>
      </c>
      <c r="AO250" s="93" t="str">
        <f t="shared" si="1327"/>
        <v>00000</v>
      </c>
      <c r="AP250" s="109" t="str">
        <f t="shared" si="1328"/>
        <v>0秒0</v>
      </c>
      <c r="AQ250" s="110">
        <f t="shared" si="1329"/>
        <v>0</v>
      </c>
      <c r="AR250" s="110" t="str">
        <f t="shared" si="1330"/>
        <v>0</v>
      </c>
      <c r="AS250" s="110" t="str">
        <f t="shared" si="1331"/>
        <v>0</v>
      </c>
      <c r="AT250" s="110" t="str">
        <f t="shared" si="1332"/>
        <v>0m</v>
      </c>
      <c r="AU250" s="110" t="str">
        <f t="shared" si="1333"/>
        <v>点</v>
      </c>
      <c r="AV250" s="93">
        <f t="shared" si="1334"/>
        <v>0</v>
      </c>
      <c r="AW250" s="83" t="str">
        <f t="shared" si="1335"/>
        <v/>
      </c>
      <c r="AX250" s="93">
        <f t="shared" si="1336"/>
        <v>0</v>
      </c>
      <c r="AY250" s="93">
        <f t="shared" si="1337"/>
        <v>0</v>
      </c>
      <c r="AZ250" s="93">
        <f t="shared" si="1338"/>
        <v>0</v>
      </c>
      <c r="BA250" s="503">
        <f>IF(U250="",0,COUNTA($U$14:U251))</f>
        <v>0</v>
      </c>
      <c r="BB250" s="503">
        <f>IF(V250="",0,COUNTA($V$14:V251))</f>
        <v>0</v>
      </c>
      <c r="BC250" s="519" t="e">
        <f>IF(OR($L250="20100",$L251="20100",#REF!="20100"),COUNTIF($L$14:L251,"20100"),0)</f>
        <v>#REF!</v>
      </c>
      <c r="BD250" s="521" t="e">
        <f>IF($BC250=0,0,INDEX($N250:$N251,MATCH("20100",$L250:$L251,0),1))</f>
        <v>#REF!</v>
      </c>
      <c r="BE250" s="84" t="str">
        <f t="shared" si="1339"/>
        <v/>
      </c>
      <c r="BF250" s="84" t="str">
        <f t="shared" si="1340"/>
        <v/>
      </c>
      <c r="BG250" s="84" t="str">
        <f t="shared" si="1341"/>
        <v/>
      </c>
      <c r="BH250" s="124" t="str">
        <f>IF(K250="","",COUNTIF($BG$14:BG250,BG250))</f>
        <v/>
      </c>
      <c r="BI250" s="1" t="str">
        <f t="shared" si="1342"/>
        <v/>
      </c>
      <c r="BJ250" s="523" t="str">
        <f>IF(D250="","",COUNTIF($AG$14:AG250,AG250))</f>
        <v/>
      </c>
      <c r="BK250" s="523">
        <f t="shared" ref="BK250" si="1465">IF(BJ250=1,BJ250,0)</f>
        <v>0</v>
      </c>
      <c r="BL250" s="523" t="str">
        <f t="shared" ref="BL250" si="1466">IF(D250="","",$BP250)</f>
        <v/>
      </c>
      <c r="BM250" s="523" t="str">
        <f t="shared" ref="BM250" si="1467">IF(E250="","",$BP250)</f>
        <v/>
      </c>
      <c r="BN250" s="523" t="str">
        <f t="shared" ref="BN250" si="1468">IF(G250="","",$BP250)</f>
        <v/>
      </c>
      <c r="BO250" s="524" t="str">
        <f t="shared" ref="BO250" si="1469">IFERROR(IF(H250="","",BP250),"")</f>
        <v/>
      </c>
      <c r="BP250" s="523">
        <v>119</v>
      </c>
      <c r="BQ250" s="523">
        <f>IF(C250&gt;0,"",IF(COUNTIF(BL250:BO251,BP250)=4,"",1))</f>
        <v>1</v>
      </c>
      <c r="BR250" s="84">
        <f>COUNTIF($AH$14:AH250,AG250&amp;"-"&amp;"*5000m*")</f>
        <v>0</v>
      </c>
      <c r="BS250" s="523">
        <f>SUM(BR250:BR251)/3</f>
        <v>0</v>
      </c>
      <c r="BT250" s="524" t="str">
        <f>IF(AG250="","",IF(AND(COUNTA(K250:K251)=0,COUNTA(U250:V251)=0),1,""))</f>
        <v/>
      </c>
      <c r="BU250" s="523">
        <f>IF(AND($AG250="",COUNTA(U250)&gt;0),1,0)</f>
        <v>0</v>
      </c>
      <c r="BV250" s="523">
        <f>IF(AND($AG250="",COUNTA(V250)&gt;0),1,0)</f>
        <v>0</v>
      </c>
      <c r="BW250" s="523" t="str">
        <f t="shared" ref="BW250" si="1470">D250&amp;"-"&amp;U250</f>
        <v>-</v>
      </c>
      <c r="BX250" s="523" t="str">
        <f>IF(U250="","",COUNTIF($BW$14:BW250,BW250))</f>
        <v/>
      </c>
      <c r="BY250" s="523" t="str">
        <f t="shared" ref="BY250" si="1471">D250&amp;"-"&amp;V250</f>
        <v>-</v>
      </c>
      <c r="BZ250" s="523" t="str">
        <f>IF(V250="","",COUNTIF($BY$14:BY250,BY250))</f>
        <v/>
      </c>
      <c r="CA250" s="84" t="str">
        <f>IFERROR(IF(VLOOKUP(K250,種目数エラー用!$B:$C,2,FALSE)=(VLOOKUP(K251,種目数エラー用!$B:$C,2,FALSE)),1,""),"")</f>
        <v/>
      </c>
    </row>
    <row r="251" spans="1:79" s="1" customFormat="1" ht="18" customHeight="1" thickBot="1">
      <c r="A251" s="483"/>
      <c r="B251" s="477"/>
      <c r="C251" s="472"/>
      <c r="D251" s="470"/>
      <c r="E251" s="470"/>
      <c r="F251" s="470"/>
      <c r="G251" s="281" t="str">
        <f>IF(C250&gt;0,VLOOKUP(C250,男子登録情報!$A$1:$H$1688,5,0),"")</f>
        <v/>
      </c>
      <c r="H251" s="475"/>
      <c r="I251" s="475"/>
      <c r="J251" s="281" t="s">
        <v>28</v>
      </c>
      <c r="K251" s="280"/>
      <c r="L251" s="5" t="str">
        <f>IF(K251&gt;0,VLOOKUP(K251,男子登録情報!$M$68:$N$86,2,0),"")</f>
        <v/>
      </c>
      <c r="M251" s="281" t="s">
        <v>29</v>
      </c>
      <c r="N251" s="282"/>
      <c r="O251" s="278" t="str">
        <f t="shared" si="1352"/>
        <v/>
      </c>
      <c r="P251" s="279"/>
      <c r="Q251" s="332" t="str">
        <f t="shared" si="1204"/>
        <v/>
      </c>
      <c r="R251" s="463"/>
      <c r="S251" s="464"/>
      <c r="T251" s="465"/>
      <c r="U251" s="445"/>
      <c r="V251" s="445"/>
      <c r="X251" s="84">
        <f t="shared" si="1201"/>
        <v>0</v>
      </c>
      <c r="Z251" s="97">
        <f t="shared" si="1315"/>
        <v>0</v>
      </c>
      <c r="AA251" s="523"/>
      <c r="AB251" s="84" t="str">
        <f t="shared" si="1317"/>
        <v/>
      </c>
      <c r="AC251" s="84" t="str">
        <f t="shared" si="1318"/>
        <v/>
      </c>
      <c r="AD251" s="84" t="str">
        <f t="shared" si="1319"/>
        <v/>
      </c>
      <c r="AE251" s="84" t="str">
        <f t="shared" si="1320"/>
        <v/>
      </c>
      <c r="AF251" s="100">
        <f t="shared" si="1321"/>
        <v>0</v>
      </c>
      <c r="AG251" s="189" t="str">
        <f t="shared" ref="AG251" si="1472">AG250</f>
        <v/>
      </c>
      <c r="AH251" s="84" t="str">
        <f t="shared" si="1323"/>
        <v/>
      </c>
      <c r="AI251" s="84" t="str">
        <f t="shared" si="1324"/>
        <v/>
      </c>
      <c r="AJ251" s="104" t="str">
        <f t="shared" si="1193"/>
        <v/>
      </c>
      <c r="AK251" s="93">
        <f t="shared" si="1325"/>
        <v>0</v>
      </c>
      <c r="AL251" s="93">
        <f>IFERROR(IF(C251="",0,IF(COUNTIF($C$14:C251,C251)&gt;1,1,0)),"")</f>
        <v>0</v>
      </c>
      <c r="AN251" s="93">
        <f t="shared" si="1326"/>
        <v>0</v>
      </c>
      <c r="AO251" s="93" t="str">
        <f t="shared" si="1327"/>
        <v>00000</v>
      </c>
      <c r="AP251" s="109" t="str">
        <f t="shared" si="1328"/>
        <v>0秒0</v>
      </c>
      <c r="AQ251" s="110">
        <f t="shared" si="1329"/>
        <v>0</v>
      </c>
      <c r="AR251" s="110" t="str">
        <f t="shared" si="1330"/>
        <v>0</v>
      </c>
      <c r="AS251" s="110" t="str">
        <f t="shared" si="1331"/>
        <v>0</v>
      </c>
      <c r="AT251" s="110" t="str">
        <f t="shared" si="1332"/>
        <v>0m</v>
      </c>
      <c r="AU251" s="110" t="str">
        <f t="shared" si="1333"/>
        <v>点</v>
      </c>
      <c r="AV251" s="93">
        <f t="shared" si="1334"/>
        <v>0</v>
      </c>
      <c r="AW251" s="83" t="str">
        <f t="shared" si="1335"/>
        <v/>
      </c>
      <c r="AX251" s="93">
        <f t="shared" si="1336"/>
        <v>0</v>
      </c>
      <c r="AY251" s="93">
        <f t="shared" si="1337"/>
        <v>0</v>
      </c>
      <c r="AZ251" s="93">
        <f t="shared" si="1338"/>
        <v>0</v>
      </c>
      <c r="BA251" s="504"/>
      <c r="BB251" s="504"/>
      <c r="BC251" s="520"/>
      <c r="BD251" s="522"/>
      <c r="BE251" s="84" t="str">
        <f t="shared" si="1339"/>
        <v/>
      </c>
      <c r="BF251" s="84" t="str">
        <f t="shared" si="1340"/>
        <v/>
      </c>
      <c r="BG251" s="84" t="str">
        <f t="shared" si="1341"/>
        <v/>
      </c>
      <c r="BH251" s="124" t="str">
        <f>IF(K251="","",COUNTIF($BG$14:BG251,BG251))</f>
        <v/>
      </c>
      <c r="BI251" s="1" t="str">
        <f t="shared" si="1342"/>
        <v/>
      </c>
      <c r="BJ251" s="523"/>
      <c r="BK251" s="523"/>
      <c r="BL251" s="523"/>
      <c r="BM251" s="523"/>
      <c r="BN251" s="523"/>
      <c r="BO251" s="525"/>
      <c r="BP251" s="523"/>
      <c r="BQ251" s="523"/>
      <c r="BR251" s="84">
        <f>COUNTIF($AH$14:AH251,AG251&amp;"-"&amp;"*5000m*")</f>
        <v>0</v>
      </c>
      <c r="BS251" s="523"/>
      <c r="BT251" s="525"/>
      <c r="BU251" s="523"/>
      <c r="BV251" s="523"/>
      <c r="BW251" s="523"/>
      <c r="BX251" s="523"/>
      <c r="BY251" s="523"/>
      <c r="BZ251" s="523"/>
      <c r="CA251" s="84"/>
    </row>
    <row r="252" spans="1:79" s="1" customFormat="1" ht="18" customHeight="1" thickTop="1" thickBot="1">
      <c r="A252" s="482">
        <v>120</v>
      </c>
      <c r="B252" s="476" t="s">
        <v>1176</v>
      </c>
      <c r="C252" s="471"/>
      <c r="D252" s="469" t="str">
        <f>IF(C252&gt;0,VLOOKUP(C252,男子登録情報!$A$1:$H$1688,3,0),"")</f>
        <v/>
      </c>
      <c r="E252" s="469" t="str">
        <f>IF(C252&gt;0,VLOOKUP(C252,男子登録情報!$A$1:$H$1688,4,0),"")</f>
        <v/>
      </c>
      <c r="F252" s="469" t="str">
        <f>IF(C252&gt;0,VLOOKUP(C252,男子登録情報!$A$1:$H$1688,7,0),"")</f>
        <v/>
      </c>
      <c r="G252" s="320" t="str">
        <f>IF(C252&gt;0,VLOOKUP(C252,男子登録情報!$A$1:$H$1688,8,0),"")</f>
        <v/>
      </c>
      <c r="H252" s="475" t="e">
        <f>IF(G253&gt;0,VLOOKUP(G253,男子登録情報!$N$2:$O$49,2,0),"")</f>
        <v>#N/A</v>
      </c>
      <c r="I252" s="473" t="str">
        <f t="shared" ref="I252" si="1473">IF(C252&gt;0,TEXT(C252,"100000000"),"000000000")</f>
        <v>000000000</v>
      </c>
      <c r="J252" s="321" t="s">
        <v>24</v>
      </c>
      <c r="K252" s="322"/>
      <c r="L252" s="5" t="str">
        <f>IF(K252&gt;0,VLOOKUP(K252,男子登録情報!$M$68:$N$86,2,0),"")</f>
        <v/>
      </c>
      <c r="M252" s="321" t="s">
        <v>27</v>
      </c>
      <c r="N252" s="275"/>
      <c r="O252" s="276" t="str">
        <f t="shared" si="1352"/>
        <v/>
      </c>
      <c r="P252" s="277"/>
      <c r="Q252" s="329" t="str">
        <f t="shared" si="1204"/>
        <v/>
      </c>
      <c r="R252" s="479"/>
      <c r="S252" s="480"/>
      <c r="T252" s="481"/>
      <c r="U252" s="444"/>
      <c r="V252" s="444"/>
      <c r="X252" s="84">
        <f t="shared" si="1201"/>
        <v>0</v>
      </c>
      <c r="Z252" s="97">
        <f t="shared" si="1315"/>
        <v>0</v>
      </c>
      <c r="AA252" s="523">
        <f t="shared" ref="AA252" si="1474">C252</f>
        <v>0</v>
      </c>
      <c r="AB252" s="84" t="str">
        <f t="shared" si="1317"/>
        <v/>
      </c>
      <c r="AC252" s="84" t="str">
        <f t="shared" si="1318"/>
        <v/>
      </c>
      <c r="AD252" s="84" t="str">
        <f t="shared" si="1319"/>
        <v/>
      </c>
      <c r="AE252" s="84" t="str">
        <f t="shared" si="1320"/>
        <v/>
      </c>
      <c r="AF252" s="100">
        <f t="shared" si="1321"/>
        <v>0</v>
      </c>
      <c r="AG252" s="188" t="str">
        <f t="shared" ref="AG252" si="1475">IF(D252="","",D252)</f>
        <v/>
      </c>
      <c r="AH252" s="84" t="str">
        <f t="shared" si="1323"/>
        <v/>
      </c>
      <c r="AI252" s="84" t="str">
        <f t="shared" si="1324"/>
        <v/>
      </c>
      <c r="AJ252" s="104" t="str">
        <f t="shared" si="1193"/>
        <v/>
      </c>
      <c r="AK252" s="93">
        <f t="shared" si="1325"/>
        <v>0</v>
      </c>
      <c r="AL252" s="93">
        <f>IFERROR(IF(C252="",0,IF(COUNTIF($C$14:C252,C252)&gt;1,1,0)),"")</f>
        <v>0</v>
      </c>
      <c r="AN252" s="93">
        <f t="shared" si="1326"/>
        <v>0</v>
      </c>
      <c r="AO252" s="93" t="str">
        <f t="shared" si="1327"/>
        <v>00000</v>
      </c>
      <c r="AP252" s="109" t="str">
        <f t="shared" si="1328"/>
        <v>0秒0</v>
      </c>
      <c r="AQ252" s="110">
        <f t="shared" si="1329"/>
        <v>0</v>
      </c>
      <c r="AR252" s="110" t="str">
        <f t="shared" si="1330"/>
        <v>0</v>
      </c>
      <c r="AS252" s="110" t="str">
        <f t="shared" si="1331"/>
        <v>0</v>
      </c>
      <c r="AT252" s="110" t="str">
        <f t="shared" si="1332"/>
        <v>0m</v>
      </c>
      <c r="AU252" s="110" t="str">
        <f t="shared" si="1333"/>
        <v>点</v>
      </c>
      <c r="AV252" s="93">
        <f t="shared" si="1334"/>
        <v>0</v>
      </c>
      <c r="AW252" s="83" t="str">
        <f t="shared" si="1335"/>
        <v/>
      </c>
      <c r="AX252" s="93">
        <f t="shared" si="1336"/>
        <v>0</v>
      </c>
      <c r="AY252" s="93">
        <f t="shared" si="1337"/>
        <v>0</v>
      </c>
      <c r="AZ252" s="93">
        <f t="shared" si="1338"/>
        <v>0</v>
      </c>
      <c r="BA252" s="503">
        <f>IF(U252="",0,COUNTA($U$14:U253))</f>
        <v>0</v>
      </c>
      <c r="BB252" s="503">
        <f>IF(V252="",0,COUNTA($V$14:V253))</f>
        <v>0</v>
      </c>
      <c r="BC252" s="519" t="e">
        <f>IF(OR($L252="20100",$L253="20100",#REF!="20100"),COUNTIF($L$14:L253,"20100"),0)</f>
        <v>#REF!</v>
      </c>
      <c r="BD252" s="521" t="e">
        <f>IF($BC252=0,0,INDEX($N252:$N253,MATCH("20100",$L252:$L253,0),1))</f>
        <v>#REF!</v>
      </c>
      <c r="BE252" s="84" t="str">
        <f t="shared" si="1339"/>
        <v/>
      </c>
      <c r="BF252" s="84" t="str">
        <f t="shared" si="1340"/>
        <v/>
      </c>
      <c r="BG252" s="84" t="str">
        <f t="shared" si="1341"/>
        <v/>
      </c>
      <c r="BH252" s="124" t="str">
        <f>IF(K252="","",COUNTIF($BG$14:BG252,BG252))</f>
        <v/>
      </c>
      <c r="BI252" s="1" t="str">
        <f t="shared" si="1342"/>
        <v/>
      </c>
      <c r="BJ252" s="523" t="str">
        <f>IF(D252="","",COUNTIF($AG$14:AG252,AG252))</f>
        <v/>
      </c>
      <c r="BK252" s="523">
        <f t="shared" ref="BK252" si="1476">IF(BJ252=1,BJ252,0)</f>
        <v>0</v>
      </c>
      <c r="BL252" s="523" t="str">
        <f t="shared" ref="BL252" si="1477">IF(D252="","",$BP252)</f>
        <v/>
      </c>
      <c r="BM252" s="523" t="str">
        <f t="shared" ref="BM252" si="1478">IF(E252="","",$BP252)</f>
        <v/>
      </c>
      <c r="BN252" s="523" t="str">
        <f t="shared" ref="BN252" si="1479">IF(G252="","",$BP252)</f>
        <v/>
      </c>
      <c r="BO252" s="524" t="str">
        <f t="shared" ref="BO252" si="1480">IFERROR(IF(H252="","",BP252),"")</f>
        <v/>
      </c>
      <c r="BP252" s="523">
        <v>120</v>
      </c>
      <c r="BQ252" s="523">
        <f>IF(C252&gt;0,"",IF(COUNTIF(BL252:BO253,BP252)=4,"",1))</f>
        <v>1</v>
      </c>
      <c r="BR252" s="84">
        <f>COUNTIF($AH$14:AH252,AG252&amp;"-"&amp;"*5000m*")</f>
        <v>0</v>
      </c>
      <c r="BS252" s="523">
        <f>SUM(BR252:BR253)/3</f>
        <v>0</v>
      </c>
      <c r="BT252" s="524" t="str">
        <f>IF(AG252="","",IF(AND(COUNTA(K252:K253)=0,COUNTA(U252:V253)=0),1,""))</f>
        <v/>
      </c>
      <c r="BU252" s="523">
        <f>IF(AND($AG252="",COUNTA(U252)&gt;0),1,0)</f>
        <v>0</v>
      </c>
      <c r="BV252" s="523">
        <f>IF(AND($AG252="",COUNTA(V252)&gt;0),1,0)</f>
        <v>0</v>
      </c>
      <c r="BW252" s="523" t="str">
        <f t="shared" ref="BW252" si="1481">D252&amp;"-"&amp;U252</f>
        <v>-</v>
      </c>
      <c r="BX252" s="523" t="str">
        <f>IF(U252="","",COUNTIF($BW$14:BW252,BW252))</f>
        <v/>
      </c>
      <c r="BY252" s="523" t="str">
        <f t="shared" ref="BY252" si="1482">D252&amp;"-"&amp;V252</f>
        <v>-</v>
      </c>
      <c r="BZ252" s="523" t="str">
        <f>IF(V252="","",COUNTIF($BY$14:BY252,BY252))</f>
        <v/>
      </c>
      <c r="CA252" s="84" t="str">
        <f>IFERROR(IF(VLOOKUP(K252,種目数エラー用!$B:$C,2,FALSE)=(VLOOKUP(K253,種目数エラー用!$B:$C,2,FALSE)),1,""),"")</f>
        <v/>
      </c>
    </row>
    <row r="253" spans="1:79" s="1" customFormat="1" ht="18" customHeight="1" thickBot="1">
      <c r="A253" s="483"/>
      <c r="B253" s="477"/>
      <c r="C253" s="472"/>
      <c r="D253" s="470"/>
      <c r="E253" s="470"/>
      <c r="F253" s="470"/>
      <c r="G253" s="281" t="str">
        <f>IF(C252&gt;0,VLOOKUP(C252,男子登録情報!$A$1:$H$1688,5,0),"")</f>
        <v/>
      </c>
      <c r="H253" s="475"/>
      <c r="I253" s="475"/>
      <c r="J253" s="281" t="s">
        <v>28</v>
      </c>
      <c r="K253" s="280"/>
      <c r="L253" s="5" t="str">
        <f>IF(K253&gt;0,VLOOKUP(K253,男子登録情報!$M$68:$N$86,2,0),"")</f>
        <v/>
      </c>
      <c r="M253" s="281" t="s">
        <v>29</v>
      </c>
      <c r="N253" s="282"/>
      <c r="O253" s="278" t="str">
        <f t="shared" si="1352"/>
        <v/>
      </c>
      <c r="P253" s="279"/>
      <c r="Q253" s="332" t="str">
        <f t="shared" si="1204"/>
        <v/>
      </c>
      <c r="R253" s="463"/>
      <c r="S253" s="464"/>
      <c r="T253" s="465"/>
      <c r="U253" s="445"/>
      <c r="V253" s="445"/>
      <c r="X253" s="84">
        <f t="shared" si="1201"/>
        <v>0</v>
      </c>
      <c r="Z253" s="97">
        <f t="shared" si="1315"/>
        <v>0</v>
      </c>
      <c r="AA253" s="523"/>
      <c r="AB253" s="84" t="str">
        <f t="shared" si="1317"/>
        <v/>
      </c>
      <c r="AC253" s="84" t="str">
        <f t="shared" si="1318"/>
        <v/>
      </c>
      <c r="AD253" s="84" t="str">
        <f t="shared" si="1319"/>
        <v/>
      </c>
      <c r="AE253" s="84" t="str">
        <f t="shared" si="1320"/>
        <v/>
      </c>
      <c r="AF253" s="100">
        <f t="shared" si="1321"/>
        <v>0</v>
      </c>
      <c r="AG253" s="189" t="str">
        <f t="shared" ref="AG253" si="1483">AG252</f>
        <v/>
      </c>
      <c r="AH253" s="84" t="str">
        <f t="shared" si="1323"/>
        <v/>
      </c>
      <c r="AI253" s="84" t="str">
        <f t="shared" si="1324"/>
        <v/>
      </c>
      <c r="AJ253" s="104" t="str">
        <f t="shared" si="1193"/>
        <v/>
      </c>
      <c r="AK253" s="93">
        <f t="shared" si="1325"/>
        <v>0</v>
      </c>
      <c r="AL253" s="93">
        <f>IFERROR(IF(C253="",0,IF(COUNTIF($C$14:C253,C253)&gt;1,1,0)),"")</f>
        <v>0</v>
      </c>
      <c r="AN253" s="93">
        <f t="shared" si="1326"/>
        <v>0</v>
      </c>
      <c r="AO253" s="93" t="str">
        <f t="shared" si="1327"/>
        <v>00000</v>
      </c>
      <c r="AP253" s="109" t="str">
        <f t="shared" si="1328"/>
        <v>0秒0</v>
      </c>
      <c r="AQ253" s="110">
        <f t="shared" si="1329"/>
        <v>0</v>
      </c>
      <c r="AR253" s="110" t="str">
        <f t="shared" si="1330"/>
        <v>0</v>
      </c>
      <c r="AS253" s="110" t="str">
        <f t="shared" si="1331"/>
        <v>0</v>
      </c>
      <c r="AT253" s="110" t="str">
        <f t="shared" si="1332"/>
        <v>0m</v>
      </c>
      <c r="AU253" s="110" t="str">
        <f t="shared" si="1333"/>
        <v>点</v>
      </c>
      <c r="AV253" s="93">
        <f t="shared" si="1334"/>
        <v>0</v>
      </c>
      <c r="AW253" s="83" t="str">
        <f t="shared" si="1335"/>
        <v/>
      </c>
      <c r="AX253" s="93">
        <f t="shared" si="1336"/>
        <v>0</v>
      </c>
      <c r="AY253" s="93">
        <f t="shared" si="1337"/>
        <v>0</v>
      </c>
      <c r="AZ253" s="93">
        <f t="shared" si="1338"/>
        <v>0</v>
      </c>
      <c r="BA253" s="504"/>
      <c r="BB253" s="504"/>
      <c r="BC253" s="520"/>
      <c r="BD253" s="522"/>
      <c r="BE253" s="84" t="str">
        <f t="shared" si="1339"/>
        <v/>
      </c>
      <c r="BF253" s="84" t="str">
        <f t="shared" si="1340"/>
        <v/>
      </c>
      <c r="BG253" s="84" t="str">
        <f t="shared" si="1341"/>
        <v/>
      </c>
      <c r="BH253" s="124" t="str">
        <f>IF(K253="","",COUNTIF($BG$14:BG253,BG253))</f>
        <v/>
      </c>
      <c r="BI253" s="1" t="str">
        <f t="shared" si="1342"/>
        <v/>
      </c>
      <c r="BJ253" s="523"/>
      <c r="BK253" s="523"/>
      <c r="BL253" s="523"/>
      <c r="BM253" s="523"/>
      <c r="BN253" s="523"/>
      <c r="BO253" s="525"/>
      <c r="BP253" s="523"/>
      <c r="BQ253" s="523"/>
      <c r="BR253" s="84">
        <f>COUNTIF($AH$14:AH253,AG253&amp;"-"&amp;"*5000m*")</f>
        <v>0</v>
      </c>
      <c r="BS253" s="523"/>
      <c r="BT253" s="525"/>
      <c r="BU253" s="523"/>
      <c r="BV253" s="523"/>
      <c r="BW253" s="523"/>
      <c r="BX253" s="523"/>
      <c r="BY253" s="523"/>
      <c r="BZ253" s="523"/>
      <c r="CA253" s="84"/>
    </row>
    <row r="254" spans="1:79" s="1" customFormat="1" ht="18" customHeight="1" thickTop="1" thickBot="1">
      <c r="A254" s="482">
        <v>121</v>
      </c>
      <c r="B254" s="476" t="s">
        <v>1176</v>
      </c>
      <c r="C254" s="471"/>
      <c r="D254" s="469" t="str">
        <f>IF(C254&gt;0,VLOOKUP(C254,男子登録情報!$A$1:$H$1688,3,0),"")</f>
        <v/>
      </c>
      <c r="E254" s="469" t="str">
        <f>IF(C254&gt;0,VLOOKUP(C254,男子登録情報!$A$1:$H$1688,4,0),"")</f>
        <v/>
      </c>
      <c r="F254" s="469" t="str">
        <f>IF(C254&gt;0,VLOOKUP(C254,男子登録情報!$A$1:$H$1688,7,0),"")</f>
        <v/>
      </c>
      <c r="G254" s="320" t="str">
        <f>IF(C254&gt;0,VLOOKUP(C254,男子登録情報!$A$1:$H$1688,8,0),"")</f>
        <v/>
      </c>
      <c r="H254" s="475" t="e">
        <f>IF(G255&gt;0,VLOOKUP(G255,男子登録情報!$N$2:$O$49,2,0),"")</f>
        <v>#N/A</v>
      </c>
      <c r="I254" s="473" t="str">
        <f t="shared" ref="I254" si="1484">IF(C254&gt;0,TEXT(C254,"100000000"),"000000000")</f>
        <v>000000000</v>
      </c>
      <c r="J254" s="321" t="s">
        <v>24</v>
      </c>
      <c r="K254" s="322"/>
      <c r="L254" s="5" t="str">
        <f>IF(K254&gt;0,VLOOKUP(K254,男子登録情報!$M$68:$N$86,2,0),"")</f>
        <v/>
      </c>
      <c r="M254" s="321" t="s">
        <v>27</v>
      </c>
      <c r="N254" s="275"/>
      <c r="O254" s="276" t="str">
        <f t="shared" si="1352"/>
        <v/>
      </c>
      <c r="P254" s="277"/>
      <c r="Q254" s="329" t="str">
        <f t="shared" si="1204"/>
        <v/>
      </c>
      <c r="R254" s="479"/>
      <c r="S254" s="480"/>
      <c r="T254" s="481"/>
      <c r="U254" s="444"/>
      <c r="V254" s="444"/>
      <c r="X254" s="84">
        <f t="shared" si="1201"/>
        <v>0</v>
      </c>
      <c r="Z254" s="97">
        <f t="shared" si="1315"/>
        <v>0</v>
      </c>
      <c r="AA254" s="523">
        <f t="shared" ref="AA254" si="1485">C254</f>
        <v>0</v>
      </c>
      <c r="AB254" s="84" t="str">
        <f t="shared" si="1317"/>
        <v/>
      </c>
      <c r="AC254" s="84" t="str">
        <f t="shared" si="1318"/>
        <v/>
      </c>
      <c r="AD254" s="84" t="str">
        <f t="shared" si="1319"/>
        <v/>
      </c>
      <c r="AE254" s="84" t="str">
        <f t="shared" si="1320"/>
        <v/>
      </c>
      <c r="AF254" s="100">
        <f t="shared" si="1321"/>
        <v>0</v>
      </c>
      <c r="AG254" s="188" t="str">
        <f t="shared" ref="AG254" si="1486">IF(D254="","",D254)</f>
        <v/>
      </c>
      <c r="AH254" s="84" t="str">
        <f t="shared" si="1323"/>
        <v/>
      </c>
      <c r="AI254" s="84" t="str">
        <f t="shared" si="1324"/>
        <v/>
      </c>
      <c r="AJ254" s="104" t="str">
        <f t="shared" si="1193"/>
        <v/>
      </c>
      <c r="AK254" s="93">
        <f t="shared" si="1325"/>
        <v>0</v>
      </c>
      <c r="AL254" s="93">
        <f>IFERROR(IF(C254="",0,IF(COUNTIF($C$14:C254,C254)&gt;1,1,0)),"")</f>
        <v>0</v>
      </c>
      <c r="AN254" s="93">
        <f t="shared" si="1326"/>
        <v>0</v>
      </c>
      <c r="AO254" s="93" t="str">
        <f t="shared" si="1327"/>
        <v>00000</v>
      </c>
      <c r="AP254" s="109" t="str">
        <f t="shared" si="1328"/>
        <v>0秒0</v>
      </c>
      <c r="AQ254" s="110">
        <f t="shared" si="1329"/>
        <v>0</v>
      </c>
      <c r="AR254" s="110" t="str">
        <f t="shared" si="1330"/>
        <v>0</v>
      </c>
      <c r="AS254" s="110" t="str">
        <f t="shared" si="1331"/>
        <v>0</v>
      </c>
      <c r="AT254" s="110" t="str">
        <f t="shared" si="1332"/>
        <v>0m</v>
      </c>
      <c r="AU254" s="110" t="str">
        <f t="shared" si="1333"/>
        <v>点</v>
      </c>
      <c r="AV254" s="93">
        <f t="shared" si="1334"/>
        <v>0</v>
      </c>
      <c r="AW254" s="83" t="str">
        <f t="shared" si="1335"/>
        <v/>
      </c>
      <c r="AX254" s="93">
        <f t="shared" si="1336"/>
        <v>0</v>
      </c>
      <c r="AY254" s="93">
        <f t="shared" si="1337"/>
        <v>0</v>
      </c>
      <c r="AZ254" s="93">
        <f t="shared" si="1338"/>
        <v>0</v>
      </c>
      <c r="BA254" s="503">
        <f>IF(U254="",0,COUNTA($U$14:U255))</f>
        <v>0</v>
      </c>
      <c r="BB254" s="503">
        <f>IF(V254="",0,COUNTA($V$14:V255))</f>
        <v>0</v>
      </c>
      <c r="BC254" s="519" t="e">
        <f>IF(OR($L254="20100",$L255="20100",#REF!="20100"),COUNTIF($L$14:L255,"20100"),0)</f>
        <v>#REF!</v>
      </c>
      <c r="BD254" s="521" t="e">
        <f>IF($BC254=0,0,INDEX($N254:$N255,MATCH("20100",$L254:$L255,0),1))</f>
        <v>#REF!</v>
      </c>
      <c r="BE254" s="84" t="str">
        <f t="shared" si="1339"/>
        <v/>
      </c>
      <c r="BF254" s="84" t="str">
        <f t="shared" si="1340"/>
        <v/>
      </c>
      <c r="BG254" s="84" t="str">
        <f t="shared" si="1341"/>
        <v/>
      </c>
      <c r="BH254" s="124" t="str">
        <f>IF(K254="","",COUNTIF($BG$14:BG254,BG254))</f>
        <v/>
      </c>
      <c r="BI254" s="1" t="str">
        <f t="shared" si="1342"/>
        <v/>
      </c>
      <c r="BJ254" s="523" t="str">
        <f>IF(D254="","",COUNTIF($AG$14:AG254,AG254))</f>
        <v/>
      </c>
      <c r="BK254" s="523">
        <f t="shared" ref="BK254" si="1487">IF(BJ254=1,BJ254,0)</f>
        <v>0</v>
      </c>
      <c r="BL254" s="523" t="str">
        <f t="shared" ref="BL254" si="1488">IF(D254="","",$BP254)</f>
        <v/>
      </c>
      <c r="BM254" s="523" t="str">
        <f t="shared" ref="BM254" si="1489">IF(E254="","",$BP254)</f>
        <v/>
      </c>
      <c r="BN254" s="523" t="str">
        <f t="shared" ref="BN254" si="1490">IF(G254="","",$BP254)</f>
        <v/>
      </c>
      <c r="BO254" s="524" t="str">
        <f t="shared" ref="BO254" si="1491">IFERROR(IF(H254="","",BP254),"")</f>
        <v/>
      </c>
      <c r="BP254" s="523">
        <v>121</v>
      </c>
      <c r="BQ254" s="523">
        <f>IF(C254&gt;0,"",IF(COUNTIF(BL254:BO255,BP254)=4,"",1))</f>
        <v>1</v>
      </c>
      <c r="BR254" s="84">
        <f>COUNTIF($AH$14:AH254,AG254&amp;"-"&amp;"*5000m*")</f>
        <v>0</v>
      </c>
      <c r="BS254" s="523">
        <f>SUM(BR254:BR255)/3</f>
        <v>0</v>
      </c>
      <c r="BT254" s="524" t="str">
        <f>IF(AG254="","",IF(AND(COUNTA(K254:K255)=0,COUNTA(U254:V255)=0),1,""))</f>
        <v/>
      </c>
      <c r="BU254" s="523">
        <f>IF(AND($AG254="",COUNTA(U254)&gt;0),1,0)</f>
        <v>0</v>
      </c>
      <c r="BV254" s="523">
        <f>IF(AND($AG254="",COUNTA(V254)&gt;0),1,0)</f>
        <v>0</v>
      </c>
      <c r="BW254" s="523" t="str">
        <f t="shared" ref="BW254" si="1492">D254&amp;"-"&amp;U254</f>
        <v>-</v>
      </c>
      <c r="BX254" s="523" t="str">
        <f>IF(U254="","",COUNTIF($BW$14:BW254,BW254))</f>
        <v/>
      </c>
      <c r="BY254" s="523" t="str">
        <f t="shared" ref="BY254" si="1493">D254&amp;"-"&amp;V254</f>
        <v>-</v>
      </c>
      <c r="BZ254" s="523" t="str">
        <f>IF(V254="","",COUNTIF($BY$14:BY254,BY254))</f>
        <v/>
      </c>
      <c r="CA254" s="84" t="str">
        <f>IFERROR(IF(VLOOKUP(K254,種目数エラー用!$B:$C,2,FALSE)=(VLOOKUP(K255,種目数エラー用!$B:$C,2,FALSE)),1,""),"")</f>
        <v/>
      </c>
    </row>
    <row r="255" spans="1:79" s="1" customFormat="1" ht="18" customHeight="1" thickBot="1">
      <c r="A255" s="483"/>
      <c r="B255" s="477"/>
      <c r="C255" s="472"/>
      <c r="D255" s="470"/>
      <c r="E255" s="470"/>
      <c r="F255" s="470"/>
      <c r="G255" s="281" t="str">
        <f>IF(C254&gt;0,VLOOKUP(C254,男子登録情報!$A$1:$H$1688,5,0),"")</f>
        <v/>
      </c>
      <c r="H255" s="475"/>
      <c r="I255" s="475"/>
      <c r="J255" s="281" t="s">
        <v>28</v>
      </c>
      <c r="K255" s="280"/>
      <c r="L255" s="5" t="str">
        <f>IF(K255&gt;0,VLOOKUP(K255,男子登録情報!$M$68:$N$86,2,0),"")</f>
        <v/>
      </c>
      <c r="M255" s="281" t="s">
        <v>29</v>
      </c>
      <c r="N255" s="282"/>
      <c r="O255" s="278" t="str">
        <f t="shared" si="1352"/>
        <v/>
      </c>
      <c r="P255" s="279"/>
      <c r="Q255" s="332" t="str">
        <f t="shared" si="1204"/>
        <v/>
      </c>
      <c r="R255" s="463"/>
      <c r="S255" s="464"/>
      <c r="T255" s="465"/>
      <c r="U255" s="445"/>
      <c r="V255" s="445"/>
      <c r="X255" s="84">
        <f t="shared" si="1201"/>
        <v>0</v>
      </c>
      <c r="Z255" s="97">
        <f t="shared" si="1315"/>
        <v>0</v>
      </c>
      <c r="AA255" s="523"/>
      <c r="AB255" s="84" t="str">
        <f t="shared" si="1317"/>
        <v/>
      </c>
      <c r="AC255" s="84" t="str">
        <f t="shared" si="1318"/>
        <v/>
      </c>
      <c r="AD255" s="84" t="str">
        <f t="shared" si="1319"/>
        <v/>
      </c>
      <c r="AE255" s="84" t="str">
        <f t="shared" si="1320"/>
        <v/>
      </c>
      <c r="AF255" s="100">
        <f t="shared" si="1321"/>
        <v>0</v>
      </c>
      <c r="AG255" s="189" t="str">
        <f t="shared" ref="AG255" si="1494">AG254</f>
        <v/>
      </c>
      <c r="AH255" s="84" t="str">
        <f t="shared" si="1323"/>
        <v/>
      </c>
      <c r="AI255" s="84" t="str">
        <f t="shared" si="1324"/>
        <v/>
      </c>
      <c r="AJ255" s="104" t="str">
        <f t="shared" si="1193"/>
        <v/>
      </c>
      <c r="AK255" s="93">
        <f t="shared" si="1325"/>
        <v>0</v>
      </c>
      <c r="AL255" s="93">
        <f>IFERROR(IF(C255="",0,IF(COUNTIF($C$14:C255,C255)&gt;1,1,0)),"")</f>
        <v>0</v>
      </c>
      <c r="AN255" s="93">
        <f t="shared" si="1326"/>
        <v>0</v>
      </c>
      <c r="AO255" s="93" t="str">
        <f t="shared" si="1327"/>
        <v>00000</v>
      </c>
      <c r="AP255" s="109" t="str">
        <f t="shared" si="1328"/>
        <v>0秒0</v>
      </c>
      <c r="AQ255" s="110">
        <f t="shared" si="1329"/>
        <v>0</v>
      </c>
      <c r="AR255" s="110" t="str">
        <f t="shared" si="1330"/>
        <v>0</v>
      </c>
      <c r="AS255" s="110" t="str">
        <f t="shared" si="1331"/>
        <v>0</v>
      </c>
      <c r="AT255" s="110" t="str">
        <f t="shared" si="1332"/>
        <v>0m</v>
      </c>
      <c r="AU255" s="110" t="str">
        <f t="shared" si="1333"/>
        <v>点</v>
      </c>
      <c r="AV255" s="93">
        <f t="shared" si="1334"/>
        <v>0</v>
      </c>
      <c r="AW255" s="83" t="str">
        <f t="shared" si="1335"/>
        <v/>
      </c>
      <c r="AX255" s="93">
        <f t="shared" si="1336"/>
        <v>0</v>
      </c>
      <c r="AY255" s="93">
        <f t="shared" si="1337"/>
        <v>0</v>
      </c>
      <c r="AZ255" s="93">
        <f t="shared" si="1338"/>
        <v>0</v>
      </c>
      <c r="BA255" s="504"/>
      <c r="BB255" s="504"/>
      <c r="BC255" s="520"/>
      <c r="BD255" s="522"/>
      <c r="BE255" s="84" t="str">
        <f t="shared" si="1339"/>
        <v/>
      </c>
      <c r="BF255" s="84" t="str">
        <f t="shared" si="1340"/>
        <v/>
      </c>
      <c r="BG255" s="84" t="str">
        <f t="shared" si="1341"/>
        <v/>
      </c>
      <c r="BH255" s="124" t="str">
        <f>IF(K255="","",COUNTIF($BG$14:BG255,BG255))</f>
        <v/>
      </c>
      <c r="BI255" s="1" t="str">
        <f t="shared" si="1342"/>
        <v/>
      </c>
      <c r="BJ255" s="523"/>
      <c r="BK255" s="523"/>
      <c r="BL255" s="523"/>
      <c r="BM255" s="523"/>
      <c r="BN255" s="523"/>
      <c r="BO255" s="525"/>
      <c r="BP255" s="523"/>
      <c r="BQ255" s="523"/>
      <c r="BR255" s="84">
        <f>COUNTIF($AH$14:AH255,AG255&amp;"-"&amp;"*5000m*")</f>
        <v>0</v>
      </c>
      <c r="BS255" s="523"/>
      <c r="BT255" s="525"/>
      <c r="BU255" s="523"/>
      <c r="BV255" s="523"/>
      <c r="BW255" s="523"/>
      <c r="BX255" s="523"/>
      <c r="BY255" s="523"/>
      <c r="BZ255" s="523"/>
      <c r="CA255" s="84"/>
    </row>
    <row r="256" spans="1:79" s="1" customFormat="1" ht="18" customHeight="1" thickTop="1" thickBot="1">
      <c r="A256" s="482">
        <v>122</v>
      </c>
      <c r="B256" s="476" t="s">
        <v>1176</v>
      </c>
      <c r="C256" s="471"/>
      <c r="D256" s="469" t="str">
        <f>IF(C256&gt;0,VLOOKUP(C256,男子登録情報!$A$1:$H$1688,3,0),"")</f>
        <v/>
      </c>
      <c r="E256" s="469" t="str">
        <f>IF(C256&gt;0,VLOOKUP(C256,男子登録情報!$A$1:$H$1688,4,0),"")</f>
        <v/>
      </c>
      <c r="F256" s="469" t="str">
        <f>IF(C256&gt;0,VLOOKUP(C256,男子登録情報!$A$1:$H$1688,7,0),"")</f>
        <v/>
      </c>
      <c r="G256" s="320" t="str">
        <f>IF(C256&gt;0,VLOOKUP(C256,男子登録情報!$A$1:$H$1688,8,0),"")</f>
        <v/>
      </c>
      <c r="H256" s="475" t="e">
        <f>IF(G257&gt;0,VLOOKUP(G257,男子登録情報!$N$2:$O$49,2,0),"")</f>
        <v>#N/A</v>
      </c>
      <c r="I256" s="473" t="str">
        <f t="shared" ref="I256" si="1495">IF(C256&gt;0,TEXT(C256,"100000000"),"000000000")</f>
        <v>000000000</v>
      </c>
      <c r="J256" s="321" t="s">
        <v>24</v>
      </c>
      <c r="K256" s="322"/>
      <c r="L256" s="5" t="str">
        <f>IF(K256&gt;0,VLOOKUP(K256,男子登録情報!$M$68:$N$86,2,0),"")</f>
        <v/>
      </c>
      <c r="M256" s="321" t="s">
        <v>27</v>
      </c>
      <c r="N256" s="275"/>
      <c r="O256" s="276" t="str">
        <f t="shared" si="1352"/>
        <v/>
      </c>
      <c r="P256" s="277"/>
      <c r="Q256" s="329" t="str">
        <f t="shared" si="1204"/>
        <v/>
      </c>
      <c r="R256" s="479"/>
      <c r="S256" s="480"/>
      <c r="T256" s="481"/>
      <c r="U256" s="444"/>
      <c r="V256" s="444"/>
      <c r="X256" s="84">
        <f t="shared" si="1201"/>
        <v>0</v>
      </c>
      <c r="Z256" s="97">
        <f t="shared" si="1315"/>
        <v>0</v>
      </c>
      <c r="AA256" s="523">
        <f t="shared" ref="AA256" si="1496">C256</f>
        <v>0</v>
      </c>
      <c r="AB256" s="84" t="str">
        <f t="shared" si="1317"/>
        <v/>
      </c>
      <c r="AC256" s="84" t="str">
        <f t="shared" si="1318"/>
        <v/>
      </c>
      <c r="AD256" s="84" t="str">
        <f t="shared" si="1319"/>
        <v/>
      </c>
      <c r="AE256" s="84" t="str">
        <f t="shared" si="1320"/>
        <v/>
      </c>
      <c r="AF256" s="100">
        <f t="shared" si="1321"/>
        <v>0</v>
      </c>
      <c r="AG256" s="188" t="str">
        <f t="shared" ref="AG256" si="1497">IF(D256="","",D256)</f>
        <v/>
      </c>
      <c r="AH256" s="84" t="str">
        <f t="shared" si="1323"/>
        <v/>
      </c>
      <c r="AI256" s="84" t="str">
        <f t="shared" si="1324"/>
        <v/>
      </c>
      <c r="AJ256" s="104" t="str">
        <f t="shared" si="1193"/>
        <v/>
      </c>
      <c r="AK256" s="93">
        <f t="shared" si="1325"/>
        <v>0</v>
      </c>
      <c r="AL256" s="93">
        <f>IFERROR(IF(C256="",0,IF(COUNTIF($C$14:C256,C256)&gt;1,1,0)),"")</f>
        <v>0</v>
      </c>
      <c r="AN256" s="93">
        <f t="shared" si="1326"/>
        <v>0</v>
      </c>
      <c r="AO256" s="93" t="str">
        <f t="shared" si="1327"/>
        <v>00000</v>
      </c>
      <c r="AP256" s="109" t="str">
        <f t="shared" si="1328"/>
        <v>0秒0</v>
      </c>
      <c r="AQ256" s="110">
        <f t="shared" si="1329"/>
        <v>0</v>
      </c>
      <c r="AR256" s="110" t="str">
        <f t="shared" si="1330"/>
        <v>0</v>
      </c>
      <c r="AS256" s="110" t="str">
        <f t="shared" si="1331"/>
        <v>0</v>
      </c>
      <c r="AT256" s="110" t="str">
        <f t="shared" si="1332"/>
        <v>0m</v>
      </c>
      <c r="AU256" s="110" t="str">
        <f t="shared" si="1333"/>
        <v>点</v>
      </c>
      <c r="AV256" s="93">
        <f t="shared" si="1334"/>
        <v>0</v>
      </c>
      <c r="AW256" s="83" t="str">
        <f t="shared" si="1335"/>
        <v/>
      </c>
      <c r="AX256" s="93">
        <f t="shared" si="1336"/>
        <v>0</v>
      </c>
      <c r="AY256" s="93">
        <f t="shared" si="1337"/>
        <v>0</v>
      </c>
      <c r="AZ256" s="93">
        <f t="shared" si="1338"/>
        <v>0</v>
      </c>
      <c r="BA256" s="503">
        <f>IF(U256="",0,COUNTA($U$14:U257))</f>
        <v>0</v>
      </c>
      <c r="BB256" s="503">
        <f>IF(V256="",0,COUNTA($V$14:V257))</f>
        <v>0</v>
      </c>
      <c r="BC256" s="519" t="e">
        <f>IF(OR($L256="20100",$L257="20100",#REF!="20100"),COUNTIF($L$14:L257,"20100"),0)</f>
        <v>#REF!</v>
      </c>
      <c r="BD256" s="521" t="e">
        <f>IF($BC256=0,0,INDEX($N256:$N257,MATCH("20100",$L256:$L257,0),1))</f>
        <v>#REF!</v>
      </c>
      <c r="BE256" s="84" t="str">
        <f t="shared" si="1339"/>
        <v/>
      </c>
      <c r="BF256" s="84" t="str">
        <f t="shared" si="1340"/>
        <v/>
      </c>
      <c r="BG256" s="84" t="str">
        <f t="shared" si="1341"/>
        <v/>
      </c>
      <c r="BH256" s="124" t="str">
        <f>IF(K256="","",COUNTIF($BG$14:BG256,BG256))</f>
        <v/>
      </c>
      <c r="BI256" s="1" t="str">
        <f t="shared" si="1342"/>
        <v/>
      </c>
      <c r="BJ256" s="523" t="str">
        <f>IF(D256="","",COUNTIF($AG$14:AG256,AG256))</f>
        <v/>
      </c>
      <c r="BK256" s="523">
        <f t="shared" ref="BK256" si="1498">IF(BJ256=1,BJ256,0)</f>
        <v>0</v>
      </c>
      <c r="BL256" s="523" t="str">
        <f t="shared" ref="BL256" si="1499">IF(D256="","",$BP256)</f>
        <v/>
      </c>
      <c r="BM256" s="523" t="str">
        <f t="shared" ref="BM256" si="1500">IF(E256="","",$BP256)</f>
        <v/>
      </c>
      <c r="BN256" s="523" t="str">
        <f t="shared" ref="BN256" si="1501">IF(G256="","",$BP256)</f>
        <v/>
      </c>
      <c r="BO256" s="524" t="str">
        <f t="shared" ref="BO256" si="1502">IFERROR(IF(H256="","",BP256),"")</f>
        <v/>
      </c>
      <c r="BP256" s="523">
        <v>122</v>
      </c>
      <c r="BQ256" s="523">
        <f>IF(C256&gt;0,"",IF(COUNTIF(BL256:BO257,BP256)=4,"",1))</f>
        <v>1</v>
      </c>
      <c r="BR256" s="84">
        <f>COUNTIF($AH$14:AH256,AG256&amp;"-"&amp;"*5000m*")</f>
        <v>0</v>
      </c>
      <c r="BS256" s="523">
        <f>SUM(BR256:BR257)/3</f>
        <v>0</v>
      </c>
      <c r="BT256" s="524" t="str">
        <f>IF(AG256="","",IF(AND(COUNTA(K256:K257)=0,COUNTA(U256:V257)=0),1,""))</f>
        <v/>
      </c>
      <c r="BU256" s="523">
        <f>IF(AND($AG256="",COUNTA(U256)&gt;0),1,0)</f>
        <v>0</v>
      </c>
      <c r="BV256" s="523">
        <f>IF(AND($AG256="",COUNTA(V256)&gt;0),1,0)</f>
        <v>0</v>
      </c>
      <c r="BW256" s="523" t="str">
        <f t="shared" ref="BW256" si="1503">D256&amp;"-"&amp;U256</f>
        <v>-</v>
      </c>
      <c r="BX256" s="523" t="str">
        <f>IF(U256="","",COUNTIF($BW$14:BW256,BW256))</f>
        <v/>
      </c>
      <c r="BY256" s="523" t="str">
        <f t="shared" ref="BY256" si="1504">D256&amp;"-"&amp;V256</f>
        <v>-</v>
      </c>
      <c r="BZ256" s="523" t="str">
        <f>IF(V256="","",COUNTIF($BY$14:BY256,BY256))</f>
        <v/>
      </c>
      <c r="CA256" s="84" t="str">
        <f>IFERROR(IF(VLOOKUP(K256,種目数エラー用!$B:$C,2,FALSE)=(VLOOKUP(K257,種目数エラー用!$B:$C,2,FALSE)),1,""),"")</f>
        <v/>
      </c>
    </row>
    <row r="257" spans="1:79" s="1" customFormat="1" ht="18" customHeight="1" thickBot="1">
      <c r="A257" s="483"/>
      <c r="B257" s="477"/>
      <c r="C257" s="472"/>
      <c r="D257" s="470"/>
      <c r="E257" s="470"/>
      <c r="F257" s="470"/>
      <c r="G257" s="281" t="str">
        <f>IF(C256&gt;0,VLOOKUP(C256,男子登録情報!$A$1:$H$1688,5,0),"")</f>
        <v/>
      </c>
      <c r="H257" s="475"/>
      <c r="I257" s="475"/>
      <c r="J257" s="281" t="s">
        <v>28</v>
      </c>
      <c r="K257" s="280"/>
      <c r="L257" s="5" t="str">
        <f>IF(K257&gt;0,VLOOKUP(K257,男子登録情報!$M$68:$N$86,2,0),"")</f>
        <v/>
      </c>
      <c r="M257" s="281" t="s">
        <v>29</v>
      </c>
      <c r="N257" s="282"/>
      <c r="O257" s="278" t="str">
        <f t="shared" si="1352"/>
        <v/>
      </c>
      <c r="P257" s="279"/>
      <c r="Q257" s="332" t="str">
        <f t="shared" si="1204"/>
        <v/>
      </c>
      <c r="R257" s="463"/>
      <c r="S257" s="464"/>
      <c r="T257" s="465"/>
      <c r="U257" s="445"/>
      <c r="V257" s="445"/>
      <c r="X257" s="84">
        <f t="shared" si="1201"/>
        <v>0</v>
      </c>
      <c r="Z257" s="97">
        <f t="shared" si="1315"/>
        <v>0</v>
      </c>
      <c r="AA257" s="523"/>
      <c r="AB257" s="84" t="str">
        <f t="shared" si="1317"/>
        <v/>
      </c>
      <c r="AC257" s="84" t="str">
        <f t="shared" si="1318"/>
        <v/>
      </c>
      <c r="AD257" s="84" t="str">
        <f t="shared" si="1319"/>
        <v/>
      </c>
      <c r="AE257" s="84" t="str">
        <f t="shared" si="1320"/>
        <v/>
      </c>
      <c r="AF257" s="100">
        <f t="shared" si="1321"/>
        <v>0</v>
      </c>
      <c r="AG257" s="189" t="str">
        <f t="shared" ref="AG257" si="1505">AG256</f>
        <v/>
      </c>
      <c r="AH257" s="84" t="str">
        <f t="shared" si="1323"/>
        <v/>
      </c>
      <c r="AI257" s="84" t="str">
        <f t="shared" si="1324"/>
        <v/>
      </c>
      <c r="AJ257" s="104" t="str">
        <f t="shared" si="1193"/>
        <v/>
      </c>
      <c r="AK257" s="93">
        <f t="shared" si="1325"/>
        <v>0</v>
      </c>
      <c r="AL257" s="93">
        <f>IFERROR(IF(C257="",0,IF(COUNTIF($C$14:C257,C257)&gt;1,1,0)),"")</f>
        <v>0</v>
      </c>
      <c r="AN257" s="93">
        <f t="shared" si="1326"/>
        <v>0</v>
      </c>
      <c r="AO257" s="93" t="str">
        <f t="shared" si="1327"/>
        <v>00000</v>
      </c>
      <c r="AP257" s="109" t="str">
        <f t="shared" si="1328"/>
        <v>0秒0</v>
      </c>
      <c r="AQ257" s="110">
        <f t="shared" si="1329"/>
        <v>0</v>
      </c>
      <c r="AR257" s="110" t="str">
        <f t="shared" si="1330"/>
        <v>0</v>
      </c>
      <c r="AS257" s="110" t="str">
        <f t="shared" si="1331"/>
        <v>0</v>
      </c>
      <c r="AT257" s="110" t="str">
        <f t="shared" si="1332"/>
        <v>0m</v>
      </c>
      <c r="AU257" s="110" t="str">
        <f t="shared" si="1333"/>
        <v>点</v>
      </c>
      <c r="AV257" s="93">
        <f t="shared" si="1334"/>
        <v>0</v>
      </c>
      <c r="AW257" s="83" t="str">
        <f t="shared" si="1335"/>
        <v/>
      </c>
      <c r="AX257" s="93">
        <f t="shared" si="1336"/>
        <v>0</v>
      </c>
      <c r="AY257" s="93">
        <f t="shared" si="1337"/>
        <v>0</v>
      </c>
      <c r="AZ257" s="93">
        <f t="shared" si="1338"/>
        <v>0</v>
      </c>
      <c r="BA257" s="504"/>
      <c r="BB257" s="504"/>
      <c r="BC257" s="520"/>
      <c r="BD257" s="522"/>
      <c r="BE257" s="84" t="str">
        <f t="shared" si="1339"/>
        <v/>
      </c>
      <c r="BF257" s="84" t="str">
        <f t="shared" si="1340"/>
        <v/>
      </c>
      <c r="BG257" s="84" t="str">
        <f t="shared" si="1341"/>
        <v/>
      </c>
      <c r="BH257" s="124" t="str">
        <f>IF(K257="","",COUNTIF($BG$14:BG257,BG257))</f>
        <v/>
      </c>
      <c r="BI257" s="1" t="str">
        <f t="shared" si="1342"/>
        <v/>
      </c>
      <c r="BJ257" s="523"/>
      <c r="BK257" s="523"/>
      <c r="BL257" s="523"/>
      <c r="BM257" s="523"/>
      <c r="BN257" s="523"/>
      <c r="BO257" s="525"/>
      <c r="BP257" s="523"/>
      <c r="BQ257" s="523"/>
      <c r="BR257" s="84">
        <f>COUNTIF($AH$14:AH257,AG257&amp;"-"&amp;"*5000m*")</f>
        <v>0</v>
      </c>
      <c r="BS257" s="523"/>
      <c r="BT257" s="525"/>
      <c r="BU257" s="523"/>
      <c r="BV257" s="523"/>
      <c r="BW257" s="523"/>
      <c r="BX257" s="523"/>
      <c r="BY257" s="523"/>
      <c r="BZ257" s="523"/>
      <c r="CA257" s="84"/>
    </row>
    <row r="258" spans="1:79" s="1" customFormat="1" ht="18" customHeight="1" thickTop="1" thickBot="1">
      <c r="A258" s="482">
        <v>123</v>
      </c>
      <c r="B258" s="476" t="s">
        <v>1176</v>
      </c>
      <c r="C258" s="471"/>
      <c r="D258" s="469" t="str">
        <f>IF(C258&gt;0,VLOOKUP(C258,男子登録情報!$A$1:$H$1688,3,0),"")</f>
        <v/>
      </c>
      <c r="E258" s="469" t="str">
        <f>IF(C258&gt;0,VLOOKUP(C258,男子登録情報!$A$1:$H$1688,4,0),"")</f>
        <v/>
      </c>
      <c r="F258" s="469" t="str">
        <f>IF(C258&gt;0,VLOOKUP(C258,男子登録情報!$A$1:$H$1688,7,0),"")</f>
        <v/>
      </c>
      <c r="G258" s="320" t="str">
        <f>IF(C258&gt;0,VLOOKUP(C258,男子登録情報!$A$1:$H$1688,8,0),"")</f>
        <v/>
      </c>
      <c r="H258" s="475" t="e">
        <f>IF(G259&gt;0,VLOOKUP(G259,男子登録情報!$N$2:$O$49,2,0),"")</f>
        <v>#N/A</v>
      </c>
      <c r="I258" s="473" t="str">
        <f t="shared" ref="I258" si="1506">IF(C258&gt;0,TEXT(C258,"100000000"),"000000000")</f>
        <v>000000000</v>
      </c>
      <c r="J258" s="321" t="s">
        <v>24</v>
      </c>
      <c r="K258" s="322"/>
      <c r="L258" s="5" t="str">
        <f>IF(K258&gt;0,VLOOKUP(K258,男子登録情報!$M$68:$N$86,2,0),"")</f>
        <v/>
      </c>
      <c r="M258" s="321" t="s">
        <v>27</v>
      </c>
      <c r="N258" s="275"/>
      <c r="O258" s="276" t="str">
        <f t="shared" si="1352"/>
        <v/>
      </c>
      <c r="P258" s="277"/>
      <c r="Q258" s="329" t="str">
        <f t="shared" si="1204"/>
        <v/>
      </c>
      <c r="R258" s="479"/>
      <c r="S258" s="480"/>
      <c r="T258" s="481"/>
      <c r="U258" s="444"/>
      <c r="V258" s="444"/>
      <c r="X258" s="84">
        <f t="shared" si="1201"/>
        <v>0</v>
      </c>
      <c r="Z258" s="97">
        <f t="shared" si="1315"/>
        <v>0</v>
      </c>
      <c r="AA258" s="523">
        <f t="shared" ref="AA258" si="1507">C258</f>
        <v>0</v>
      </c>
      <c r="AB258" s="84" t="str">
        <f t="shared" si="1317"/>
        <v/>
      </c>
      <c r="AC258" s="84" t="str">
        <f t="shared" si="1318"/>
        <v/>
      </c>
      <c r="AD258" s="84" t="str">
        <f t="shared" si="1319"/>
        <v/>
      </c>
      <c r="AE258" s="84" t="str">
        <f t="shared" si="1320"/>
        <v/>
      </c>
      <c r="AF258" s="100">
        <f t="shared" si="1321"/>
        <v>0</v>
      </c>
      <c r="AG258" s="188" t="str">
        <f t="shared" ref="AG258" si="1508">IF(D258="","",D258)</f>
        <v/>
      </c>
      <c r="AH258" s="84" t="str">
        <f t="shared" si="1323"/>
        <v/>
      </c>
      <c r="AI258" s="84" t="str">
        <f t="shared" si="1324"/>
        <v/>
      </c>
      <c r="AJ258" s="104" t="str">
        <f t="shared" si="1193"/>
        <v/>
      </c>
      <c r="AK258" s="93">
        <f t="shared" si="1325"/>
        <v>0</v>
      </c>
      <c r="AL258" s="93">
        <f>IFERROR(IF(C258="",0,IF(COUNTIF($C$14:C258,C258)&gt;1,1,0)),"")</f>
        <v>0</v>
      </c>
      <c r="AN258" s="93">
        <f t="shared" si="1326"/>
        <v>0</v>
      </c>
      <c r="AO258" s="93" t="str">
        <f t="shared" si="1327"/>
        <v>00000</v>
      </c>
      <c r="AP258" s="109" t="str">
        <f t="shared" si="1328"/>
        <v>0秒0</v>
      </c>
      <c r="AQ258" s="110">
        <f t="shared" si="1329"/>
        <v>0</v>
      </c>
      <c r="AR258" s="110" t="str">
        <f t="shared" si="1330"/>
        <v>0</v>
      </c>
      <c r="AS258" s="110" t="str">
        <f t="shared" si="1331"/>
        <v>0</v>
      </c>
      <c r="AT258" s="110" t="str">
        <f t="shared" si="1332"/>
        <v>0m</v>
      </c>
      <c r="AU258" s="110" t="str">
        <f t="shared" si="1333"/>
        <v>点</v>
      </c>
      <c r="AV258" s="93">
        <f t="shared" si="1334"/>
        <v>0</v>
      </c>
      <c r="AW258" s="83" t="str">
        <f t="shared" si="1335"/>
        <v/>
      </c>
      <c r="AX258" s="93">
        <f t="shared" si="1336"/>
        <v>0</v>
      </c>
      <c r="AY258" s="93">
        <f t="shared" si="1337"/>
        <v>0</v>
      </c>
      <c r="AZ258" s="93">
        <f t="shared" si="1338"/>
        <v>0</v>
      </c>
      <c r="BA258" s="503">
        <f>IF(U258="",0,COUNTA($U$14:U259))</f>
        <v>0</v>
      </c>
      <c r="BB258" s="503">
        <f>IF(V258="",0,COUNTA($V$14:V259))</f>
        <v>0</v>
      </c>
      <c r="BC258" s="519" t="e">
        <f>IF(OR($L258="20100",$L259="20100",#REF!="20100"),COUNTIF($L$14:L259,"20100"),0)</f>
        <v>#REF!</v>
      </c>
      <c r="BD258" s="521" t="e">
        <f>IF($BC258=0,0,INDEX($N258:$N259,MATCH("20100",$L258:$L259,0),1))</f>
        <v>#REF!</v>
      </c>
      <c r="BE258" s="84" t="str">
        <f t="shared" si="1339"/>
        <v/>
      </c>
      <c r="BF258" s="84" t="str">
        <f t="shared" si="1340"/>
        <v/>
      </c>
      <c r="BG258" s="84" t="str">
        <f t="shared" si="1341"/>
        <v/>
      </c>
      <c r="BH258" s="124" t="str">
        <f>IF(K258="","",COUNTIF($BG$14:BG258,BG258))</f>
        <v/>
      </c>
      <c r="BI258" s="1" t="str">
        <f t="shared" si="1342"/>
        <v/>
      </c>
      <c r="BJ258" s="523" t="str">
        <f>IF(D258="","",COUNTIF($AG$14:AG258,AG258))</f>
        <v/>
      </c>
      <c r="BK258" s="523">
        <f t="shared" ref="BK258" si="1509">IF(BJ258=1,BJ258,0)</f>
        <v>0</v>
      </c>
      <c r="BL258" s="523" t="str">
        <f t="shared" ref="BL258" si="1510">IF(D258="","",$BP258)</f>
        <v/>
      </c>
      <c r="BM258" s="523" t="str">
        <f t="shared" ref="BM258" si="1511">IF(E258="","",$BP258)</f>
        <v/>
      </c>
      <c r="BN258" s="523" t="str">
        <f t="shared" ref="BN258" si="1512">IF(G258="","",$BP258)</f>
        <v/>
      </c>
      <c r="BO258" s="524" t="str">
        <f t="shared" ref="BO258" si="1513">IFERROR(IF(H258="","",BP258),"")</f>
        <v/>
      </c>
      <c r="BP258" s="523">
        <v>123</v>
      </c>
      <c r="BQ258" s="523">
        <f>IF(C258&gt;0,"",IF(COUNTIF(BL258:BO259,BP258)=4,"",1))</f>
        <v>1</v>
      </c>
      <c r="BR258" s="84">
        <f>COUNTIF($AH$14:AH258,AG258&amp;"-"&amp;"*5000m*")</f>
        <v>0</v>
      </c>
      <c r="BS258" s="523">
        <f>SUM(BR258:BR259)/3</f>
        <v>0</v>
      </c>
      <c r="BT258" s="524" t="str">
        <f>IF(AG258="","",IF(AND(COUNTA(K258:K259)=0,COUNTA(U258:V259)=0),1,""))</f>
        <v/>
      </c>
      <c r="BU258" s="523">
        <f>IF(AND($AG258="",COUNTA(U258)&gt;0),1,0)</f>
        <v>0</v>
      </c>
      <c r="BV258" s="523">
        <f>IF(AND($AG258="",COUNTA(V258)&gt;0),1,0)</f>
        <v>0</v>
      </c>
      <c r="BW258" s="523" t="str">
        <f t="shared" ref="BW258" si="1514">D258&amp;"-"&amp;U258</f>
        <v>-</v>
      </c>
      <c r="BX258" s="523" t="str">
        <f>IF(U258="","",COUNTIF($BW$14:BW258,BW258))</f>
        <v/>
      </c>
      <c r="BY258" s="523" t="str">
        <f t="shared" ref="BY258" si="1515">D258&amp;"-"&amp;V258</f>
        <v>-</v>
      </c>
      <c r="BZ258" s="523" t="str">
        <f>IF(V258="","",COUNTIF($BY$14:BY258,BY258))</f>
        <v/>
      </c>
      <c r="CA258" s="84" t="str">
        <f>IFERROR(IF(VLOOKUP(K258,種目数エラー用!$B:$C,2,FALSE)=(VLOOKUP(K259,種目数エラー用!$B:$C,2,FALSE)),1,""),"")</f>
        <v/>
      </c>
    </row>
    <row r="259" spans="1:79" s="1" customFormat="1" ht="18" customHeight="1" thickBot="1">
      <c r="A259" s="483"/>
      <c r="B259" s="477"/>
      <c r="C259" s="472"/>
      <c r="D259" s="470"/>
      <c r="E259" s="470"/>
      <c r="F259" s="470"/>
      <c r="G259" s="281" t="str">
        <f>IF(C258&gt;0,VLOOKUP(C258,男子登録情報!$A$1:$H$1688,5,0),"")</f>
        <v/>
      </c>
      <c r="H259" s="475"/>
      <c r="I259" s="475"/>
      <c r="J259" s="281" t="s">
        <v>28</v>
      </c>
      <c r="K259" s="280"/>
      <c r="L259" s="5" t="str">
        <f>IF(K259&gt;0,VLOOKUP(K259,男子登録情報!$M$68:$N$86,2,0),"")</f>
        <v/>
      </c>
      <c r="M259" s="281" t="s">
        <v>29</v>
      </c>
      <c r="N259" s="282"/>
      <c r="O259" s="278" t="str">
        <f t="shared" si="1352"/>
        <v/>
      </c>
      <c r="P259" s="279"/>
      <c r="Q259" s="332" t="str">
        <f t="shared" si="1204"/>
        <v/>
      </c>
      <c r="R259" s="463"/>
      <c r="S259" s="464"/>
      <c r="T259" s="465"/>
      <c r="U259" s="445"/>
      <c r="V259" s="445"/>
      <c r="X259" s="84">
        <f t="shared" si="1201"/>
        <v>0</v>
      </c>
      <c r="Z259" s="97">
        <f t="shared" si="1315"/>
        <v>0</v>
      </c>
      <c r="AA259" s="523"/>
      <c r="AB259" s="84" t="str">
        <f t="shared" si="1317"/>
        <v/>
      </c>
      <c r="AC259" s="84" t="str">
        <f t="shared" si="1318"/>
        <v/>
      </c>
      <c r="AD259" s="84" t="str">
        <f t="shared" si="1319"/>
        <v/>
      </c>
      <c r="AE259" s="84" t="str">
        <f t="shared" si="1320"/>
        <v/>
      </c>
      <c r="AF259" s="100">
        <f t="shared" si="1321"/>
        <v>0</v>
      </c>
      <c r="AG259" s="189" t="str">
        <f t="shared" ref="AG259" si="1516">AG258</f>
        <v/>
      </c>
      <c r="AH259" s="84" t="str">
        <f t="shared" si="1323"/>
        <v/>
      </c>
      <c r="AI259" s="84" t="str">
        <f t="shared" si="1324"/>
        <v/>
      </c>
      <c r="AJ259" s="104" t="str">
        <f t="shared" si="1193"/>
        <v/>
      </c>
      <c r="AK259" s="93">
        <f t="shared" si="1325"/>
        <v>0</v>
      </c>
      <c r="AL259" s="93">
        <f>IFERROR(IF(C259="",0,IF(COUNTIF($C$14:C259,C259)&gt;1,1,0)),"")</f>
        <v>0</v>
      </c>
      <c r="AN259" s="93">
        <f t="shared" si="1326"/>
        <v>0</v>
      </c>
      <c r="AO259" s="93" t="str">
        <f t="shared" si="1327"/>
        <v>00000</v>
      </c>
      <c r="AP259" s="109" t="str">
        <f t="shared" si="1328"/>
        <v>0秒0</v>
      </c>
      <c r="AQ259" s="110">
        <f t="shared" si="1329"/>
        <v>0</v>
      </c>
      <c r="AR259" s="110" t="str">
        <f t="shared" si="1330"/>
        <v>0</v>
      </c>
      <c r="AS259" s="110" t="str">
        <f t="shared" si="1331"/>
        <v>0</v>
      </c>
      <c r="AT259" s="110" t="str">
        <f t="shared" si="1332"/>
        <v>0m</v>
      </c>
      <c r="AU259" s="110" t="str">
        <f t="shared" si="1333"/>
        <v>点</v>
      </c>
      <c r="AV259" s="93">
        <f t="shared" si="1334"/>
        <v>0</v>
      </c>
      <c r="AW259" s="83" t="str">
        <f t="shared" si="1335"/>
        <v/>
      </c>
      <c r="AX259" s="93">
        <f t="shared" si="1336"/>
        <v>0</v>
      </c>
      <c r="AY259" s="93">
        <f t="shared" si="1337"/>
        <v>0</v>
      </c>
      <c r="AZ259" s="93">
        <f t="shared" si="1338"/>
        <v>0</v>
      </c>
      <c r="BA259" s="504"/>
      <c r="BB259" s="504"/>
      <c r="BC259" s="520"/>
      <c r="BD259" s="522"/>
      <c r="BE259" s="84" t="str">
        <f t="shared" si="1339"/>
        <v/>
      </c>
      <c r="BF259" s="84" t="str">
        <f t="shared" si="1340"/>
        <v/>
      </c>
      <c r="BG259" s="84" t="str">
        <f t="shared" si="1341"/>
        <v/>
      </c>
      <c r="BH259" s="124" t="str">
        <f>IF(K259="","",COUNTIF($BG$14:BG259,BG259))</f>
        <v/>
      </c>
      <c r="BI259" s="1" t="str">
        <f t="shared" si="1342"/>
        <v/>
      </c>
      <c r="BJ259" s="523"/>
      <c r="BK259" s="523"/>
      <c r="BL259" s="523"/>
      <c r="BM259" s="523"/>
      <c r="BN259" s="523"/>
      <c r="BO259" s="525"/>
      <c r="BP259" s="523"/>
      <c r="BQ259" s="523"/>
      <c r="BR259" s="84">
        <f>COUNTIF($AH$14:AH259,AG259&amp;"-"&amp;"*5000m*")</f>
        <v>0</v>
      </c>
      <c r="BS259" s="523"/>
      <c r="BT259" s="525"/>
      <c r="BU259" s="523"/>
      <c r="BV259" s="523"/>
      <c r="BW259" s="523"/>
      <c r="BX259" s="523"/>
      <c r="BY259" s="523"/>
      <c r="BZ259" s="523"/>
      <c r="CA259" s="84"/>
    </row>
    <row r="260" spans="1:79" s="1" customFormat="1" ht="18" customHeight="1" thickTop="1" thickBot="1">
      <c r="A260" s="482">
        <v>124</v>
      </c>
      <c r="B260" s="476" t="s">
        <v>1176</v>
      </c>
      <c r="C260" s="471"/>
      <c r="D260" s="469" t="str">
        <f>IF(C260&gt;0,VLOOKUP(C260,男子登録情報!$A$1:$H$1688,3,0),"")</f>
        <v/>
      </c>
      <c r="E260" s="469" t="str">
        <f>IF(C260&gt;0,VLOOKUP(C260,男子登録情報!$A$1:$H$1688,4,0),"")</f>
        <v/>
      </c>
      <c r="F260" s="469" t="str">
        <f>IF(C260&gt;0,VLOOKUP(C260,男子登録情報!$A$1:$H$1688,7,0),"")</f>
        <v/>
      </c>
      <c r="G260" s="320" t="str">
        <f>IF(C260&gt;0,VLOOKUP(C260,男子登録情報!$A$1:$H$1688,8,0),"")</f>
        <v/>
      </c>
      <c r="H260" s="475" t="e">
        <f>IF(G261&gt;0,VLOOKUP(G261,男子登録情報!$N$2:$O$49,2,0),"")</f>
        <v>#N/A</v>
      </c>
      <c r="I260" s="473" t="str">
        <f t="shared" ref="I260" si="1517">IF(C260&gt;0,TEXT(C260,"100000000"),"000000000")</f>
        <v>000000000</v>
      </c>
      <c r="J260" s="321" t="s">
        <v>24</v>
      </c>
      <c r="K260" s="322"/>
      <c r="L260" s="5" t="str">
        <f>IF(K260&gt;0,VLOOKUP(K260,男子登録情報!$M$68:$N$86,2,0),"")</f>
        <v/>
      </c>
      <c r="M260" s="321" t="s">
        <v>27</v>
      </c>
      <c r="N260" s="275"/>
      <c r="O260" s="276" t="str">
        <f t="shared" si="1352"/>
        <v/>
      </c>
      <c r="P260" s="277"/>
      <c r="Q260" s="329" t="str">
        <f t="shared" si="1204"/>
        <v/>
      </c>
      <c r="R260" s="479"/>
      <c r="S260" s="480"/>
      <c r="T260" s="481"/>
      <c r="U260" s="444"/>
      <c r="V260" s="444"/>
      <c r="X260" s="84">
        <f t="shared" si="1201"/>
        <v>0</v>
      </c>
      <c r="Z260" s="97">
        <f t="shared" si="1315"/>
        <v>0</v>
      </c>
      <c r="AA260" s="523">
        <f t="shared" ref="AA260" si="1518">C260</f>
        <v>0</v>
      </c>
      <c r="AB260" s="84" t="str">
        <f t="shared" si="1317"/>
        <v/>
      </c>
      <c r="AC260" s="84" t="str">
        <f t="shared" si="1318"/>
        <v/>
      </c>
      <c r="AD260" s="84" t="str">
        <f t="shared" si="1319"/>
        <v/>
      </c>
      <c r="AE260" s="84" t="str">
        <f t="shared" si="1320"/>
        <v/>
      </c>
      <c r="AF260" s="100">
        <f t="shared" si="1321"/>
        <v>0</v>
      </c>
      <c r="AG260" s="188" t="str">
        <f t="shared" ref="AG260" si="1519">IF(D260="","",D260)</f>
        <v/>
      </c>
      <c r="AH260" s="84" t="str">
        <f t="shared" si="1323"/>
        <v/>
      </c>
      <c r="AI260" s="84" t="str">
        <f t="shared" si="1324"/>
        <v/>
      </c>
      <c r="AJ260" s="104" t="str">
        <f t="shared" si="1193"/>
        <v/>
      </c>
      <c r="AK260" s="93">
        <f t="shared" si="1325"/>
        <v>0</v>
      </c>
      <c r="AL260" s="93">
        <f>IFERROR(IF(C260="",0,IF(COUNTIF($C$14:C260,C260)&gt;1,1,0)),"")</f>
        <v>0</v>
      </c>
      <c r="AN260" s="93">
        <f t="shared" si="1326"/>
        <v>0</v>
      </c>
      <c r="AO260" s="93" t="str">
        <f t="shared" si="1327"/>
        <v>00000</v>
      </c>
      <c r="AP260" s="109" t="str">
        <f t="shared" si="1328"/>
        <v>0秒0</v>
      </c>
      <c r="AQ260" s="110">
        <f t="shared" si="1329"/>
        <v>0</v>
      </c>
      <c r="AR260" s="110" t="str">
        <f t="shared" si="1330"/>
        <v>0</v>
      </c>
      <c r="AS260" s="110" t="str">
        <f t="shared" si="1331"/>
        <v>0</v>
      </c>
      <c r="AT260" s="110" t="str">
        <f t="shared" si="1332"/>
        <v>0m</v>
      </c>
      <c r="AU260" s="110" t="str">
        <f t="shared" si="1333"/>
        <v>点</v>
      </c>
      <c r="AV260" s="93">
        <f t="shared" si="1334"/>
        <v>0</v>
      </c>
      <c r="AW260" s="83" t="str">
        <f t="shared" si="1335"/>
        <v/>
      </c>
      <c r="AX260" s="93">
        <f t="shared" si="1336"/>
        <v>0</v>
      </c>
      <c r="AY260" s="93">
        <f t="shared" si="1337"/>
        <v>0</v>
      </c>
      <c r="AZ260" s="93">
        <f t="shared" si="1338"/>
        <v>0</v>
      </c>
      <c r="BA260" s="503">
        <f>IF(U260="",0,COUNTA($U$14:U261))</f>
        <v>0</v>
      </c>
      <c r="BB260" s="503">
        <f>IF(V260="",0,COUNTA($V$14:V261))</f>
        <v>0</v>
      </c>
      <c r="BC260" s="519" t="e">
        <f>IF(OR($L260="20100",$L261="20100",#REF!="20100"),COUNTIF($L$14:L261,"20100"),0)</f>
        <v>#REF!</v>
      </c>
      <c r="BD260" s="521" t="e">
        <f>IF($BC260=0,0,INDEX($N260:$N261,MATCH("20100",$L260:$L261,0),1))</f>
        <v>#REF!</v>
      </c>
      <c r="BE260" s="84" t="str">
        <f t="shared" si="1339"/>
        <v/>
      </c>
      <c r="BF260" s="84" t="str">
        <f t="shared" si="1340"/>
        <v/>
      </c>
      <c r="BG260" s="84" t="str">
        <f t="shared" si="1341"/>
        <v/>
      </c>
      <c r="BH260" s="124" t="str">
        <f>IF(K260="","",COUNTIF($BG$14:BG260,BG260))</f>
        <v/>
      </c>
      <c r="BI260" s="1" t="str">
        <f t="shared" si="1342"/>
        <v/>
      </c>
      <c r="BJ260" s="523" t="str">
        <f>IF(D260="","",COUNTIF($AG$14:AG260,AG260))</f>
        <v/>
      </c>
      <c r="BK260" s="523">
        <f t="shared" ref="BK260" si="1520">IF(BJ260=1,BJ260,0)</f>
        <v>0</v>
      </c>
      <c r="BL260" s="523" t="str">
        <f t="shared" ref="BL260" si="1521">IF(D260="","",$BP260)</f>
        <v/>
      </c>
      <c r="BM260" s="523" t="str">
        <f t="shared" ref="BM260" si="1522">IF(E260="","",$BP260)</f>
        <v/>
      </c>
      <c r="BN260" s="523" t="str">
        <f t="shared" ref="BN260" si="1523">IF(G260="","",$BP260)</f>
        <v/>
      </c>
      <c r="BO260" s="524" t="str">
        <f t="shared" ref="BO260" si="1524">IFERROR(IF(H260="","",BP260),"")</f>
        <v/>
      </c>
      <c r="BP260" s="523">
        <v>124</v>
      </c>
      <c r="BQ260" s="523">
        <f>IF(C260&gt;0,"",IF(COUNTIF(BL260:BO261,BP260)=4,"",1))</f>
        <v>1</v>
      </c>
      <c r="BR260" s="84">
        <f>COUNTIF($AH$14:AH260,AG260&amp;"-"&amp;"*5000m*")</f>
        <v>0</v>
      </c>
      <c r="BS260" s="523">
        <f>SUM(BR260:BR261)/3</f>
        <v>0</v>
      </c>
      <c r="BT260" s="524" t="str">
        <f>IF(AG260="","",IF(AND(COUNTA(K260:K261)=0,COUNTA(U260:V261)=0),1,""))</f>
        <v/>
      </c>
      <c r="BU260" s="523">
        <f>IF(AND($AG260="",COUNTA(U260)&gt;0),1,0)</f>
        <v>0</v>
      </c>
      <c r="BV260" s="523">
        <f>IF(AND($AG260="",COUNTA(V260)&gt;0),1,0)</f>
        <v>0</v>
      </c>
      <c r="BW260" s="523" t="str">
        <f t="shared" ref="BW260" si="1525">D260&amp;"-"&amp;U260</f>
        <v>-</v>
      </c>
      <c r="BX260" s="523" t="str">
        <f>IF(U260="","",COUNTIF($BW$14:BW260,BW260))</f>
        <v/>
      </c>
      <c r="BY260" s="523" t="str">
        <f t="shared" ref="BY260" si="1526">D260&amp;"-"&amp;V260</f>
        <v>-</v>
      </c>
      <c r="BZ260" s="523" t="str">
        <f>IF(V260="","",COUNTIF($BY$14:BY260,BY260))</f>
        <v/>
      </c>
      <c r="CA260" s="84" t="str">
        <f>IFERROR(IF(VLOOKUP(K260,種目数エラー用!$B:$C,2,FALSE)=(VLOOKUP(K261,種目数エラー用!$B:$C,2,FALSE)),1,""),"")</f>
        <v/>
      </c>
    </row>
    <row r="261" spans="1:79" s="1" customFormat="1" ht="18" customHeight="1" thickBot="1">
      <c r="A261" s="483"/>
      <c r="B261" s="477"/>
      <c r="C261" s="472"/>
      <c r="D261" s="470"/>
      <c r="E261" s="470"/>
      <c r="F261" s="470"/>
      <c r="G261" s="281" t="str">
        <f>IF(C260&gt;0,VLOOKUP(C260,男子登録情報!$A$1:$H$1688,5,0),"")</f>
        <v/>
      </c>
      <c r="H261" s="475"/>
      <c r="I261" s="475"/>
      <c r="J261" s="281" t="s">
        <v>28</v>
      </c>
      <c r="K261" s="280"/>
      <c r="L261" s="5" t="str">
        <f>IF(K261&gt;0,VLOOKUP(K261,男子登録情報!$M$68:$N$86,2,0),"")</f>
        <v/>
      </c>
      <c r="M261" s="281" t="s">
        <v>29</v>
      </c>
      <c r="N261" s="282"/>
      <c r="O261" s="278" t="str">
        <f t="shared" si="1352"/>
        <v/>
      </c>
      <c r="P261" s="279"/>
      <c r="Q261" s="332" t="str">
        <f t="shared" si="1204"/>
        <v/>
      </c>
      <c r="R261" s="463"/>
      <c r="S261" s="464"/>
      <c r="T261" s="465"/>
      <c r="U261" s="445"/>
      <c r="V261" s="445"/>
      <c r="X261" s="84">
        <f t="shared" si="1201"/>
        <v>0</v>
      </c>
      <c r="Z261" s="97">
        <f t="shared" si="1315"/>
        <v>0</v>
      </c>
      <c r="AA261" s="523"/>
      <c r="AB261" s="84" t="str">
        <f t="shared" si="1317"/>
        <v/>
      </c>
      <c r="AC261" s="84" t="str">
        <f t="shared" si="1318"/>
        <v/>
      </c>
      <c r="AD261" s="84" t="str">
        <f t="shared" si="1319"/>
        <v/>
      </c>
      <c r="AE261" s="84" t="str">
        <f t="shared" si="1320"/>
        <v/>
      </c>
      <c r="AF261" s="100">
        <f t="shared" si="1321"/>
        <v>0</v>
      </c>
      <c r="AG261" s="189" t="str">
        <f t="shared" ref="AG261" si="1527">AG260</f>
        <v/>
      </c>
      <c r="AH261" s="84" t="str">
        <f t="shared" si="1323"/>
        <v/>
      </c>
      <c r="AI261" s="84" t="str">
        <f t="shared" si="1324"/>
        <v/>
      </c>
      <c r="AJ261" s="104" t="str">
        <f t="shared" si="1193"/>
        <v/>
      </c>
      <c r="AK261" s="93">
        <f t="shared" si="1325"/>
        <v>0</v>
      </c>
      <c r="AL261" s="93">
        <f>IFERROR(IF(C261="",0,IF(COUNTIF($C$14:C261,C261)&gt;1,1,0)),"")</f>
        <v>0</v>
      </c>
      <c r="AN261" s="93">
        <f t="shared" si="1326"/>
        <v>0</v>
      </c>
      <c r="AO261" s="93" t="str">
        <f t="shared" si="1327"/>
        <v>00000</v>
      </c>
      <c r="AP261" s="109" t="str">
        <f t="shared" si="1328"/>
        <v>0秒0</v>
      </c>
      <c r="AQ261" s="110">
        <f t="shared" si="1329"/>
        <v>0</v>
      </c>
      <c r="AR261" s="110" t="str">
        <f t="shared" si="1330"/>
        <v>0</v>
      </c>
      <c r="AS261" s="110" t="str">
        <f t="shared" si="1331"/>
        <v>0</v>
      </c>
      <c r="AT261" s="110" t="str">
        <f t="shared" si="1332"/>
        <v>0m</v>
      </c>
      <c r="AU261" s="110" t="str">
        <f t="shared" si="1333"/>
        <v>点</v>
      </c>
      <c r="AV261" s="93">
        <f t="shared" si="1334"/>
        <v>0</v>
      </c>
      <c r="AW261" s="83" t="str">
        <f t="shared" si="1335"/>
        <v/>
      </c>
      <c r="AX261" s="93">
        <f t="shared" si="1336"/>
        <v>0</v>
      </c>
      <c r="AY261" s="93">
        <f t="shared" si="1337"/>
        <v>0</v>
      </c>
      <c r="AZ261" s="93">
        <f t="shared" si="1338"/>
        <v>0</v>
      </c>
      <c r="BA261" s="504"/>
      <c r="BB261" s="504"/>
      <c r="BC261" s="520"/>
      <c r="BD261" s="522"/>
      <c r="BE261" s="84" t="str">
        <f t="shared" si="1339"/>
        <v/>
      </c>
      <c r="BF261" s="84" t="str">
        <f t="shared" si="1340"/>
        <v/>
      </c>
      <c r="BG261" s="84" t="str">
        <f t="shared" si="1341"/>
        <v/>
      </c>
      <c r="BH261" s="124" t="str">
        <f>IF(K261="","",COUNTIF($BG$14:BG261,BG261))</f>
        <v/>
      </c>
      <c r="BI261" s="1" t="str">
        <f t="shared" si="1342"/>
        <v/>
      </c>
      <c r="BJ261" s="523"/>
      <c r="BK261" s="523"/>
      <c r="BL261" s="523"/>
      <c r="BM261" s="523"/>
      <c r="BN261" s="523"/>
      <c r="BO261" s="525"/>
      <c r="BP261" s="523"/>
      <c r="BQ261" s="523"/>
      <c r="BR261" s="84">
        <f>COUNTIF($AH$14:AH261,AG261&amp;"-"&amp;"*5000m*")</f>
        <v>0</v>
      </c>
      <c r="BS261" s="523"/>
      <c r="BT261" s="525"/>
      <c r="BU261" s="523"/>
      <c r="BV261" s="523"/>
      <c r="BW261" s="523"/>
      <c r="BX261" s="523"/>
      <c r="BY261" s="523"/>
      <c r="BZ261" s="523"/>
      <c r="CA261" s="84"/>
    </row>
    <row r="262" spans="1:79" s="1" customFormat="1" ht="18" customHeight="1" thickTop="1" thickBot="1">
      <c r="A262" s="482">
        <v>125</v>
      </c>
      <c r="B262" s="476" t="s">
        <v>1176</v>
      </c>
      <c r="C262" s="471"/>
      <c r="D262" s="469" t="str">
        <f>IF(C262&gt;0,VLOOKUP(C262,男子登録情報!$A$1:$H$1688,3,0),"")</f>
        <v/>
      </c>
      <c r="E262" s="469" t="str">
        <f>IF(C262&gt;0,VLOOKUP(C262,男子登録情報!$A$1:$H$1688,4,0),"")</f>
        <v/>
      </c>
      <c r="F262" s="469" t="str">
        <f>IF(C262&gt;0,VLOOKUP(C262,男子登録情報!$A$1:$H$1688,7,0),"")</f>
        <v/>
      </c>
      <c r="G262" s="320" t="str">
        <f>IF(C262&gt;0,VLOOKUP(C262,男子登録情報!$A$1:$H$1688,8,0),"")</f>
        <v/>
      </c>
      <c r="H262" s="475" t="e">
        <f>IF(G263&gt;0,VLOOKUP(G263,男子登録情報!$N$2:$O$49,2,0),"")</f>
        <v>#N/A</v>
      </c>
      <c r="I262" s="473" t="str">
        <f t="shared" ref="I262" si="1528">IF(C262&gt;0,TEXT(C262,"100000000"),"000000000")</f>
        <v>000000000</v>
      </c>
      <c r="J262" s="321" t="s">
        <v>24</v>
      </c>
      <c r="K262" s="322"/>
      <c r="L262" s="5" t="str">
        <f>IF(K262&gt;0,VLOOKUP(K262,男子登録情報!$M$68:$N$86,2,0),"")</f>
        <v/>
      </c>
      <c r="M262" s="321" t="s">
        <v>27</v>
      </c>
      <c r="N262" s="275"/>
      <c r="O262" s="276" t="str">
        <f t="shared" si="1352"/>
        <v/>
      </c>
      <c r="P262" s="277"/>
      <c r="Q262" s="329" t="str">
        <f t="shared" si="1204"/>
        <v/>
      </c>
      <c r="R262" s="479"/>
      <c r="S262" s="480"/>
      <c r="T262" s="481"/>
      <c r="U262" s="444"/>
      <c r="V262" s="444"/>
      <c r="X262" s="84">
        <f t="shared" si="1201"/>
        <v>0</v>
      </c>
      <c r="Z262" s="97">
        <f t="shared" si="1315"/>
        <v>0</v>
      </c>
      <c r="AA262" s="523">
        <f t="shared" ref="AA262" si="1529">C262</f>
        <v>0</v>
      </c>
      <c r="AB262" s="84" t="str">
        <f t="shared" si="1317"/>
        <v/>
      </c>
      <c r="AC262" s="84" t="str">
        <f t="shared" si="1318"/>
        <v/>
      </c>
      <c r="AD262" s="84" t="str">
        <f t="shared" si="1319"/>
        <v/>
      </c>
      <c r="AE262" s="84" t="str">
        <f t="shared" si="1320"/>
        <v/>
      </c>
      <c r="AF262" s="100">
        <f t="shared" si="1321"/>
        <v>0</v>
      </c>
      <c r="AG262" s="188" t="str">
        <f t="shared" ref="AG262" si="1530">IF(D262="","",D262)</f>
        <v/>
      </c>
      <c r="AH262" s="84" t="str">
        <f t="shared" si="1323"/>
        <v/>
      </c>
      <c r="AI262" s="84" t="str">
        <f t="shared" si="1324"/>
        <v/>
      </c>
      <c r="AJ262" s="104" t="str">
        <f t="shared" si="1193"/>
        <v/>
      </c>
      <c r="AK262" s="93">
        <f t="shared" si="1325"/>
        <v>0</v>
      </c>
      <c r="AL262" s="93">
        <f>IFERROR(IF(C262="",0,IF(COUNTIF($C$14:C262,C262)&gt;1,1,0)),"")</f>
        <v>0</v>
      </c>
      <c r="AN262" s="93">
        <f t="shared" si="1326"/>
        <v>0</v>
      </c>
      <c r="AO262" s="93" t="str">
        <f t="shared" si="1327"/>
        <v>00000</v>
      </c>
      <c r="AP262" s="109" t="str">
        <f t="shared" si="1328"/>
        <v>0秒0</v>
      </c>
      <c r="AQ262" s="110">
        <f t="shared" si="1329"/>
        <v>0</v>
      </c>
      <c r="AR262" s="110" t="str">
        <f t="shared" si="1330"/>
        <v>0</v>
      </c>
      <c r="AS262" s="110" t="str">
        <f t="shared" si="1331"/>
        <v>0</v>
      </c>
      <c r="AT262" s="110" t="str">
        <f t="shared" si="1332"/>
        <v>0m</v>
      </c>
      <c r="AU262" s="110" t="str">
        <f t="shared" si="1333"/>
        <v>点</v>
      </c>
      <c r="AV262" s="93">
        <f t="shared" si="1334"/>
        <v>0</v>
      </c>
      <c r="AW262" s="83" t="str">
        <f t="shared" si="1335"/>
        <v/>
      </c>
      <c r="AX262" s="93">
        <f t="shared" si="1336"/>
        <v>0</v>
      </c>
      <c r="AY262" s="93">
        <f t="shared" si="1337"/>
        <v>0</v>
      </c>
      <c r="AZ262" s="93">
        <f t="shared" si="1338"/>
        <v>0</v>
      </c>
      <c r="BA262" s="503">
        <f>IF(U262="",0,COUNTA($U$14:U263))</f>
        <v>0</v>
      </c>
      <c r="BB262" s="503">
        <f>IF(V262="",0,COUNTA($V$14:V263))</f>
        <v>0</v>
      </c>
      <c r="BC262" s="519" t="e">
        <f>IF(OR($L262="20100",$L263="20100",#REF!="20100"),COUNTIF($L$14:L263,"20100"),0)</f>
        <v>#REF!</v>
      </c>
      <c r="BD262" s="521" t="e">
        <f>IF($BC262=0,0,INDEX($N262:$N263,MATCH("20100",$L262:$L263,0),1))</f>
        <v>#REF!</v>
      </c>
      <c r="BE262" s="84" t="str">
        <f t="shared" si="1339"/>
        <v/>
      </c>
      <c r="BF262" s="84" t="str">
        <f t="shared" si="1340"/>
        <v/>
      </c>
      <c r="BG262" s="84" t="str">
        <f t="shared" si="1341"/>
        <v/>
      </c>
      <c r="BH262" s="124" t="str">
        <f>IF(K262="","",COUNTIF($BG$14:BG262,BG262))</f>
        <v/>
      </c>
      <c r="BI262" s="1" t="str">
        <f t="shared" si="1342"/>
        <v/>
      </c>
      <c r="BJ262" s="523" t="str">
        <f>IF(D262="","",COUNTIF($AG$14:AG262,AG262))</f>
        <v/>
      </c>
      <c r="BK262" s="523">
        <f t="shared" ref="BK262" si="1531">IF(BJ262=1,BJ262,0)</f>
        <v>0</v>
      </c>
      <c r="BL262" s="523" t="str">
        <f t="shared" ref="BL262" si="1532">IF(D262="","",$BP262)</f>
        <v/>
      </c>
      <c r="BM262" s="523" t="str">
        <f t="shared" ref="BM262" si="1533">IF(E262="","",$BP262)</f>
        <v/>
      </c>
      <c r="BN262" s="523" t="str">
        <f t="shared" ref="BN262" si="1534">IF(G262="","",$BP262)</f>
        <v/>
      </c>
      <c r="BO262" s="524" t="str">
        <f t="shared" ref="BO262" si="1535">IFERROR(IF(H262="","",BP262),"")</f>
        <v/>
      </c>
      <c r="BP262" s="523">
        <v>125</v>
      </c>
      <c r="BQ262" s="523">
        <f>IF(C262&gt;0,"",IF(COUNTIF(BL262:BO263,BP262)=4,"",1))</f>
        <v>1</v>
      </c>
      <c r="BR262" s="84">
        <f>COUNTIF($AH$14:AH262,AG262&amp;"-"&amp;"*5000m*")</f>
        <v>0</v>
      </c>
      <c r="BS262" s="523">
        <f>SUM(BR262:BR263)/3</f>
        <v>0</v>
      </c>
      <c r="BT262" s="524" t="str">
        <f>IF(AG262="","",IF(AND(COUNTA(K262:K263)=0,COUNTA(U262:V263)=0),1,""))</f>
        <v/>
      </c>
      <c r="BU262" s="523">
        <f>IF(AND($AG262="",COUNTA(U262)&gt;0),1,0)</f>
        <v>0</v>
      </c>
      <c r="BV262" s="523">
        <f>IF(AND($AG262="",COUNTA(V262)&gt;0),1,0)</f>
        <v>0</v>
      </c>
      <c r="BW262" s="523" t="str">
        <f t="shared" ref="BW262" si="1536">D262&amp;"-"&amp;U262</f>
        <v>-</v>
      </c>
      <c r="BX262" s="523" t="str">
        <f>IF(U262="","",COUNTIF($BW$14:BW262,BW262))</f>
        <v/>
      </c>
      <c r="BY262" s="523" t="str">
        <f t="shared" ref="BY262" si="1537">D262&amp;"-"&amp;V262</f>
        <v>-</v>
      </c>
      <c r="BZ262" s="523" t="str">
        <f>IF(V262="","",COUNTIF($BY$14:BY262,BY262))</f>
        <v/>
      </c>
      <c r="CA262" s="84" t="str">
        <f>IFERROR(IF(VLOOKUP(K262,種目数エラー用!$B:$C,2,FALSE)=(VLOOKUP(K263,種目数エラー用!$B:$C,2,FALSE)),1,""),"")</f>
        <v/>
      </c>
    </row>
    <row r="263" spans="1:79" s="1" customFormat="1" ht="18" customHeight="1" thickBot="1">
      <c r="A263" s="483"/>
      <c r="B263" s="477"/>
      <c r="C263" s="472"/>
      <c r="D263" s="470"/>
      <c r="E263" s="470"/>
      <c r="F263" s="470"/>
      <c r="G263" s="281" t="str">
        <f>IF(C262&gt;0,VLOOKUP(C262,男子登録情報!$A$1:$H$1688,5,0),"")</f>
        <v/>
      </c>
      <c r="H263" s="475"/>
      <c r="I263" s="475"/>
      <c r="J263" s="281" t="s">
        <v>28</v>
      </c>
      <c r="K263" s="280"/>
      <c r="L263" s="5" t="str">
        <f>IF(K263&gt;0,VLOOKUP(K263,男子登録情報!$M$68:$N$86,2,0),"")</f>
        <v/>
      </c>
      <c r="M263" s="281" t="s">
        <v>29</v>
      </c>
      <c r="N263" s="282"/>
      <c r="O263" s="278" t="str">
        <f t="shared" si="1352"/>
        <v/>
      </c>
      <c r="P263" s="279"/>
      <c r="Q263" s="332" t="str">
        <f t="shared" si="1204"/>
        <v/>
      </c>
      <c r="R263" s="463"/>
      <c r="S263" s="464"/>
      <c r="T263" s="465"/>
      <c r="U263" s="445"/>
      <c r="V263" s="445"/>
      <c r="X263" s="84">
        <f t="shared" si="1201"/>
        <v>0</v>
      </c>
      <c r="Z263" s="97">
        <f t="shared" si="1315"/>
        <v>0</v>
      </c>
      <c r="AA263" s="523"/>
      <c r="AB263" s="84" t="str">
        <f t="shared" si="1317"/>
        <v/>
      </c>
      <c r="AC263" s="84" t="str">
        <f t="shared" si="1318"/>
        <v/>
      </c>
      <c r="AD263" s="84" t="str">
        <f t="shared" si="1319"/>
        <v/>
      </c>
      <c r="AE263" s="84" t="str">
        <f t="shared" si="1320"/>
        <v/>
      </c>
      <c r="AF263" s="100">
        <f t="shared" si="1321"/>
        <v>0</v>
      </c>
      <c r="AG263" s="189" t="str">
        <f t="shared" ref="AG263" si="1538">AG262</f>
        <v/>
      </c>
      <c r="AH263" s="84" t="str">
        <f t="shared" si="1323"/>
        <v/>
      </c>
      <c r="AI263" s="84" t="str">
        <f t="shared" si="1324"/>
        <v/>
      </c>
      <c r="AJ263" s="104" t="str">
        <f t="shared" si="1193"/>
        <v/>
      </c>
      <c r="AK263" s="93">
        <f t="shared" si="1325"/>
        <v>0</v>
      </c>
      <c r="AL263" s="93">
        <f>IFERROR(IF(C263="",0,IF(COUNTIF($C$14:C263,C263)&gt;1,1,0)),"")</f>
        <v>0</v>
      </c>
      <c r="AN263" s="93">
        <f t="shared" si="1326"/>
        <v>0</v>
      </c>
      <c r="AO263" s="93" t="str">
        <f t="shared" si="1327"/>
        <v>00000</v>
      </c>
      <c r="AP263" s="109" t="str">
        <f t="shared" si="1328"/>
        <v>0秒0</v>
      </c>
      <c r="AQ263" s="110">
        <f t="shared" si="1329"/>
        <v>0</v>
      </c>
      <c r="AR263" s="110" t="str">
        <f t="shared" si="1330"/>
        <v>0</v>
      </c>
      <c r="AS263" s="110" t="str">
        <f t="shared" si="1331"/>
        <v>0</v>
      </c>
      <c r="AT263" s="110" t="str">
        <f t="shared" si="1332"/>
        <v>0m</v>
      </c>
      <c r="AU263" s="110" t="str">
        <f t="shared" si="1333"/>
        <v>点</v>
      </c>
      <c r="AV263" s="93">
        <f t="shared" si="1334"/>
        <v>0</v>
      </c>
      <c r="AW263" s="83" t="str">
        <f t="shared" si="1335"/>
        <v/>
      </c>
      <c r="AX263" s="93">
        <f t="shared" si="1336"/>
        <v>0</v>
      </c>
      <c r="AY263" s="93">
        <f t="shared" si="1337"/>
        <v>0</v>
      </c>
      <c r="AZ263" s="93">
        <f t="shared" si="1338"/>
        <v>0</v>
      </c>
      <c r="BA263" s="504"/>
      <c r="BB263" s="504"/>
      <c r="BC263" s="520"/>
      <c r="BD263" s="522"/>
      <c r="BE263" s="84" t="str">
        <f t="shared" si="1339"/>
        <v/>
      </c>
      <c r="BF263" s="84" t="str">
        <f t="shared" si="1340"/>
        <v/>
      </c>
      <c r="BG263" s="84" t="str">
        <f t="shared" si="1341"/>
        <v/>
      </c>
      <c r="BH263" s="124" t="str">
        <f>IF(K263="","",COUNTIF($BG$14:BG263,BG263))</f>
        <v/>
      </c>
      <c r="BI263" s="1" t="str">
        <f t="shared" si="1342"/>
        <v/>
      </c>
      <c r="BJ263" s="523"/>
      <c r="BK263" s="523"/>
      <c r="BL263" s="523"/>
      <c r="BM263" s="523"/>
      <c r="BN263" s="523"/>
      <c r="BO263" s="525"/>
      <c r="BP263" s="523"/>
      <c r="BQ263" s="523"/>
      <c r="BR263" s="84">
        <f>COUNTIF($AH$14:AH263,AG263&amp;"-"&amp;"*5000m*")</f>
        <v>0</v>
      </c>
      <c r="BS263" s="523"/>
      <c r="BT263" s="525"/>
      <c r="BU263" s="523"/>
      <c r="BV263" s="523"/>
      <c r="BW263" s="523"/>
      <c r="BX263" s="523"/>
      <c r="BY263" s="523"/>
      <c r="BZ263" s="523"/>
      <c r="CA263" s="84"/>
    </row>
    <row r="264" spans="1:79" s="1" customFormat="1" ht="18" customHeight="1" thickTop="1" thickBot="1">
      <c r="A264" s="482">
        <v>126</v>
      </c>
      <c r="B264" s="476" t="s">
        <v>1176</v>
      </c>
      <c r="C264" s="471"/>
      <c r="D264" s="469" t="str">
        <f>IF(C264&gt;0,VLOOKUP(C264,男子登録情報!$A$1:$H$1688,3,0),"")</f>
        <v/>
      </c>
      <c r="E264" s="469" t="str">
        <f>IF(C264&gt;0,VLOOKUP(C264,男子登録情報!$A$1:$H$1688,4,0),"")</f>
        <v/>
      </c>
      <c r="F264" s="469" t="str">
        <f>IF(C264&gt;0,VLOOKUP(C264,男子登録情報!$A$1:$H$1688,7,0),"")</f>
        <v/>
      </c>
      <c r="G264" s="320" t="str">
        <f>IF(C264&gt;0,VLOOKUP(C264,男子登録情報!$A$1:$H$1688,8,0),"")</f>
        <v/>
      </c>
      <c r="H264" s="475" t="e">
        <f>IF(G265&gt;0,VLOOKUP(G265,男子登録情報!$N$2:$O$49,2,0),"")</f>
        <v>#N/A</v>
      </c>
      <c r="I264" s="473" t="str">
        <f t="shared" ref="I264" si="1539">IF(C264&gt;0,TEXT(C264,"100000000"),"000000000")</f>
        <v>000000000</v>
      </c>
      <c r="J264" s="321" t="s">
        <v>24</v>
      </c>
      <c r="K264" s="322"/>
      <c r="L264" s="5" t="str">
        <f>IF(K264&gt;0,VLOOKUP(K264,男子登録情報!$M$68:$N$86,2,0),"")</f>
        <v/>
      </c>
      <c r="M264" s="321" t="s">
        <v>27</v>
      </c>
      <c r="N264" s="275"/>
      <c r="O264" s="276" t="str">
        <f t="shared" si="1352"/>
        <v/>
      </c>
      <c r="P264" s="277"/>
      <c r="Q264" s="329" t="str">
        <f t="shared" si="1204"/>
        <v/>
      </c>
      <c r="R264" s="479"/>
      <c r="S264" s="480"/>
      <c r="T264" s="481"/>
      <c r="U264" s="444"/>
      <c r="V264" s="444"/>
      <c r="X264" s="84">
        <f t="shared" si="1201"/>
        <v>0</v>
      </c>
      <c r="Z264" s="97">
        <f t="shared" si="1315"/>
        <v>0</v>
      </c>
      <c r="AA264" s="523">
        <f t="shared" ref="AA264" si="1540">C264</f>
        <v>0</v>
      </c>
      <c r="AB264" s="84" t="str">
        <f t="shared" si="1317"/>
        <v/>
      </c>
      <c r="AC264" s="84" t="str">
        <f t="shared" si="1318"/>
        <v/>
      </c>
      <c r="AD264" s="84" t="str">
        <f t="shared" si="1319"/>
        <v/>
      </c>
      <c r="AE264" s="84" t="str">
        <f t="shared" si="1320"/>
        <v/>
      </c>
      <c r="AF264" s="100">
        <f t="shared" si="1321"/>
        <v>0</v>
      </c>
      <c r="AG264" s="188" t="str">
        <f t="shared" ref="AG264" si="1541">IF(D264="","",D264)</f>
        <v/>
      </c>
      <c r="AH264" s="84" t="str">
        <f t="shared" si="1323"/>
        <v/>
      </c>
      <c r="AI264" s="84" t="str">
        <f t="shared" si="1324"/>
        <v/>
      </c>
      <c r="AJ264" s="104" t="str">
        <f t="shared" si="1193"/>
        <v/>
      </c>
      <c r="AK264" s="93">
        <f t="shared" si="1325"/>
        <v>0</v>
      </c>
      <c r="AL264" s="93">
        <f>IFERROR(IF(C264="",0,IF(COUNTIF($C$14:C264,C264)&gt;1,1,0)),"")</f>
        <v>0</v>
      </c>
      <c r="AN264" s="93">
        <f t="shared" si="1326"/>
        <v>0</v>
      </c>
      <c r="AO264" s="93" t="str">
        <f t="shared" si="1327"/>
        <v>00000</v>
      </c>
      <c r="AP264" s="109" t="str">
        <f t="shared" si="1328"/>
        <v>0秒0</v>
      </c>
      <c r="AQ264" s="110">
        <f t="shared" si="1329"/>
        <v>0</v>
      </c>
      <c r="AR264" s="110" t="str">
        <f t="shared" si="1330"/>
        <v>0</v>
      </c>
      <c r="AS264" s="110" t="str">
        <f t="shared" si="1331"/>
        <v>0</v>
      </c>
      <c r="AT264" s="110" t="str">
        <f t="shared" si="1332"/>
        <v>0m</v>
      </c>
      <c r="AU264" s="110" t="str">
        <f t="shared" si="1333"/>
        <v>点</v>
      </c>
      <c r="AV264" s="93">
        <f t="shared" si="1334"/>
        <v>0</v>
      </c>
      <c r="AW264" s="83" t="str">
        <f t="shared" si="1335"/>
        <v/>
      </c>
      <c r="AX264" s="93">
        <f t="shared" si="1336"/>
        <v>0</v>
      </c>
      <c r="AY264" s="93">
        <f t="shared" si="1337"/>
        <v>0</v>
      </c>
      <c r="AZ264" s="93">
        <f t="shared" si="1338"/>
        <v>0</v>
      </c>
      <c r="BA264" s="503">
        <f>IF(U264="",0,COUNTA($U$14:U265))</f>
        <v>0</v>
      </c>
      <c r="BB264" s="503">
        <f>IF(V264="",0,COUNTA($V$14:V265))</f>
        <v>0</v>
      </c>
      <c r="BC264" s="519" t="e">
        <f>IF(OR($L264="20100",$L265="20100",#REF!="20100"),COUNTIF($L$14:L265,"20100"),0)</f>
        <v>#REF!</v>
      </c>
      <c r="BD264" s="521" t="e">
        <f>IF($BC264=0,0,INDEX($N264:$N265,MATCH("20100",$L264:$L265,0),1))</f>
        <v>#REF!</v>
      </c>
      <c r="BE264" s="84" t="str">
        <f t="shared" si="1339"/>
        <v/>
      </c>
      <c r="BF264" s="84" t="str">
        <f t="shared" si="1340"/>
        <v/>
      </c>
      <c r="BG264" s="84" t="str">
        <f t="shared" si="1341"/>
        <v/>
      </c>
      <c r="BH264" s="124" t="str">
        <f>IF(K264="","",COUNTIF($BG$14:BG264,BG264))</f>
        <v/>
      </c>
      <c r="BI264" s="1" t="str">
        <f t="shared" si="1342"/>
        <v/>
      </c>
      <c r="BJ264" s="523" t="str">
        <f>IF(D264="","",COUNTIF($AG$14:AG264,AG264))</f>
        <v/>
      </c>
      <c r="BK264" s="523">
        <f t="shared" ref="BK264" si="1542">IF(BJ264=1,BJ264,0)</f>
        <v>0</v>
      </c>
      <c r="BL264" s="523" t="str">
        <f t="shared" ref="BL264" si="1543">IF(D264="","",$BP264)</f>
        <v/>
      </c>
      <c r="BM264" s="523" t="str">
        <f t="shared" ref="BM264" si="1544">IF(E264="","",$BP264)</f>
        <v/>
      </c>
      <c r="BN264" s="523" t="str">
        <f t="shared" ref="BN264" si="1545">IF(G264="","",$BP264)</f>
        <v/>
      </c>
      <c r="BO264" s="524" t="str">
        <f t="shared" ref="BO264" si="1546">IFERROR(IF(H264="","",BP264),"")</f>
        <v/>
      </c>
      <c r="BP264" s="523">
        <v>126</v>
      </c>
      <c r="BQ264" s="523">
        <f>IF(C264&gt;0,"",IF(COUNTIF(BL264:BO265,BP264)=4,"",1))</f>
        <v>1</v>
      </c>
      <c r="BR264" s="84">
        <f>COUNTIF($AH$14:AH264,AG264&amp;"-"&amp;"*5000m*")</f>
        <v>0</v>
      </c>
      <c r="BS264" s="523">
        <f>SUM(BR264:BR265)/3</f>
        <v>0</v>
      </c>
      <c r="BT264" s="524" t="str">
        <f>IF(AG264="","",IF(AND(COUNTA(K264:K265)=0,COUNTA(U264:V265)=0),1,""))</f>
        <v/>
      </c>
      <c r="BU264" s="523">
        <f>IF(AND($AG264="",COUNTA(U264)&gt;0),1,0)</f>
        <v>0</v>
      </c>
      <c r="BV264" s="523">
        <f>IF(AND($AG264="",COUNTA(V264)&gt;0),1,0)</f>
        <v>0</v>
      </c>
      <c r="BW264" s="523" t="str">
        <f t="shared" ref="BW264" si="1547">D264&amp;"-"&amp;U264</f>
        <v>-</v>
      </c>
      <c r="BX264" s="523" t="str">
        <f>IF(U264="","",COUNTIF($BW$14:BW264,BW264))</f>
        <v/>
      </c>
      <c r="BY264" s="523" t="str">
        <f t="shared" ref="BY264" si="1548">D264&amp;"-"&amp;V264</f>
        <v>-</v>
      </c>
      <c r="BZ264" s="523" t="str">
        <f>IF(V264="","",COUNTIF($BY$14:BY264,BY264))</f>
        <v/>
      </c>
      <c r="CA264" s="84" t="str">
        <f>IFERROR(IF(VLOOKUP(K264,種目数エラー用!$B:$C,2,FALSE)=(VLOOKUP(K265,種目数エラー用!$B:$C,2,FALSE)),1,""),"")</f>
        <v/>
      </c>
    </row>
    <row r="265" spans="1:79" s="1" customFormat="1" ht="18" customHeight="1" thickBot="1">
      <c r="A265" s="483"/>
      <c r="B265" s="477"/>
      <c r="C265" s="472"/>
      <c r="D265" s="470"/>
      <c r="E265" s="470"/>
      <c r="F265" s="470"/>
      <c r="G265" s="281" t="str">
        <f>IF(C264&gt;0,VLOOKUP(C264,男子登録情報!$A$1:$H$1688,5,0),"")</f>
        <v/>
      </c>
      <c r="H265" s="475"/>
      <c r="I265" s="475"/>
      <c r="J265" s="281" t="s">
        <v>28</v>
      </c>
      <c r="K265" s="280"/>
      <c r="L265" s="5" t="str">
        <f>IF(K265&gt;0,VLOOKUP(K265,男子登録情報!$M$68:$N$86,2,0),"")</f>
        <v/>
      </c>
      <c r="M265" s="281" t="s">
        <v>29</v>
      </c>
      <c r="N265" s="282"/>
      <c r="O265" s="278" t="str">
        <f t="shared" si="1352"/>
        <v/>
      </c>
      <c r="P265" s="279"/>
      <c r="Q265" s="332" t="str">
        <f t="shared" si="1204"/>
        <v/>
      </c>
      <c r="R265" s="463"/>
      <c r="S265" s="464"/>
      <c r="T265" s="465"/>
      <c r="U265" s="445"/>
      <c r="V265" s="445"/>
      <c r="X265" s="84">
        <f t="shared" si="1201"/>
        <v>0</v>
      </c>
      <c r="Z265" s="97">
        <f t="shared" si="1315"/>
        <v>0</v>
      </c>
      <c r="AA265" s="523"/>
      <c r="AB265" s="84" t="str">
        <f t="shared" si="1317"/>
        <v/>
      </c>
      <c r="AC265" s="84" t="str">
        <f t="shared" si="1318"/>
        <v/>
      </c>
      <c r="AD265" s="84" t="str">
        <f t="shared" si="1319"/>
        <v/>
      </c>
      <c r="AE265" s="84" t="str">
        <f t="shared" si="1320"/>
        <v/>
      </c>
      <c r="AF265" s="100">
        <f t="shared" si="1321"/>
        <v>0</v>
      </c>
      <c r="AG265" s="189" t="str">
        <f t="shared" ref="AG265" si="1549">AG264</f>
        <v/>
      </c>
      <c r="AH265" s="84" t="str">
        <f t="shared" si="1323"/>
        <v/>
      </c>
      <c r="AI265" s="84" t="str">
        <f t="shared" si="1324"/>
        <v/>
      </c>
      <c r="AJ265" s="104" t="str">
        <f t="shared" si="1193"/>
        <v/>
      </c>
      <c r="AK265" s="93">
        <f t="shared" si="1325"/>
        <v>0</v>
      </c>
      <c r="AL265" s="93">
        <f>IFERROR(IF(C265="",0,IF(COUNTIF($C$14:C265,C265)&gt;1,1,0)),"")</f>
        <v>0</v>
      </c>
      <c r="AN265" s="93">
        <f t="shared" si="1326"/>
        <v>0</v>
      </c>
      <c r="AO265" s="93" t="str">
        <f t="shared" si="1327"/>
        <v>00000</v>
      </c>
      <c r="AP265" s="109" t="str">
        <f t="shared" si="1328"/>
        <v>0秒0</v>
      </c>
      <c r="AQ265" s="110">
        <f t="shared" si="1329"/>
        <v>0</v>
      </c>
      <c r="AR265" s="110" t="str">
        <f t="shared" si="1330"/>
        <v>0</v>
      </c>
      <c r="AS265" s="110" t="str">
        <f t="shared" si="1331"/>
        <v>0</v>
      </c>
      <c r="AT265" s="110" t="str">
        <f t="shared" si="1332"/>
        <v>0m</v>
      </c>
      <c r="AU265" s="110" t="str">
        <f t="shared" si="1333"/>
        <v>点</v>
      </c>
      <c r="AV265" s="93">
        <f t="shared" si="1334"/>
        <v>0</v>
      </c>
      <c r="AW265" s="83" t="str">
        <f t="shared" si="1335"/>
        <v/>
      </c>
      <c r="AX265" s="93">
        <f t="shared" si="1336"/>
        <v>0</v>
      </c>
      <c r="AY265" s="93">
        <f t="shared" si="1337"/>
        <v>0</v>
      </c>
      <c r="AZ265" s="93">
        <f t="shared" si="1338"/>
        <v>0</v>
      </c>
      <c r="BA265" s="504"/>
      <c r="BB265" s="504"/>
      <c r="BC265" s="520"/>
      <c r="BD265" s="522"/>
      <c r="BE265" s="84" t="str">
        <f t="shared" si="1339"/>
        <v/>
      </c>
      <c r="BF265" s="84" t="str">
        <f t="shared" si="1340"/>
        <v/>
      </c>
      <c r="BG265" s="84" t="str">
        <f t="shared" si="1341"/>
        <v/>
      </c>
      <c r="BH265" s="124" t="str">
        <f>IF(K265="","",COUNTIF($BG$14:BG265,BG265))</f>
        <v/>
      </c>
      <c r="BI265" s="1" t="str">
        <f t="shared" si="1342"/>
        <v/>
      </c>
      <c r="BJ265" s="523"/>
      <c r="BK265" s="523"/>
      <c r="BL265" s="523"/>
      <c r="BM265" s="523"/>
      <c r="BN265" s="523"/>
      <c r="BO265" s="525"/>
      <c r="BP265" s="523"/>
      <c r="BQ265" s="523"/>
      <c r="BR265" s="84">
        <f>COUNTIF($AH$14:AH265,AG265&amp;"-"&amp;"*5000m*")</f>
        <v>0</v>
      </c>
      <c r="BS265" s="523"/>
      <c r="BT265" s="525"/>
      <c r="BU265" s="523"/>
      <c r="BV265" s="523"/>
      <c r="BW265" s="523"/>
      <c r="BX265" s="523"/>
      <c r="BY265" s="523"/>
      <c r="BZ265" s="523"/>
      <c r="CA265" s="84"/>
    </row>
    <row r="266" spans="1:79" s="1" customFormat="1" ht="18" customHeight="1" thickTop="1" thickBot="1">
      <c r="A266" s="482">
        <v>127</v>
      </c>
      <c r="B266" s="476" t="s">
        <v>1176</v>
      </c>
      <c r="C266" s="471"/>
      <c r="D266" s="469" t="str">
        <f>IF(C266&gt;0,VLOOKUP(C266,男子登録情報!$A$1:$H$1688,3,0),"")</f>
        <v/>
      </c>
      <c r="E266" s="469" t="str">
        <f>IF(C266&gt;0,VLOOKUP(C266,男子登録情報!$A$1:$H$1688,4,0),"")</f>
        <v/>
      </c>
      <c r="F266" s="469" t="str">
        <f>IF(C266&gt;0,VLOOKUP(C266,男子登録情報!$A$1:$H$1688,7,0),"")</f>
        <v/>
      </c>
      <c r="G266" s="320" t="str">
        <f>IF(C266&gt;0,VLOOKUP(C266,男子登録情報!$A$1:$H$1688,8,0),"")</f>
        <v/>
      </c>
      <c r="H266" s="475" t="e">
        <f>IF(G267&gt;0,VLOOKUP(G267,男子登録情報!$N$2:$O$49,2,0),"")</f>
        <v>#N/A</v>
      </c>
      <c r="I266" s="473" t="str">
        <f t="shared" ref="I266" si="1550">IF(C266&gt;0,TEXT(C266,"100000000"),"000000000")</f>
        <v>000000000</v>
      </c>
      <c r="J266" s="321" t="s">
        <v>24</v>
      </c>
      <c r="K266" s="322"/>
      <c r="L266" s="5" t="str">
        <f>IF(K266&gt;0,VLOOKUP(K266,男子登録情報!$M$68:$N$86,2,0),"")</f>
        <v/>
      </c>
      <c r="M266" s="321" t="s">
        <v>27</v>
      </c>
      <c r="N266" s="275"/>
      <c r="O266" s="276" t="str">
        <f t="shared" si="1352"/>
        <v/>
      </c>
      <c r="P266" s="277"/>
      <c r="Q266" s="329" t="str">
        <f t="shared" si="1204"/>
        <v/>
      </c>
      <c r="R266" s="479"/>
      <c r="S266" s="480"/>
      <c r="T266" s="481"/>
      <c r="U266" s="444"/>
      <c r="V266" s="444"/>
      <c r="X266" s="84">
        <f t="shared" si="1201"/>
        <v>0</v>
      </c>
      <c r="Z266" s="97">
        <f t="shared" si="1315"/>
        <v>0</v>
      </c>
      <c r="AA266" s="523">
        <f t="shared" ref="AA266" si="1551">C266</f>
        <v>0</v>
      </c>
      <c r="AB266" s="84" t="str">
        <f t="shared" si="1317"/>
        <v/>
      </c>
      <c r="AC266" s="84" t="str">
        <f t="shared" si="1318"/>
        <v/>
      </c>
      <c r="AD266" s="84" t="str">
        <f t="shared" si="1319"/>
        <v/>
      </c>
      <c r="AE266" s="84" t="str">
        <f t="shared" si="1320"/>
        <v/>
      </c>
      <c r="AF266" s="100">
        <f t="shared" si="1321"/>
        <v>0</v>
      </c>
      <c r="AG266" s="188" t="str">
        <f t="shared" ref="AG266" si="1552">IF(D266="","",D266)</f>
        <v/>
      </c>
      <c r="AH266" s="84" t="str">
        <f t="shared" si="1323"/>
        <v/>
      </c>
      <c r="AI266" s="84" t="str">
        <f t="shared" si="1324"/>
        <v/>
      </c>
      <c r="AJ266" s="104" t="str">
        <f t="shared" si="1193"/>
        <v/>
      </c>
      <c r="AK266" s="93">
        <f t="shared" si="1325"/>
        <v>0</v>
      </c>
      <c r="AL266" s="93">
        <f>IFERROR(IF(C266="",0,IF(COUNTIF($C$14:C266,C266)&gt;1,1,0)),"")</f>
        <v>0</v>
      </c>
      <c r="AN266" s="93">
        <f t="shared" si="1326"/>
        <v>0</v>
      </c>
      <c r="AO266" s="93" t="str">
        <f t="shared" si="1327"/>
        <v>00000</v>
      </c>
      <c r="AP266" s="109" t="str">
        <f t="shared" si="1328"/>
        <v>0秒0</v>
      </c>
      <c r="AQ266" s="110">
        <f t="shared" si="1329"/>
        <v>0</v>
      </c>
      <c r="AR266" s="110" t="str">
        <f t="shared" si="1330"/>
        <v>0</v>
      </c>
      <c r="AS266" s="110" t="str">
        <f t="shared" si="1331"/>
        <v>0</v>
      </c>
      <c r="AT266" s="110" t="str">
        <f t="shared" si="1332"/>
        <v>0m</v>
      </c>
      <c r="AU266" s="110" t="str">
        <f t="shared" si="1333"/>
        <v>点</v>
      </c>
      <c r="AV266" s="93">
        <f t="shared" si="1334"/>
        <v>0</v>
      </c>
      <c r="AW266" s="83" t="str">
        <f t="shared" si="1335"/>
        <v/>
      </c>
      <c r="AX266" s="93">
        <f t="shared" si="1336"/>
        <v>0</v>
      </c>
      <c r="AY266" s="93">
        <f t="shared" si="1337"/>
        <v>0</v>
      </c>
      <c r="AZ266" s="93">
        <f t="shared" si="1338"/>
        <v>0</v>
      </c>
      <c r="BA266" s="503">
        <f>IF(U266="",0,COUNTA($U$14:U267))</f>
        <v>0</v>
      </c>
      <c r="BB266" s="503">
        <f>IF(V266="",0,COUNTA($V$14:V267))</f>
        <v>0</v>
      </c>
      <c r="BC266" s="519" t="e">
        <f>IF(OR($L266="20100",$L267="20100",#REF!="20100"),COUNTIF($L$14:L267,"20100"),0)</f>
        <v>#REF!</v>
      </c>
      <c r="BD266" s="521" t="e">
        <f>IF($BC266=0,0,INDEX($N266:$N267,MATCH("20100",$L266:$L267,0),1))</f>
        <v>#REF!</v>
      </c>
      <c r="BE266" s="84" t="str">
        <f t="shared" si="1339"/>
        <v/>
      </c>
      <c r="BF266" s="84" t="str">
        <f t="shared" si="1340"/>
        <v/>
      </c>
      <c r="BG266" s="84" t="str">
        <f t="shared" si="1341"/>
        <v/>
      </c>
      <c r="BH266" s="124" t="str">
        <f>IF(K266="","",COUNTIF($BG$14:BG266,BG266))</f>
        <v/>
      </c>
      <c r="BI266" s="1" t="str">
        <f t="shared" si="1342"/>
        <v/>
      </c>
      <c r="BJ266" s="523" t="str">
        <f>IF(D266="","",COUNTIF($AG$14:AG266,AG266))</f>
        <v/>
      </c>
      <c r="BK266" s="523">
        <f t="shared" ref="BK266" si="1553">IF(BJ266=1,BJ266,0)</f>
        <v>0</v>
      </c>
      <c r="BL266" s="523" t="str">
        <f t="shared" ref="BL266" si="1554">IF(D266="","",$BP266)</f>
        <v/>
      </c>
      <c r="BM266" s="523" t="str">
        <f t="shared" ref="BM266" si="1555">IF(E266="","",$BP266)</f>
        <v/>
      </c>
      <c r="BN266" s="523" t="str">
        <f t="shared" ref="BN266" si="1556">IF(G266="","",$BP266)</f>
        <v/>
      </c>
      <c r="BO266" s="524" t="str">
        <f t="shared" ref="BO266" si="1557">IFERROR(IF(H266="","",BP266),"")</f>
        <v/>
      </c>
      <c r="BP266" s="523">
        <v>127</v>
      </c>
      <c r="BQ266" s="523">
        <f>IF(C266&gt;0,"",IF(COUNTIF(BL266:BO267,BP266)=4,"",1))</f>
        <v>1</v>
      </c>
      <c r="BR266" s="84">
        <f>COUNTIF($AH$14:AH266,AG266&amp;"-"&amp;"*5000m*")</f>
        <v>0</v>
      </c>
      <c r="BS266" s="523">
        <f>SUM(BR266:BR267)/3</f>
        <v>0</v>
      </c>
      <c r="BT266" s="524" t="str">
        <f>IF(AG266="","",IF(AND(COUNTA(K266:K267)=0,COUNTA(U266:V267)=0),1,""))</f>
        <v/>
      </c>
      <c r="BU266" s="523">
        <f>IF(AND($AG266="",COUNTA(U266)&gt;0),1,0)</f>
        <v>0</v>
      </c>
      <c r="BV266" s="523">
        <f>IF(AND($AG266="",COUNTA(V266)&gt;0),1,0)</f>
        <v>0</v>
      </c>
      <c r="BW266" s="523" t="str">
        <f t="shared" ref="BW266" si="1558">D266&amp;"-"&amp;U266</f>
        <v>-</v>
      </c>
      <c r="BX266" s="523" t="str">
        <f>IF(U266="","",COUNTIF($BW$14:BW266,BW266))</f>
        <v/>
      </c>
      <c r="BY266" s="523" t="str">
        <f t="shared" ref="BY266" si="1559">D266&amp;"-"&amp;V266</f>
        <v>-</v>
      </c>
      <c r="BZ266" s="523" t="str">
        <f>IF(V266="","",COUNTIF($BY$14:BY266,BY266))</f>
        <v/>
      </c>
      <c r="CA266" s="84" t="str">
        <f>IFERROR(IF(VLOOKUP(K266,種目数エラー用!$B:$C,2,FALSE)=(VLOOKUP(K267,種目数エラー用!$B:$C,2,FALSE)),1,""),"")</f>
        <v/>
      </c>
    </row>
    <row r="267" spans="1:79" s="1" customFormat="1" ht="18" customHeight="1" thickBot="1">
      <c r="A267" s="483"/>
      <c r="B267" s="477"/>
      <c r="C267" s="472"/>
      <c r="D267" s="470"/>
      <c r="E267" s="470"/>
      <c r="F267" s="470"/>
      <c r="G267" s="281" t="str">
        <f>IF(C266&gt;0,VLOOKUP(C266,男子登録情報!$A$1:$H$1688,5,0),"")</f>
        <v/>
      </c>
      <c r="H267" s="475"/>
      <c r="I267" s="475"/>
      <c r="J267" s="281" t="s">
        <v>28</v>
      </c>
      <c r="K267" s="280"/>
      <c r="L267" s="5" t="str">
        <f>IF(K267&gt;0,VLOOKUP(K267,男子登録情報!$M$68:$N$86,2,0),"")</f>
        <v/>
      </c>
      <c r="M267" s="281" t="s">
        <v>29</v>
      </c>
      <c r="N267" s="282"/>
      <c r="O267" s="278" t="str">
        <f t="shared" si="1352"/>
        <v/>
      </c>
      <c r="P267" s="279"/>
      <c r="Q267" s="332" t="str">
        <f t="shared" si="1204"/>
        <v/>
      </c>
      <c r="R267" s="463"/>
      <c r="S267" s="464"/>
      <c r="T267" s="465"/>
      <c r="U267" s="445"/>
      <c r="V267" s="445"/>
      <c r="X267" s="84">
        <f t="shared" si="1201"/>
        <v>0</v>
      </c>
      <c r="Z267" s="97">
        <f t="shared" si="1315"/>
        <v>0</v>
      </c>
      <c r="AA267" s="523"/>
      <c r="AB267" s="84" t="str">
        <f t="shared" si="1317"/>
        <v/>
      </c>
      <c r="AC267" s="84" t="str">
        <f t="shared" si="1318"/>
        <v/>
      </c>
      <c r="AD267" s="84" t="str">
        <f t="shared" si="1319"/>
        <v/>
      </c>
      <c r="AE267" s="84" t="str">
        <f t="shared" si="1320"/>
        <v/>
      </c>
      <c r="AF267" s="100">
        <f t="shared" si="1321"/>
        <v>0</v>
      </c>
      <c r="AG267" s="189" t="str">
        <f t="shared" ref="AG267" si="1560">AG266</f>
        <v/>
      </c>
      <c r="AH267" s="84" t="str">
        <f t="shared" si="1323"/>
        <v/>
      </c>
      <c r="AI267" s="84" t="str">
        <f t="shared" si="1324"/>
        <v/>
      </c>
      <c r="AJ267" s="104" t="str">
        <f t="shared" si="1193"/>
        <v/>
      </c>
      <c r="AK267" s="93">
        <f t="shared" si="1325"/>
        <v>0</v>
      </c>
      <c r="AL267" s="93">
        <f>IFERROR(IF(C267="",0,IF(COUNTIF($C$14:C267,C267)&gt;1,1,0)),"")</f>
        <v>0</v>
      </c>
      <c r="AN267" s="93">
        <f t="shared" si="1326"/>
        <v>0</v>
      </c>
      <c r="AO267" s="93" t="str">
        <f t="shared" si="1327"/>
        <v>00000</v>
      </c>
      <c r="AP267" s="109" t="str">
        <f t="shared" si="1328"/>
        <v>0秒0</v>
      </c>
      <c r="AQ267" s="110">
        <f t="shared" si="1329"/>
        <v>0</v>
      </c>
      <c r="AR267" s="110" t="str">
        <f t="shared" si="1330"/>
        <v>0</v>
      </c>
      <c r="AS267" s="110" t="str">
        <f t="shared" si="1331"/>
        <v>0</v>
      </c>
      <c r="AT267" s="110" t="str">
        <f t="shared" si="1332"/>
        <v>0m</v>
      </c>
      <c r="AU267" s="110" t="str">
        <f t="shared" si="1333"/>
        <v>点</v>
      </c>
      <c r="AV267" s="93">
        <f t="shared" si="1334"/>
        <v>0</v>
      </c>
      <c r="AW267" s="83" t="str">
        <f t="shared" si="1335"/>
        <v/>
      </c>
      <c r="AX267" s="93">
        <f t="shared" si="1336"/>
        <v>0</v>
      </c>
      <c r="AY267" s="93">
        <f t="shared" si="1337"/>
        <v>0</v>
      </c>
      <c r="AZ267" s="93">
        <f t="shared" si="1338"/>
        <v>0</v>
      </c>
      <c r="BA267" s="504"/>
      <c r="BB267" s="504"/>
      <c r="BC267" s="520"/>
      <c r="BD267" s="522"/>
      <c r="BE267" s="84" t="str">
        <f t="shared" si="1339"/>
        <v/>
      </c>
      <c r="BF267" s="84" t="str">
        <f t="shared" si="1340"/>
        <v/>
      </c>
      <c r="BG267" s="84" t="str">
        <f t="shared" si="1341"/>
        <v/>
      </c>
      <c r="BH267" s="124" t="str">
        <f>IF(K267="","",COUNTIF($BG$14:BG267,BG267))</f>
        <v/>
      </c>
      <c r="BI267" s="1" t="str">
        <f t="shared" si="1342"/>
        <v/>
      </c>
      <c r="BJ267" s="523"/>
      <c r="BK267" s="523"/>
      <c r="BL267" s="523"/>
      <c r="BM267" s="523"/>
      <c r="BN267" s="523"/>
      <c r="BO267" s="525"/>
      <c r="BP267" s="523"/>
      <c r="BQ267" s="523"/>
      <c r="BR267" s="84">
        <f>COUNTIF($AH$14:AH267,AG267&amp;"-"&amp;"*5000m*")</f>
        <v>0</v>
      </c>
      <c r="BS267" s="523"/>
      <c r="BT267" s="525"/>
      <c r="BU267" s="523"/>
      <c r="BV267" s="523"/>
      <c r="BW267" s="523"/>
      <c r="BX267" s="523"/>
      <c r="BY267" s="523"/>
      <c r="BZ267" s="523"/>
      <c r="CA267" s="84"/>
    </row>
    <row r="268" spans="1:79" s="1" customFormat="1" ht="18" customHeight="1" thickTop="1" thickBot="1">
      <c r="A268" s="482">
        <v>128</v>
      </c>
      <c r="B268" s="476" t="s">
        <v>1176</v>
      </c>
      <c r="C268" s="471"/>
      <c r="D268" s="469" t="str">
        <f>IF(C268&gt;0,VLOOKUP(C268,男子登録情報!$A$1:$H$1688,3,0),"")</f>
        <v/>
      </c>
      <c r="E268" s="469" t="str">
        <f>IF(C268&gt;0,VLOOKUP(C268,男子登録情報!$A$1:$H$1688,4,0),"")</f>
        <v/>
      </c>
      <c r="F268" s="469" t="str">
        <f>IF(C268&gt;0,VLOOKUP(C268,男子登録情報!$A$1:$H$1688,7,0),"")</f>
        <v/>
      </c>
      <c r="G268" s="320" t="str">
        <f>IF(C268&gt;0,VLOOKUP(C268,男子登録情報!$A$1:$H$1688,8,0),"")</f>
        <v/>
      </c>
      <c r="H268" s="475" t="e">
        <f>IF(G269&gt;0,VLOOKUP(G269,男子登録情報!$N$2:$O$49,2,0),"")</f>
        <v>#N/A</v>
      </c>
      <c r="I268" s="473" t="str">
        <f t="shared" ref="I268" si="1561">IF(C268&gt;0,TEXT(C268,"100000000"),"000000000")</f>
        <v>000000000</v>
      </c>
      <c r="J268" s="321" t="s">
        <v>24</v>
      </c>
      <c r="K268" s="322"/>
      <c r="L268" s="5" t="str">
        <f>IF(K268&gt;0,VLOOKUP(K268,男子登録情報!$M$68:$N$86,2,0),"")</f>
        <v/>
      </c>
      <c r="M268" s="321" t="s">
        <v>27</v>
      </c>
      <c r="N268" s="275"/>
      <c r="O268" s="276" t="str">
        <f t="shared" si="1352"/>
        <v/>
      </c>
      <c r="P268" s="277"/>
      <c r="Q268" s="329" t="str">
        <f t="shared" si="1204"/>
        <v/>
      </c>
      <c r="R268" s="479"/>
      <c r="S268" s="480"/>
      <c r="T268" s="481"/>
      <c r="U268" s="444"/>
      <c r="V268" s="444"/>
      <c r="X268" s="84">
        <f t="shared" si="1201"/>
        <v>0</v>
      </c>
      <c r="Z268" s="97">
        <f t="shared" si="1315"/>
        <v>0</v>
      </c>
      <c r="AA268" s="523">
        <f t="shared" ref="AA268" si="1562">C268</f>
        <v>0</v>
      </c>
      <c r="AB268" s="84" t="str">
        <f t="shared" si="1317"/>
        <v/>
      </c>
      <c r="AC268" s="84" t="str">
        <f t="shared" si="1318"/>
        <v/>
      </c>
      <c r="AD268" s="84" t="str">
        <f t="shared" si="1319"/>
        <v/>
      </c>
      <c r="AE268" s="84" t="str">
        <f t="shared" si="1320"/>
        <v/>
      </c>
      <c r="AF268" s="100">
        <f t="shared" si="1321"/>
        <v>0</v>
      </c>
      <c r="AG268" s="188" t="str">
        <f t="shared" ref="AG268" si="1563">IF(D268="","",D268)</f>
        <v/>
      </c>
      <c r="AH268" s="84" t="str">
        <f t="shared" si="1323"/>
        <v/>
      </c>
      <c r="AI268" s="84" t="str">
        <f t="shared" si="1324"/>
        <v/>
      </c>
      <c r="AJ268" s="104" t="str">
        <f t="shared" si="1193"/>
        <v/>
      </c>
      <c r="AK268" s="93">
        <f t="shared" si="1325"/>
        <v>0</v>
      </c>
      <c r="AL268" s="93">
        <f>IFERROR(IF(C268="",0,IF(COUNTIF($C$14:C268,C268)&gt;1,1,0)),"")</f>
        <v>0</v>
      </c>
      <c r="AN268" s="93">
        <f t="shared" si="1326"/>
        <v>0</v>
      </c>
      <c r="AO268" s="93" t="str">
        <f t="shared" si="1327"/>
        <v>00000</v>
      </c>
      <c r="AP268" s="109" t="str">
        <f t="shared" si="1328"/>
        <v>0秒0</v>
      </c>
      <c r="AQ268" s="110">
        <f t="shared" si="1329"/>
        <v>0</v>
      </c>
      <c r="AR268" s="110" t="str">
        <f t="shared" si="1330"/>
        <v>0</v>
      </c>
      <c r="AS268" s="110" t="str">
        <f t="shared" si="1331"/>
        <v>0</v>
      </c>
      <c r="AT268" s="110" t="str">
        <f t="shared" si="1332"/>
        <v>0m</v>
      </c>
      <c r="AU268" s="110" t="str">
        <f t="shared" si="1333"/>
        <v>点</v>
      </c>
      <c r="AV268" s="93">
        <f t="shared" si="1334"/>
        <v>0</v>
      </c>
      <c r="AW268" s="83" t="str">
        <f t="shared" si="1335"/>
        <v/>
      </c>
      <c r="AX268" s="93">
        <f t="shared" si="1336"/>
        <v>0</v>
      </c>
      <c r="AY268" s="93">
        <f t="shared" si="1337"/>
        <v>0</v>
      </c>
      <c r="AZ268" s="93">
        <f t="shared" si="1338"/>
        <v>0</v>
      </c>
      <c r="BA268" s="503">
        <f>IF(U268="",0,COUNTA($U$14:U269))</f>
        <v>0</v>
      </c>
      <c r="BB268" s="503">
        <f>IF(V268="",0,COUNTA($V$14:V269))</f>
        <v>0</v>
      </c>
      <c r="BC268" s="519" t="e">
        <f>IF(OR($L268="20100",$L269="20100",#REF!="20100"),COUNTIF($L$14:L269,"20100"),0)</f>
        <v>#REF!</v>
      </c>
      <c r="BD268" s="521" t="e">
        <f>IF($BC268=0,0,INDEX($N268:$N269,MATCH("20100",$L268:$L269,0),1))</f>
        <v>#REF!</v>
      </c>
      <c r="BE268" s="84" t="str">
        <f t="shared" si="1339"/>
        <v/>
      </c>
      <c r="BF268" s="84" t="str">
        <f t="shared" si="1340"/>
        <v/>
      </c>
      <c r="BG268" s="84" t="str">
        <f t="shared" si="1341"/>
        <v/>
      </c>
      <c r="BH268" s="124" t="str">
        <f>IF(K268="","",COUNTIF($BG$14:BG268,BG268))</f>
        <v/>
      </c>
      <c r="BI268" s="1" t="str">
        <f t="shared" si="1342"/>
        <v/>
      </c>
      <c r="BJ268" s="523" t="str">
        <f>IF(D268="","",COUNTIF($AG$14:AG268,AG268))</f>
        <v/>
      </c>
      <c r="BK268" s="523">
        <f t="shared" ref="BK268" si="1564">IF(BJ268=1,BJ268,0)</f>
        <v>0</v>
      </c>
      <c r="BL268" s="523" t="str">
        <f t="shared" ref="BL268" si="1565">IF(D268="","",$BP268)</f>
        <v/>
      </c>
      <c r="BM268" s="523" t="str">
        <f t="shared" ref="BM268" si="1566">IF(E268="","",$BP268)</f>
        <v/>
      </c>
      <c r="BN268" s="523" t="str">
        <f t="shared" ref="BN268" si="1567">IF(G268="","",$BP268)</f>
        <v/>
      </c>
      <c r="BO268" s="524" t="str">
        <f t="shared" ref="BO268" si="1568">IFERROR(IF(H268="","",BP268),"")</f>
        <v/>
      </c>
      <c r="BP268" s="523">
        <v>128</v>
      </c>
      <c r="BQ268" s="523">
        <f>IF(C268&gt;0,"",IF(COUNTIF(BL268:BO269,BP268)=4,"",1))</f>
        <v>1</v>
      </c>
      <c r="BR268" s="84">
        <f>COUNTIF($AH$14:AH268,AG268&amp;"-"&amp;"*5000m*")</f>
        <v>0</v>
      </c>
      <c r="BS268" s="523">
        <f>SUM(BR268:BR269)/3</f>
        <v>0</v>
      </c>
      <c r="BT268" s="524" t="str">
        <f>IF(AG268="","",IF(AND(COUNTA(K268:K269)=0,COUNTA(U268:V269)=0),1,""))</f>
        <v/>
      </c>
      <c r="BU268" s="523">
        <f>IF(AND($AG268="",COUNTA(U268)&gt;0),1,0)</f>
        <v>0</v>
      </c>
      <c r="BV268" s="523">
        <f>IF(AND($AG268="",COUNTA(V268)&gt;0),1,0)</f>
        <v>0</v>
      </c>
      <c r="BW268" s="523" t="str">
        <f t="shared" ref="BW268" si="1569">D268&amp;"-"&amp;U268</f>
        <v>-</v>
      </c>
      <c r="BX268" s="523" t="str">
        <f>IF(U268="","",COUNTIF($BW$14:BW268,BW268))</f>
        <v/>
      </c>
      <c r="BY268" s="523" t="str">
        <f t="shared" ref="BY268" si="1570">D268&amp;"-"&amp;V268</f>
        <v>-</v>
      </c>
      <c r="BZ268" s="523" t="str">
        <f>IF(V268="","",COUNTIF($BY$14:BY268,BY268))</f>
        <v/>
      </c>
      <c r="CA268" s="84" t="str">
        <f>IFERROR(IF(VLOOKUP(K268,種目数エラー用!$B:$C,2,FALSE)=(VLOOKUP(K269,種目数エラー用!$B:$C,2,FALSE)),1,""),"")</f>
        <v/>
      </c>
    </row>
    <row r="269" spans="1:79" s="1" customFormat="1" ht="18" customHeight="1" thickBot="1">
      <c r="A269" s="483"/>
      <c r="B269" s="477"/>
      <c r="C269" s="472"/>
      <c r="D269" s="470"/>
      <c r="E269" s="470"/>
      <c r="F269" s="470"/>
      <c r="G269" s="281" t="str">
        <f>IF(C268&gt;0,VLOOKUP(C268,男子登録情報!$A$1:$H$1688,5,0),"")</f>
        <v/>
      </c>
      <c r="H269" s="475"/>
      <c r="I269" s="475"/>
      <c r="J269" s="281" t="s">
        <v>28</v>
      </c>
      <c r="K269" s="280"/>
      <c r="L269" s="5" t="str">
        <f>IF(K269&gt;0,VLOOKUP(K269,男子登録情報!$M$68:$N$86,2,0),"")</f>
        <v/>
      </c>
      <c r="M269" s="281" t="s">
        <v>29</v>
      </c>
      <c r="N269" s="282"/>
      <c r="O269" s="278" t="str">
        <f t="shared" si="1352"/>
        <v/>
      </c>
      <c r="P269" s="279"/>
      <c r="Q269" s="332" t="str">
        <f t="shared" si="1204"/>
        <v/>
      </c>
      <c r="R269" s="463"/>
      <c r="S269" s="464"/>
      <c r="T269" s="465"/>
      <c r="U269" s="445"/>
      <c r="V269" s="445"/>
      <c r="X269" s="84">
        <f t="shared" si="1201"/>
        <v>0</v>
      </c>
      <c r="Z269" s="97">
        <f t="shared" si="1315"/>
        <v>0</v>
      </c>
      <c r="AA269" s="523"/>
      <c r="AB269" s="84" t="str">
        <f t="shared" si="1317"/>
        <v/>
      </c>
      <c r="AC269" s="84" t="str">
        <f t="shared" si="1318"/>
        <v/>
      </c>
      <c r="AD269" s="84" t="str">
        <f t="shared" si="1319"/>
        <v/>
      </c>
      <c r="AE269" s="84" t="str">
        <f t="shared" si="1320"/>
        <v/>
      </c>
      <c r="AF269" s="100">
        <f t="shared" si="1321"/>
        <v>0</v>
      </c>
      <c r="AG269" s="189" t="str">
        <f t="shared" ref="AG269" si="1571">AG268</f>
        <v/>
      </c>
      <c r="AH269" s="84" t="str">
        <f t="shared" si="1323"/>
        <v/>
      </c>
      <c r="AI269" s="84" t="str">
        <f t="shared" si="1324"/>
        <v/>
      </c>
      <c r="AJ269" s="104" t="str">
        <f t="shared" si="1193"/>
        <v/>
      </c>
      <c r="AK269" s="93">
        <f t="shared" si="1325"/>
        <v>0</v>
      </c>
      <c r="AL269" s="93">
        <f>IFERROR(IF(C269="",0,IF(COUNTIF($C$14:C269,C269)&gt;1,1,0)),"")</f>
        <v>0</v>
      </c>
      <c r="AN269" s="93">
        <f t="shared" si="1326"/>
        <v>0</v>
      </c>
      <c r="AO269" s="93" t="str">
        <f t="shared" si="1327"/>
        <v>00000</v>
      </c>
      <c r="AP269" s="109" t="str">
        <f t="shared" si="1328"/>
        <v>0秒0</v>
      </c>
      <c r="AQ269" s="110">
        <f t="shared" si="1329"/>
        <v>0</v>
      </c>
      <c r="AR269" s="110" t="str">
        <f t="shared" si="1330"/>
        <v>0</v>
      </c>
      <c r="AS269" s="110" t="str">
        <f t="shared" si="1331"/>
        <v>0</v>
      </c>
      <c r="AT269" s="110" t="str">
        <f t="shared" si="1332"/>
        <v>0m</v>
      </c>
      <c r="AU269" s="110" t="str">
        <f t="shared" si="1333"/>
        <v>点</v>
      </c>
      <c r="AV269" s="93">
        <f t="shared" si="1334"/>
        <v>0</v>
      </c>
      <c r="AW269" s="83" t="str">
        <f t="shared" si="1335"/>
        <v/>
      </c>
      <c r="AX269" s="93">
        <f t="shared" si="1336"/>
        <v>0</v>
      </c>
      <c r="AY269" s="93">
        <f t="shared" si="1337"/>
        <v>0</v>
      </c>
      <c r="AZ269" s="93">
        <f t="shared" si="1338"/>
        <v>0</v>
      </c>
      <c r="BA269" s="504"/>
      <c r="BB269" s="504"/>
      <c r="BC269" s="520"/>
      <c r="BD269" s="522"/>
      <c r="BE269" s="84" t="str">
        <f t="shared" si="1339"/>
        <v/>
      </c>
      <c r="BF269" s="84" t="str">
        <f t="shared" si="1340"/>
        <v/>
      </c>
      <c r="BG269" s="84" t="str">
        <f t="shared" si="1341"/>
        <v/>
      </c>
      <c r="BH269" s="124" t="str">
        <f>IF(K269="","",COUNTIF($BG$14:BG269,BG269))</f>
        <v/>
      </c>
      <c r="BI269" s="1" t="str">
        <f t="shared" si="1342"/>
        <v/>
      </c>
      <c r="BJ269" s="523"/>
      <c r="BK269" s="523"/>
      <c r="BL269" s="523"/>
      <c r="BM269" s="523"/>
      <c r="BN269" s="523"/>
      <c r="BO269" s="525"/>
      <c r="BP269" s="523"/>
      <c r="BQ269" s="523"/>
      <c r="BR269" s="84">
        <f>COUNTIF($AH$14:AH269,AG269&amp;"-"&amp;"*5000m*")</f>
        <v>0</v>
      </c>
      <c r="BS269" s="523"/>
      <c r="BT269" s="525"/>
      <c r="BU269" s="523"/>
      <c r="BV269" s="523"/>
      <c r="BW269" s="523"/>
      <c r="BX269" s="523"/>
      <c r="BY269" s="523"/>
      <c r="BZ269" s="523"/>
      <c r="CA269" s="84"/>
    </row>
    <row r="270" spans="1:79" s="1" customFormat="1" ht="18" customHeight="1" thickTop="1" thickBot="1">
      <c r="A270" s="482">
        <v>129</v>
      </c>
      <c r="B270" s="476" t="s">
        <v>1176</v>
      </c>
      <c r="C270" s="471"/>
      <c r="D270" s="469" t="str">
        <f>IF(C270&gt;0,VLOOKUP(C270,男子登録情報!$A$1:$H$1688,3,0),"")</f>
        <v/>
      </c>
      <c r="E270" s="469" t="str">
        <f>IF(C270&gt;0,VLOOKUP(C270,男子登録情報!$A$1:$H$1688,4,0),"")</f>
        <v/>
      </c>
      <c r="F270" s="469" t="str">
        <f>IF(C270&gt;0,VLOOKUP(C270,男子登録情報!$A$1:$H$1688,7,0),"")</f>
        <v/>
      </c>
      <c r="G270" s="320" t="str">
        <f>IF(C270&gt;0,VLOOKUP(C270,男子登録情報!$A$1:$H$1688,8,0),"")</f>
        <v/>
      </c>
      <c r="H270" s="475" t="e">
        <f>IF(G271&gt;0,VLOOKUP(G271,男子登録情報!$N$2:$O$49,2,0),"")</f>
        <v>#N/A</v>
      </c>
      <c r="I270" s="473" t="str">
        <f t="shared" ref="I270" si="1572">IF(C270&gt;0,TEXT(C270,"100000000"),"000000000")</f>
        <v>000000000</v>
      </c>
      <c r="J270" s="321" t="s">
        <v>24</v>
      </c>
      <c r="K270" s="322"/>
      <c r="L270" s="5" t="str">
        <f>IF(K270&gt;0,VLOOKUP(K270,男子登録情報!$M$68:$N$86,2,0),"")</f>
        <v/>
      </c>
      <c r="M270" s="321" t="s">
        <v>27</v>
      </c>
      <c r="N270" s="275"/>
      <c r="O270" s="276" t="str">
        <f t="shared" si="1352"/>
        <v/>
      </c>
      <c r="P270" s="277"/>
      <c r="Q270" s="329" t="str">
        <f t="shared" si="1204"/>
        <v/>
      </c>
      <c r="R270" s="479"/>
      <c r="S270" s="480"/>
      <c r="T270" s="481"/>
      <c r="U270" s="444"/>
      <c r="V270" s="444"/>
      <c r="X270" s="84">
        <f t="shared" si="1201"/>
        <v>0</v>
      </c>
      <c r="Z270" s="97">
        <f t="shared" si="1315"/>
        <v>0</v>
      </c>
      <c r="AA270" s="523">
        <f t="shared" ref="AA270" si="1573">C270</f>
        <v>0</v>
      </c>
      <c r="AB270" s="84" t="str">
        <f t="shared" ref="AB270:AB313" si="1574">IF($C270="","",IF(D270="",1,0))</f>
        <v/>
      </c>
      <c r="AC270" s="84" t="str">
        <f t="shared" ref="AC270:AC313" si="1575">IF($C270="","",IF(E270="",1,0))</f>
        <v/>
      </c>
      <c r="AD270" s="84" t="str">
        <f t="shared" ref="AD270:AD313" si="1576">IF($C270="","",IF(G270="",1,0))</f>
        <v/>
      </c>
      <c r="AE270" s="84" t="str">
        <f t="shared" ref="AE270:AE313" si="1577">IF($C270="","",IF(H270="",1,0))</f>
        <v/>
      </c>
      <c r="AF270" s="100">
        <f t="shared" si="1321"/>
        <v>0</v>
      </c>
      <c r="AG270" s="188" t="str">
        <f t="shared" ref="AG270" si="1578">IF(D270="","",D270)</f>
        <v/>
      </c>
      <c r="AH270" s="84" t="str">
        <f t="shared" si="1323"/>
        <v/>
      </c>
      <c r="AI270" s="84" t="str">
        <f t="shared" si="1324"/>
        <v/>
      </c>
      <c r="AJ270" s="104" t="str">
        <f t="shared" ref="AJ270:AJ313" si="1579">IF(K270="","",COUNTIF($AH$12:$AH$313,AH270))</f>
        <v/>
      </c>
      <c r="AK270" s="93">
        <f t="shared" si="1325"/>
        <v>0</v>
      </c>
      <c r="AL270" s="93">
        <f>IFERROR(IF(C270="",0,IF(COUNTIF($C$14:C270,C270)&gt;1,1,0)),"")</f>
        <v>0</v>
      </c>
      <c r="AN270" s="93">
        <f t="shared" si="1326"/>
        <v>0</v>
      </c>
      <c r="AO270" s="93" t="str">
        <f t="shared" si="1327"/>
        <v>00000</v>
      </c>
      <c r="AP270" s="109" t="str">
        <f t="shared" si="1328"/>
        <v>0秒0</v>
      </c>
      <c r="AQ270" s="110">
        <f t="shared" si="1329"/>
        <v>0</v>
      </c>
      <c r="AR270" s="110" t="str">
        <f t="shared" si="1330"/>
        <v>0</v>
      </c>
      <c r="AS270" s="110" t="str">
        <f t="shared" si="1331"/>
        <v>0</v>
      </c>
      <c r="AT270" s="110" t="str">
        <f t="shared" si="1332"/>
        <v>0m</v>
      </c>
      <c r="AU270" s="110" t="str">
        <f t="shared" si="1333"/>
        <v>点</v>
      </c>
      <c r="AV270" s="93">
        <f t="shared" si="1334"/>
        <v>0</v>
      </c>
      <c r="AW270" s="83" t="str">
        <f t="shared" si="1335"/>
        <v/>
      </c>
      <c r="AX270" s="93">
        <f t="shared" si="1336"/>
        <v>0</v>
      </c>
      <c r="AY270" s="93">
        <f t="shared" si="1337"/>
        <v>0</v>
      </c>
      <c r="AZ270" s="93">
        <f t="shared" si="1338"/>
        <v>0</v>
      </c>
      <c r="BA270" s="503">
        <f>IF(U270="",0,COUNTA($U$14:U271))</f>
        <v>0</v>
      </c>
      <c r="BB270" s="503">
        <f>IF(V270="",0,COUNTA($V$14:V271))</f>
        <v>0</v>
      </c>
      <c r="BC270" s="519" t="e">
        <f>IF(OR($L270="20100",$L271="20100",#REF!="20100"),COUNTIF($L$14:L271,"20100"),0)</f>
        <v>#REF!</v>
      </c>
      <c r="BD270" s="521" t="e">
        <f>IF($BC270=0,0,INDEX($N270:$N271,MATCH("20100",$L270:$L271,0),1))</f>
        <v>#REF!</v>
      </c>
      <c r="BE270" s="84" t="str">
        <f t="shared" si="1339"/>
        <v/>
      </c>
      <c r="BF270" s="84" t="str">
        <f t="shared" si="1340"/>
        <v/>
      </c>
      <c r="BG270" s="84" t="str">
        <f t="shared" si="1341"/>
        <v/>
      </c>
      <c r="BH270" s="124" t="str">
        <f>IF(K270="","",COUNTIF($BG$14:BG270,BG270))</f>
        <v/>
      </c>
      <c r="BI270" s="1" t="str">
        <f t="shared" si="1342"/>
        <v/>
      </c>
      <c r="BJ270" s="523" t="str">
        <f>IF(D270="","",COUNTIF($AG$14:AG270,AG270))</f>
        <v/>
      </c>
      <c r="BK270" s="523">
        <f t="shared" ref="BK270" si="1580">IF(BJ270=1,BJ270,0)</f>
        <v>0</v>
      </c>
      <c r="BL270" s="523" t="str">
        <f t="shared" ref="BL270" si="1581">IF(D270="","",$BP270)</f>
        <v/>
      </c>
      <c r="BM270" s="523" t="str">
        <f t="shared" ref="BM270" si="1582">IF(E270="","",$BP270)</f>
        <v/>
      </c>
      <c r="BN270" s="523" t="str">
        <f t="shared" ref="BN270" si="1583">IF(G270="","",$BP270)</f>
        <v/>
      </c>
      <c r="BO270" s="524" t="str">
        <f t="shared" ref="BO270" si="1584">IFERROR(IF(H270="","",BP270),"")</f>
        <v/>
      </c>
      <c r="BP270" s="523">
        <v>129</v>
      </c>
      <c r="BQ270" s="523">
        <f>IF(C270&gt;0,"",IF(COUNTIF(BL270:BO271,BP270)=4,"",1))</f>
        <v>1</v>
      </c>
      <c r="BR270" s="84">
        <f>COUNTIF($AH$14:AH270,AG270&amp;"-"&amp;"*5000m*")</f>
        <v>0</v>
      </c>
      <c r="BS270" s="523">
        <f>SUM(BR270:BR271)/3</f>
        <v>0</v>
      </c>
      <c r="BT270" s="524" t="str">
        <f>IF(AG270="","",IF(AND(COUNTA(K270:K271)=0,COUNTA(U270:V271)=0),1,""))</f>
        <v/>
      </c>
      <c r="BU270" s="523">
        <f>IF(AND($AG270="",COUNTA(U270)&gt;0),1,0)</f>
        <v>0</v>
      </c>
      <c r="BV270" s="523">
        <f>IF(AND($AG270="",COUNTA(V270)&gt;0),1,0)</f>
        <v>0</v>
      </c>
      <c r="BW270" s="523" t="str">
        <f t="shared" ref="BW270" si="1585">D270&amp;"-"&amp;U270</f>
        <v>-</v>
      </c>
      <c r="BX270" s="523" t="str">
        <f>IF(U270="","",COUNTIF($BW$14:BW270,BW270))</f>
        <v/>
      </c>
      <c r="BY270" s="523" t="str">
        <f t="shared" ref="BY270" si="1586">D270&amp;"-"&amp;V270</f>
        <v>-</v>
      </c>
      <c r="BZ270" s="523" t="str">
        <f>IF(V270="","",COUNTIF($BY$14:BY270,BY270))</f>
        <v/>
      </c>
      <c r="CA270" s="84" t="str">
        <f>IFERROR(IF(VLOOKUP(K270,種目数エラー用!$B:$C,2,FALSE)=(VLOOKUP(K271,種目数エラー用!$B:$C,2,FALSE)),1,""),"")</f>
        <v/>
      </c>
    </row>
    <row r="271" spans="1:79" s="1" customFormat="1" ht="18" customHeight="1" thickBot="1">
      <c r="A271" s="483"/>
      <c r="B271" s="477"/>
      <c r="C271" s="472"/>
      <c r="D271" s="470"/>
      <c r="E271" s="470"/>
      <c r="F271" s="470"/>
      <c r="G271" s="281" t="str">
        <f>IF(C270&gt;0,VLOOKUP(C270,男子登録情報!$A$1:$H$1688,5,0),"")</f>
        <v/>
      </c>
      <c r="H271" s="475"/>
      <c r="I271" s="475"/>
      <c r="J271" s="281" t="s">
        <v>28</v>
      </c>
      <c r="K271" s="280"/>
      <c r="L271" s="5" t="str">
        <f>IF(K271&gt;0,VLOOKUP(K271,男子登録情報!$M$68:$N$86,2,0),"")</f>
        <v/>
      </c>
      <c r="M271" s="281" t="s">
        <v>29</v>
      </c>
      <c r="N271" s="282"/>
      <c r="O271" s="278" t="str">
        <f t="shared" si="1352"/>
        <v/>
      </c>
      <c r="P271" s="279"/>
      <c r="Q271" s="332" t="str">
        <f t="shared" si="1204"/>
        <v/>
      </c>
      <c r="R271" s="463"/>
      <c r="S271" s="464"/>
      <c r="T271" s="465"/>
      <c r="U271" s="445"/>
      <c r="V271" s="445"/>
      <c r="X271" s="84">
        <f t="shared" ref="X271:X313" si="1587">IF(C271="",0,IF(F271=$D$5,0,1))</f>
        <v>0</v>
      </c>
      <c r="Z271" s="97">
        <f t="shared" ref="Z271:Z313" si="1588">IF(C271&gt;2000,1,0)</f>
        <v>0</v>
      </c>
      <c r="AA271" s="523"/>
      <c r="AB271" s="84" t="str">
        <f t="shared" si="1574"/>
        <v/>
      </c>
      <c r="AC271" s="84" t="str">
        <f t="shared" si="1575"/>
        <v/>
      </c>
      <c r="AD271" s="84" t="str">
        <f t="shared" si="1576"/>
        <v/>
      </c>
      <c r="AE271" s="84" t="str">
        <f t="shared" si="1577"/>
        <v/>
      </c>
      <c r="AF271" s="100">
        <f t="shared" ref="AF271:AF313" si="1589">IF(ISNA(OR(AB271:AE271)),1,SUM(AB271:AE271))</f>
        <v>0</v>
      </c>
      <c r="AG271" s="189" t="str">
        <f t="shared" ref="AG271" si="1590">AG270</f>
        <v/>
      </c>
      <c r="AH271" s="84" t="str">
        <f t="shared" ref="AH271:AH313" si="1591">IF($AG271="","",IF(K271="","",$AG271&amp;"-"&amp;K271))</f>
        <v/>
      </c>
      <c r="AI271" s="84" t="str">
        <f t="shared" ref="AI271:AI313" si="1592">IF(AND(COUNTA(K271,N271,P271,R271,U271,V271)&gt;0,BQ271=1),1,"")</f>
        <v/>
      </c>
      <c r="AJ271" s="104" t="str">
        <f t="shared" si="1579"/>
        <v/>
      </c>
      <c r="AK271" s="93">
        <f t="shared" ref="AK271:AK313" si="1593">IF(MAX(AJ271)&gt;1,1,0)</f>
        <v>0</v>
      </c>
      <c r="AL271" s="93">
        <f>IFERROR(IF(C271="",0,IF(COUNTIF($C$14:C271,C271)&gt;1,1,0)),"")</f>
        <v>0</v>
      </c>
      <c r="AN271" s="93">
        <f t="shared" ref="AN271:AN313" si="1594">IF(COUNTIF(K271,"*m*")&gt;0,IF(VALUE(AR271)&gt;59,1,0),0)</f>
        <v>0</v>
      </c>
      <c r="AO271" s="93" t="str">
        <f t="shared" ref="AO271:AO313" si="1595">IF(COUNTIF(L271,"*m*")&gt;0,RIGHT(10000000+AV271,7),RIGHT(100000+AV271,5))</f>
        <v>00000</v>
      </c>
      <c r="AP271" s="109" t="str">
        <f t="shared" ref="AP271:AP313" si="1596">IF(AQ271=0,AR271&amp;"秒"&amp;AS271,AQ271&amp;"分"&amp;AR271&amp;"秒"&amp;AS271)</f>
        <v>0秒0</v>
      </c>
      <c r="AQ271" s="110">
        <f t="shared" ref="AQ271:AQ313" si="1597">INT(N271/10000)</f>
        <v>0</v>
      </c>
      <c r="AR271" s="110" t="str">
        <f t="shared" ref="AR271:AR313" si="1598">RIGHT(INT(N271/100),2)</f>
        <v>0</v>
      </c>
      <c r="AS271" s="110" t="str">
        <f t="shared" ref="AS271:AS313" si="1599">RIGHT(INT(N271/1),2)</f>
        <v>0</v>
      </c>
      <c r="AT271" s="110" t="str">
        <f t="shared" ref="AT271:AT313" si="1600">INT(N271/100)&amp;"m"&amp;RIGHT(N271,2)</f>
        <v>0m</v>
      </c>
      <c r="AU271" s="110" t="str">
        <f t="shared" ref="AU271:AU313" si="1601">N271&amp;"点"</f>
        <v>点</v>
      </c>
      <c r="AV271" s="93">
        <f t="shared" ref="AV271:AV313" si="1602">VALUE(N271)</f>
        <v>0</v>
      </c>
      <c r="AW271" s="83" t="str">
        <f t="shared" ref="AW271:AW313" si="1603">IF(COUNTIF(K271,"*m*")=0,"",IF($K271="","",COUNTIF($N271,AW$13)))</f>
        <v/>
      </c>
      <c r="AX271" s="93">
        <f t="shared" ref="AX271:AX313" si="1604">IF(P271="",0,IF(OR(P271&lt;$AX$12,P271&gt;$AX$13),1,0))</f>
        <v>0</v>
      </c>
      <c r="AY271" s="93">
        <f t="shared" ref="AY271:AY313" si="1605">IF($N271="",0,IF($P271="",1,0))</f>
        <v>0</v>
      </c>
      <c r="AZ271" s="93">
        <f t="shared" ref="AZ271:AZ313" si="1606">IF($N271="",0,IF($R271="",1,0))</f>
        <v>0</v>
      </c>
      <c r="BA271" s="504"/>
      <c r="BB271" s="504"/>
      <c r="BC271" s="520"/>
      <c r="BD271" s="522"/>
      <c r="BE271" s="84" t="str">
        <f t="shared" ref="BE271:BE313" si="1607">IF(K271="","",IF(COUNTIF(K271,"*OP*")&gt;0,1,""))</f>
        <v/>
      </c>
      <c r="BF271" s="84" t="str">
        <f t="shared" ref="BF271:BF313" si="1608">IF(K271="","",IF(COUNTIF(K271,"*OP*")&gt;0,"",1))</f>
        <v/>
      </c>
      <c r="BG271" s="84" t="str">
        <f t="shared" ref="BG271:BG313" si="1609">IF(K271="","",IF(COUNTIF(K271,"*OP*")&gt;0,"",K271))</f>
        <v/>
      </c>
      <c r="BH271" s="124" t="str">
        <f>IF(K271="","",COUNTIF($BG$14:BG271,BG271))</f>
        <v/>
      </c>
      <c r="BI271" s="1" t="str">
        <f t="shared" ref="BI271:BI313" si="1610">IFERROR(BF271*BH271,"")</f>
        <v/>
      </c>
      <c r="BJ271" s="523"/>
      <c r="BK271" s="523"/>
      <c r="BL271" s="523"/>
      <c r="BM271" s="523"/>
      <c r="BN271" s="523"/>
      <c r="BO271" s="525"/>
      <c r="BP271" s="523"/>
      <c r="BQ271" s="523"/>
      <c r="BR271" s="84">
        <f>COUNTIF($AH$14:AH271,AG271&amp;"-"&amp;"*5000m*")</f>
        <v>0</v>
      </c>
      <c r="BS271" s="523"/>
      <c r="BT271" s="525"/>
      <c r="BU271" s="523"/>
      <c r="BV271" s="523"/>
      <c r="BW271" s="523"/>
      <c r="BX271" s="523"/>
      <c r="BY271" s="523"/>
      <c r="BZ271" s="523"/>
      <c r="CA271" s="84"/>
    </row>
    <row r="272" spans="1:79" s="1" customFormat="1" ht="18" customHeight="1" thickTop="1" thickBot="1">
      <c r="A272" s="482">
        <v>130</v>
      </c>
      <c r="B272" s="476" t="s">
        <v>1176</v>
      </c>
      <c r="C272" s="471"/>
      <c r="D272" s="469" t="str">
        <f>IF(C272&gt;0,VLOOKUP(C272,男子登録情報!$A$1:$H$1688,3,0),"")</f>
        <v/>
      </c>
      <c r="E272" s="469" t="str">
        <f>IF(C272&gt;0,VLOOKUP(C272,男子登録情報!$A$1:$H$1688,4,0),"")</f>
        <v/>
      </c>
      <c r="F272" s="469" t="str">
        <f>IF(C272&gt;0,VLOOKUP(C272,男子登録情報!$A$1:$H$1688,7,0),"")</f>
        <v/>
      </c>
      <c r="G272" s="320" t="str">
        <f>IF(C272&gt;0,VLOOKUP(C272,男子登録情報!$A$1:$H$1688,8,0),"")</f>
        <v/>
      </c>
      <c r="H272" s="475" t="e">
        <f>IF(G273&gt;0,VLOOKUP(G273,男子登録情報!$N$2:$O$49,2,0),"")</f>
        <v>#N/A</v>
      </c>
      <c r="I272" s="473" t="str">
        <f t="shared" ref="I272" si="1611">IF(C272&gt;0,TEXT(C272,"100000000"),"000000000")</f>
        <v>000000000</v>
      </c>
      <c r="J272" s="321" t="s">
        <v>24</v>
      </c>
      <c r="K272" s="322"/>
      <c r="L272" s="5" t="str">
        <f>IF(K272&gt;0,VLOOKUP(K272,男子登録情報!$M$68:$N$86,2,0),"")</f>
        <v/>
      </c>
      <c r="M272" s="321" t="s">
        <v>27</v>
      </c>
      <c r="N272" s="275"/>
      <c r="O272" s="276" t="str">
        <f t="shared" si="1352"/>
        <v/>
      </c>
      <c r="P272" s="277"/>
      <c r="Q272" s="329" t="str">
        <f t="shared" ref="Q272:Q313" si="1612">IF(OR(K272="",N272=""),"",IF(COUNTIF(K272,"*m*")&gt;0,AP272,IF(COUNTIF(K272,"*種*")&gt;0,AU272,AT272)))</f>
        <v/>
      </c>
      <c r="R272" s="479"/>
      <c r="S272" s="480"/>
      <c r="T272" s="481"/>
      <c r="U272" s="444"/>
      <c r="V272" s="444"/>
      <c r="X272" s="84">
        <f t="shared" si="1587"/>
        <v>0</v>
      </c>
      <c r="Z272" s="97">
        <f t="shared" si="1588"/>
        <v>0</v>
      </c>
      <c r="AA272" s="523">
        <f t="shared" ref="AA272" si="1613">C272</f>
        <v>0</v>
      </c>
      <c r="AB272" s="84" t="str">
        <f t="shared" si="1574"/>
        <v/>
      </c>
      <c r="AC272" s="84" t="str">
        <f t="shared" si="1575"/>
        <v/>
      </c>
      <c r="AD272" s="84" t="str">
        <f t="shared" si="1576"/>
        <v/>
      </c>
      <c r="AE272" s="84" t="str">
        <f t="shared" si="1577"/>
        <v/>
      </c>
      <c r="AF272" s="100">
        <f t="shared" si="1589"/>
        <v>0</v>
      </c>
      <c r="AG272" s="188" t="str">
        <f t="shared" ref="AG272" si="1614">IF(D272="","",D272)</f>
        <v/>
      </c>
      <c r="AH272" s="84" t="str">
        <f t="shared" si="1591"/>
        <v/>
      </c>
      <c r="AI272" s="84" t="str">
        <f t="shared" si="1592"/>
        <v/>
      </c>
      <c r="AJ272" s="104" t="str">
        <f t="shared" si="1579"/>
        <v/>
      </c>
      <c r="AK272" s="93">
        <f t="shared" si="1593"/>
        <v>0</v>
      </c>
      <c r="AL272" s="93">
        <f>IFERROR(IF(C272="",0,IF(COUNTIF($C$14:C272,C272)&gt;1,1,0)),"")</f>
        <v>0</v>
      </c>
      <c r="AN272" s="93">
        <f t="shared" si="1594"/>
        <v>0</v>
      </c>
      <c r="AO272" s="93" t="str">
        <f t="shared" si="1595"/>
        <v>00000</v>
      </c>
      <c r="AP272" s="109" t="str">
        <f t="shared" si="1596"/>
        <v>0秒0</v>
      </c>
      <c r="AQ272" s="110">
        <f t="shared" si="1597"/>
        <v>0</v>
      </c>
      <c r="AR272" s="110" t="str">
        <f t="shared" si="1598"/>
        <v>0</v>
      </c>
      <c r="AS272" s="110" t="str">
        <f t="shared" si="1599"/>
        <v>0</v>
      </c>
      <c r="AT272" s="110" t="str">
        <f t="shared" si="1600"/>
        <v>0m</v>
      </c>
      <c r="AU272" s="110" t="str">
        <f t="shared" si="1601"/>
        <v>点</v>
      </c>
      <c r="AV272" s="93">
        <f t="shared" si="1602"/>
        <v>0</v>
      </c>
      <c r="AW272" s="83" t="str">
        <f t="shared" si="1603"/>
        <v/>
      </c>
      <c r="AX272" s="93">
        <f t="shared" si="1604"/>
        <v>0</v>
      </c>
      <c r="AY272" s="93">
        <f t="shared" si="1605"/>
        <v>0</v>
      </c>
      <c r="AZ272" s="93">
        <f t="shared" si="1606"/>
        <v>0</v>
      </c>
      <c r="BA272" s="503">
        <f>IF(U272="",0,COUNTA($U$14:U273))</f>
        <v>0</v>
      </c>
      <c r="BB272" s="503">
        <f>IF(V272="",0,COUNTA($V$14:V273))</f>
        <v>0</v>
      </c>
      <c r="BC272" s="519" t="e">
        <f>IF(OR($L272="20100",$L273="20100",#REF!="20100"),COUNTIF($L$14:L273,"20100"),0)</f>
        <v>#REF!</v>
      </c>
      <c r="BD272" s="521" t="e">
        <f>IF($BC272=0,0,INDEX($N272:$N273,MATCH("20100",$L272:$L273,0),1))</f>
        <v>#REF!</v>
      </c>
      <c r="BE272" s="84" t="str">
        <f t="shared" si="1607"/>
        <v/>
      </c>
      <c r="BF272" s="84" t="str">
        <f t="shared" si="1608"/>
        <v/>
      </c>
      <c r="BG272" s="84" t="str">
        <f t="shared" si="1609"/>
        <v/>
      </c>
      <c r="BH272" s="124" t="str">
        <f>IF(K272="","",COUNTIF($BG$14:BG272,BG272))</f>
        <v/>
      </c>
      <c r="BI272" s="1" t="str">
        <f t="shared" si="1610"/>
        <v/>
      </c>
      <c r="BJ272" s="523" t="str">
        <f>IF(D272="","",COUNTIF($AG$14:AG272,AG272))</f>
        <v/>
      </c>
      <c r="BK272" s="523">
        <f t="shared" ref="BK272" si="1615">IF(BJ272=1,BJ272,0)</f>
        <v>0</v>
      </c>
      <c r="BL272" s="523" t="str">
        <f t="shared" ref="BL272" si="1616">IF(D272="","",$BP272)</f>
        <v/>
      </c>
      <c r="BM272" s="523" t="str">
        <f t="shared" ref="BM272" si="1617">IF(E272="","",$BP272)</f>
        <v/>
      </c>
      <c r="BN272" s="523" t="str">
        <f t="shared" ref="BN272" si="1618">IF(G272="","",$BP272)</f>
        <v/>
      </c>
      <c r="BO272" s="524" t="str">
        <f t="shared" ref="BO272" si="1619">IFERROR(IF(H272="","",BP272),"")</f>
        <v/>
      </c>
      <c r="BP272" s="523">
        <v>130</v>
      </c>
      <c r="BQ272" s="523">
        <f>IF(C272&gt;0,"",IF(COUNTIF(BL272:BO273,BP272)=4,"",1))</f>
        <v>1</v>
      </c>
      <c r="BR272" s="84">
        <f>COUNTIF($AH$14:AH272,AG272&amp;"-"&amp;"*5000m*")</f>
        <v>0</v>
      </c>
      <c r="BS272" s="523">
        <f>SUM(BR272:BR273)/3</f>
        <v>0</v>
      </c>
      <c r="BT272" s="524" t="str">
        <f>IF(AG272="","",IF(AND(COUNTA(K272:K273)=0,COUNTA(U272:V273)=0),1,""))</f>
        <v/>
      </c>
      <c r="BU272" s="523">
        <f>IF(AND($AG272="",COUNTA(U272)&gt;0),1,0)</f>
        <v>0</v>
      </c>
      <c r="BV272" s="523">
        <f>IF(AND($AG272="",COUNTA(V272)&gt;0),1,0)</f>
        <v>0</v>
      </c>
      <c r="BW272" s="523" t="str">
        <f t="shared" ref="BW272" si="1620">D272&amp;"-"&amp;U272</f>
        <v>-</v>
      </c>
      <c r="BX272" s="523" t="str">
        <f>IF(U272="","",COUNTIF($BW$14:BW272,BW272))</f>
        <v/>
      </c>
      <c r="BY272" s="523" t="str">
        <f t="shared" ref="BY272" si="1621">D272&amp;"-"&amp;V272</f>
        <v>-</v>
      </c>
      <c r="BZ272" s="523" t="str">
        <f>IF(V272="","",COUNTIF($BY$14:BY272,BY272))</f>
        <v/>
      </c>
      <c r="CA272" s="84" t="str">
        <f>IFERROR(IF(VLOOKUP(K272,種目数エラー用!$B:$C,2,FALSE)=(VLOOKUP(K273,種目数エラー用!$B:$C,2,FALSE)),1,""),"")</f>
        <v/>
      </c>
    </row>
    <row r="273" spans="1:79" s="1" customFormat="1" ht="18" customHeight="1" thickBot="1">
      <c r="A273" s="483"/>
      <c r="B273" s="477"/>
      <c r="C273" s="472"/>
      <c r="D273" s="470"/>
      <c r="E273" s="470"/>
      <c r="F273" s="470"/>
      <c r="G273" s="281" t="str">
        <f>IF(C272&gt;0,VLOOKUP(C272,男子登録情報!$A$1:$H$1688,5,0),"")</f>
        <v/>
      </c>
      <c r="H273" s="475"/>
      <c r="I273" s="475"/>
      <c r="J273" s="281" t="s">
        <v>28</v>
      </c>
      <c r="K273" s="280"/>
      <c r="L273" s="5" t="str">
        <f>IF(K273&gt;0,VLOOKUP(K273,男子登録情報!$M$68:$N$86,2,0),"")</f>
        <v/>
      </c>
      <c r="M273" s="281" t="s">
        <v>29</v>
      </c>
      <c r="N273" s="282"/>
      <c r="O273" s="278" t="str">
        <f t="shared" ref="O273:O313" si="1622">IF(L273="","",LEFT(L273,5)&amp;" "&amp;IF(OR(LEFT(L273,3)*1&lt;70,LEFT(L273,3)*1&gt;100),REPT(0,7-LEN(N273)),REPT(0,5-LEN(N273)))&amp;N273)</f>
        <v/>
      </c>
      <c r="P273" s="279"/>
      <c r="Q273" s="332" t="str">
        <f t="shared" si="1612"/>
        <v/>
      </c>
      <c r="R273" s="463"/>
      <c r="S273" s="464"/>
      <c r="T273" s="465"/>
      <c r="U273" s="445"/>
      <c r="V273" s="445"/>
      <c r="X273" s="84">
        <f t="shared" si="1587"/>
        <v>0</v>
      </c>
      <c r="Z273" s="97">
        <f t="shared" si="1588"/>
        <v>0</v>
      </c>
      <c r="AA273" s="523"/>
      <c r="AB273" s="84" t="str">
        <f t="shared" si="1574"/>
        <v/>
      </c>
      <c r="AC273" s="84" t="str">
        <f t="shared" si="1575"/>
        <v/>
      </c>
      <c r="AD273" s="84" t="str">
        <f t="shared" si="1576"/>
        <v/>
      </c>
      <c r="AE273" s="84" t="str">
        <f t="shared" si="1577"/>
        <v/>
      </c>
      <c r="AF273" s="100">
        <f t="shared" si="1589"/>
        <v>0</v>
      </c>
      <c r="AG273" s="189" t="str">
        <f t="shared" ref="AG273" si="1623">AG272</f>
        <v/>
      </c>
      <c r="AH273" s="84" t="str">
        <f t="shared" si="1591"/>
        <v/>
      </c>
      <c r="AI273" s="84" t="str">
        <f t="shared" si="1592"/>
        <v/>
      </c>
      <c r="AJ273" s="104" t="str">
        <f t="shared" si="1579"/>
        <v/>
      </c>
      <c r="AK273" s="93">
        <f t="shared" si="1593"/>
        <v>0</v>
      </c>
      <c r="AL273" s="93">
        <f>IFERROR(IF(C273="",0,IF(COUNTIF($C$14:C273,C273)&gt;1,1,0)),"")</f>
        <v>0</v>
      </c>
      <c r="AN273" s="93">
        <f t="shared" si="1594"/>
        <v>0</v>
      </c>
      <c r="AO273" s="93" t="str">
        <f t="shared" si="1595"/>
        <v>00000</v>
      </c>
      <c r="AP273" s="109" t="str">
        <f t="shared" si="1596"/>
        <v>0秒0</v>
      </c>
      <c r="AQ273" s="110">
        <f t="shared" si="1597"/>
        <v>0</v>
      </c>
      <c r="AR273" s="110" t="str">
        <f t="shared" si="1598"/>
        <v>0</v>
      </c>
      <c r="AS273" s="110" t="str">
        <f t="shared" si="1599"/>
        <v>0</v>
      </c>
      <c r="AT273" s="110" t="str">
        <f t="shared" si="1600"/>
        <v>0m</v>
      </c>
      <c r="AU273" s="110" t="str">
        <f t="shared" si="1601"/>
        <v>点</v>
      </c>
      <c r="AV273" s="93">
        <f t="shared" si="1602"/>
        <v>0</v>
      </c>
      <c r="AW273" s="83" t="str">
        <f t="shared" si="1603"/>
        <v/>
      </c>
      <c r="AX273" s="93">
        <f t="shared" si="1604"/>
        <v>0</v>
      </c>
      <c r="AY273" s="93">
        <f t="shared" si="1605"/>
        <v>0</v>
      </c>
      <c r="AZ273" s="93">
        <f t="shared" si="1606"/>
        <v>0</v>
      </c>
      <c r="BA273" s="504"/>
      <c r="BB273" s="504"/>
      <c r="BC273" s="520"/>
      <c r="BD273" s="522"/>
      <c r="BE273" s="84" t="str">
        <f t="shared" si="1607"/>
        <v/>
      </c>
      <c r="BF273" s="84" t="str">
        <f t="shared" si="1608"/>
        <v/>
      </c>
      <c r="BG273" s="84" t="str">
        <f t="shared" si="1609"/>
        <v/>
      </c>
      <c r="BH273" s="124" t="str">
        <f>IF(K273="","",COUNTIF($BG$14:BG273,BG273))</f>
        <v/>
      </c>
      <c r="BI273" s="1" t="str">
        <f t="shared" si="1610"/>
        <v/>
      </c>
      <c r="BJ273" s="523"/>
      <c r="BK273" s="523"/>
      <c r="BL273" s="523"/>
      <c r="BM273" s="523"/>
      <c r="BN273" s="523"/>
      <c r="BO273" s="525"/>
      <c r="BP273" s="523"/>
      <c r="BQ273" s="523"/>
      <c r="BR273" s="84">
        <f>COUNTIF($AH$14:AH273,AG273&amp;"-"&amp;"*5000m*")</f>
        <v>0</v>
      </c>
      <c r="BS273" s="523"/>
      <c r="BT273" s="525"/>
      <c r="BU273" s="523"/>
      <c r="BV273" s="523"/>
      <c r="BW273" s="523"/>
      <c r="BX273" s="523"/>
      <c r="BY273" s="523"/>
      <c r="BZ273" s="523"/>
      <c r="CA273" s="84"/>
    </row>
    <row r="274" spans="1:79" s="1" customFormat="1" ht="18" customHeight="1" thickTop="1" thickBot="1">
      <c r="A274" s="482">
        <v>131</v>
      </c>
      <c r="B274" s="476" t="s">
        <v>1176</v>
      </c>
      <c r="C274" s="471"/>
      <c r="D274" s="469" t="str">
        <f>IF(C274&gt;0,VLOOKUP(C274,男子登録情報!$A$1:$H$1688,3,0),"")</f>
        <v/>
      </c>
      <c r="E274" s="469" t="str">
        <f>IF(C274&gt;0,VLOOKUP(C274,男子登録情報!$A$1:$H$1688,4,0),"")</f>
        <v/>
      </c>
      <c r="F274" s="469" t="str">
        <f>IF(C274&gt;0,VLOOKUP(C274,男子登録情報!$A$1:$H$1688,7,0),"")</f>
        <v/>
      </c>
      <c r="G274" s="320" t="str">
        <f>IF(C274&gt;0,VLOOKUP(C274,男子登録情報!$A$1:$H$1688,8,0),"")</f>
        <v/>
      </c>
      <c r="H274" s="475" t="e">
        <f>IF(G275&gt;0,VLOOKUP(G275,男子登録情報!$N$2:$O$49,2,0),"")</f>
        <v>#N/A</v>
      </c>
      <c r="I274" s="473" t="str">
        <f t="shared" ref="I274" si="1624">IF(C274&gt;0,TEXT(C274,"100000000"),"000000000")</f>
        <v>000000000</v>
      </c>
      <c r="J274" s="321" t="s">
        <v>24</v>
      </c>
      <c r="K274" s="322"/>
      <c r="L274" s="5" t="str">
        <f>IF(K274&gt;0,VLOOKUP(K274,男子登録情報!$M$68:$N$86,2,0),"")</f>
        <v/>
      </c>
      <c r="M274" s="321" t="s">
        <v>27</v>
      </c>
      <c r="N274" s="275"/>
      <c r="O274" s="276" t="str">
        <f t="shared" si="1622"/>
        <v/>
      </c>
      <c r="P274" s="277"/>
      <c r="Q274" s="329" t="str">
        <f t="shared" si="1612"/>
        <v/>
      </c>
      <c r="R274" s="479"/>
      <c r="S274" s="480"/>
      <c r="T274" s="481"/>
      <c r="U274" s="444"/>
      <c r="V274" s="444"/>
      <c r="X274" s="84">
        <f t="shared" si="1587"/>
        <v>0</v>
      </c>
      <c r="Z274" s="97">
        <f t="shared" si="1588"/>
        <v>0</v>
      </c>
      <c r="AA274" s="523">
        <f t="shared" ref="AA274" si="1625">C274</f>
        <v>0</v>
      </c>
      <c r="AB274" s="84" t="str">
        <f t="shared" si="1574"/>
        <v/>
      </c>
      <c r="AC274" s="84" t="str">
        <f t="shared" si="1575"/>
        <v/>
      </c>
      <c r="AD274" s="84" t="str">
        <f t="shared" si="1576"/>
        <v/>
      </c>
      <c r="AE274" s="84" t="str">
        <f t="shared" si="1577"/>
        <v/>
      </c>
      <c r="AF274" s="100">
        <f t="shared" si="1589"/>
        <v>0</v>
      </c>
      <c r="AG274" s="188" t="str">
        <f t="shared" ref="AG274" si="1626">IF(D274="","",D274)</f>
        <v/>
      </c>
      <c r="AH274" s="84" t="str">
        <f t="shared" si="1591"/>
        <v/>
      </c>
      <c r="AI274" s="84" t="str">
        <f t="shared" si="1592"/>
        <v/>
      </c>
      <c r="AJ274" s="104" t="str">
        <f t="shared" si="1579"/>
        <v/>
      </c>
      <c r="AK274" s="93">
        <f t="shared" si="1593"/>
        <v>0</v>
      </c>
      <c r="AL274" s="93">
        <f>IFERROR(IF(C274="",0,IF(COUNTIF($C$14:C274,C274)&gt;1,1,0)),"")</f>
        <v>0</v>
      </c>
      <c r="AN274" s="93">
        <f t="shared" si="1594"/>
        <v>0</v>
      </c>
      <c r="AO274" s="93" t="str">
        <f t="shared" si="1595"/>
        <v>00000</v>
      </c>
      <c r="AP274" s="109" t="str">
        <f t="shared" si="1596"/>
        <v>0秒0</v>
      </c>
      <c r="AQ274" s="110">
        <f t="shared" si="1597"/>
        <v>0</v>
      </c>
      <c r="AR274" s="110" t="str">
        <f t="shared" si="1598"/>
        <v>0</v>
      </c>
      <c r="AS274" s="110" t="str">
        <f t="shared" si="1599"/>
        <v>0</v>
      </c>
      <c r="AT274" s="110" t="str">
        <f t="shared" si="1600"/>
        <v>0m</v>
      </c>
      <c r="AU274" s="110" t="str">
        <f t="shared" si="1601"/>
        <v>点</v>
      </c>
      <c r="AV274" s="93">
        <f t="shared" si="1602"/>
        <v>0</v>
      </c>
      <c r="AW274" s="83" t="str">
        <f t="shared" si="1603"/>
        <v/>
      </c>
      <c r="AX274" s="93">
        <f t="shared" si="1604"/>
        <v>0</v>
      </c>
      <c r="AY274" s="93">
        <f t="shared" si="1605"/>
        <v>0</v>
      </c>
      <c r="AZ274" s="93">
        <f t="shared" si="1606"/>
        <v>0</v>
      </c>
      <c r="BA274" s="503">
        <f>IF(U274="",0,COUNTA($U$14:U275))</f>
        <v>0</v>
      </c>
      <c r="BB274" s="503">
        <f>IF(V274="",0,COUNTA($V$14:V275))</f>
        <v>0</v>
      </c>
      <c r="BC274" s="519" t="e">
        <f>IF(OR($L274="20100",$L275="20100",#REF!="20100"),COUNTIF($L$14:L275,"20100"),0)</f>
        <v>#REF!</v>
      </c>
      <c r="BD274" s="521" t="e">
        <f>IF($BC274=0,0,INDEX($N274:$N275,MATCH("20100",$L274:$L275,0),1))</f>
        <v>#REF!</v>
      </c>
      <c r="BE274" s="84" t="str">
        <f t="shared" si="1607"/>
        <v/>
      </c>
      <c r="BF274" s="84" t="str">
        <f t="shared" si="1608"/>
        <v/>
      </c>
      <c r="BG274" s="84" t="str">
        <f t="shared" si="1609"/>
        <v/>
      </c>
      <c r="BH274" s="124" t="str">
        <f>IF(K274="","",COUNTIF($BG$14:BG274,BG274))</f>
        <v/>
      </c>
      <c r="BI274" s="1" t="str">
        <f t="shared" si="1610"/>
        <v/>
      </c>
      <c r="BJ274" s="523" t="str">
        <f>IF(D274="","",COUNTIF($AG$14:AG274,AG274))</f>
        <v/>
      </c>
      <c r="BK274" s="523">
        <f t="shared" ref="BK274" si="1627">IF(BJ274=1,BJ274,0)</f>
        <v>0</v>
      </c>
      <c r="BL274" s="523" t="str">
        <f t="shared" ref="BL274" si="1628">IF(D274="","",$BP274)</f>
        <v/>
      </c>
      <c r="BM274" s="523" t="str">
        <f t="shared" ref="BM274" si="1629">IF(E274="","",$BP274)</f>
        <v/>
      </c>
      <c r="BN274" s="523" t="str">
        <f t="shared" ref="BN274" si="1630">IF(G274="","",$BP274)</f>
        <v/>
      </c>
      <c r="BO274" s="524" t="str">
        <f t="shared" ref="BO274" si="1631">IFERROR(IF(H274="","",BP274),"")</f>
        <v/>
      </c>
      <c r="BP274" s="523">
        <v>131</v>
      </c>
      <c r="BQ274" s="523">
        <f>IF(C274&gt;0,"",IF(COUNTIF(BL274:BO275,BP274)=4,"",1))</f>
        <v>1</v>
      </c>
      <c r="BR274" s="84">
        <f>COUNTIF($AH$14:AH274,AG274&amp;"-"&amp;"*5000m*")</f>
        <v>0</v>
      </c>
      <c r="BS274" s="523">
        <f>SUM(BR274:BR275)/3</f>
        <v>0</v>
      </c>
      <c r="BT274" s="524" t="str">
        <f>IF(AG274="","",IF(AND(COUNTA(K274:K275)=0,COUNTA(U274:V275)=0),1,""))</f>
        <v/>
      </c>
      <c r="BU274" s="523">
        <f>IF(AND($AG274="",COUNTA(U274)&gt;0),1,0)</f>
        <v>0</v>
      </c>
      <c r="BV274" s="523">
        <f>IF(AND($AG274="",COUNTA(V274)&gt;0),1,0)</f>
        <v>0</v>
      </c>
      <c r="BW274" s="523" t="str">
        <f t="shared" ref="BW274" si="1632">D274&amp;"-"&amp;U274</f>
        <v>-</v>
      </c>
      <c r="BX274" s="523" t="str">
        <f>IF(U274="","",COUNTIF($BW$14:BW274,BW274))</f>
        <v/>
      </c>
      <c r="BY274" s="523" t="str">
        <f t="shared" ref="BY274" si="1633">D274&amp;"-"&amp;V274</f>
        <v>-</v>
      </c>
      <c r="BZ274" s="523" t="str">
        <f>IF(V274="","",COUNTIF($BY$14:BY274,BY274))</f>
        <v/>
      </c>
      <c r="CA274" s="84" t="str">
        <f>IFERROR(IF(VLOOKUP(K274,種目数エラー用!$B:$C,2,FALSE)=(VLOOKUP(K275,種目数エラー用!$B:$C,2,FALSE)),1,""),"")</f>
        <v/>
      </c>
    </row>
    <row r="275" spans="1:79" s="1" customFormat="1" ht="18" customHeight="1" thickBot="1">
      <c r="A275" s="483"/>
      <c r="B275" s="477"/>
      <c r="C275" s="472"/>
      <c r="D275" s="470"/>
      <c r="E275" s="470"/>
      <c r="F275" s="470"/>
      <c r="G275" s="281" t="str">
        <f>IF(C274&gt;0,VLOOKUP(C274,男子登録情報!$A$1:$H$1688,5,0),"")</f>
        <v/>
      </c>
      <c r="H275" s="475"/>
      <c r="I275" s="475"/>
      <c r="J275" s="281" t="s">
        <v>28</v>
      </c>
      <c r="K275" s="280"/>
      <c r="L275" s="5" t="str">
        <f>IF(K275&gt;0,VLOOKUP(K275,男子登録情報!$M$68:$N$86,2,0),"")</f>
        <v/>
      </c>
      <c r="M275" s="281" t="s">
        <v>29</v>
      </c>
      <c r="N275" s="282"/>
      <c r="O275" s="278" t="str">
        <f t="shared" si="1622"/>
        <v/>
      </c>
      <c r="P275" s="279"/>
      <c r="Q275" s="332" t="str">
        <f t="shared" si="1612"/>
        <v/>
      </c>
      <c r="R275" s="463"/>
      <c r="S275" s="464"/>
      <c r="T275" s="465"/>
      <c r="U275" s="445"/>
      <c r="V275" s="445"/>
      <c r="X275" s="84">
        <f t="shared" si="1587"/>
        <v>0</v>
      </c>
      <c r="Z275" s="97">
        <f t="shared" si="1588"/>
        <v>0</v>
      </c>
      <c r="AA275" s="523"/>
      <c r="AB275" s="84" t="str">
        <f t="shared" si="1574"/>
        <v/>
      </c>
      <c r="AC275" s="84" t="str">
        <f t="shared" si="1575"/>
        <v/>
      </c>
      <c r="AD275" s="84" t="str">
        <f t="shared" si="1576"/>
        <v/>
      </c>
      <c r="AE275" s="84" t="str">
        <f t="shared" si="1577"/>
        <v/>
      </c>
      <c r="AF275" s="100">
        <f t="shared" si="1589"/>
        <v>0</v>
      </c>
      <c r="AG275" s="189" t="str">
        <f t="shared" ref="AG275" si="1634">AG274</f>
        <v/>
      </c>
      <c r="AH275" s="84" t="str">
        <f t="shared" si="1591"/>
        <v/>
      </c>
      <c r="AI275" s="84" t="str">
        <f t="shared" si="1592"/>
        <v/>
      </c>
      <c r="AJ275" s="104" t="str">
        <f t="shared" si="1579"/>
        <v/>
      </c>
      <c r="AK275" s="93">
        <f t="shared" si="1593"/>
        <v>0</v>
      </c>
      <c r="AL275" s="93">
        <f>IFERROR(IF(C275="",0,IF(COUNTIF($C$14:C275,C275)&gt;1,1,0)),"")</f>
        <v>0</v>
      </c>
      <c r="AN275" s="93">
        <f t="shared" si="1594"/>
        <v>0</v>
      </c>
      <c r="AO275" s="93" t="str">
        <f t="shared" si="1595"/>
        <v>00000</v>
      </c>
      <c r="AP275" s="109" t="str">
        <f t="shared" si="1596"/>
        <v>0秒0</v>
      </c>
      <c r="AQ275" s="110">
        <f t="shared" si="1597"/>
        <v>0</v>
      </c>
      <c r="AR275" s="110" t="str">
        <f t="shared" si="1598"/>
        <v>0</v>
      </c>
      <c r="AS275" s="110" t="str">
        <f t="shared" si="1599"/>
        <v>0</v>
      </c>
      <c r="AT275" s="110" t="str">
        <f t="shared" si="1600"/>
        <v>0m</v>
      </c>
      <c r="AU275" s="110" t="str">
        <f t="shared" si="1601"/>
        <v>点</v>
      </c>
      <c r="AV275" s="93">
        <f t="shared" si="1602"/>
        <v>0</v>
      </c>
      <c r="AW275" s="83" t="str">
        <f t="shared" si="1603"/>
        <v/>
      </c>
      <c r="AX275" s="93">
        <f t="shared" si="1604"/>
        <v>0</v>
      </c>
      <c r="AY275" s="93">
        <f t="shared" si="1605"/>
        <v>0</v>
      </c>
      <c r="AZ275" s="93">
        <f t="shared" si="1606"/>
        <v>0</v>
      </c>
      <c r="BA275" s="504"/>
      <c r="BB275" s="504"/>
      <c r="BC275" s="520"/>
      <c r="BD275" s="522"/>
      <c r="BE275" s="84" t="str">
        <f t="shared" si="1607"/>
        <v/>
      </c>
      <c r="BF275" s="84" t="str">
        <f t="shared" si="1608"/>
        <v/>
      </c>
      <c r="BG275" s="84" t="str">
        <f t="shared" si="1609"/>
        <v/>
      </c>
      <c r="BH275" s="124" t="str">
        <f>IF(K275="","",COUNTIF($BG$14:BG275,BG275))</f>
        <v/>
      </c>
      <c r="BI275" s="1" t="str">
        <f t="shared" si="1610"/>
        <v/>
      </c>
      <c r="BJ275" s="523"/>
      <c r="BK275" s="523"/>
      <c r="BL275" s="523"/>
      <c r="BM275" s="523"/>
      <c r="BN275" s="523"/>
      <c r="BO275" s="525"/>
      <c r="BP275" s="523"/>
      <c r="BQ275" s="523"/>
      <c r="BR275" s="84">
        <f>COUNTIF($AH$14:AH275,AG275&amp;"-"&amp;"*5000m*")</f>
        <v>0</v>
      </c>
      <c r="BS275" s="523"/>
      <c r="BT275" s="525"/>
      <c r="BU275" s="523"/>
      <c r="BV275" s="523"/>
      <c r="BW275" s="523"/>
      <c r="BX275" s="523"/>
      <c r="BY275" s="523"/>
      <c r="BZ275" s="523"/>
      <c r="CA275" s="84"/>
    </row>
    <row r="276" spans="1:79" s="1" customFormat="1" ht="18" customHeight="1" thickTop="1" thickBot="1">
      <c r="A276" s="482">
        <v>132</v>
      </c>
      <c r="B276" s="476" t="s">
        <v>1176</v>
      </c>
      <c r="C276" s="471"/>
      <c r="D276" s="469" t="str">
        <f>IF(C276&gt;0,VLOOKUP(C276,男子登録情報!$A$1:$H$1688,3,0),"")</f>
        <v/>
      </c>
      <c r="E276" s="469" t="str">
        <f>IF(C276&gt;0,VLOOKUP(C276,男子登録情報!$A$1:$H$1688,4,0),"")</f>
        <v/>
      </c>
      <c r="F276" s="469" t="str">
        <f>IF(C276&gt;0,VLOOKUP(C276,男子登録情報!$A$1:$H$1688,7,0),"")</f>
        <v/>
      </c>
      <c r="G276" s="320" t="str">
        <f>IF(C276&gt;0,VLOOKUP(C276,男子登録情報!$A$1:$H$1688,8,0),"")</f>
        <v/>
      </c>
      <c r="H276" s="475" t="e">
        <f>IF(G277&gt;0,VLOOKUP(G277,男子登録情報!$N$2:$O$49,2,0),"")</f>
        <v>#N/A</v>
      </c>
      <c r="I276" s="473" t="str">
        <f t="shared" ref="I276" si="1635">IF(C276&gt;0,TEXT(C276,"100000000"),"000000000")</f>
        <v>000000000</v>
      </c>
      <c r="J276" s="321" t="s">
        <v>24</v>
      </c>
      <c r="K276" s="322"/>
      <c r="L276" s="5" t="str">
        <f>IF(K276&gt;0,VLOOKUP(K276,男子登録情報!$M$68:$N$86,2,0),"")</f>
        <v/>
      </c>
      <c r="M276" s="321" t="s">
        <v>27</v>
      </c>
      <c r="N276" s="275"/>
      <c r="O276" s="276" t="str">
        <f t="shared" si="1622"/>
        <v/>
      </c>
      <c r="P276" s="277"/>
      <c r="Q276" s="329" t="str">
        <f t="shared" si="1612"/>
        <v/>
      </c>
      <c r="R276" s="479"/>
      <c r="S276" s="480"/>
      <c r="T276" s="481"/>
      <c r="U276" s="444"/>
      <c r="V276" s="444"/>
      <c r="X276" s="84">
        <f t="shared" si="1587"/>
        <v>0</v>
      </c>
      <c r="Z276" s="97">
        <f t="shared" si="1588"/>
        <v>0</v>
      </c>
      <c r="AA276" s="523">
        <f t="shared" ref="AA276" si="1636">C276</f>
        <v>0</v>
      </c>
      <c r="AB276" s="84" t="str">
        <f t="shared" si="1574"/>
        <v/>
      </c>
      <c r="AC276" s="84" t="str">
        <f t="shared" si="1575"/>
        <v/>
      </c>
      <c r="AD276" s="84" t="str">
        <f t="shared" si="1576"/>
        <v/>
      </c>
      <c r="AE276" s="84" t="str">
        <f t="shared" si="1577"/>
        <v/>
      </c>
      <c r="AF276" s="100">
        <f t="shared" si="1589"/>
        <v>0</v>
      </c>
      <c r="AG276" s="188" t="str">
        <f t="shared" ref="AG276" si="1637">IF(D276="","",D276)</f>
        <v/>
      </c>
      <c r="AH276" s="84" t="str">
        <f t="shared" si="1591"/>
        <v/>
      </c>
      <c r="AI276" s="84" t="str">
        <f t="shared" si="1592"/>
        <v/>
      </c>
      <c r="AJ276" s="104" t="str">
        <f t="shared" si="1579"/>
        <v/>
      </c>
      <c r="AK276" s="93">
        <f t="shared" si="1593"/>
        <v>0</v>
      </c>
      <c r="AL276" s="93">
        <f>IFERROR(IF(C276="",0,IF(COUNTIF($C$14:C276,C276)&gt;1,1,0)),"")</f>
        <v>0</v>
      </c>
      <c r="AN276" s="93">
        <f t="shared" si="1594"/>
        <v>0</v>
      </c>
      <c r="AO276" s="93" t="str">
        <f t="shared" si="1595"/>
        <v>00000</v>
      </c>
      <c r="AP276" s="109" t="str">
        <f t="shared" si="1596"/>
        <v>0秒0</v>
      </c>
      <c r="AQ276" s="110">
        <f t="shared" si="1597"/>
        <v>0</v>
      </c>
      <c r="AR276" s="110" t="str">
        <f t="shared" si="1598"/>
        <v>0</v>
      </c>
      <c r="AS276" s="110" t="str">
        <f t="shared" si="1599"/>
        <v>0</v>
      </c>
      <c r="AT276" s="110" t="str">
        <f t="shared" si="1600"/>
        <v>0m</v>
      </c>
      <c r="AU276" s="110" t="str">
        <f t="shared" si="1601"/>
        <v>点</v>
      </c>
      <c r="AV276" s="93">
        <f t="shared" si="1602"/>
        <v>0</v>
      </c>
      <c r="AW276" s="83" t="str">
        <f t="shared" si="1603"/>
        <v/>
      </c>
      <c r="AX276" s="93">
        <f t="shared" si="1604"/>
        <v>0</v>
      </c>
      <c r="AY276" s="93">
        <f t="shared" si="1605"/>
        <v>0</v>
      </c>
      <c r="AZ276" s="93">
        <f t="shared" si="1606"/>
        <v>0</v>
      </c>
      <c r="BA276" s="503">
        <f>IF(U276="",0,COUNTA($U$14:U277))</f>
        <v>0</v>
      </c>
      <c r="BB276" s="503">
        <f>IF(V276="",0,COUNTA($V$14:V277))</f>
        <v>0</v>
      </c>
      <c r="BC276" s="519" t="e">
        <f>IF(OR($L276="20100",$L277="20100",#REF!="20100"),COUNTIF($L$14:L277,"20100"),0)</f>
        <v>#REF!</v>
      </c>
      <c r="BD276" s="521" t="e">
        <f>IF($BC276=0,0,INDEX($N276:$N277,MATCH("20100",$L276:$L277,0),1))</f>
        <v>#REF!</v>
      </c>
      <c r="BE276" s="84" t="str">
        <f t="shared" si="1607"/>
        <v/>
      </c>
      <c r="BF276" s="84" t="str">
        <f t="shared" si="1608"/>
        <v/>
      </c>
      <c r="BG276" s="84" t="str">
        <f t="shared" si="1609"/>
        <v/>
      </c>
      <c r="BH276" s="124" t="str">
        <f>IF(K276="","",COUNTIF($BG$14:BG276,BG276))</f>
        <v/>
      </c>
      <c r="BI276" s="1" t="str">
        <f t="shared" si="1610"/>
        <v/>
      </c>
      <c r="BJ276" s="523" t="str">
        <f>IF(D276="","",COUNTIF($AG$14:AG276,AG276))</f>
        <v/>
      </c>
      <c r="BK276" s="523">
        <f t="shared" ref="BK276" si="1638">IF(BJ276=1,BJ276,0)</f>
        <v>0</v>
      </c>
      <c r="BL276" s="523" t="str">
        <f t="shared" ref="BL276" si="1639">IF(D276="","",$BP276)</f>
        <v/>
      </c>
      <c r="BM276" s="523" t="str">
        <f t="shared" ref="BM276" si="1640">IF(E276="","",$BP276)</f>
        <v/>
      </c>
      <c r="BN276" s="523" t="str">
        <f t="shared" ref="BN276" si="1641">IF(G276="","",$BP276)</f>
        <v/>
      </c>
      <c r="BO276" s="524" t="str">
        <f t="shared" ref="BO276" si="1642">IFERROR(IF(H276="","",BP276),"")</f>
        <v/>
      </c>
      <c r="BP276" s="523">
        <v>132</v>
      </c>
      <c r="BQ276" s="523">
        <f>IF(C276&gt;0,"",IF(COUNTIF(BL276:BO277,BP276)=4,"",1))</f>
        <v>1</v>
      </c>
      <c r="BR276" s="84">
        <f>COUNTIF($AH$14:AH276,AG276&amp;"-"&amp;"*5000m*")</f>
        <v>0</v>
      </c>
      <c r="BS276" s="523">
        <f>SUM(BR276:BR277)/3</f>
        <v>0</v>
      </c>
      <c r="BT276" s="524" t="str">
        <f>IF(AG276="","",IF(AND(COUNTA(K276:K277)=0,COUNTA(U276:V277)=0),1,""))</f>
        <v/>
      </c>
      <c r="BU276" s="523">
        <f>IF(AND($AG276="",COUNTA(U276)&gt;0),1,0)</f>
        <v>0</v>
      </c>
      <c r="BV276" s="523">
        <f>IF(AND($AG276="",COUNTA(V276)&gt;0),1,0)</f>
        <v>0</v>
      </c>
      <c r="BW276" s="523" t="str">
        <f t="shared" ref="BW276" si="1643">D276&amp;"-"&amp;U276</f>
        <v>-</v>
      </c>
      <c r="BX276" s="523" t="str">
        <f>IF(U276="","",COUNTIF($BW$14:BW276,BW276))</f>
        <v/>
      </c>
      <c r="BY276" s="523" t="str">
        <f t="shared" ref="BY276" si="1644">D276&amp;"-"&amp;V276</f>
        <v>-</v>
      </c>
      <c r="BZ276" s="523" t="str">
        <f>IF(V276="","",COUNTIF($BY$14:BY276,BY276))</f>
        <v/>
      </c>
      <c r="CA276" s="84" t="str">
        <f>IFERROR(IF(VLOOKUP(K276,種目数エラー用!$B:$C,2,FALSE)=(VLOOKUP(K277,種目数エラー用!$B:$C,2,FALSE)),1,""),"")</f>
        <v/>
      </c>
    </row>
    <row r="277" spans="1:79" s="1" customFormat="1" ht="18" customHeight="1" thickBot="1">
      <c r="A277" s="483"/>
      <c r="B277" s="477"/>
      <c r="C277" s="472"/>
      <c r="D277" s="470"/>
      <c r="E277" s="470"/>
      <c r="F277" s="470"/>
      <c r="G277" s="281" t="str">
        <f>IF(C276&gt;0,VLOOKUP(C276,男子登録情報!$A$1:$H$1688,5,0),"")</f>
        <v/>
      </c>
      <c r="H277" s="475"/>
      <c r="I277" s="475"/>
      <c r="J277" s="281" t="s">
        <v>28</v>
      </c>
      <c r="K277" s="280"/>
      <c r="L277" s="5" t="str">
        <f>IF(K277&gt;0,VLOOKUP(K277,男子登録情報!$M$68:$N$86,2,0),"")</f>
        <v/>
      </c>
      <c r="M277" s="281" t="s">
        <v>29</v>
      </c>
      <c r="N277" s="282"/>
      <c r="O277" s="278" t="str">
        <f t="shared" si="1622"/>
        <v/>
      </c>
      <c r="P277" s="279"/>
      <c r="Q277" s="332" t="str">
        <f t="shared" si="1612"/>
        <v/>
      </c>
      <c r="R277" s="463"/>
      <c r="S277" s="464"/>
      <c r="T277" s="465"/>
      <c r="U277" s="445"/>
      <c r="V277" s="445"/>
      <c r="X277" s="84">
        <f t="shared" si="1587"/>
        <v>0</v>
      </c>
      <c r="Z277" s="97">
        <f t="shared" si="1588"/>
        <v>0</v>
      </c>
      <c r="AA277" s="523"/>
      <c r="AB277" s="84" t="str">
        <f t="shared" si="1574"/>
        <v/>
      </c>
      <c r="AC277" s="84" t="str">
        <f t="shared" si="1575"/>
        <v/>
      </c>
      <c r="AD277" s="84" t="str">
        <f t="shared" si="1576"/>
        <v/>
      </c>
      <c r="AE277" s="84" t="str">
        <f t="shared" si="1577"/>
        <v/>
      </c>
      <c r="AF277" s="100">
        <f t="shared" si="1589"/>
        <v>0</v>
      </c>
      <c r="AG277" s="189" t="str">
        <f t="shared" ref="AG277" si="1645">AG276</f>
        <v/>
      </c>
      <c r="AH277" s="84" t="str">
        <f t="shared" si="1591"/>
        <v/>
      </c>
      <c r="AI277" s="84" t="str">
        <f t="shared" si="1592"/>
        <v/>
      </c>
      <c r="AJ277" s="104" t="str">
        <f t="shared" si="1579"/>
        <v/>
      </c>
      <c r="AK277" s="93">
        <f t="shared" si="1593"/>
        <v>0</v>
      </c>
      <c r="AL277" s="93">
        <f>IFERROR(IF(C277="",0,IF(COUNTIF($C$14:C277,C277)&gt;1,1,0)),"")</f>
        <v>0</v>
      </c>
      <c r="AN277" s="93">
        <f t="shared" si="1594"/>
        <v>0</v>
      </c>
      <c r="AO277" s="93" t="str">
        <f t="shared" si="1595"/>
        <v>00000</v>
      </c>
      <c r="AP277" s="109" t="str">
        <f t="shared" si="1596"/>
        <v>0秒0</v>
      </c>
      <c r="AQ277" s="110">
        <f t="shared" si="1597"/>
        <v>0</v>
      </c>
      <c r="AR277" s="110" t="str">
        <f t="shared" si="1598"/>
        <v>0</v>
      </c>
      <c r="AS277" s="110" t="str">
        <f t="shared" si="1599"/>
        <v>0</v>
      </c>
      <c r="AT277" s="110" t="str">
        <f t="shared" si="1600"/>
        <v>0m</v>
      </c>
      <c r="AU277" s="110" t="str">
        <f t="shared" si="1601"/>
        <v>点</v>
      </c>
      <c r="AV277" s="93">
        <f t="shared" si="1602"/>
        <v>0</v>
      </c>
      <c r="AW277" s="83" t="str">
        <f t="shared" si="1603"/>
        <v/>
      </c>
      <c r="AX277" s="93">
        <f t="shared" si="1604"/>
        <v>0</v>
      </c>
      <c r="AY277" s="93">
        <f t="shared" si="1605"/>
        <v>0</v>
      </c>
      <c r="AZ277" s="93">
        <f t="shared" si="1606"/>
        <v>0</v>
      </c>
      <c r="BA277" s="504"/>
      <c r="BB277" s="504"/>
      <c r="BC277" s="520"/>
      <c r="BD277" s="522"/>
      <c r="BE277" s="84" t="str">
        <f t="shared" si="1607"/>
        <v/>
      </c>
      <c r="BF277" s="84" t="str">
        <f t="shared" si="1608"/>
        <v/>
      </c>
      <c r="BG277" s="84" t="str">
        <f t="shared" si="1609"/>
        <v/>
      </c>
      <c r="BH277" s="124" t="str">
        <f>IF(K277="","",COUNTIF($BG$14:BG277,BG277))</f>
        <v/>
      </c>
      <c r="BI277" s="1" t="str">
        <f t="shared" si="1610"/>
        <v/>
      </c>
      <c r="BJ277" s="523"/>
      <c r="BK277" s="523"/>
      <c r="BL277" s="523"/>
      <c r="BM277" s="523"/>
      <c r="BN277" s="523"/>
      <c r="BO277" s="525"/>
      <c r="BP277" s="523"/>
      <c r="BQ277" s="523"/>
      <c r="BR277" s="84">
        <f>COUNTIF($AH$14:AH277,AG277&amp;"-"&amp;"*5000m*")</f>
        <v>0</v>
      </c>
      <c r="BS277" s="523"/>
      <c r="BT277" s="525"/>
      <c r="BU277" s="523"/>
      <c r="BV277" s="523"/>
      <c r="BW277" s="523"/>
      <c r="BX277" s="523"/>
      <c r="BY277" s="523"/>
      <c r="BZ277" s="523"/>
      <c r="CA277" s="84"/>
    </row>
    <row r="278" spans="1:79" s="1" customFormat="1" ht="18" customHeight="1" thickTop="1" thickBot="1">
      <c r="A278" s="482">
        <v>133</v>
      </c>
      <c r="B278" s="476" t="s">
        <v>1176</v>
      </c>
      <c r="C278" s="471"/>
      <c r="D278" s="469" t="str">
        <f>IF(C278&gt;0,VLOOKUP(C278,男子登録情報!$A$1:$H$1688,3,0),"")</f>
        <v/>
      </c>
      <c r="E278" s="469" t="str">
        <f>IF(C278&gt;0,VLOOKUP(C278,男子登録情報!$A$1:$H$1688,4,0),"")</f>
        <v/>
      </c>
      <c r="F278" s="469" t="str">
        <f>IF(C278&gt;0,VLOOKUP(C278,男子登録情報!$A$1:$H$1688,7,0),"")</f>
        <v/>
      </c>
      <c r="G278" s="320" t="str">
        <f>IF(C278&gt;0,VLOOKUP(C278,男子登録情報!$A$1:$H$1688,8,0),"")</f>
        <v/>
      </c>
      <c r="H278" s="475" t="e">
        <f>IF(G279&gt;0,VLOOKUP(G279,男子登録情報!$N$2:$O$49,2,0),"")</f>
        <v>#N/A</v>
      </c>
      <c r="I278" s="473" t="str">
        <f t="shared" ref="I278" si="1646">IF(C278&gt;0,TEXT(C278,"100000000"),"000000000")</f>
        <v>000000000</v>
      </c>
      <c r="J278" s="321" t="s">
        <v>24</v>
      </c>
      <c r="K278" s="322"/>
      <c r="L278" s="5" t="str">
        <f>IF(K278&gt;0,VLOOKUP(K278,男子登録情報!$M$68:$N$86,2,0),"")</f>
        <v/>
      </c>
      <c r="M278" s="321" t="s">
        <v>27</v>
      </c>
      <c r="N278" s="275"/>
      <c r="O278" s="276" t="str">
        <f t="shared" si="1622"/>
        <v/>
      </c>
      <c r="P278" s="277"/>
      <c r="Q278" s="329" t="str">
        <f t="shared" si="1612"/>
        <v/>
      </c>
      <c r="R278" s="479"/>
      <c r="S278" s="480"/>
      <c r="T278" s="481"/>
      <c r="U278" s="444"/>
      <c r="V278" s="444"/>
      <c r="X278" s="84">
        <f t="shared" si="1587"/>
        <v>0</v>
      </c>
      <c r="Z278" s="97">
        <f t="shared" si="1588"/>
        <v>0</v>
      </c>
      <c r="AA278" s="523">
        <f t="shared" ref="AA278" si="1647">C278</f>
        <v>0</v>
      </c>
      <c r="AB278" s="84" t="str">
        <f t="shared" si="1574"/>
        <v/>
      </c>
      <c r="AC278" s="84" t="str">
        <f t="shared" si="1575"/>
        <v/>
      </c>
      <c r="AD278" s="84" t="str">
        <f t="shared" si="1576"/>
        <v/>
      </c>
      <c r="AE278" s="84" t="str">
        <f t="shared" si="1577"/>
        <v/>
      </c>
      <c r="AF278" s="100">
        <f t="shared" si="1589"/>
        <v>0</v>
      </c>
      <c r="AG278" s="188" t="str">
        <f t="shared" ref="AG278" si="1648">IF(D278="","",D278)</f>
        <v/>
      </c>
      <c r="AH278" s="84" t="str">
        <f t="shared" si="1591"/>
        <v/>
      </c>
      <c r="AI278" s="84" t="str">
        <f t="shared" si="1592"/>
        <v/>
      </c>
      <c r="AJ278" s="104" t="str">
        <f t="shared" si="1579"/>
        <v/>
      </c>
      <c r="AK278" s="93">
        <f t="shared" si="1593"/>
        <v>0</v>
      </c>
      <c r="AL278" s="93">
        <f>IFERROR(IF(C278="",0,IF(COUNTIF($C$14:C278,C278)&gt;1,1,0)),"")</f>
        <v>0</v>
      </c>
      <c r="AN278" s="93">
        <f t="shared" si="1594"/>
        <v>0</v>
      </c>
      <c r="AO278" s="93" t="str">
        <f t="shared" si="1595"/>
        <v>00000</v>
      </c>
      <c r="AP278" s="109" t="str">
        <f t="shared" si="1596"/>
        <v>0秒0</v>
      </c>
      <c r="AQ278" s="110">
        <f t="shared" si="1597"/>
        <v>0</v>
      </c>
      <c r="AR278" s="110" t="str">
        <f t="shared" si="1598"/>
        <v>0</v>
      </c>
      <c r="AS278" s="110" t="str">
        <f t="shared" si="1599"/>
        <v>0</v>
      </c>
      <c r="AT278" s="110" t="str">
        <f t="shared" si="1600"/>
        <v>0m</v>
      </c>
      <c r="AU278" s="110" t="str">
        <f t="shared" si="1601"/>
        <v>点</v>
      </c>
      <c r="AV278" s="93">
        <f t="shared" si="1602"/>
        <v>0</v>
      </c>
      <c r="AW278" s="83" t="str">
        <f t="shared" si="1603"/>
        <v/>
      </c>
      <c r="AX278" s="93">
        <f t="shared" si="1604"/>
        <v>0</v>
      </c>
      <c r="AY278" s="93">
        <f t="shared" si="1605"/>
        <v>0</v>
      </c>
      <c r="AZ278" s="93">
        <f t="shared" si="1606"/>
        <v>0</v>
      </c>
      <c r="BA278" s="503">
        <f>IF(U278="",0,COUNTA($U$14:U279))</f>
        <v>0</v>
      </c>
      <c r="BB278" s="503">
        <f>IF(V278="",0,COUNTA($V$14:V279))</f>
        <v>0</v>
      </c>
      <c r="BC278" s="519" t="e">
        <f>IF(OR($L278="20100",$L279="20100",#REF!="20100"),COUNTIF($L$14:L279,"20100"),0)</f>
        <v>#REF!</v>
      </c>
      <c r="BD278" s="521" t="e">
        <f>IF($BC278=0,0,INDEX($N278:$N279,MATCH("20100",$L278:$L279,0),1))</f>
        <v>#REF!</v>
      </c>
      <c r="BE278" s="84" t="str">
        <f t="shared" si="1607"/>
        <v/>
      </c>
      <c r="BF278" s="84" t="str">
        <f t="shared" si="1608"/>
        <v/>
      </c>
      <c r="BG278" s="84" t="str">
        <f t="shared" si="1609"/>
        <v/>
      </c>
      <c r="BH278" s="124" t="str">
        <f>IF(K278="","",COUNTIF($BG$14:BG278,BG278))</f>
        <v/>
      </c>
      <c r="BI278" s="1" t="str">
        <f t="shared" si="1610"/>
        <v/>
      </c>
      <c r="BJ278" s="523" t="str">
        <f>IF(D278="","",COUNTIF($AG$14:AG278,AG278))</f>
        <v/>
      </c>
      <c r="BK278" s="523">
        <f t="shared" ref="BK278" si="1649">IF(BJ278=1,BJ278,0)</f>
        <v>0</v>
      </c>
      <c r="BL278" s="523" t="str">
        <f t="shared" ref="BL278" si="1650">IF(D278="","",$BP278)</f>
        <v/>
      </c>
      <c r="BM278" s="523" t="str">
        <f t="shared" ref="BM278" si="1651">IF(E278="","",$BP278)</f>
        <v/>
      </c>
      <c r="BN278" s="523" t="str">
        <f t="shared" ref="BN278" si="1652">IF(G278="","",$BP278)</f>
        <v/>
      </c>
      <c r="BO278" s="524" t="str">
        <f t="shared" ref="BO278" si="1653">IFERROR(IF(H278="","",BP278),"")</f>
        <v/>
      </c>
      <c r="BP278" s="523">
        <v>133</v>
      </c>
      <c r="BQ278" s="523">
        <f>IF(C278&gt;0,"",IF(COUNTIF(BL278:BO279,BP278)=4,"",1))</f>
        <v>1</v>
      </c>
      <c r="BR278" s="84">
        <f>COUNTIF($AH$14:AH278,AG278&amp;"-"&amp;"*5000m*")</f>
        <v>0</v>
      </c>
      <c r="BS278" s="523">
        <f>SUM(BR278:BR279)/3</f>
        <v>0</v>
      </c>
      <c r="BT278" s="524" t="str">
        <f>IF(AG278="","",IF(AND(COUNTA(K278:K279)=0,COUNTA(U278:V279)=0),1,""))</f>
        <v/>
      </c>
      <c r="BU278" s="523">
        <f>IF(AND($AG278="",COUNTA(U278)&gt;0),1,0)</f>
        <v>0</v>
      </c>
      <c r="BV278" s="523">
        <f>IF(AND($AG278="",COUNTA(V278)&gt;0),1,0)</f>
        <v>0</v>
      </c>
      <c r="BW278" s="523" t="str">
        <f t="shared" ref="BW278" si="1654">D278&amp;"-"&amp;U278</f>
        <v>-</v>
      </c>
      <c r="BX278" s="523" t="str">
        <f>IF(U278="","",COUNTIF($BW$14:BW278,BW278))</f>
        <v/>
      </c>
      <c r="BY278" s="523" t="str">
        <f t="shared" ref="BY278" si="1655">D278&amp;"-"&amp;V278</f>
        <v>-</v>
      </c>
      <c r="BZ278" s="523" t="str">
        <f>IF(V278="","",COUNTIF($BY$14:BY278,BY278))</f>
        <v/>
      </c>
      <c r="CA278" s="84" t="str">
        <f>IFERROR(IF(VLOOKUP(K278,種目数エラー用!$B:$C,2,FALSE)=(VLOOKUP(K279,種目数エラー用!$B:$C,2,FALSE)),1,""),"")</f>
        <v/>
      </c>
    </row>
    <row r="279" spans="1:79" s="1" customFormat="1" ht="18" customHeight="1" thickBot="1">
      <c r="A279" s="483"/>
      <c r="B279" s="477"/>
      <c r="C279" s="472"/>
      <c r="D279" s="470"/>
      <c r="E279" s="470"/>
      <c r="F279" s="470"/>
      <c r="G279" s="281" t="str">
        <f>IF(C278&gt;0,VLOOKUP(C278,男子登録情報!$A$1:$H$1688,5,0),"")</f>
        <v/>
      </c>
      <c r="H279" s="475"/>
      <c r="I279" s="475"/>
      <c r="J279" s="281" t="s">
        <v>28</v>
      </c>
      <c r="K279" s="280"/>
      <c r="L279" s="5" t="str">
        <f>IF(K279&gt;0,VLOOKUP(K279,男子登録情報!$M$68:$N$86,2,0),"")</f>
        <v/>
      </c>
      <c r="M279" s="281" t="s">
        <v>29</v>
      </c>
      <c r="N279" s="282"/>
      <c r="O279" s="278" t="str">
        <f t="shared" si="1622"/>
        <v/>
      </c>
      <c r="P279" s="279"/>
      <c r="Q279" s="332" t="str">
        <f t="shared" si="1612"/>
        <v/>
      </c>
      <c r="R279" s="463"/>
      <c r="S279" s="464"/>
      <c r="T279" s="465"/>
      <c r="U279" s="445"/>
      <c r="V279" s="445"/>
      <c r="X279" s="84">
        <f t="shared" si="1587"/>
        <v>0</v>
      </c>
      <c r="Z279" s="97">
        <f t="shared" si="1588"/>
        <v>0</v>
      </c>
      <c r="AA279" s="523"/>
      <c r="AB279" s="84" t="str">
        <f t="shared" si="1574"/>
        <v/>
      </c>
      <c r="AC279" s="84" t="str">
        <f t="shared" si="1575"/>
        <v/>
      </c>
      <c r="AD279" s="84" t="str">
        <f t="shared" si="1576"/>
        <v/>
      </c>
      <c r="AE279" s="84" t="str">
        <f t="shared" si="1577"/>
        <v/>
      </c>
      <c r="AF279" s="100">
        <f t="shared" si="1589"/>
        <v>0</v>
      </c>
      <c r="AG279" s="189" t="str">
        <f t="shared" ref="AG279" si="1656">AG278</f>
        <v/>
      </c>
      <c r="AH279" s="84" t="str">
        <f t="shared" si="1591"/>
        <v/>
      </c>
      <c r="AI279" s="84" t="str">
        <f t="shared" si="1592"/>
        <v/>
      </c>
      <c r="AJ279" s="104" t="str">
        <f t="shared" si="1579"/>
        <v/>
      </c>
      <c r="AK279" s="93">
        <f t="shared" si="1593"/>
        <v>0</v>
      </c>
      <c r="AL279" s="93">
        <f>IFERROR(IF(C279="",0,IF(COUNTIF($C$14:C279,C279)&gt;1,1,0)),"")</f>
        <v>0</v>
      </c>
      <c r="AN279" s="93">
        <f t="shared" si="1594"/>
        <v>0</v>
      </c>
      <c r="AO279" s="93" t="str">
        <f t="shared" si="1595"/>
        <v>00000</v>
      </c>
      <c r="AP279" s="109" t="str">
        <f t="shared" si="1596"/>
        <v>0秒0</v>
      </c>
      <c r="AQ279" s="110">
        <f t="shared" si="1597"/>
        <v>0</v>
      </c>
      <c r="AR279" s="110" t="str">
        <f t="shared" si="1598"/>
        <v>0</v>
      </c>
      <c r="AS279" s="110" t="str">
        <f t="shared" si="1599"/>
        <v>0</v>
      </c>
      <c r="AT279" s="110" t="str">
        <f t="shared" si="1600"/>
        <v>0m</v>
      </c>
      <c r="AU279" s="110" t="str">
        <f t="shared" si="1601"/>
        <v>点</v>
      </c>
      <c r="AV279" s="93">
        <f t="shared" si="1602"/>
        <v>0</v>
      </c>
      <c r="AW279" s="83" t="str">
        <f t="shared" si="1603"/>
        <v/>
      </c>
      <c r="AX279" s="93">
        <f t="shared" si="1604"/>
        <v>0</v>
      </c>
      <c r="AY279" s="93">
        <f t="shared" si="1605"/>
        <v>0</v>
      </c>
      <c r="AZ279" s="93">
        <f t="shared" si="1606"/>
        <v>0</v>
      </c>
      <c r="BA279" s="504"/>
      <c r="BB279" s="504"/>
      <c r="BC279" s="520"/>
      <c r="BD279" s="522"/>
      <c r="BE279" s="84" t="str">
        <f t="shared" si="1607"/>
        <v/>
      </c>
      <c r="BF279" s="84" t="str">
        <f t="shared" si="1608"/>
        <v/>
      </c>
      <c r="BG279" s="84" t="str">
        <f t="shared" si="1609"/>
        <v/>
      </c>
      <c r="BH279" s="124" t="str">
        <f>IF(K279="","",COUNTIF($BG$14:BG279,BG279))</f>
        <v/>
      </c>
      <c r="BI279" s="1" t="str">
        <f t="shared" si="1610"/>
        <v/>
      </c>
      <c r="BJ279" s="523"/>
      <c r="BK279" s="523"/>
      <c r="BL279" s="523"/>
      <c r="BM279" s="523"/>
      <c r="BN279" s="523"/>
      <c r="BO279" s="525"/>
      <c r="BP279" s="523"/>
      <c r="BQ279" s="523"/>
      <c r="BR279" s="84">
        <f>COUNTIF($AH$14:AH279,AG279&amp;"-"&amp;"*5000m*")</f>
        <v>0</v>
      </c>
      <c r="BS279" s="523"/>
      <c r="BT279" s="525"/>
      <c r="BU279" s="523"/>
      <c r="BV279" s="523"/>
      <c r="BW279" s="523"/>
      <c r="BX279" s="523"/>
      <c r="BY279" s="523"/>
      <c r="BZ279" s="523"/>
      <c r="CA279" s="84"/>
    </row>
    <row r="280" spans="1:79" s="1" customFormat="1" ht="18" customHeight="1" thickTop="1" thickBot="1">
      <c r="A280" s="482">
        <v>134</v>
      </c>
      <c r="B280" s="476" t="s">
        <v>1176</v>
      </c>
      <c r="C280" s="471"/>
      <c r="D280" s="469" t="str">
        <f>IF(C280&gt;0,VLOOKUP(C280,男子登録情報!$A$1:$H$1688,3,0),"")</f>
        <v/>
      </c>
      <c r="E280" s="469" t="str">
        <f>IF(C280&gt;0,VLOOKUP(C280,男子登録情報!$A$1:$H$1688,4,0),"")</f>
        <v/>
      </c>
      <c r="F280" s="469" t="str">
        <f>IF(C280&gt;0,VLOOKUP(C280,男子登録情報!$A$1:$H$1688,7,0),"")</f>
        <v/>
      </c>
      <c r="G280" s="320" t="str">
        <f>IF(C280&gt;0,VLOOKUP(C280,男子登録情報!$A$1:$H$1688,8,0),"")</f>
        <v/>
      </c>
      <c r="H280" s="475" t="e">
        <f>IF(G281&gt;0,VLOOKUP(G281,男子登録情報!$N$2:$O$49,2,0),"")</f>
        <v>#N/A</v>
      </c>
      <c r="I280" s="473" t="str">
        <f t="shared" ref="I280" si="1657">IF(C280&gt;0,TEXT(C280,"100000000"),"000000000")</f>
        <v>000000000</v>
      </c>
      <c r="J280" s="321" t="s">
        <v>24</v>
      </c>
      <c r="K280" s="322"/>
      <c r="L280" s="5" t="str">
        <f>IF(K280&gt;0,VLOOKUP(K280,男子登録情報!$M$68:$N$86,2,0),"")</f>
        <v/>
      </c>
      <c r="M280" s="321" t="s">
        <v>27</v>
      </c>
      <c r="N280" s="275"/>
      <c r="O280" s="276" t="str">
        <f t="shared" si="1622"/>
        <v/>
      </c>
      <c r="P280" s="277"/>
      <c r="Q280" s="329" t="str">
        <f t="shared" si="1612"/>
        <v/>
      </c>
      <c r="R280" s="479"/>
      <c r="S280" s="480"/>
      <c r="T280" s="481"/>
      <c r="U280" s="444"/>
      <c r="V280" s="444"/>
      <c r="X280" s="84">
        <f t="shared" si="1587"/>
        <v>0</v>
      </c>
      <c r="Z280" s="97">
        <f t="shared" si="1588"/>
        <v>0</v>
      </c>
      <c r="AA280" s="523">
        <f t="shared" ref="AA280" si="1658">C280</f>
        <v>0</v>
      </c>
      <c r="AB280" s="84" t="str">
        <f t="shared" si="1574"/>
        <v/>
      </c>
      <c r="AC280" s="84" t="str">
        <f t="shared" si="1575"/>
        <v/>
      </c>
      <c r="AD280" s="84" t="str">
        <f t="shared" si="1576"/>
        <v/>
      </c>
      <c r="AE280" s="84" t="str">
        <f t="shared" si="1577"/>
        <v/>
      </c>
      <c r="AF280" s="100">
        <f t="shared" si="1589"/>
        <v>0</v>
      </c>
      <c r="AG280" s="188" t="str">
        <f t="shared" ref="AG280" si="1659">IF(D280="","",D280)</f>
        <v/>
      </c>
      <c r="AH280" s="84" t="str">
        <f t="shared" si="1591"/>
        <v/>
      </c>
      <c r="AI280" s="84" t="str">
        <f t="shared" si="1592"/>
        <v/>
      </c>
      <c r="AJ280" s="104" t="str">
        <f t="shared" si="1579"/>
        <v/>
      </c>
      <c r="AK280" s="93">
        <f t="shared" si="1593"/>
        <v>0</v>
      </c>
      <c r="AL280" s="93">
        <f>IFERROR(IF(C280="",0,IF(COUNTIF($C$14:C280,C280)&gt;1,1,0)),"")</f>
        <v>0</v>
      </c>
      <c r="AN280" s="93">
        <f t="shared" si="1594"/>
        <v>0</v>
      </c>
      <c r="AO280" s="93" t="str">
        <f t="shared" si="1595"/>
        <v>00000</v>
      </c>
      <c r="AP280" s="109" t="str">
        <f t="shared" si="1596"/>
        <v>0秒0</v>
      </c>
      <c r="AQ280" s="110">
        <f t="shared" si="1597"/>
        <v>0</v>
      </c>
      <c r="AR280" s="110" t="str">
        <f t="shared" si="1598"/>
        <v>0</v>
      </c>
      <c r="AS280" s="110" t="str">
        <f t="shared" si="1599"/>
        <v>0</v>
      </c>
      <c r="AT280" s="110" t="str">
        <f t="shared" si="1600"/>
        <v>0m</v>
      </c>
      <c r="AU280" s="110" t="str">
        <f t="shared" si="1601"/>
        <v>点</v>
      </c>
      <c r="AV280" s="93">
        <f t="shared" si="1602"/>
        <v>0</v>
      </c>
      <c r="AW280" s="83" t="str">
        <f t="shared" si="1603"/>
        <v/>
      </c>
      <c r="AX280" s="93">
        <f t="shared" si="1604"/>
        <v>0</v>
      </c>
      <c r="AY280" s="93">
        <f t="shared" si="1605"/>
        <v>0</v>
      </c>
      <c r="AZ280" s="93">
        <f t="shared" si="1606"/>
        <v>0</v>
      </c>
      <c r="BA280" s="503">
        <f>IF(U280="",0,COUNTA($U$14:U281))</f>
        <v>0</v>
      </c>
      <c r="BB280" s="503">
        <f>IF(V280="",0,COUNTA($V$14:V281))</f>
        <v>0</v>
      </c>
      <c r="BC280" s="519" t="e">
        <f>IF(OR($L280="20100",$L281="20100",#REF!="20100"),COUNTIF($L$14:L281,"20100"),0)</f>
        <v>#REF!</v>
      </c>
      <c r="BD280" s="521" t="e">
        <f>IF($BC280=0,0,INDEX($N280:$N281,MATCH("20100",$L280:$L281,0),1))</f>
        <v>#REF!</v>
      </c>
      <c r="BE280" s="84" t="str">
        <f t="shared" si="1607"/>
        <v/>
      </c>
      <c r="BF280" s="84" t="str">
        <f t="shared" si="1608"/>
        <v/>
      </c>
      <c r="BG280" s="84" t="str">
        <f t="shared" si="1609"/>
        <v/>
      </c>
      <c r="BH280" s="124" t="str">
        <f>IF(K280="","",COUNTIF($BG$14:BG280,BG280))</f>
        <v/>
      </c>
      <c r="BI280" s="1" t="str">
        <f t="shared" si="1610"/>
        <v/>
      </c>
      <c r="BJ280" s="523" t="str">
        <f>IF(D280="","",COUNTIF($AG$14:AG280,AG280))</f>
        <v/>
      </c>
      <c r="BK280" s="523">
        <f t="shared" ref="BK280" si="1660">IF(BJ280=1,BJ280,0)</f>
        <v>0</v>
      </c>
      <c r="BL280" s="523" t="str">
        <f t="shared" ref="BL280" si="1661">IF(D280="","",$BP280)</f>
        <v/>
      </c>
      <c r="BM280" s="523" t="str">
        <f t="shared" ref="BM280" si="1662">IF(E280="","",$BP280)</f>
        <v/>
      </c>
      <c r="BN280" s="523" t="str">
        <f t="shared" ref="BN280" si="1663">IF(G280="","",$BP280)</f>
        <v/>
      </c>
      <c r="BO280" s="524" t="str">
        <f t="shared" ref="BO280" si="1664">IFERROR(IF(H280="","",BP280),"")</f>
        <v/>
      </c>
      <c r="BP280" s="523">
        <v>134</v>
      </c>
      <c r="BQ280" s="523">
        <f>IF(C280&gt;0,"",IF(COUNTIF(BL280:BO281,BP280)=4,"",1))</f>
        <v>1</v>
      </c>
      <c r="BR280" s="84">
        <f>COUNTIF($AH$14:AH280,AG280&amp;"-"&amp;"*5000m*")</f>
        <v>0</v>
      </c>
      <c r="BS280" s="523">
        <f>SUM(BR280:BR281)/3</f>
        <v>0</v>
      </c>
      <c r="BT280" s="524" t="str">
        <f>IF(AG280="","",IF(AND(COUNTA(K280:K281)=0,COUNTA(U280:V281)=0),1,""))</f>
        <v/>
      </c>
      <c r="BU280" s="523">
        <f>IF(AND($AG280="",COUNTA(U280)&gt;0),1,0)</f>
        <v>0</v>
      </c>
      <c r="BV280" s="523">
        <f>IF(AND($AG280="",COUNTA(V280)&gt;0),1,0)</f>
        <v>0</v>
      </c>
      <c r="BW280" s="523" t="str">
        <f t="shared" ref="BW280" si="1665">D280&amp;"-"&amp;U280</f>
        <v>-</v>
      </c>
      <c r="BX280" s="523" t="str">
        <f>IF(U280="","",COUNTIF($BW$14:BW280,BW280))</f>
        <v/>
      </c>
      <c r="BY280" s="523" t="str">
        <f t="shared" ref="BY280" si="1666">D280&amp;"-"&amp;V280</f>
        <v>-</v>
      </c>
      <c r="BZ280" s="523" t="str">
        <f>IF(V280="","",COUNTIF($BY$14:BY280,BY280))</f>
        <v/>
      </c>
      <c r="CA280" s="84" t="str">
        <f>IFERROR(IF(VLOOKUP(K280,種目数エラー用!$B:$C,2,FALSE)=(VLOOKUP(K281,種目数エラー用!$B:$C,2,FALSE)),1,""),"")</f>
        <v/>
      </c>
    </row>
    <row r="281" spans="1:79" s="1" customFormat="1" ht="18" customHeight="1" thickBot="1">
      <c r="A281" s="483"/>
      <c r="B281" s="477"/>
      <c r="C281" s="472"/>
      <c r="D281" s="470"/>
      <c r="E281" s="470"/>
      <c r="F281" s="470"/>
      <c r="G281" s="281" t="str">
        <f>IF(C280&gt;0,VLOOKUP(C280,男子登録情報!$A$1:$H$1688,5,0),"")</f>
        <v/>
      </c>
      <c r="H281" s="475"/>
      <c r="I281" s="475"/>
      <c r="J281" s="281" t="s">
        <v>28</v>
      </c>
      <c r="K281" s="280"/>
      <c r="L281" s="5" t="str">
        <f>IF(K281&gt;0,VLOOKUP(K281,男子登録情報!$M$68:$N$86,2,0),"")</f>
        <v/>
      </c>
      <c r="M281" s="281" t="s">
        <v>29</v>
      </c>
      <c r="N281" s="282"/>
      <c r="O281" s="278" t="str">
        <f t="shared" si="1622"/>
        <v/>
      </c>
      <c r="P281" s="279"/>
      <c r="Q281" s="332" t="str">
        <f t="shared" si="1612"/>
        <v/>
      </c>
      <c r="R281" s="463"/>
      <c r="S281" s="464"/>
      <c r="T281" s="465"/>
      <c r="U281" s="445"/>
      <c r="V281" s="445"/>
      <c r="X281" s="84">
        <f t="shared" si="1587"/>
        <v>0</v>
      </c>
      <c r="Z281" s="97">
        <f t="shared" si="1588"/>
        <v>0</v>
      </c>
      <c r="AA281" s="523"/>
      <c r="AB281" s="84" t="str">
        <f t="shared" si="1574"/>
        <v/>
      </c>
      <c r="AC281" s="84" t="str">
        <f t="shared" si="1575"/>
        <v/>
      </c>
      <c r="AD281" s="84" t="str">
        <f t="shared" si="1576"/>
        <v/>
      </c>
      <c r="AE281" s="84" t="str">
        <f t="shared" si="1577"/>
        <v/>
      </c>
      <c r="AF281" s="100">
        <f t="shared" si="1589"/>
        <v>0</v>
      </c>
      <c r="AG281" s="189" t="str">
        <f t="shared" ref="AG281" si="1667">AG280</f>
        <v/>
      </c>
      <c r="AH281" s="84" t="str">
        <f t="shared" si="1591"/>
        <v/>
      </c>
      <c r="AI281" s="84" t="str">
        <f t="shared" si="1592"/>
        <v/>
      </c>
      <c r="AJ281" s="104" t="str">
        <f t="shared" si="1579"/>
        <v/>
      </c>
      <c r="AK281" s="93">
        <f t="shared" si="1593"/>
        <v>0</v>
      </c>
      <c r="AL281" s="93">
        <f>IFERROR(IF(C281="",0,IF(COUNTIF($C$14:C281,C281)&gt;1,1,0)),"")</f>
        <v>0</v>
      </c>
      <c r="AN281" s="93">
        <f t="shared" si="1594"/>
        <v>0</v>
      </c>
      <c r="AO281" s="93" t="str">
        <f t="shared" si="1595"/>
        <v>00000</v>
      </c>
      <c r="AP281" s="109" t="str">
        <f t="shared" si="1596"/>
        <v>0秒0</v>
      </c>
      <c r="AQ281" s="110">
        <f t="shared" si="1597"/>
        <v>0</v>
      </c>
      <c r="AR281" s="110" t="str">
        <f t="shared" si="1598"/>
        <v>0</v>
      </c>
      <c r="AS281" s="110" t="str">
        <f t="shared" si="1599"/>
        <v>0</v>
      </c>
      <c r="AT281" s="110" t="str">
        <f t="shared" si="1600"/>
        <v>0m</v>
      </c>
      <c r="AU281" s="110" t="str">
        <f t="shared" si="1601"/>
        <v>点</v>
      </c>
      <c r="AV281" s="93">
        <f t="shared" si="1602"/>
        <v>0</v>
      </c>
      <c r="AW281" s="83" t="str">
        <f t="shared" si="1603"/>
        <v/>
      </c>
      <c r="AX281" s="93">
        <f t="shared" si="1604"/>
        <v>0</v>
      </c>
      <c r="AY281" s="93">
        <f t="shared" si="1605"/>
        <v>0</v>
      </c>
      <c r="AZ281" s="93">
        <f t="shared" si="1606"/>
        <v>0</v>
      </c>
      <c r="BA281" s="504"/>
      <c r="BB281" s="504"/>
      <c r="BC281" s="520"/>
      <c r="BD281" s="522"/>
      <c r="BE281" s="84" t="str">
        <f t="shared" si="1607"/>
        <v/>
      </c>
      <c r="BF281" s="84" t="str">
        <f t="shared" si="1608"/>
        <v/>
      </c>
      <c r="BG281" s="84" t="str">
        <f t="shared" si="1609"/>
        <v/>
      </c>
      <c r="BH281" s="124" t="str">
        <f>IF(K281="","",COUNTIF($BG$14:BG281,BG281))</f>
        <v/>
      </c>
      <c r="BI281" s="1" t="str">
        <f t="shared" si="1610"/>
        <v/>
      </c>
      <c r="BJ281" s="523"/>
      <c r="BK281" s="523"/>
      <c r="BL281" s="523"/>
      <c r="BM281" s="523"/>
      <c r="BN281" s="523"/>
      <c r="BO281" s="525"/>
      <c r="BP281" s="523"/>
      <c r="BQ281" s="523"/>
      <c r="BR281" s="84">
        <f>COUNTIF($AH$14:AH281,AG281&amp;"-"&amp;"*5000m*")</f>
        <v>0</v>
      </c>
      <c r="BS281" s="523"/>
      <c r="BT281" s="525"/>
      <c r="BU281" s="523"/>
      <c r="BV281" s="523"/>
      <c r="BW281" s="523"/>
      <c r="BX281" s="523"/>
      <c r="BY281" s="523"/>
      <c r="BZ281" s="523"/>
      <c r="CA281" s="84"/>
    </row>
    <row r="282" spans="1:79" s="1" customFormat="1" ht="18" customHeight="1" thickTop="1" thickBot="1">
      <c r="A282" s="482">
        <v>135</v>
      </c>
      <c r="B282" s="476" t="s">
        <v>1176</v>
      </c>
      <c r="C282" s="471"/>
      <c r="D282" s="469" t="str">
        <f>IF(C282&gt;0,VLOOKUP(C282,男子登録情報!$A$1:$H$1688,3,0),"")</f>
        <v/>
      </c>
      <c r="E282" s="469" t="str">
        <f>IF(C282&gt;0,VLOOKUP(C282,男子登録情報!$A$1:$H$1688,4,0),"")</f>
        <v/>
      </c>
      <c r="F282" s="469" t="str">
        <f>IF(C282&gt;0,VLOOKUP(C282,男子登録情報!$A$1:$H$1688,7,0),"")</f>
        <v/>
      </c>
      <c r="G282" s="320" t="str">
        <f>IF(C282&gt;0,VLOOKUP(C282,男子登録情報!$A$1:$H$1688,8,0),"")</f>
        <v/>
      </c>
      <c r="H282" s="475" t="e">
        <f>IF(G283&gt;0,VLOOKUP(G283,男子登録情報!$N$2:$O$49,2,0),"")</f>
        <v>#N/A</v>
      </c>
      <c r="I282" s="473" t="str">
        <f t="shared" ref="I282" si="1668">IF(C282&gt;0,TEXT(C282,"100000000"),"000000000")</f>
        <v>000000000</v>
      </c>
      <c r="J282" s="321" t="s">
        <v>24</v>
      </c>
      <c r="K282" s="322"/>
      <c r="L282" s="5" t="str">
        <f>IF(K282&gt;0,VLOOKUP(K282,男子登録情報!$M$68:$N$86,2,0),"")</f>
        <v/>
      </c>
      <c r="M282" s="321" t="s">
        <v>27</v>
      </c>
      <c r="N282" s="275"/>
      <c r="O282" s="276" t="str">
        <f t="shared" si="1622"/>
        <v/>
      </c>
      <c r="P282" s="277"/>
      <c r="Q282" s="329" t="str">
        <f t="shared" si="1612"/>
        <v/>
      </c>
      <c r="R282" s="479"/>
      <c r="S282" s="480"/>
      <c r="T282" s="481"/>
      <c r="U282" s="444"/>
      <c r="V282" s="444"/>
      <c r="X282" s="84">
        <f t="shared" si="1587"/>
        <v>0</v>
      </c>
      <c r="Z282" s="97">
        <f t="shared" si="1588"/>
        <v>0</v>
      </c>
      <c r="AA282" s="523">
        <f t="shared" ref="AA282" si="1669">C282</f>
        <v>0</v>
      </c>
      <c r="AB282" s="84" t="str">
        <f t="shared" si="1574"/>
        <v/>
      </c>
      <c r="AC282" s="84" t="str">
        <f t="shared" si="1575"/>
        <v/>
      </c>
      <c r="AD282" s="84" t="str">
        <f t="shared" si="1576"/>
        <v/>
      </c>
      <c r="AE282" s="84" t="str">
        <f t="shared" si="1577"/>
        <v/>
      </c>
      <c r="AF282" s="100">
        <f t="shared" si="1589"/>
        <v>0</v>
      </c>
      <c r="AG282" s="188" t="str">
        <f t="shared" ref="AG282" si="1670">IF(D282="","",D282)</f>
        <v/>
      </c>
      <c r="AH282" s="84" t="str">
        <f t="shared" si="1591"/>
        <v/>
      </c>
      <c r="AI282" s="84" t="str">
        <f t="shared" si="1592"/>
        <v/>
      </c>
      <c r="AJ282" s="104" t="str">
        <f t="shared" si="1579"/>
        <v/>
      </c>
      <c r="AK282" s="93">
        <f t="shared" si="1593"/>
        <v>0</v>
      </c>
      <c r="AL282" s="93">
        <f>IFERROR(IF(C282="",0,IF(COUNTIF($C$14:C282,C282)&gt;1,1,0)),"")</f>
        <v>0</v>
      </c>
      <c r="AN282" s="93">
        <f t="shared" si="1594"/>
        <v>0</v>
      </c>
      <c r="AO282" s="93" t="str">
        <f t="shared" si="1595"/>
        <v>00000</v>
      </c>
      <c r="AP282" s="109" t="str">
        <f t="shared" si="1596"/>
        <v>0秒0</v>
      </c>
      <c r="AQ282" s="110">
        <f t="shared" si="1597"/>
        <v>0</v>
      </c>
      <c r="AR282" s="110" t="str">
        <f t="shared" si="1598"/>
        <v>0</v>
      </c>
      <c r="AS282" s="110" t="str">
        <f t="shared" si="1599"/>
        <v>0</v>
      </c>
      <c r="AT282" s="110" t="str">
        <f t="shared" si="1600"/>
        <v>0m</v>
      </c>
      <c r="AU282" s="110" t="str">
        <f t="shared" si="1601"/>
        <v>点</v>
      </c>
      <c r="AV282" s="93">
        <f t="shared" si="1602"/>
        <v>0</v>
      </c>
      <c r="AW282" s="83" t="str">
        <f t="shared" si="1603"/>
        <v/>
      </c>
      <c r="AX282" s="93">
        <f t="shared" si="1604"/>
        <v>0</v>
      </c>
      <c r="AY282" s="93">
        <f t="shared" si="1605"/>
        <v>0</v>
      </c>
      <c r="AZ282" s="93">
        <f t="shared" si="1606"/>
        <v>0</v>
      </c>
      <c r="BA282" s="503">
        <f>IF(U282="",0,COUNTA($U$14:U283))</f>
        <v>0</v>
      </c>
      <c r="BB282" s="503">
        <f>IF(V282="",0,COUNTA($V$14:V283))</f>
        <v>0</v>
      </c>
      <c r="BC282" s="519" t="e">
        <f>IF(OR($L282="20100",$L283="20100",#REF!="20100"),COUNTIF($L$14:L283,"20100"),0)</f>
        <v>#REF!</v>
      </c>
      <c r="BD282" s="521" t="e">
        <f>IF($BC282=0,0,INDEX($N282:$N283,MATCH("20100",$L282:$L283,0),1))</f>
        <v>#REF!</v>
      </c>
      <c r="BE282" s="84" t="str">
        <f t="shared" si="1607"/>
        <v/>
      </c>
      <c r="BF282" s="84" t="str">
        <f t="shared" si="1608"/>
        <v/>
      </c>
      <c r="BG282" s="84" t="str">
        <f t="shared" si="1609"/>
        <v/>
      </c>
      <c r="BH282" s="124" t="str">
        <f>IF(K282="","",COUNTIF($BG$14:BG282,BG282))</f>
        <v/>
      </c>
      <c r="BI282" s="1" t="str">
        <f t="shared" si="1610"/>
        <v/>
      </c>
      <c r="BJ282" s="523" t="str">
        <f>IF(D282="","",COUNTIF($AG$14:AG282,AG282))</f>
        <v/>
      </c>
      <c r="BK282" s="523">
        <f t="shared" ref="BK282" si="1671">IF(BJ282=1,BJ282,0)</f>
        <v>0</v>
      </c>
      <c r="BL282" s="523" t="str">
        <f t="shared" ref="BL282" si="1672">IF(D282="","",$BP282)</f>
        <v/>
      </c>
      <c r="BM282" s="523" t="str">
        <f t="shared" ref="BM282" si="1673">IF(E282="","",$BP282)</f>
        <v/>
      </c>
      <c r="BN282" s="523" t="str">
        <f t="shared" ref="BN282" si="1674">IF(G282="","",$BP282)</f>
        <v/>
      </c>
      <c r="BO282" s="524" t="str">
        <f t="shared" ref="BO282" si="1675">IFERROR(IF(H282="","",BP282),"")</f>
        <v/>
      </c>
      <c r="BP282" s="523">
        <v>135</v>
      </c>
      <c r="BQ282" s="523">
        <f>IF(C282&gt;0,"",IF(COUNTIF(BL282:BO283,BP282)=4,"",1))</f>
        <v>1</v>
      </c>
      <c r="BR282" s="84">
        <f>COUNTIF($AH$14:AH282,AG282&amp;"-"&amp;"*5000m*")</f>
        <v>0</v>
      </c>
      <c r="BS282" s="523">
        <f>SUM(BR282:BR283)/3</f>
        <v>0</v>
      </c>
      <c r="BT282" s="524" t="str">
        <f>IF(AG282="","",IF(AND(COUNTA(K282:K283)=0,COUNTA(U282:V283)=0),1,""))</f>
        <v/>
      </c>
      <c r="BU282" s="523">
        <f>IF(AND($AG282="",COUNTA(U282)&gt;0),1,0)</f>
        <v>0</v>
      </c>
      <c r="BV282" s="523">
        <f>IF(AND($AG282="",COUNTA(V282)&gt;0),1,0)</f>
        <v>0</v>
      </c>
      <c r="BW282" s="523" t="str">
        <f t="shared" ref="BW282" si="1676">D282&amp;"-"&amp;U282</f>
        <v>-</v>
      </c>
      <c r="BX282" s="523" t="str">
        <f>IF(U282="","",COUNTIF($BW$14:BW282,BW282))</f>
        <v/>
      </c>
      <c r="BY282" s="523" t="str">
        <f t="shared" ref="BY282" si="1677">D282&amp;"-"&amp;V282</f>
        <v>-</v>
      </c>
      <c r="BZ282" s="523" t="str">
        <f>IF(V282="","",COUNTIF($BY$14:BY282,BY282))</f>
        <v/>
      </c>
      <c r="CA282" s="84" t="str">
        <f>IFERROR(IF(VLOOKUP(K282,種目数エラー用!$B:$C,2,FALSE)=(VLOOKUP(K283,種目数エラー用!$B:$C,2,FALSE)),1,""),"")</f>
        <v/>
      </c>
    </row>
    <row r="283" spans="1:79" s="1" customFormat="1" ht="18" customHeight="1" thickBot="1">
      <c r="A283" s="483"/>
      <c r="B283" s="477"/>
      <c r="C283" s="472"/>
      <c r="D283" s="470"/>
      <c r="E283" s="470"/>
      <c r="F283" s="470"/>
      <c r="G283" s="281" t="str">
        <f>IF(C282&gt;0,VLOOKUP(C282,男子登録情報!$A$1:$H$1688,5,0),"")</f>
        <v/>
      </c>
      <c r="H283" s="475"/>
      <c r="I283" s="475"/>
      <c r="J283" s="281" t="s">
        <v>28</v>
      </c>
      <c r="K283" s="280"/>
      <c r="L283" s="5" t="str">
        <f>IF(K283&gt;0,VLOOKUP(K283,男子登録情報!$M$68:$N$86,2,0),"")</f>
        <v/>
      </c>
      <c r="M283" s="281" t="s">
        <v>29</v>
      </c>
      <c r="N283" s="282"/>
      <c r="O283" s="278" t="str">
        <f t="shared" si="1622"/>
        <v/>
      </c>
      <c r="P283" s="279"/>
      <c r="Q283" s="332" t="str">
        <f t="shared" si="1612"/>
        <v/>
      </c>
      <c r="R283" s="463"/>
      <c r="S283" s="464"/>
      <c r="T283" s="465"/>
      <c r="U283" s="445"/>
      <c r="V283" s="445"/>
      <c r="X283" s="84">
        <f t="shared" si="1587"/>
        <v>0</v>
      </c>
      <c r="Z283" s="97">
        <f t="shared" si="1588"/>
        <v>0</v>
      </c>
      <c r="AA283" s="523"/>
      <c r="AB283" s="84" t="str">
        <f t="shared" si="1574"/>
        <v/>
      </c>
      <c r="AC283" s="84" t="str">
        <f t="shared" si="1575"/>
        <v/>
      </c>
      <c r="AD283" s="84" t="str">
        <f t="shared" si="1576"/>
        <v/>
      </c>
      <c r="AE283" s="84" t="str">
        <f t="shared" si="1577"/>
        <v/>
      </c>
      <c r="AF283" s="100">
        <f t="shared" si="1589"/>
        <v>0</v>
      </c>
      <c r="AG283" s="189" t="str">
        <f t="shared" ref="AG283" si="1678">AG282</f>
        <v/>
      </c>
      <c r="AH283" s="84" t="str">
        <f t="shared" si="1591"/>
        <v/>
      </c>
      <c r="AI283" s="84" t="str">
        <f t="shared" si="1592"/>
        <v/>
      </c>
      <c r="AJ283" s="104" t="str">
        <f t="shared" si="1579"/>
        <v/>
      </c>
      <c r="AK283" s="93">
        <f t="shared" si="1593"/>
        <v>0</v>
      </c>
      <c r="AL283" s="93">
        <f>IFERROR(IF(C283="",0,IF(COUNTIF($C$14:C283,C283)&gt;1,1,0)),"")</f>
        <v>0</v>
      </c>
      <c r="AN283" s="93">
        <f t="shared" si="1594"/>
        <v>0</v>
      </c>
      <c r="AO283" s="93" t="str">
        <f t="shared" si="1595"/>
        <v>00000</v>
      </c>
      <c r="AP283" s="109" t="str">
        <f t="shared" si="1596"/>
        <v>0秒0</v>
      </c>
      <c r="AQ283" s="110">
        <f t="shared" si="1597"/>
        <v>0</v>
      </c>
      <c r="AR283" s="110" t="str">
        <f t="shared" si="1598"/>
        <v>0</v>
      </c>
      <c r="AS283" s="110" t="str">
        <f t="shared" si="1599"/>
        <v>0</v>
      </c>
      <c r="AT283" s="110" t="str">
        <f t="shared" si="1600"/>
        <v>0m</v>
      </c>
      <c r="AU283" s="110" t="str">
        <f t="shared" si="1601"/>
        <v>点</v>
      </c>
      <c r="AV283" s="93">
        <f t="shared" si="1602"/>
        <v>0</v>
      </c>
      <c r="AW283" s="83" t="str">
        <f t="shared" si="1603"/>
        <v/>
      </c>
      <c r="AX283" s="93">
        <f t="shared" si="1604"/>
        <v>0</v>
      </c>
      <c r="AY283" s="93">
        <f t="shared" si="1605"/>
        <v>0</v>
      </c>
      <c r="AZ283" s="93">
        <f t="shared" si="1606"/>
        <v>0</v>
      </c>
      <c r="BA283" s="504"/>
      <c r="BB283" s="504"/>
      <c r="BC283" s="520"/>
      <c r="BD283" s="522"/>
      <c r="BE283" s="84" t="str">
        <f t="shared" si="1607"/>
        <v/>
      </c>
      <c r="BF283" s="84" t="str">
        <f t="shared" si="1608"/>
        <v/>
      </c>
      <c r="BG283" s="84" t="str">
        <f t="shared" si="1609"/>
        <v/>
      </c>
      <c r="BH283" s="124" t="str">
        <f>IF(K283="","",COUNTIF($BG$14:BG283,BG283))</f>
        <v/>
      </c>
      <c r="BI283" s="1" t="str">
        <f t="shared" si="1610"/>
        <v/>
      </c>
      <c r="BJ283" s="523"/>
      <c r="BK283" s="523"/>
      <c r="BL283" s="523"/>
      <c r="BM283" s="523"/>
      <c r="BN283" s="523"/>
      <c r="BO283" s="525"/>
      <c r="BP283" s="523"/>
      <c r="BQ283" s="523"/>
      <c r="BR283" s="84">
        <f>COUNTIF($AH$14:AH283,AG283&amp;"-"&amp;"*5000m*")</f>
        <v>0</v>
      </c>
      <c r="BS283" s="523"/>
      <c r="BT283" s="525"/>
      <c r="BU283" s="523"/>
      <c r="BV283" s="523"/>
      <c r="BW283" s="523"/>
      <c r="BX283" s="523"/>
      <c r="BY283" s="523"/>
      <c r="BZ283" s="523"/>
      <c r="CA283" s="84"/>
    </row>
    <row r="284" spans="1:79" s="1" customFormat="1" ht="18" customHeight="1" thickTop="1" thickBot="1">
      <c r="A284" s="482">
        <v>136</v>
      </c>
      <c r="B284" s="476" t="s">
        <v>1176</v>
      </c>
      <c r="C284" s="471"/>
      <c r="D284" s="469" t="str">
        <f>IF(C284&gt;0,VLOOKUP(C284,男子登録情報!$A$1:$H$1688,3,0),"")</f>
        <v/>
      </c>
      <c r="E284" s="469" t="str">
        <f>IF(C284&gt;0,VLOOKUP(C284,男子登録情報!$A$1:$H$1688,4,0),"")</f>
        <v/>
      </c>
      <c r="F284" s="469" t="str">
        <f>IF(C284&gt;0,VLOOKUP(C284,男子登録情報!$A$1:$H$1688,7,0),"")</f>
        <v/>
      </c>
      <c r="G284" s="320" t="str">
        <f>IF(C284&gt;0,VLOOKUP(C284,男子登録情報!$A$1:$H$1688,8,0),"")</f>
        <v/>
      </c>
      <c r="H284" s="475" t="e">
        <f>IF(G285&gt;0,VLOOKUP(G285,男子登録情報!$N$2:$O$49,2,0),"")</f>
        <v>#N/A</v>
      </c>
      <c r="I284" s="473" t="str">
        <f t="shared" ref="I284" si="1679">IF(C284&gt;0,TEXT(C284,"100000000"),"000000000")</f>
        <v>000000000</v>
      </c>
      <c r="J284" s="321" t="s">
        <v>24</v>
      </c>
      <c r="K284" s="322"/>
      <c r="L284" s="5" t="str">
        <f>IF(K284&gt;0,VLOOKUP(K284,男子登録情報!$M$68:$N$86,2,0),"")</f>
        <v/>
      </c>
      <c r="M284" s="321" t="s">
        <v>27</v>
      </c>
      <c r="N284" s="275"/>
      <c r="O284" s="276" t="str">
        <f t="shared" si="1622"/>
        <v/>
      </c>
      <c r="P284" s="277"/>
      <c r="Q284" s="329" t="str">
        <f t="shared" si="1612"/>
        <v/>
      </c>
      <c r="R284" s="479"/>
      <c r="S284" s="480"/>
      <c r="T284" s="481"/>
      <c r="U284" s="444"/>
      <c r="V284" s="444"/>
      <c r="X284" s="84">
        <f t="shared" si="1587"/>
        <v>0</v>
      </c>
      <c r="Z284" s="97">
        <f t="shared" si="1588"/>
        <v>0</v>
      </c>
      <c r="AA284" s="523">
        <f t="shared" ref="AA284" si="1680">C284</f>
        <v>0</v>
      </c>
      <c r="AB284" s="84" t="str">
        <f t="shared" si="1574"/>
        <v/>
      </c>
      <c r="AC284" s="84" t="str">
        <f t="shared" si="1575"/>
        <v/>
      </c>
      <c r="AD284" s="84" t="str">
        <f t="shared" si="1576"/>
        <v/>
      </c>
      <c r="AE284" s="84" t="str">
        <f t="shared" si="1577"/>
        <v/>
      </c>
      <c r="AF284" s="100">
        <f t="shared" si="1589"/>
        <v>0</v>
      </c>
      <c r="AG284" s="188" t="str">
        <f t="shared" ref="AG284" si="1681">IF(D284="","",D284)</f>
        <v/>
      </c>
      <c r="AH284" s="84" t="str">
        <f t="shared" si="1591"/>
        <v/>
      </c>
      <c r="AI284" s="84" t="str">
        <f t="shared" si="1592"/>
        <v/>
      </c>
      <c r="AJ284" s="104" t="str">
        <f t="shared" si="1579"/>
        <v/>
      </c>
      <c r="AK284" s="93">
        <f t="shared" si="1593"/>
        <v>0</v>
      </c>
      <c r="AL284" s="93">
        <f>IFERROR(IF(C284="",0,IF(COUNTIF($C$14:C284,C284)&gt;1,1,0)),"")</f>
        <v>0</v>
      </c>
      <c r="AN284" s="93">
        <f t="shared" si="1594"/>
        <v>0</v>
      </c>
      <c r="AO284" s="93" t="str">
        <f t="shared" si="1595"/>
        <v>00000</v>
      </c>
      <c r="AP284" s="109" t="str">
        <f t="shared" si="1596"/>
        <v>0秒0</v>
      </c>
      <c r="AQ284" s="110">
        <f t="shared" si="1597"/>
        <v>0</v>
      </c>
      <c r="AR284" s="110" t="str">
        <f t="shared" si="1598"/>
        <v>0</v>
      </c>
      <c r="AS284" s="110" t="str">
        <f t="shared" si="1599"/>
        <v>0</v>
      </c>
      <c r="AT284" s="110" t="str">
        <f t="shared" si="1600"/>
        <v>0m</v>
      </c>
      <c r="AU284" s="110" t="str">
        <f t="shared" si="1601"/>
        <v>点</v>
      </c>
      <c r="AV284" s="93">
        <f t="shared" si="1602"/>
        <v>0</v>
      </c>
      <c r="AW284" s="83" t="str">
        <f t="shared" si="1603"/>
        <v/>
      </c>
      <c r="AX284" s="93">
        <f t="shared" si="1604"/>
        <v>0</v>
      </c>
      <c r="AY284" s="93">
        <f t="shared" si="1605"/>
        <v>0</v>
      </c>
      <c r="AZ284" s="93">
        <f t="shared" si="1606"/>
        <v>0</v>
      </c>
      <c r="BA284" s="503">
        <f>IF(U284="",0,COUNTA($U$14:U285))</f>
        <v>0</v>
      </c>
      <c r="BB284" s="503">
        <f>IF(V284="",0,COUNTA($V$14:V285))</f>
        <v>0</v>
      </c>
      <c r="BC284" s="519" t="e">
        <f>IF(OR($L284="20100",$L285="20100",#REF!="20100"),COUNTIF($L$14:L285,"20100"),0)</f>
        <v>#REF!</v>
      </c>
      <c r="BD284" s="521" t="e">
        <f>IF($BC284=0,0,INDEX($N284:$N285,MATCH("20100",$L284:$L285,0),1))</f>
        <v>#REF!</v>
      </c>
      <c r="BE284" s="84" t="str">
        <f t="shared" si="1607"/>
        <v/>
      </c>
      <c r="BF284" s="84" t="str">
        <f t="shared" si="1608"/>
        <v/>
      </c>
      <c r="BG284" s="84" t="str">
        <f t="shared" si="1609"/>
        <v/>
      </c>
      <c r="BH284" s="124" t="str">
        <f>IF(K284="","",COUNTIF($BG$14:BG284,BG284))</f>
        <v/>
      </c>
      <c r="BI284" s="1" t="str">
        <f t="shared" si="1610"/>
        <v/>
      </c>
      <c r="BJ284" s="523" t="str">
        <f>IF(D284="","",COUNTIF($AG$14:AG284,AG284))</f>
        <v/>
      </c>
      <c r="BK284" s="523">
        <f t="shared" ref="BK284" si="1682">IF(BJ284=1,BJ284,0)</f>
        <v>0</v>
      </c>
      <c r="BL284" s="523" t="str">
        <f t="shared" ref="BL284" si="1683">IF(D284="","",$BP284)</f>
        <v/>
      </c>
      <c r="BM284" s="523" t="str">
        <f t="shared" ref="BM284" si="1684">IF(E284="","",$BP284)</f>
        <v/>
      </c>
      <c r="BN284" s="523" t="str">
        <f t="shared" ref="BN284" si="1685">IF(G284="","",$BP284)</f>
        <v/>
      </c>
      <c r="BO284" s="524" t="str">
        <f t="shared" ref="BO284" si="1686">IFERROR(IF(H284="","",BP284),"")</f>
        <v/>
      </c>
      <c r="BP284" s="523">
        <v>136</v>
      </c>
      <c r="BQ284" s="523">
        <f>IF(C284&gt;0,"",IF(COUNTIF(BL284:BO285,BP284)=4,"",1))</f>
        <v>1</v>
      </c>
      <c r="BR284" s="84">
        <f>COUNTIF($AH$14:AH284,AG284&amp;"-"&amp;"*5000m*")</f>
        <v>0</v>
      </c>
      <c r="BS284" s="523">
        <f>SUM(BR284:BR285)/3</f>
        <v>0</v>
      </c>
      <c r="BT284" s="524" t="str">
        <f>IF(AG284="","",IF(AND(COUNTA(K284:K285)=0,COUNTA(U284:V285)=0),1,""))</f>
        <v/>
      </c>
      <c r="BU284" s="523">
        <f>IF(AND($AG284="",COUNTA(U284)&gt;0),1,0)</f>
        <v>0</v>
      </c>
      <c r="BV284" s="523">
        <f>IF(AND($AG284="",COUNTA(V284)&gt;0),1,0)</f>
        <v>0</v>
      </c>
      <c r="BW284" s="523" t="str">
        <f t="shared" ref="BW284" si="1687">D284&amp;"-"&amp;U284</f>
        <v>-</v>
      </c>
      <c r="BX284" s="523" t="str">
        <f>IF(U284="","",COUNTIF($BW$14:BW284,BW284))</f>
        <v/>
      </c>
      <c r="BY284" s="523" t="str">
        <f t="shared" ref="BY284" si="1688">D284&amp;"-"&amp;V284</f>
        <v>-</v>
      </c>
      <c r="BZ284" s="523" t="str">
        <f>IF(V284="","",COUNTIF($BY$14:BY284,BY284))</f>
        <v/>
      </c>
      <c r="CA284" s="84" t="str">
        <f>IFERROR(IF(VLOOKUP(K284,種目数エラー用!$B:$C,2,FALSE)=(VLOOKUP(K285,種目数エラー用!$B:$C,2,FALSE)),1,""),"")</f>
        <v/>
      </c>
    </row>
    <row r="285" spans="1:79" s="1" customFormat="1" ht="18" customHeight="1" thickBot="1">
      <c r="A285" s="483"/>
      <c r="B285" s="477"/>
      <c r="C285" s="472"/>
      <c r="D285" s="470"/>
      <c r="E285" s="470"/>
      <c r="F285" s="470"/>
      <c r="G285" s="281" t="str">
        <f>IF(C284&gt;0,VLOOKUP(C284,男子登録情報!$A$1:$H$1688,5,0),"")</f>
        <v/>
      </c>
      <c r="H285" s="475"/>
      <c r="I285" s="475"/>
      <c r="J285" s="281" t="s">
        <v>28</v>
      </c>
      <c r="K285" s="280"/>
      <c r="L285" s="5" t="str">
        <f>IF(K285&gt;0,VLOOKUP(K285,男子登録情報!$M$68:$N$86,2,0),"")</f>
        <v/>
      </c>
      <c r="M285" s="281" t="s">
        <v>29</v>
      </c>
      <c r="N285" s="282"/>
      <c r="O285" s="278" t="str">
        <f t="shared" si="1622"/>
        <v/>
      </c>
      <c r="P285" s="279"/>
      <c r="Q285" s="332" t="str">
        <f t="shared" si="1612"/>
        <v/>
      </c>
      <c r="R285" s="463"/>
      <c r="S285" s="464"/>
      <c r="T285" s="465"/>
      <c r="U285" s="445"/>
      <c r="V285" s="445"/>
      <c r="X285" s="84">
        <f t="shared" si="1587"/>
        <v>0</v>
      </c>
      <c r="Z285" s="97">
        <f t="shared" si="1588"/>
        <v>0</v>
      </c>
      <c r="AA285" s="523"/>
      <c r="AB285" s="84" t="str">
        <f t="shared" si="1574"/>
        <v/>
      </c>
      <c r="AC285" s="84" t="str">
        <f t="shared" si="1575"/>
        <v/>
      </c>
      <c r="AD285" s="84" t="str">
        <f t="shared" si="1576"/>
        <v/>
      </c>
      <c r="AE285" s="84" t="str">
        <f t="shared" si="1577"/>
        <v/>
      </c>
      <c r="AF285" s="100">
        <f t="shared" si="1589"/>
        <v>0</v>
      </c>
      <c r="AG285" s="189" t="str">
        <f t="shared" ref="AG285" si="1689">AG284</f>
        <v/>
      </c>
      <c r="AH285" s="84" t="str">
        <f t="shared" si="1591"/>
        <v/>
      </c>
      <c r="AI285" s="84" t="str">
        <f t="shared" si="1592"/>
        <v/>
      </c>
      <c r="AJ285" s="104" t="str">
        <f t="shared" si="1579"/>
        <v/>
      </c>
      <c r="AK285" s="93">
        <f t="shared" si="1593"/>
        <v>0</v>
      </c>
      <c r="AL285" s="93">
        <f>IFERROR(IF(C285="",0,IF(COUNTIF($C$14:C285,C285)&gt;1,1,0)),"")</f>
        <v>0</v>
      </c>
      <c r="AN285" s="93">
        <f t="shared" si="1594"/>
        <v>0</v>
      </c>
      <c r="AO285" s="93" t="str">
        <f t="shared" si="1595"/>
        <v>00000</v>
      </c>
      <c r="AP285" s="109" t="str">
        <f t="shared" si="1596"/>
        <v>0秒0</v>
      </c>
      <c r="AQ285" s="110">
        <f t="shared" si="1597"/>
        <v>0</v>
      </c>
      <c r="AR285" s="110" t="str">
        <f t="shared" si="1598"/>
        <v>0</v>
      </c>
      <c r="AS285" s="110" t="str">
        <f t="shared" si="1599"/>
        <v>0</v>
      </c>
      <c r="AT285" s="110" t="str">
        <f t="shared" si="1600"/>
        <v>0m</v>
      </c>
      <c r="AU285" s="110" t="str">
        <f t="shared" si="1601"/>
        <v>点</v>
      </c>
      <c r="AV285" s="93">
        <f t="shared" si="1602"/>
        <v>0</v>
      </c>
      <c r="AW285" s="83" t="str">
        <f t="shared" si="1603"/>
        <v/>
      </c>
      <c r="AX285" s="93">
        <f t="shared" si="1604"/>
        <v>0</v>
      </c>
      <c r="AY285" s="93">
        <f t="shared" si="1605"/>
        <v>0</v>
      </c>
      <c r="AZ285" s="93">
        <f t="shared" si="1606"/>
        <v>0</v>
      </c>
      <c r="BA285" s="504"/>
      <c r="BB285" s="504"/>
      <c r="BC285" s="520"/>
      <c r="BD285" s="522"/>
      <c r="BE285" s="84" t="str">
        <f t="shared" si="1607"/>
        <v/>
      </c>
      <c r="BF285" s="84" t="str">
        <f t="shared" si="1608"/>
        <v/>
      </c>
      <c r="BG285" s="84" t="str">
        <f t="shared" si="1609"/>
        <v/>
      </c>
      <c r="BH285" s="124" t="str">
        <f>IF(K285="","",COUNTIF($BG$14:BG285,BG285))</f>
        <v/>
      </c>
      <c r="BI285" s="1" t="str">
        <f t="shared" si="1610"/>
        <v/>
      </c>
      <c r="BJ285" s="523"/>
      <c r="BK285" s="523"/>
      <c r="BL285" s="523"/>
      <c r="BM285" s="523"/>
      <c r="BN285" s="523"/>
      <c r="BO285" s="525"/>
      <c r="BP285" s="523"/>
      <c r="BQ285" s="523"/>
      <c r="BR285" s="84">
        <f>COUNTIF($AH$14:AH285,AG285&amp;"-"&amp;"*5000m*")</f>
        <v>0</v>
      </c>
      <c r="BS285" s="523"/>
      <c r="BT285" s="525"/>
      <c r="BU285" s="523"/>
      <c r="BV285" s="523"/>
      <c r="BW285" s="523"/>
      <c r="BX285" s="523"/>
      <c r="BY285" s="523"/>
      <c r="BZ285" s="523"/>
      <c r="CA285" s="84"/>
    </row>
    <row r="286" spans="1:79" s="1" customFormat="1" ht="18" customHeight="1" thickTop="1" thickBot="1">
      <c r="A286" s="482">
        <v>137</v>
      </c>
      <c r="B286" s="476" t="s">
        <v>1176</v>
      </c>
      <c r="C286" s="471"/>
      <c r="D286" s="469" t="str">
        <f>IF(C286&gt;0,VLOOKUP(C286,男子登録情報!$A$1:$H$1688,3,0),"")</f>
        <v/>
      </c>
      <c r="E286" s="469" t="str">
        <f>IF(C286&gt;0,VLOOKUP(C286,男子登録情報!$A$1:$H$1688,4,0),"")</f>
        <v/>
      </c>
      <c r="F286" s="469" t="str">
        <f>IF(C286&gt;0,VLOOKUP(C286,男子登録情報!$A$1:$H$1688,7,0),"")</f>
        <v/>
      </c>
      <c r="G286" s="320" t="str">
        <f>IF(C286&gt;0,VLOOKUP(C286,男子登録情報!$A$1:$H$1688,8,0),"")</f>
        <v/>
      </c>
      <c r="H286" s="475" t="e">
        <f>IF(G287&gt;0,VLOOKUP(G287,男子登録情報!$N$2:$O$49,2,0),"")</f>
        <v>#N/A</v>
      </c>
      <c r="I286" s="473" t="str">
        <f t="shared" ref="I286" si="1690">IF(C286&gt;0,TEXT(C286,"100000000"),"000000000")</f>
        <v>000000000</v>
      </c>
      <c r="J286" s="321" t="s">
        <v>24</v>
      </c>
      <c r="K286" s="322"/>
      <c r="L286" s="5" t="str">
        <f>IF(K286&gt;0,VLOOKUP(K286,男子登録情報!$M$68:$N$86,2,0),"")</f>
        <v/>
      </c>
      <c r="M286" s="321" t="s">
        <v>27</v>
      </c>
      <c r="N286" s="275"/>
      <c r="O286" s="276" t="str">
        <f t="shared" si="1622"/>
        <v/>
      </c>
      <c r="P286" s="277"/>
      <c r="Q286" s="329" t="str">
        <f t="shared" si="1612"/>
        <v/>
      </c>
      <c r="R286" s="479"/>
      <c r="S286" s="480"/>
      <c r="T286" s="481"/>
      <c r="U286" s="444"/>
      <c r="V286" s="444"/>
      <c r="X286" s="84">
        <f t="shared" si="1587"/>
        <v>0</v>
      </c>
      <c r="Z286" s="97">
        <f t="shared" si="1588"/>
        <v>0</v>
      </c>
      <c r="AA286" s="523">
        <f t="shared" ref="AA286" si="1691">C286</f>
        <v>0</v>
      </c>
      <c r="AB286" s="84" t="str">
        <f t="shared" si="1574"/>
        <v/>
      </c>
      <c r="AC286" s="84" t="str">
        <f t="shared" si="1575"/>
        <v/>
      </c>
      <c r="AD286" s="84" t="str">
        <f t="shared" si="1576"/>
        <v/>
      </c>
      <c r="AE286" s="84" t="str">
        <f t="shared" si="1577"/>
        <v/>
      </c>
      <c r="AF286" s="100">
        <f t="shared" si="1589"/>
        <v>0</v>
      </c>
      <c r="AG286" s="188" t="str">
        <f t="shared" ref="AG286" si="1692">IF(D286="","",D286)</f>
        <v/>
      </c>
      <c r="AH286" s="84" t="str">
        <f t="shared" si="1591"/>
        <v/>
      </c>
      <c r="AI286" s="84" t="str">
        <f t="shared" si="1592"/>
        <v/>
      </c>
      <c r="AJ286" s="104" t="str">
        <f t="shared" si="1579"/>
        <v/>
      </c>
      <c r="AK286" s="93">
        <f t="shared" si="1593"/>
        <v>0</v>
      </c>
      <c r="AL286" s="93">
        <f>IFERROR(IF(C286="",0,IF(COUNTIF($C$14:C286,C286)&gt;1,1,0)),"")</f>
        <v>0</v>
      </c>
      <c r="AN286" s="93">
        <f t="shared" si="1594"/>
        <v>0</v>
      </c>
      <c r="AO286" s="93" t="str">
        <f t="shared" si="1595"/>
        <v>00000</v>
      </c>
      <c r="AP286" s="109" t="str">
        <f t="shared" si="1596"/>
        <v>0秒0</v>
      </c>
      <c r="AQ286" s="110">
        <f t="shared" si="1597"/>
        <v>0</v>
      </c>
      <c r="AR286" s="110" t="str">
        <f t="shared" si="1598"/>
        <v>0</v>
      </c>
      <c r="AS286" s="110" t="str">
        <f t="shared" si="1599"/>
        <v>0</v>
      </c>
      <c r="AT286" s="110" t="str">
        <f t="shared" si="1600"/>
        <v>0m</v>
      </c>
      <c r="AU286" s="110" t="str">
        <f t="shared" si="1601"/>
        <v>点</v>
      </c>
      <c r="AV286" s="93">
        <f t="shared" si="1602"/>
        <v>0</v>
      </c>
      <c r="AW286" s="83" t="str">
        <f t="shared" si="1603"/>
        <v/>
      </c>
      <c r="AX286" s="93">
        <f t="shared" si="1604"/>
        <v>0</v>
      </c>
      <c r="AY286" s="93">
        <f t="shared" si="1605"/>
        <v>0</v>
      </c>
      <c r="AZ286" s="93">
        <f t="shared" si="1606"/>
        <v>0</v>
      </c>
      <c r="BA286" s="503">
        <f>IF(U286="",0,COUNTA($U$14:U287))</f>
        <v>0</v>
      </c>
      <c r="BB286" s="503">
        <f>IF(V286="",0,COUNTA($V$14:V287))</f>
        <v>0</v>
      </c>
      <c r="BC286" s="519" t="e">
        <f>IF(OR($L286="20100",$L287="20100",#REF!="20100"),COUNTIF($L$14:L287,"20100"),0)</f>
        <v>#REF!</v>
      </c>
      <c r="BD286" s="521" t="e">
        <f>IF($BC286=0,0,INDEX($N286:$N287,MATCH("20100",$L286:$L287,0),1))</f>
        <v>#REF!</v>
      </c>
      <c r="BE286" s="84" t="str">
        <f t="shared" si="1607"/>
        <v/>
      </c>
      <c r="BF286" s="84" t="str">
        <f t="shared" si="1608"/>
        <v/>
      </c>
      <c r="BG286" s="84" t="str">
        <f t="shared" si="1609"/>
        <v/>
      </c>
      <c r="BH286" s="124" t="str">
        <f>IF(K286="","",COUNTIF($BG$14:BG286,BG286))</f>
        <v/>
      </c>
      <c r="BI286" s="1" t="str">
        <f t="shared" si="1610"/>
        <v/>
      </c>
      <c r="BJ286" s="523" t="str">
        <f>IF(D286="","",COUNTIF($AG$14:AG286,AG286))</f>
        <v/>
      </c>
      <c r="BK286" s="523">
        <f t="shared" ref="BK286" si="1693">IF(BJ286=1,BJ286,0)</f>
        <v>0</v>
      </c>
      <c r="BL286" s="523" t="str">
        <f t="shared" ref="BL286" si="1694">IF(D286="","",$BP286)</f>
        <v/>
      </c>
      <c r="BM286" s="523" t="str">
        <f t="shared" ref="BM286" si="1695">IF(E286="","",$BP286)</f>
        <v/>
      </c>
      <c r="BN286" s="523" t="str">
        <f t="shared" ref="BN286" si="1696">IF(G286="","",$BP286)</f>
        <v/>
      </c>
      <c r="BO286" s="524" t="str">
        <f t="shared" ref="BO286" si="1697">IFERROR(IF(H286="","",BP286),"")</f>
        <v/>
      </c>
      <c r="BP286" s="523">
        <v>137</v>
      </c>
      <c r="BQ286" s="523">
        <f>IF(C286&gt;0,"",IF(COUNTIF(BL286:BO287,BP286)=4,"",1))</f>
        <v>1</v>
      </c>
      <c r="BR286" s="84">
        <f>COUNTIF($AH$14:AH286,AG286&amp;"-"&amp;"*5000m*")</f>
        <v>0</v>
      </c>
      <c r="BS286" s="523">
        <f>SUM(BR286:BR287)/3</f>
        <v>0</v>
      </c>
      <c r="BT286" s="524" t="str">
        <f>IF(AG286="","",IF(AND(COUNTA(K286:K287)=0,COUNTA(U286:V287)=0),1,""))</f>
        <v/>
      </c>
      <c r="BU286" s="523">
        <f>IF(AND($AG286="",COUNTA(U286)&gt;0),1,0)</f>
        <v>0</v>
      </c>
      <c r="BV286" s="523">
        <f>IF(AND($AG286="",COUNTA(V286)&gt;0),1,0)</f>
        <v>0</v>
      </c>
      <c r="BW286" s="523" t="str">
        <f t="shared" ref="BW286" si="1698">D286&amp;"-"&amp;U286</f>
        <v>-</v>
      </c>
      <c r="BX286" s="523" t="str">
        <f>IF(U286="","",COUNTIF($BW$14:BW286,BW286))</f>
        <v/>
      </c>
      <c r="BY286" s="523" t="str">
        <f t="shared" ref="BY286" si="1699">D286&amp;"-"&amp;V286</f>
        <v>-</v>
      </c>
      <c r="BZ286" s="523" t="str">
        <f>IF(V286="","",COUNTIF($BY$14:BY286,BY286))</f>
        <v/>
      </c>
      <c r="CA286" s="84" t="str">
        <f>IFERROR(IF(VLOOKUP(K286,種目数エラー用!$B:$C,2,FALSE)=(VLOOKUP(K287,種目数エラー用!$B:$C,2,FALSE)),1,""),"")</f>
        <v/>
      </c>
    </row>
    <row r="287" spans="1:79" s="1" customFormat="1" ht="18" customHeight="1" thickBot="1">
      <c r="A287" s="483"/>
      <c r="B287" s="477"/>
      <c r="C287" s="472"/>
      <c r="D287" s="470"/>
      <c r="E287" s="470"/>
      <c r="F287" s="470"/>
      <c r="G287" s="281" t="str">
        <f>IF(C286&gt;0,VLOOKUP(C286,男子登録情報!$A$1:$H$1688,5,0),"")</f>
        <v/>
      </c>
      <c r="H287" s="475"/>
      <c r="I287" s="475"/>
      <c r="J287" s="281" t="s">
        <v>28</v>
      </c>
      <c r="K287" s="280"/>
      <c r="L287" s="5" t="str">
        <f>IF(K287&gt;0,VLOOKUP(K287,男子登録情報!$M$68:$N$86,2,0),"")</f>
        <v/>
      </c>
      <c r="M287" s="281" t="s">
        <v>29</v>
      </c>
      <c r="N287" s="282"/>
      <c r="O287" s="278" t="str">
        <f t="shared" si="1622"/>
        <v/>
      </c>
      <c r="P287" s="279"/>
      <c r="Q287" s="332" t="str">
        <f t="shared" si="1612"/>
        <v/>
      </c>
      <c r="R287" s="463"/>
      <c r="S287" s="464"/>
      <c r="T287" s="465"/>
      <c r="U287" s="445"/>
      <c r="V287" s="445"/>
      <c r="X287" s="84">
        <f t="shared" si="1587"/>
        <v>0</v>
      </c>
      <c r="Z287" s="97">
        <f t="shared" si="1588"/>
        <v>0</v>
      </c>
      <c r="AA287" s="523"/>
      <c r="AB287" s="84" t="str">
        <f t="shared" si="1574"/>
        <v/>
      </c>
      <c r="AC287" s="84" t="str">
        <f t="shared" si="1575"/>
        <v/>
      </c>
      <c r="AD287" s="84" t="str">
        <f t="shared" si="1576"/>
        <v/>
      </c>
      <c r="AE287" s="84" t="str">
        <f t="shared" si="1577"/>
        <v/>
      </c>
      <c r="AF287" s="100">
        <f t="shared" si="1589"/>
        <v>0</v>
      </c>
      <c r="AG287" s="189" t="str">
        <f t="shared" ref="AG287" si="1700">AG286</f>
        <v/>
      </c>
      <c r="AH287" s="84" t="str">
        <f t="shared" si="1591"/>
        <v/>
      </c>
      <c r="AI287" s="84" t="str">
        <f t="shared" si="1592"/>
        <v/>
      </c>
      <c r="AJ287" s="104" t="str">
        <f t="shared" si="1579"/>
        <v/>
      </c>
      <c r="AK287" s="93">
        <f t="shared" si="1593"/>
        <v>0</v>
      </c>
      <c r="AL287" s="93">
        <f>IFERROR(IF(C287="",0,IF(COUNTIF($C$14:C287,C287)&gt;1,1,0)),"")</f>
        <v>0</v>
      </c>
      <c r="AN287" s="93">
        <f t="shared" si="1594"/>
        <v>0</v>
      </c>
      <c r="AO287" s="93" t="str">
        <f t="shared" si="1595"/>
        <v>00000</v>
      </c>
      <c r="AP287" s="109" t="str">
        <f t="shared" si="1596"/>
        <v>0秒0</v>
      </c>
      <c r="AQ287" s="110">
        <f t="shared" si="1597"/>
        <v>0</v>
      </c>
      <c r="AR287" s="110" t="str">
        <f t="shared" si="1598"/>
        <v>0</v>
      </c>
      <c r="AS287" s="110" t="str">
        <f t="shared" si="1599"/>
        <v>0</v>
      </c>
      <c r="AT287" s="110" t="str">
        <f t="shared" si="1600"/>
        <v>0m</v>
      </c>
      <c r="AU287" s="110" t="str">
        <f t="shared" si="1601"/>
        <v>点</v>
      </c>
      <c r="AV287" s="93">
        <f t="shared" si="1602"/>
        <v>0</v>
      </c>
      <c r="AW287" s="83" t="str">
        <f t="shared" si="1603"/>
        <v/>
      </c>
      <c r="AX287" s="93">
        <f t="shared" si="1604"/>
        <v>0</v>
      </c>
      <c r="AY287" s="93">
        <f t="shared" si="1605"/>
        <v>0</v>
      </c>
      <c r="AZ287" s="93">
        <f t="shared" si="1606"/>
        <v>0</v>
      </c>
      <c r="BA287" s="504"/>
      <c r="BB287" s="504"/>
      <c r="BC287" s="520"/>
      <c r="BD287" s="522"/>
      <c r="BE287" s="84" t="str">
        <f t="shared" si="1607"/>
        <v/>
      </c>
      <c r="BF287" s="84" t="str">
        <f t="shared" si="1608"/>
        <v/>
      </c>
      <c r="BG287" s="84" t="str">
        <f t="shared" si="1609"/>
        <v/>
      </c>
      <c r="BH287" s="124" t="str">
        <f>IF(K287="","",COUNTIF($BG$14:BG287,BG287))</f>
        <v/>
      </c>
      <c r="BI287" s="1" t="str">
        <f t="shared" si="1610"/>
        <v/>
      </c>
      <c r="BJ287" s="523"/>
      <c r="BK287" s="523"/>
      <c r="BL287" s="523"/>
      <c r="BM287" s="523"/>
      <c r="BN287" s="523"/>
      <c r="BO287" s="525"/>
      <c r="BP287" s="523"/>
      <c r="BQ287" s="523"/>
      <c r="BR287" s="84">
        <f>COUNTIF($AH$14:AH287,AG287&amp;"-"&amp;"*5000m*")</f>
        <v>0</v>
      </c>
      <c r="BS287" s="523"/>
      <c r="BT287" s="525"/>
      <c r="BU287" s="523"/>
      <c r="BV287" s="523"/>
      <c r="BW287" s="523"/>
      <c r="BX287" s="523"/>
      <c r="BY287" s="523"/>
      <c r="BZ287" s="523"/>
      <c r="CA287" s="84"/>
    </row>
    <row r="288" spans="1:79" s="1" customFormat="1" ht="18" customHeight="1" thickTop="1" thickBot="1">
      <c r="A288" s="482">
        <v>138</v>
      </c>
      <c r="B288" s="476" t="s">
        <v>1176</v>
      </c>
      <c r="C288" s="471"/>
      <c r="D288" s="469" t="str">
        <f>IF(C288&gt;0,VLOOKUP(C288,男子登録情報!$A$1:$H$1688,3,0),"")</f>
        <v/>
      </c>
      <c r="E288" s="469" t="str">
        <f>IF(C288&gt;0,VLOOKUP(C288,男子登録情報!$A$1:$H$1688,4,0),"")</f>
        <v/>
      </c>
      <c r="F288" s="469" t="str">
        <f>IF(C288&gt;0,VLOOKUP(C288,男子登録情報!$A$1:$H$1688,7,0),"")</f>
        <v/>
      </c>
      <c r="G288" s="320" t="str">
        <f>IF(C288&gt;0,VLOOKUP(C288,男子登録情報!$A$1:$H$1688,8,0),"")</f>
        <v/>
      </c>
      <c r="H288" s="475" t="e">
        <f>IF(G289&gt;0,VLOOKUP(G289,男子登録情報!$N$2:$O$49,2,0),"")</f>
        <v>#N/A</v>
      </c>
      <c r="I288" s="473" t="str">
        <f t="shared" ref="I288" si="1701">IF(C288&gt;0,TEXT(C288,"100000000"),"000000000")</f>
        <v>000000000</v>
      </c>
      <c r="J288" s="321" t="s">
        <v>24</v>
      </c>
      <c r="K288" s="322"/>
      <c r="L288" s="5" t="str">
        <f>IF(K288&gt;0,VLOOKUP(K288,男子登録情報!$M$68:$N$86,2,0),"")</f>
        <v/>
      </c>
      <c r="M288" s="321" t="s">
        <v>27</v>
      </c>
      <c r="N288" s="275"/>
      <c r="O288" s="276" t="str">
        <f t="shared" si="1622"/>
        <v/>
      </c>
      <c r="P288" s="277"/>
      <c r="Q288" s="329" t="str">
        <f t="shared" si="1612"/>
        <v/>
      </c>
      <c r="R288" s="479"/>
      <c r="S288" s="480"/>
      <c r="T288" s="481"/>
      <c r="U288" s="444"/>
      <c r="V288" s="444"/>
      <c r="X288" s="84">
        <f t="shared" si="1587"/>
        <v>0</v>
      </c>
      <c r="Z288" s="97">
        <f t="shared" si="1588"/>
        <v>0</v>
      </c>
      <c r="AA288" s="523">
        <f t="shared" ref="AA288" si="1702">C288</f>
        <v>0</v>
      </c>
      <c r="AB288" s="84" t="str">
        <f t="shared" si="1574"/>
        <v/>
      </c>
      <c r="AC288" s="84" t="str">
        <f t="shared" si="1575"/>
        <v/>
      </c>
      <c r="AD288" s="84" t="str">
        <f t="shared" si="1576"/>
        <v/>
      </c>
      <c r="AE288" s="84" t="str">
        <f t="shared" si="1577"/>
        <v/>
      </c>
      <c r="AF288" s="100">
        <f t="shared" si="1589"/>
        <v>0</v>
      </c>
      <c r="AG288" s="188" t="str">
        <f t="shared" ref="AG288" si="1703">IF(D288="","",D288)</f>
        <v/>
      </c>
      <c r="AH288" s="84" t="str">
        <f t="shared" si="1591"/>
        <v/>
      </c>
      <c r="AI288" s="84" t="str">
        <f t="shared" si="1592"/>
        <v/>
      </c>
      <c r="AJ288" s="104" t="str">
        <f t="shared" si="1579"/>
        <v/>
      </c>
      <c r="AK288" s="93">
        <f t="shared" si="1593"/>
        <v>0</v>
      </c>
      <c r="AL288" s="93">
        <f>IFERROR(IF(C288="",0,IF(COUNTIF($C$14:C288,C288)&gt;1,1,0)),"")</f>
        <v>0</v>
      </c>
      <c r="AN288" s="93">
        <f t="shared" si="1594"/>
        <v>0</v>
      </c>
      <c r="AO288" s="93" t="str">
        <f t="shared" si="1595"/>
        <v>00000</v>
      </c>
      <c r="AP288" s="109" t="str">
        <f t="shared" si="1596"/>
        <v>0秒0</v>
      </c>
      <c r="AQ288" s="110">
        <f t="shared" si="1597"/>
        <v>0</v>
      </c>
      <c r="AR288" s="110" t="str">
        <f t="shared" si="1598"/>
        <v>0</v>
      </c>
      <c r="AS288" s="110" t="str">
        <f t="shared" si="1599"/>
        <v>0</v>
      </c>
      <c r="AT288" s="110" t="str">
        <f t="shared" si="1600"/>
        <v>0m</v>
      </c>
      <c r="AU288" s="110" t="str">
        <f t="shared" si="1601"/>
        <v>点</v>
      </c>
      <c r="AV288" s="93">
        <f t="shared" si="1602"/>
        <v>0</v>
      </c>
      <c r="AW288" s="83" t="str">
        <f t="shared" si="1603"/>
        <v/>
      </c>
      <c r="AX288" s="93">
        <f t="shared" si="1604"/>
        <v>0</v>
      </c>
      <c r="AY288" s="93">
        <f t="shared" si="1605"/>
        <v>0</v>
      </c>
      <c r="AZ288" s="93">
        <f t="shared" si="1606"/>
        <v>0</v>
      </c>
      <c r="BA288" s="503">
        <f>IF(U288="",0,COUNTA($U$14:U289))</f>
        <v>0</v>
      </c>
      <c r="BB288" s="503">
        <f>IF(V288="",0,COUNTA($V$14:V289))</f>
        <v>0</v>
      </c>
      <c r="BC288" s="519" t="e">
        <f>IF(OR($L288="20100",$L289="20100",#REF!="20100"),COUNTIF($L$14:L289,"20100"),0)</f>
        <v>#REF!</v>
      </c>
      <c r="BD288" s="521" t="e">
        <f>IF($BC288=0,0,INDEX($N288:$N289,MATCH("20100",$L288:$L289,0),1))</f>
        <v>#REF!</v>
      </c>
      <c r="BE288" s="84" t="str">
        <f t="shared" si="1607"/>
        <v/>
      </c>
      <c r="BF288" s="84" t="str">
        <f t="shared" si="1608"/>
        <v/>
      </c>
      <c r="BG288" s="84" t="str">
        <f t="shared" si="1609"/>
        <v/>
      </c>
      <c r="BH288" s="124" t="str">
        <f>IF(K288="","",COUNTIF($BG$14:BG288,BG288))</f>
        <v/>
      </c>
      <c r="BI288" s="1" t="str">
        <f t="shared" si="1610"/>
        <v/>
      </c>
      <c r="BJ288" s="523" t="str">
        <f>IF(D288="","",COUNTIF($AG$14:AG288,AG288))</f>
        <v/>
      </c>
      <c r="BK288" s="523">
        <f t="shared" ref="BK288" si="1704">IF(BJ288=1,BJ288,0)</f>
        <v>0</v>
      </c>
      <c r="BL288" s="523" t="str">
        <f t="shared" ref="BL288" si="1705">IF(D288="","",$BP288)</f>
        <v/>
      </c>
      <c r="BM288" s="523" t="str">
        <f t="shared" ref="BM288" si="1706">IF(E288="","",$BP288)</f>
        <v/>
      </c>
      <c r="BN288" s="523" t="str">
        <f t="shared" ref="BN288" si="1707">IF(G288="","",$BP288)</f>
        <v/>
      </c>
      <c r="BO288" s="524" t="str">
        <f t="shared" ref="BO288" si="1708">IFERROR(IF(H288="","",BP288),"")</f>
        <v/>
      </c>
      <c r="BP288" s="523">
        <v>138</v>
      </c>
      <c r="BQ288" s="523">
        <f>IF(C288&gt;0,"",IF(COUNTIF(BL288:BO289,BP288)=4,"",1))</f>
        <v>1</v>
      </c>
      <c r="BR288" s="84">
        <f>COUNTIF($AH$14:AH288,AG288&amp;"-"&amp;"*5000m*")</f>
        <v>0</v>
      </c>
      <c r="BS288" s="523">
        <f>SUM(BR288:BR289)/3</f>
        <v>0</v>
      </c>
      <c r="BT288" s="524" t="str">
        <f>IF(AG288="","",IF(AND(COUNTA(K288:K289)=0,COUNTA(U288:V289)=0),1,""))</f>
        <v/>
      </c>
      <c r="BU288" s="523">
        <f>IF(AND($AG288="",COUNTA(U288)&gt;0),1,0)</f>
        <v>0</v>
      </c>
      <c r="BV288" s="523">
        <f>IF(AND($AG288="",COUNTA(V288)&gt;0),1,0)</f>
        <v>0</v>
      </c>
      <c r="BW288" s="523" t="str">
        <f t="shared" ref="BW288" si="1709">D288&amp;"-"&amp;U288</f>
        <v>-</v>
      </c>
      <c r="BX288" s="523" t="str">
        <f>IF(U288="","",COUNTIF($BW$14:BW288,BW288))</f>
        <v/>
      </c>
      <c r="BY288" s="523" t="str">
        <f t="shared" ref="BY288" si="1710">D288&amp;"-"&amp;V288</f>
        <v>-</v>
      </c>
      <c r="BZ288" s="523" t="str">
        <f>IF(V288="","",COUNTIF($BY$14:BY288,BY288))</f>
        <v/>
      </c>
      <c r="CA288" s="84" t="str">
        <f>IFERROR(IF(VLOOKUP(K288,種目数エラー用!$B:$C,2,FALSE)=(VLOOKUP(K289,種目数エラー用!$B:$C,2,FALSE)),1,""),"")</f>
        <v/>
      </c>
    </row>
    <row r="289" spans="1:79" s="1" customFormat="1" ht="18" customHeight="1" thickBot="1">
      <c r="A289" s="483"/>
      <c r="B289" s="477"/>
      <c r="C289" s="472"/>
      <c r="D289" s="470"/>
      <c r="E289" s="470"/>
      <c r="F289" s="470"/>
      <c r="G289" s="281" t="str">
        <f>IF(C288&gt;0,VLOOKUP(C288,男子登録情報!$A$1:$H$1688,5,0),"")</f>
        <v/>
      </c>
      <c r="H289" s="475"/>
      <c r="I289" s="475"/>
      <c r="J289" s="281" t="s">
        <v>28</v>
      </c>
      <c r="K289" s="280"/>
      <c r="L289" s="5" t="str">
        <f>IF(K289&gt;0,VLOOKUP(K289,男子登録情報!$M$68:$N$86,2,0),"")</f>
        <v/>
      </c>
      <c r="M289" s="281" t="s">
        <v>29</v>
      </c>
      <c r="N289" s="282"/>
      <c r="O289" s="278" t="str">
        <f t="shared" si="1622"/>
        <v/>
      </c>
      <c r="P289" s="279"/>
      <c r="Q289" s="332" t="str">
        <f t="shared" si="1612"/>
        <v/>
      </c>
      <c r="R289" s="463"/>
      <c r="S289" s="464"/>
      <c r="T289" s="465"/>
      <c r="U289" s="445"/>
      <c r="V289" s="445"/>
      <c r="X289" s="84">
        <f t="shared" si="1587"/>
        <v>0</v>
      </c>
      <c r="Z289" s="97">
        <f t="shared" si="1588"/>
        <v>0</v>
      </c>
      <c r="AA289" s="523"/>
      <c r="AB289" s="84" t="str">
        <f t="shared" si="1574"/>
        <v/>
      </c>
      <c r="AC289" s="84" t="str">
        <f t="shared" si="1575"/>
        <v/>
      </c>
      <c r="AD289" s="84" t="str">
        <f t="shared" si="1576"/>
        <v/>
      </c>
      <c r="AE289" s="84" t="str">
        <f t="shared" si="1577"/>
        <v/>
      </c>
      <c r="AF289" s="100">
        <f t="shared" si="1589"/>
        <v>0</v>
      </c>
      <c r="AG289" s="189" t="str">
        <f t="shared" ref="AG289" si="1711">AG288</f>
        <v/>
      </c>
      <c r="AH289" s="84" t="str">
        <f t="shared" si="1591"/>
        <v/>
      </c>
      <c r="AI289" s="84" t="str">
        <f t="shared" si="1592"/>
        <v/>
      </c>
      <c r="AJ289" s="104" t="str">
        <f t="shared" si="1579"/>
        <v/>
      </c>
      <c r="AK289" s="93">
        <f t="shared" si="1593"/>
        <v>0</v>
      </c>
      <c r="AL289" s="93">
        <f>IFERROR(IF(C289="",0,IF(COUNTIF($C$14:C289,C289)&gt;1,1,0)),"")</f>
        <v>0</v>
      </c>
      <c r="AN289" s="93">
        <f t="shared" si="1594"/>
        <v>0</v>
      </c>
      <c r="AO289" s="93" t="str">
        <f t="shared" si="1595"/>
        <v>00000</v>
      </c>
      <c r="AP289" s="109" t="str">
        <f t="shared" si="1596"/>
        <v>0秒0</v>
      </c>
      <c r="AQ289" s="110">
        <f t="shared" si="1597"/>
        <v>0</v>
      </c>
      <c r="AR289" s="110" t="str">
        <f t="shared" si="1598"/>
        <v>0</v>
      </c>
      <c r="AS289" s="110" t="str">
        <f t="shared" si="1599"/>
        <v>0</v>
      </c>
      <c r="AT289" s="110" t="str">
        <f t="shared" si="1600"/>
        <v>0m</v>
      </c>
      <c r="AU289" s="110" t="str">
        <f t="shared" si="1601"/>
        <v>点</v>
      </c>
      <c r="AV289" s="93">
        <f t="shared" si="1602"/>
        <v>0</v>
      </c>
      <c r="AW289" s="83" t="str">
        <f t="shared" si="1603"/>
        <v/>
      </c>
      <c r="AX289" s="93">
        <f t="shared" si="1604"/>
        <v>0</v>
      </c>
      <c r="AY289" s="93">
        <f t="shared" si="1605"/>
        <v>0</v>
      </c>
      <c r="AZ289" s="93">
        <f t="shared" si="1606"/>
        <v>0</v>
      </c>
      <c r="BA289" s="504"/>
      <c r="BB289" s="504"/>
      <c r="BC289" s="520"/>
      <c r="BD289" s="522"/>
      <c r="BE289" s="84" t="str">
        <f t="shared" si="1607"/>
        <v/>
      </c>
      <c r="BF289" s="84" t="str">
        <f t="shared" si="1608"/>
        <v/>
      </c>
      <c r="BG289" s="84" t="str">
        <f t="shared" si="1609"/>
        <v/>
      </c>
      <c r="BH289" s="124" t="str">
        <f>IF(K289="","",COUNTIF($BG$14:BG289,BG289))</f>
        <v/>
      </c>
      <c r="BI289" s="1" t="str">
        <f t="shared" si="1610"/>
        <v/>
      </c>
      <c r="BJ289" s="523"/>
      <c r="BK289" s="523"/>
      <c r="BL289" s="523"/>
      <c r="BM289" s="523"/>
      <c r="BN289" s="523"/>
      <c r="BO289" s="525"/>
      <c r="BP289" s="523"/>
      <c r="BQ289" s="523"/>
      <c r="BR289" s="84">
        <f>COUNTIF($AH$14:AH289,AG289&amp;"-"&amp;"*5000m*")</f>
        <v>0</v>
      </c>
      <c r="BS289" s="523"/>
      <c r="BT289" s="525"/>
      <c r="BU289" s="523"/>
      <c r="BV289" s="523"/>
      <c r="BW289" s="523"/>
      <c r="BX289" s="523"/>
      <c r="BY289" s="523"/>
      <c r="BZ289" s="523"/>
      <c r="CA289" s="84"/>
    </row>
    <row r="290" spans="1:79" s="1" customFormat="1" ht="18" customHeight="1" thickTop="1" thickBot="1">
      <c r="A290" s="482">
        <v>139</v>
      </c>
      <c r="B290" s="476" t="s">
        <v>1176</v>
      </c>
      <c r="C290" s="471"/>
      <c r="D290" s="469" t="str">
        <f>IF(C290&gt;0,VLOOKUP(C290,男子登録情報!$A$1:$H$1688,3,0),"")</f>
        <v/>
      </c>
      <c r="E290" s="469" t="str">
        <f>IF(C290&gt;0,VLOOKUP(C290,男子登録情報!$A$1:$H$1688,4,0),"")</f>
        <v/>
      </c>
      <c r="F290" s="469" t="str">
        <f>IF(C290&gt;0,VLOOKUP(C290,男子登録情報!$A$1:$H$1688,7,0),"")</f>
        <v/>
      </c>
      <c r="G290" s="320" t="str">
        <f>IF(C290&gt;0,VLOOKUP(C290,男子登録情報!$A$1:$H$1688,8,0),"")</f>
        <v/>
      </c>
      <c r="H290" s="475" t="e">
        <f>IF(G291&gt;0,VLOOKUP(G291,男子登録情報!$N$2:$O$49,2,0),"")</f>
        <v>#N/A</v>
      </c>
      <c r="I290" s="473" t="str">
        <f t="shared" ref="I290" si="1712">IF(C290&gt;0,TEXT(C290,"100000000"),"000000000")</f>
        <v>000000000</v>
      </c>
      <c r="J290" s="321" t="s">
        <v>24</v>
      </c>
      <c r="K290" s="322"/>
      <c r="L290" s="5" t="str">
        <f>IF(K290&gt;0,VLOOKUP(K290,男子登録情報!$M$68:$N$86,2,0),"")</f>
        <v/>
      </c>
      <c r="M290" s="321" t="s">
        <v>27</v>
      </c>
      <c r="N290" s="275"/>
      <c r="O290" s="276" t="str">
        <f t="shared" si="1622"/>
        <v/>
      </c>
      <c r="P290" s="277"/>
      <c r="Q290" s="329" t="str">
        <f t="shared" si="1612"/>
        <v/>
      </c>
      <c r="R290" s="479"/>
      <c r="S290" s="480"/>
      <c r="T290" s="481"/>
      <c r="U290" s="444"/>
      <c r="V290" s="444"/>
      <c r="X290" s="84">
        <f t="shared" si="1587"/>
        <v>0</v>
      </c>
      <c r="Z290" s="97">
        <f t="shared" si="1588"/>
        <v>0</v>
      </c>
      <c r="AA290" s="523">
        <f t="shared" ref="AA290" si="1713">C290</f>
        <v>0</v>
      </c>
      <c r="AB290" s="84" t="str">
        <f t="shared" si="1574"/>
        <v/>
      </c>
      <c r="AC290" s="84" t="str">
        <f t="shared" si="1575"/>
        <v/>
      </c>
      <c r="AD290" s="84" t="str">
        <f t="shared" si="1576"/>
        <v/>
      </c>
      <c r="AE290" s="84" t="str">
        <f t="shared" si="1577"/>
        <v/>
      </c>
      <c r="AF290" s="100">
        <f t="shared" si="1589"/>
        <v>0</v>
      </c>
      <c r="AG290" s="188" t="str">
        <f t="shared" ref="AG290" si="1714">IF(D290="","",D290)</f>
        <v/>
      </c>
      <c r="AH290" s="84" t="str">
        <f t="shared" si="1591"/>
        <v/>
      </c>
      <c r="AI290" s="84" t="str">
        <f t="shared" si="1592"/>
        <v/>
      </c>
      <c r="AJ290" s="104" t="str">
        <f t="shared" si="1579"/>
        <v/>
      </c>
      <c r="AK290" s="93">
        <f t="shared" si="1593"/>
        <v>0</v>
      </c>
      <c r="AL290" s="93">
        <f>IFERROR(IF(C290="",0,IF(COUNTIF($C$14:C290,C290)&gt;1,1,0)),"")</f>
        <v>0</v>
      </c>
      <c r="AN290" s="93">
        <f t="shared" si="1594"/>
        <v>0</v>
      </c>
      <c r="AO290" s="93" t="str">
        <f t="shared" si="1595"/>
        <v>00000</v>
      </c>
      <c r="AP290" s="109" t="str">
        <f t="shared" si="1596"/>
        <v>0秒0</v>
      </c>
      <c r="AQ290" s="110">
        <f t="shared" si="1597"/>
        <v>0</v>
      </c>
      <c r="AR290" s="110" t="str">
        <f t="shared" si="1598"/>
        <v>0</v>
      </c>
      <c r="AS290" s="110" t="str">
        <f t="shared" si="1599"/>
        <v>0</v>
      </c>
      <c r="AT290" s="110" t="str">
        <f t="shared" si="1600"/>
        <v>0m</v>
      </c>
      <c r="AU290" s="110" t="str">
        <f t="shared" si="1601"/>
        <v>点</v>
      </c>
      <c r="AV290" s="93">
        <f t="shared" si="1602"/>
        <v>0</v>
      </c>
      <c r="AW290" s="83" t="str">
        <f t="shared" si="1603"/>
        <v/>
      </c>
      <c r="AX290" s="93">
        <f t="shared" si="1604"/>
        <v>0</v>
      </c>
      <c r="AY290" s="93">
        <f t="shared" si="1605"/>
        <v>0</v>
      </c>
      <c r="AZ290" s="93">
        <f t="shared" si="1606"/>
        <v>0</v>
      </c>
      <c r="BA290" s="503">
        <f>IF(U290="",0,COUNTA($U$14:U291))</f>
        <v>0</v>
      </c>
      <c r="BB290" s="503">
        <f>IF(V290="",0,COUNTA($V$14:V291))</f>
        <v>0</v>
      </c>
      <c r="BC290" s="519" t="e">
        <f>IF(OR($L290="20100",$L291="20100",#REF!="20100"),COUNTIF($L$14:L291,"20100"),0)</f>
        <v>#REF!</v>
      </c>
      <c r="BD290" s="521" t="e">
        <f>IF($BC290=0,0,INDEX($N290:$N291,MATCH("20100",$L290:$L291,0),1))</f>
        <v>#REF!</v>
      </c>
      <c r="BE290" s="84" t="str">
        <f t="shared" si="1607"/>
        <v/>
      </c>
      <c r="BF290" s="84" t="str">
        <f t="shared" si="1608"/>
        <v/>
      </c>
      <c r="BG290" s="84" t="str">
        <f t="shared" si="1609"/>
        <v/>
      </c>
      <c r="BH290" s="124" t="str">
        <f>IF(K290="","",COUNTIF($BG$14:BG290,BG290))</f>
        <v/>
      </c>
      <c r="BI290" s="1" t="str">
        <f t="shared" si="1610"/>
        <v/>
      </c>
      <c r="BJ290" s="523" t="str">
        <f>IF(D290="","",COUNTIF($AG$14:AG290,AG290))</f>
        <v/>
      </c>
      <c r="BK290" s="523">
        <f t="shared" ref="BK290" si="1715">IF(BJ290=1,BJ290,0)</f>
        <v>0</v>
      </c>
      <c r="BL290" s="523" t="str">
        <f t="shared" ref="BL290" si="1716">IF(D290="","",$BP290)</f>
        <v/>
      </c>
      <c r="BM290" s="523" t="str">
        <f t="shared" ref="BM290" si="1717">IF(E290="","",$BP290)</f>
        <v/>
      </c>
      <c r="BN290" s="523" t="str">
        <f t="shared" ref="BN290" si="1718">IF(G290="","",$BP290)</f>
        <v/>
      </c>
      <c r="BO290" s="524" t="str">
        <f t="shared" ref="BO290" si="1719">IFERROR(IF(H290="","",BP290),"")</f>
        <v/>
      </c>
      <c r="BP290" s="523">
        <v>139</v>
      </c>
      <c r="BQ290" s="523">
        <f>IF(C290&gt;0,"",IF(COUNTIF(BL290:BO291,BP290)=4,"",1))</f>
        <v>1</v>
      </c>
      <c r="BR290" s="84">
        <f>COUNTIF($AH$14:AH290,AG290&amp;"-"&amp;"*5000m*")</f>
        <v>0</v>
      </c>
      <c r="BS290" s="523">
        <f>SUM(BR290:BR291)/3</f>
        <v>0</v>
      </c>
      <c r="BT290" s="524" t="str">
        <f>IF(AG290="","",IF(AND(COUNTA(K290:K291)=0,COUNTA(U290:V291)=0),1,""))</f>
        <v/>
      </c>
      <c r="BU290" s="523">
        <f>IF(AND($AG290="",COUNTA(U290)&gt;0),1,0)</f>
        <v>0</v>
      </c>
      <c r="BV290" s="523">
        <f>IF(AND($AG290="",COUNTA(V290)&gt;0),1,0)</f>
        <v>0</v>
      </c>
      <c r="BW290" s="523" t="str">
        <f t="shared" ref="BW290" si="1720">D290&amp;"-"&amp;U290</f>
        <v>-</v>
      </c>
      <c r="BX290" s="523" t="str">
        <f>IF(U290="","",COUNTIF($BW$14:BW290,BW290))</f>
        <v/>
      </c>
      <c r="BY290" s="523" t="str">
        <f t="shared" ref="BY290" si="1721">D290&amp;"-"&amp;V290</f>
        <v>-</v>
      </c>
      <c r="BZ290" s="523" t="str">
        <f>IF(V290="","",COUNTIF($BY$14:BY290,BY290))</f>
        <v/>
      </c>
      <c r="CA290" s="84" t="str">
        <f>IFERROR(IF(VLOOKUP(K290,種目数エラー用!$B:$C,2,FALSE)=(VLOOKUP(K291,種目数エラー用!$B:$C,2,FALSE)),1,""),"")</f>
        <v/>
      </c>
    </row>
    <row r="291" spans="1:79" s="1" customFormat="1" ht="18" customHeight="1" thickBot="1">
      <c r="A291" s="483"/>
      <c r="B291" s="477"/>
      <c r="C291" s="472"/>
      <c r="D291" s="470"/>
      <c r="E291" s="470"/>
      <c r="F291" s="470"/>
      <c r="G291" s="281" t="str">
        <f>IF(C290&gt;0,VLOOKUP(C290,男子登録情報!$A$1:$H$1688,5,0),"")</f>
        <v/>
      </c>
      <c r="H291" s="475"/>
      <c r="I291" s="475"/>
      <c r="J291" s="281" t="s">
        <v>28</v>
      </c>
      <c r="K291" s="280"/>
      <c r="L291" s="5" t="str">
        <f>IF(K291&gt;0,VLOOKUP(K291,男子登録情報!$M$68:$N$86,2,0),"")</f>
        <v/>
      </c>
      <c r="M291" s="281" t="s">
        <v>29</v>
      </c>
      <c r="N291" s="282"/>
      <c r="O291" s="278" t="str">
        <f t="shared" si="1622"/>
        <v/>
      </c>
      <c r="P291" s="279"/>
      <c r="Q291" s="332" t="str">
        <f t="shared" si="1612"/>
        <v/>
      </c>
      <c r="R291" s="463"/>
      <c r="S291" s="464"/>
      <c r="T291" s="465"/>
      <c r="U291" s="445"/>
      <c r="V291" s="445"/>
      <c r="X291" s="84">
        <f t="shared" si="1587"/>
        <v>0</v>
      </c>
      <c r="Z291" s="97">
        <f t="shared" si="1588"/>
        <v>0</v>
      </c>
      <c r="AA291" s="523"/>
      <c r="AB291" s="84" t="str">
        <f t="shared" si="1574"/>
        <v/>
      </c>
      <c r="AC291" s="84" t="str">
        <f t="shared" si="1575"/>
        <v/>
      </c>
      <c r="AD291" s="84" t="str">
        <f t="shared" si="1576"/>
        <v/>
      </c>
      <c r="AE291" s="84" t="str">
        <f t="shared" si="1577"/>
        <v/>
      </c>
      <c r="AF291" s="100">
        <f t="shared" si="1589"/>
        <v>0</v>
      </c>
      <c r="AG291" s="189" t="str">
        <f t="shared" ref="AG291" si="1722">AG290</f>
        <v/>
      </c>
      <c r="AH291" s="84" t="str">
        <f t="shared" si="1591"/>
        <v/>
      </c>
      <c r="AI291" s="84" t="str">
        <f t="shared" si="1592"/>
        <v/>
      </c>
      <c r="AJ291" s="104" t="str">
        <f t="shared" si="1579"/>
        <v/>
      </c>
      <c r="AK291" s="93">
        <f t="shared" si="1593"/>
        <v>0</v>
      </c>
      <c r="AL291" s="93">
        <f>IFERROR(IF(C291="",0,IF(COUNTIF($C$14:C291,C291)&gt;1,1,0)),"")</f>
        <v>0</v>
      </c>
      <c r="AN291" s="93">
        <f t="shared" si="1594"/>
        <v>0</v>
      </c>
      <c r="AO291" s="93" t="str">
        <f t="shared" si="1595"/>
        <v>00000</v>
      </c>
      <c r="AP291" s="109" t="str">
        <f t="shared" si="1596"/>
        <v>0秒0</v>
      </c>
      <c r="AQ291" s="110">
        <f t="shared" si="1597"/>
        <v>0</v>
      </c>
      <c r="AR291" s="110" t="str">
        <f t="shared" si="1598"/>
        <v>0</v>
      </c>
      <c r="AS291" s="110" t="str">
        <f t="shared" si="1599"/>
        <v>0</v>
      </c>
      <c r="AT291" s="110" t="str">
        <f t="shared" si="1600"/>
        <v>0m</v>
      </c>
      <c r="AU291" s="110" t="str">
        <f t="shared" si="1601"/>
        <v>点</v>
      </c>
      <c r="AV291" s="93">
        <f t="shared" si="1602"/>
        <v>0</v>
      </c>
      <c r="AW291" s="83" t="str">
        <f t="shared" si="1603"/>
        <v/>
      </c>
      <c r="AX291" s="93">
        <f t="shared" si="1604"/>
        <v>0</v>
      </c>
      <c r="AY291" s="93">
        <f t="shared" si="1605"/>
        <v>0</v>
      </c>
      <c r="AZ291" s="93">
        <f t="shared" si="1606"/>
        <v>0</v>
      </c>
      <c r="BA291" s="504"/>
      <c r="BB291" s="504"/>
      <c r="BC291" s="520"/>
      <c r="BD291" s="522"/>
      <c r="BE291" s="84" t="str">
        <f t="shared" si="1607"/>
        <v/>
      </c>
      <c r="BF291" s="84" t="str">
        <f t="shared" si="1608"/>
        <v/>
      </c>
      <c r="BG291" s="84" t="str">
        <f t="shared" si="1609"/>
        <v/>
      </c>
      <c r="BH291" s="124" t="str">
        <f>IF(K291="","",COUNTIF($BG$14:BG291,BG291))</f>
        <v/>
      </c>
      <c r="BI291" s="1" t="str">
        <f t="shared" si="1610"/>
        <v/>
      </c>
      <c r="BJ291" s="523"/>
      <c r="BK291" s="523"/>
      <c r="BL291" s="523"/>
      <c r="BM291" s="523"/>
      <c r="BN291" s="523"/>
      <c r="BO291" s="525"/>
      <c r="BP291" s="523"/>
      <c r="BQ291" s="523"/>
      <c r="BR291" s="84">
        <f>COUNTIF($AH$14:AH291,AG291&amp;"-"&amp;"*5000m*")</f>
        <v>0</v>
      </c>
      <c r="BS291" s="523"/>
      <c r="BT291" s="525"/>
      <c r="BU291" s="523"/>
      <c r="BV291" s="523"/>
      <c r="BW291" s="523"/>
      <c r="BX291" s="523"/>
      <c r="BY291" s="523"/>
      <c r="BZ291" s="523"/>
      <c r="CA291" s="84"/>
    </row>
    <row r="292" spans="1:79" s="1" customFormat="1" ht="18" customHeight="1" thickTop="1" thickBot="1">
      <c r="A292" s="482">
        <v>140</v>
      </c>
      <c r="B292" s="476" t="s">
        <v>1176</v>
      </c>
      <c r="C292" s="471"/>
      <c r="D292" s="469" t="str">
        <f>IF(C292&gt;0,VLOOKUP(C292,男子登録情報!$A$1:$H$1688,3,0),"")</f>
        <v/>
      </c>
      <c r="E292" s="469" t="str">
        <f>IF(C292&gt;0,VLOOKUP(C292,男子登録情報!$A$1:$H$1688,4,0),"")</f>
        <v/>
      </c>
      <c r="F292" s="469" t="str">
        <f>IF(C292&gt;0,VLOOKUP(C292,男子登録情報!$A$1:$H$1688,7,0),"")</f>
        <v/>
      </c>
      <c r="G292" s="320" t="str">
        <f>IF(C292&gt;0,VLOOKUP(C292,男子登録情報!$A$1:$H$1688,8,0),"")</f>
        <v/>
      </c>
      <c r="H292" s="475" t="e">
        <f>IF(G293&gt;0,VLOOKUP(G293,男子登録情報!$N$2:$O$49,2,0),"")</f>
        <v>#N/A</v>
      </c>
      <c r="I292" s="473" t="str">
        <f t="shared" ref="I292" si="1723">IF(C292&gt;0,TEXT(C292,"100000000"),"000000000")</f>
        <v>000000000</v>
      </c>
      <c r="J292" s="321" t="s">
        <v>24</v>
      </c>
      <c r="K292" s="322"/>
      <c r="L292" s="5" t="str">
        <f>IF(K292&gt;0,VLOOKUP(K292,男子登録情報!$M$68:$N$86,2,0),"")</f>
        <v/>
      </c>
      <c r="M292" s="321" t="s">
        <v>27</v>
      </c>
      <c r="N292" s="275"/>
      <c r="O292" s="276" t="str">
        <f t="shared" si="1622"/>
        <v/>
      </c>
      <c r="P292" s="277"/>
      <c r="Q292" s="329" t="str">
        <f t="shared" si="1612"/>
        <v/>
      </c>
      <c r="R292" s="479"/>
      <c r="S292" s="480"/>
      <c r="T292" s="481"/>
      <c r="U292" s="444"/>
      <c r="V292" s="444"/>
      <c r="X292" s="84">
        <f t="shared" si="1587"/>
        <v>0</v>
      </c>
      <c r="Z292" s="97">
        <f t="shared" si="1588"/>
        <v>0</v>
      </c>
      <c r="AA292" s="523">
        <f t="shared" ref="AA292" si="1724">C292</f>
        <v>0</v>
      </c>
      <c r="AB292" s="84" t="str">
        <f t="shared" si="1574"/>
        <v/>
      </c>
      <c r="AC292" s="84" t="str">
        <f t="shared" si="1575"/>
        <v/>
      </c>
      <c r="AD292" s="84" t="str">
        <f t="shared" si="1576"/>
        <v/>
      </c>
      <c r="AE292" s="84" t="str">
        <f t="shared" si="1577"/>
        <v/>
      </c>
      <c r="AF292" s="100">
        <f t="shared" si="1589"/>
        <v>0</v>
      </c>
      <c r="AG292" s="188" t="str">
        <f t="shared" ref="AG292" si="1725">IF(D292="","",D292)</f>
        <v/>
      </c>
      <c r="AH292" s="84" t="str">
        <f t="shared" si="1591"/>
        <v/>
      </c>
      <c r="AI292" s="84" t="str">
        <f t="shared" si="1592"/>
        <v/>
      </c>
      <c r="AJ292" s="104" t="str">
        <f t="shared" si="1579"/>
        <v/>
      </c>
      <c r="AK292" s="93">
        <f t="shared" si="1593"/>
        <v>0</v>
      </c>
      <c r="AL292" s="93">
        <f>IFERROR(IF(C292="",0,IF(COUNTIF($C$14:C292,C292)&gt;1,1,0)),"")</f>
        <v>0</v>
      </c>
      <c r="AN292" s="93">
        <f t="shared" si="1594"/>
        <v>0</v>
      </c>
      <c r="AO292" s="93" t="str">
        <f t="shared" si="1595"/>
        <v>00000</v>
      </c>
      <c r="AP292" s="109" t="str">
        <f t="shared" si="1596"/>
        <v>0秒0</v>
      </c>
      <c r="AQ292" s="110">
        <f t="shared" si="1597"/>
        <v>0</v>
      </c>
      <c r="AR292" s="110" t="str">
        <f t="shared" si="1598"/>
        <v>0</v>
      </c>
      <c r="AS292" s="110" t="str">
        <f t="shared" si="1599"/>
        <v>0</v>
      </c>
      <c r="AT292" s="110" t="str">
        <f t="shared" si="1600"/>
        <v>0m</v>
      </c>
      <c r="AU292" s="110" t="str">
        <f t="shared" si="1601"/>
        <v>点</v>
      </c>
      <c r="AV292" s="93">
        <f t="shared" si="1602"/>
        <v>0</v>
      </c>
      <c r="AW292" s="83" t="str">
        <f t="shared" si="1603"/>
        <v/>
      </c>
      <c r="AX292" s="93">
        <f t="shared" si="1604"/>
        <v>0</v>
      </c>
      <c r="AY292" s="93">
        <f t="shared" si="1605"/>
        <v>0</v>
      </c>
      <c r="AZ292" s="93">
        <f t="shared" si="1606"/>
        <v>0</v>
      </c>
      <c r="BA292" s="503">
        <f>IF(U292="",0,COUNTA($U$14:U293))</f>
        <v>0</v>
      </c>
      <c r="BB292" s="503">
        <f>IF(V292="",0,COUNTA($V$14:V293))</f>
        <v>0</v>
      </c>
      <c r="BC292" s="519" t="e">
        <f>IF(OR($L292="20100",$L293="20100",#REF!="20100"),COUNTIF($L$14:L293,"20100"),0)</f>
        <v>#REF!</v>
      </c>
      <c r="BD292" s="521" t="e">
        <f>IF($BC292=0,0,INDEX($N292:$N293,MATCH("20100",$L292:$L293,0),1))</f>
        <v>#REF!</v>
      </c>
      <c r="BE292" s="84" t="str">
        <f t="shared" si="1607"/>
        <v/>
      </c>
      <c r="BF292" s="84" t="str">
        <f t="shared" si="1608"/>
        <v/>
      </c>
      <c r="BG292" s="84" t="str">
        <f t="shared" si="1609"/>
        <v/>
      </c>
      <c r="BH292" s="124" t="str">
        <f>IF(K292="","",COUNTIF($BG$14:BG292,BG292))</f>
        <v/>
      </c>
      <c r="BI292" s="1" t="str">
        <f t="shared" si="1610"/>
        <v/>
      </c>
      <c r="BJ292" s="523" t="str">
        <f>IF(D292="","",COUNTIF($AG$14:AG292,AG292))</f>
        <v/>
      </c>
      <c r="BK292" s="523">
        <f t="shared" ref="BK292" si="1726">IF(BJ292=1,BJ292,0)</f>
        <v>0</v>
      </c>
      <c r="BL292" s="523" t="str">
        <f t="shared" ref="BL292" si="1727">IF(D292="","",$BP292)</f>
        <v/>
      </c>
      <c r="BM292" s="523" t="str">
        <f t="shared" ref="BM292" si="1728">IF(E292="","",$BP292)</f>
        <v/>
      </c>
      <c r="BN292" s="523" t="str">
        <f t="shared" ref="BN292" si="1729">IF(G292="","",$BP292)</f>
        <v/>
      </c>
      <c r="BO292" s="524" t="str">
        <f t="shared" ref="BO292" si="1730">IFERROR(IF(H292="","",BP292),"")</f>
        <v/>
      </c>
      <c r="BP292" s="523">
        <v>140</v>
      </c>
      <c r="BQ292" s="523">
        <f>IF(C292&gt;0,"",IF(COUNTIF(BL292:BO293,BP292)=4,"",1))</f>
        <v>1</v>
      </c>
      <c r="BR292" s="84">
        <f>COUNTIF($AH$14:AH292,AG292&amp;"-"&amp;"*5000m*")</f>
        <v>0</v>
      </c>
      <c r="BS292" s="523">
        <f>SUM(BR292:BR293)/3</f>
        <v>0</v>
      </c>
      <c r="BT292" s="524" t="str">
        <f>IF(AG292="","",IF(AND(COUNTA(K292:K293)=0,COUNTA(U292:V293)=0),1,""))</f>
        <v/>
      </c>
      <c r="BU292" s="523">
        <f>IF(AND($AG292="",COUNTA(U292)&gt;0),1,0)</f>
        <v>0</v>
      </c>
      <c r="BV292" s="523">
        <f>IF(AND($AG292="",COUNTA(V292)&gt;0),1,0)</f>
        <v>0</v>
      </c>
      <c r="BW292" s="523" t="str">
        <f t="shared" ref="BW292" si="1731">D292&amp;"-"&amp;U292</f>
        <v>-</v>
      </c>
      <c r="BX292" s="523" t="str">
        <f>IF(U292="","",COUNTIF($BW$14:BW292,BW292))</f>
        <v/>
      </c>
      <c r="BY292" s="523" t="str">
        <f t="shared" ref="BY292" si="1732">D292&amp;"-"&amp;V292</f>
        <v>-</v>
      </c>
      <c r="BZ292" s="523" t="str">
        <f>IF(V292="","",COUNTIF($BY$14:BY292,BY292))</f>
        <v/>
      </c>
      <c r="CA292" s="84" t="str">
        <f>IFERROR(IF(VLOOKUP(K292,種目数エラー用!$B:$C,2,FALSE)=(VLOOKUP(K293,種目数エラー用!$B:$C,2,FALSE)),1,""),"")</f>
        <v/>
      </c>
    </row>
    <row r="293" spans="1:79" s="1" customFormat="1" ht="18" customHeight="1" thickBot="1">
      <c r="A293" s="483"/>
      <c r="B293" s="477"/>
      <c r="C293" s="472"/>
      <c r="D293" s="470"/>
      <c r="E293" s="470"/>
      <c r="F293" s="470"/>
      <c r="G293" s="281" t="str">
        <f>IF(C292&gt;0,VLOOKUP(C292,男子登録情報!$A$1:$H$1688,5,0),"")</f>
        <v/>
      </c>
      <c r="H293" s="475"/>
      <c r="I293" s="475"/>
      <c r="J293" s="281" t="s">
        <v>28</v>
      </c>
      <c r="K293" s="280"/>
      <c r="L293" s="5" t="str">
        <f>IF(K293&gt;0,VLOOKUP(K293,男子登録情報!$M$68:$N$86,2,0),"")</f>
        <v/>
      </c>
      <c r="M293" s="281" t="s">
        <v>29</v>
      </c>
      <c r="N293" s="282"/>
      <c r="O293" s="278" t="str">
        <f t="shared" si="1622"/>
        <v/>
      </c>
      <c r="P293" s="279"/>
      <c r="Q293" s="332" t="str">
        <f t="shared" si="1612"/>
        <v/>
      </c>
      <c r="R293" s="463"/>
      <c r="S293" s="464"/>
      <c r="T293" s="465"/>
      <c r="U293" s="445"/>
      <c r="V293" s="445"/>
      <c r="X293" s="84">
        <f t="shared" si="1587"/>
        <v>0</v>
      </c>
      <c r="Z293" s="97">
        <f t="shared" si="1588"/>
        <v>0</v>
      </c>
      <c r="AA293" s="523"/>
      <c r="AB293" s="84" t="str">
        <f t="shared" si="1574"/>
        <v/>
      </c>
      <c r="AC293" s="84" t="str">
        <f t="shared" si="1575"/>
        <v/>
      </c>
      <c r="AD293" s="84" t="str">
        <f t="shared" si="1576"/>
        <v/>
      </c>
      <c r="AE293" s="84" t="str">
        <f t="shared" si="1577"/>
        <v/>
      </c>
      <c r="AF293" s="100">
        <f t="shared" si="1589"/>
        <v>0</v>
      </c>
      <c r="AG293" s="189" t="str">
        <f t="shared" ref="AG293" si="1733">AG292</f>
        <v/>
      </c>
      <c r="AH293" s="84" t="str">
        <f t="shared" si="1591"/>
        <v/>
      </c>
      <c r="AI293" s="84" t="str">
        <f t="shared" si="1592"/>
        <v/>
      </c>
      <c r="AJ293" s="104" t="str">
        <f t="shared" si="1579"/>
        <v/>
      </c>
      <c r="AK293" s="93">
        <f t="shared" si="1593"/>
        <v>0</v>
      </c>
      <c r="AL293" s="93">
        <f>IFERROR(IF(C293="",0,IF(COUNTIF($C$14:C293,C293)&gt;1,1,0)),"")</f>
        <v>0</v>
      </c>
      <c r="AN293" s="93">
        <f t="shared" si="1594"/>
        <v>0</v>
      </c>
      <c r="AO293" s="93" t="str">
        <f t="shared" si="1595"/>
        <v>00000</v>
      </c>
      <c r="AP293" s="109" t="str">
        <f t="shared" si="1596"/>
        <v>0秒0</v>
      </c>
      <c r="AQ293" s="110">
        <f t="shared" si="1597"/>
        <v>0</v>
      </c>
      <c r="AR293" s="110" t="str">
        <f t="shared" si="1598"/>
        <v>0</v>
      </c>
      <c r="AS293" s="110" t="str">
        <f t="shared" si="1599"/>
        <v>0</v>
      </c>
      <c r="AT293" s="110" t="str">
        <f t="shared" si="1600"/>
        <v>0m</v>
      </c>
      <c r="AU293" s="110" t="str">
        <f t="shared" si="1601"/>
        <v>点</v>
      </c>
      <c r="AV293" s="93">
        <f t="shared" si="1602"/>
        <v>0</v>
      </c>
      <c r="AW293" s="83" t="str">
        <f t="shared" si="1603"/>
        <v/>
      </c>
      <c r="AX293" s="93">
        <f t="shared" si="1604"/>
        <v>0</v>
      </c>
      <c r="AY293" s="93">
        <f t="shared" si="1605"/>
        <v>0</v>
      </c>
      <c r="AZ293" s="93">
        <f t="shared" si="1606"/>
        <v>0</v>
      </c>
      <c r="BA293" s="504"/>
      <c r="BB293" s="504"/>
      <c r="BC293" s="520"/>
      <c r="BD293" s="522"/>
      <c r="BE293" s="84" t="str">
        <f t="shared" si="1607"/>
        <v/>
      </c>
      <c r="BF293" s="84" t="str">
        <f t="shared" si="1608"/>
        <v/>
      </c>
      <c r="BG293" s="84" t="str">
        <f t="shared" si="1609"/>
        <v/>
      </c>
      <c r="BH293" s="124" t="str">
        <f>IF(K293="","",COUNTIF($BG$14:BG293,BG293))</f>
        <v/>
      </c>
      <c r="BI293" s="1" t="str">
        <f t="shared" si="1610"/>
        <v/>
      </c>
      <c r="BJ293" s="523"/>
      <c r="BK293" s="523"/>
      <c r="BL293" s="523"/>
      <c r="BM293" s="523"/>
      <c r="BN293" s="523"/>
      <c r="BO293" s="525"/>
      <c r="BP293" s="523"/>
      <c r="BQ293" s="523"/>
      <c r="BR293" s="84">
        <f>COUNTIF($AH$14:AH293,AG293&amp;"-"&amp;"*5000m*")</f>
        <v>0</v>
      </c>
      <c r="BS293" s="523"/>
      <c r="BT293" s="525"/>
      <c r="BU293" s="523"/>
      <c r="BV293" s="523"/>
      <c r="BW293" s="523"/>
      <c r="BX293" s="523"/>
      <c r="BY293" s="523"/>
      <c r="BZ293" s="523"/>
      <c r="CA293" s="84"/>
    </row>
    <row r="294" spans="1:79" s="1" customFormat="1" ht="18" customHeight="1" thickTop="1" thickBot="1">
      <c r="A294" s="482">
        <v>141</v>
      </c>
      <c r="B294" s="476" t="s">
        <v>1176</v>
      </c>
      <c r="C294" s="471"/>
      <c r="D294" s="469" t="str">
        <f>IF(C294&gt;0,VLOOKUP(C294,男子登録情報!$A$1:$H$1688,3,0),"")</f>
        <v/>
      </c>
      <c r="E294" s="469" t="str">
        <f>IF(C294&gt;0,VLOOKUP(C294,男子登録情報!$A$1:$H$1688,4,0),"")</f>
        <v/>
      </c>
      <c r="F294" s="469" t="str">
        <f>IF(C294&gt;0,VLOOKUP(C294,男子登録情報!$A$1:$H$1688,7,0),"")</f>
        <v/>
      </c>
      <c r="G294" s="320" t="str">
        <f>IF(C294&gt;0,VLOOKUP(C294,男子登録情報!$A$1:$H$1688,8,0),"")</f>
        <v/>
      </c>
      <c r="H294" s="475" t="e">
        <f>IF(G295&gt;0,VLOOKUP(G295,男子登録情報!$N$2:$O$49,2,0),"")</f>
        <v>#N/A</v>
      </c>
      <c r="I294" s="473" t="str">
        <f t="shared" ref="I294" si="1734">IF(C294&gt;0,TEXT(C294,"100000000"),"000000000")</f>
        <v>000000000</v>
      </c>
      <c r="J294" s="321" t="s">
        <v>24</v>
      </c>
      <c r="K294" s="322"/>
      <c r="L294" s="5" t="str">
        <f>IF(K294&gt;0,VLOOKUP(K294,男子登録情報!$M$68:$N$86,2,0),"")</f>
        <v/>
      </c>
      <c r="M294" s="321" t="s">
        <v>27</v>
      </c>
      <c r="N294" s="275"/>
      <c r="O294" s="276" t="str">
        <f t="shared" si="1622"/>
        <v/>
      </c>
      <c r="P294" s="277"/>
      <c r="Q294" s="329" t="str">
        <f t="shared" si="1612"/>
        <v/>
      </c>
      <c r="R294" s="479"/>
      <c r="S294" s="480"/>
      <c r="T294" s="481"/>
      <c r="U294" s="444"/>
      <c r="V294" s="444"/>
      <c r="X294" s="84">
        <f t="shared" si="1587"/>
        <v>0</v>
      </c>
      <c r="Z294" s="97">
        <f t="shared" si="1588"/>
        <v>0</v>
      </c>
      <c r="AA294" s="523">
        <f t="shared" ref="AA294" si="1735">C294</f>
        <v>0</v>
      </c>
      <c r="AB294" s="84" t="str">
        <f t="shared" si="1574"/>
        <v/>
      </c>
      <c r="AC294" s="84" t="str">
        <f t="shared" si="1575"/>
        <v/>
      </c>
      <c r="AD294" s="84" t="str">
        <f t="shared" si="1576"/>
        <v/>
      </c>
      <c r="AE294" s="84" t="str">
        <f t="shared" si="1577"/>
        <v/>
      </c>
      <c r="AF294" s="100">
        <f t="shared" si="1589"/>
        <v>0</v>
      </c>
      <c r="AG294" s="188" t="str">
        <f t="shared" ref="AG294" si="1736">IF(D294="","",D294)</f>
        <v/>
      </c>
      <c r="AH294" s="84" t="str">
        <f t="shared" si="1591"/>
        <v/>
      </c>
      <c r="AI294" s="84" t="str">
        <f t="shared" si="1592"/>
        <v/>
      </c>
      <c r="AJ294" s="104" t="str">
        <f t="shared" si="1579"/>
        <v/>
      </c>
      <c r="AK294" s="93">
        <f t="shared" si="1593"/>
        <v>0</v>
      </c>
      <c r="AL294" s="93">
        <f>IFERROR(IF(C294="",0,IF(COUNTIF($C$14:C294,C294)&gt;1,1,0)),"")</f>
        <v>0</v>
      </c>
      <c r="AN294" s="93">
        <f t="shared" si="1594"/>
        <v>0</v>
      </c>
      <c r="AO294" s="93" t="str">
        <f t="shared" si="1595"/>
        <v>00000</v>
      </c>
      <c r="AP294" s="109" t="str">
        <f t="shared" si="1596"/>
        <v>0秒0</v>
      </c>
      <c r="AQ294" s="110">
        <f t="shared" si="1597"/>
        <v>0</v>
      </c>
      <c r="AR294" s="110" t="str">
        <f t="shared" si="1598"/>
        <v>0</v>
      </c>
      <c r="AS294" s="110" t="str">
        <f t="shared" si="1599"/>
        <v>0</v>
      </c>
      <c r="AT294" s="110" t="str">
        <f t="shared" si="1600"/>
        <v>0m</v>
      </c>
      <c r="AU294" s="110" t="str">
        <f t="shared" si="1601"/>
        <v>点</v>
      </c>
      <c r="AV294" s="93">
        <f t="shared" si="1602"/>
        <v>0</v>
      </c>
      <c r="AW294" s="83" t="str">
        <f t="shared" si="1603"/>
        <v/>
      </c>
      <c r="AX294" s="93">
        <f t="shared" si="1604"/>
        <v>0</v>
      </c>
      <c r="AY294" s="93">
        <f t="shared" si="1605"/>
        <v>0</v>
      </c>
      <c r="AZ294" s="93">
        <f t="shared" si="1606"/>
        <v>0</v>
      </c>
      <c r="BA294" s="503">
        <f>IF(U294="",0,COUNTA($U$14:U295))</f>
        <v>0</v>
      </c>
      <c r="BB294" s="503">
        <f>IF(V294="",0,COUNTA($V$14:V295))</f>
        <v>0</v>
      </c>
      <c r="BC294" s="519" t="e">
        <f>IF(OR($L294="20100",$L295="20100",#REF!="20100"),COUNTIF($L$14:L295,"20100"),0)</f>
        <v>#REF!</v>
      </c>
      <c r="BD294" s="521" t="e">
        <f>IF($BC294=0,0,INDEX($N294:$N295,MATCH("20100",$L294:$L295,0),1))</f>
        <v>#REF!</v>
      </c>
      <c r="BE294" s="84" t="str">
        <f t="shared" si="1607"/>
        <v/>
      </c>
      <c r="BF294" s="84" t="str">
        <f t="shared" si="1608"/>
        <v/>
      </c>
      <c r="BG294" s="84" t="str">
        <f t="shared" si="1609"/>
        <v/>
      </c>
      <c r="BH294" s="124" t="str">
        <f>IF(K294="","",COUNTIF($BG$14:BG294,BG294))</f>
        <v/>
      </c>
      <c r="BI294" s="1" t="str">
        <f t="shared" si="1610"/>
        <v/>
      </c>
      <c r="BJ294" s="523" t="str">
        <f>IF(D294="","",COUNTIF($AG$14:AG294,AG294))</f>
        <v/>
      </c>
      <c r="BK294" s="523">
        <f t="shared" ref="BK294" si="1737">IF(BJ294=1,BJ294,0)</f>
        <v>0</v>
      </c>
      <c r="BL294" s="523" t="str">
        <f t="shared" ref="BL294" si="1738">IF(D294="","",$BP294)</f>
        <v/>
      </c>
      <c r="BM294" s="523" t="str">
        <f t="shared" ref="BM294" si="1739">IF(E294="","",$BP294)</f>
        <v/>
      </c>
      <c r="BN294" s="523" t="str">
        <f t="shared" ref="BN294" si="1740">IF(G294="","",$BP294)</f>
        <v/>
      </c>
      <c r="BO294" s="524" t="str">
        <f t="shared" ref="BO294" si="1741">IFERROR(IF(H294="","",BP294),"")</f>
        <v/>
      </c>
      <c r="BP294" s="523">
        <v>141</v>
      </c>
      <c r="BQ294" s="523">
        <f>IF(C294&gt;0,"",IF(COUNTIF(BL294:BO295,BP294)=4,"",1))</f>
        <v>1</v>
      </c>
      <c r="BR294" s="84">
        <f>COUNTIF($AH$14:AH294,AG294&amp;"-"&amp;"*5000m*")</f>
        <v>0</v>
      </c>
      <c r="BS294" s="523">
        <f>SUM(BR294:BR295)/3</f>
        <v>0</v>
      </c>
      <c r="BT294" s="524" t="str">
        <f>IF(AG294="","",IF(AND(COUNTA(K294:K295)=0,COUNTA(U294:V295)=0),1,""))</f>
        <v/>
      </c>
      <c r="BU294" s="523">
        <f>IF(AND($AG294="",COUNTA(U294)&gt;0),1,0)</f>
        <v>0</v>
      </c>
      <c r="BV294" s="523">
        <f>IF(AND($AG294="",COUNTA(V294)&gt;0),1,0)</f>
        <v>0</v>
      </c>
      <c r="BW294" s="523" t="str">
        <f t="shared" ref="BW294" si="1742">D294&amp;"-"&amp;U294</f>
        <v>-</v>
      </c>
      <c r="BX294" s="523" t="str">
        <f>IF(U294="","",COUNTIF($BW$14:BW294,BW294))</f>
        <v/>
      </c>
      <c r="BY294" s="523" t="str">
        <f t="shared" ref="BY294" si="1743">D294&amp;"-"&amp;V294</f>
        <v>-</v>
      </c>
      <c r="BZ294" s="523" t="str">
        <f>IF(V294="","",COUNTIF($BY$14:BY294,BY294))</f>
        <v/>
      </c>
      <c r="CA294" s="84" t="str">
        <f>IFERROR(IF(VLOOKUP(K294,種目数エラー用!$B:$C,2,FALSE)=(VLOOKUP(K295,種目数エラー用!$B:$C,2,FALSE)),1,""),"")</f>
        <v/>
      </c>
    </row>
    <row r="295" spans="1:79" s="1" customFormat="1" ht="18" customHeight="1" thickBot="1">
      <c r="A295" s="483"/>
      <c r="B295" s="477"/>
      <c r="C295" s="472"/>
      <c r="D295" s="470"/>
      <c r="E295" s="470"/>
      <c r="F295" s="470"/>
      <c r="G295" s="281" t="str">
        <f>IF(C294&gt;0,VLOOKUP(C294,男子登録情報!$A$1:$H$1688,5,0),"")</f>
        <v/>
      </c>
      <c r="H295" s="475"/>
      <c r="I295" s="475"/>
      <c r="J295" s="281" t="s">
        <v>28</v>
      </c>
      <c r="K295" s="280"/>
      <c r="L295" s="5" t="str">
        <f>IF(K295&gt;0,VLOOKUP(K295,男子登録情報!$M$68:$N$86,2,0),"")</f>
        <v/>
      </c>
      <c r="M295" s="281" t="s">
        <v>29</v>
      </c>
      <c r="N295" s="282"/>
      <c r="O295" s="278" t="str">
        <f t="shared" si="1622"/>
        <v/>
      </c>
      <c r="P295" s="279"/>
      <c r="Q295" s="332" t="str">
        <f t="shared" si="1612"/>
        <v/>
      </c>
      <c r="R295" s="463"/>
      <c r="S295" s="464"/>
      <c r="T295" s="465"/>
      <c r="U295" s="445"/>
      <c r="V295" s="445"/>
      <c r="X295" s="84">
        <f t="shared" si="1587"/>
        <v>0</v>
      </c>
      <c r="Z295" s="97">
        <f t="shared" si="1588"/>
        <v>0</v>
      </c>
      <c r="AA295" s="523"/>
      <c r="AB295" s="84" t="str">
        <f t="shared" si="1574"/>
        <v/>
      </c>
      <c r="AC295" s="84" t="str">
        <f t="shared" si="1575"/>
        <v/>
      </c>
      <c r="AD295" s="84" t="str">
        <f t="shared" si="1576"/>
        <v/>
      </c>
      <c r="AE295" s="84" t="str">
        <f t="shared" si="1577"/>
        <v/>
      </c>
      <c r="AF295" s="100">
        <f t="shared" si="1589"/>
        <v>0</v>
      </c>
      <c r="AG295" s="189" t="str">
        <f t="shared" ref="AG295" si="1744">AG294</f>
        <v/>
      </c>
      <c r="AH295" s="84" t="str">
        <f t="shared" si="1591"/>
        <v/>
      </c>
      <c r="AI295" s="84" t="str">
        <f t="shared" si="1592"/>
        <v/>
      </c>
      <c r="AJ295" s="104" t="str">
        <f t="shared" si="1579"/>
        <v/>
      </c>
      <c r="AK295" s="93">
        <f t="shared" si="1593"/>
        <v>0</v>
      </c>
      <c r="AL295" s="93">
        <f>IFERROR(IF(C295="",0,IF(COUNTIF($C$14:C295,C295)&gt;1,1,0)),"")</f>
        <v>0</v>
      </c>
      <c r="AN295" s="93">
        <f t="shared" si="1594"/>
        <v>0</v>
      </c>
      <c r="AO295" s="93" t="str">
        <f t="shared" si="1595"/>
        <v>00000</v>
      </c>
      <c r="AP295" s="109" t="str">
        <f t="shared" si="1596"/>
        <v>0秒0</v>
      </c>
      <c r="AQ295" s="110">
        <f t="shared" si="1597"/>
        <v>0</v>
      </c>
      <c r="AR295" s="110" t="str">
        <f t="shared" si="1598"/>
        <v>0</v>
      </c>
      <c r="AS295" s="110" t="str">
        <f t="shared" si="1599"/>
        <v>0</v>
      </c>
      <c r="AT295" s="110" t="str">
        <f t="shared" si="1600"/>
        <v>0m</v>
      </c>
      <c r="AU295" s="110" t="str">
        <f t="shared" si="1601"/>
        <v>点</v>
      </c>
      <c r="AV295" s="93">
        <f t="shared" si="1602"/>
        <v>0</v>
      </c>
      <c r="AW295" s="83" t="str">
        <f t="shared" si="1603"/>
        <v/>
      </c>
      <c r="AX295" s="93">
        <f t="shared" si="1604"/>
        <v>0</v>
      </c>
      <c r="AY295" s="93">
        <f t="shared" si="1605"/>
        <v>0</v>
      </c>
      <c r="AZ295" s="93">
        <f t="shared" si="1606"/>
        <v>0</v>
      </c>
      <c r="BA295" s="504"/>
      <c r="BB295" s="504"/>
      <c r="BC295" s="520"/>
      <c r="BD295" s="522"/>
      <c r="BE295" s="84" t="str">
        <f t="shared" si="1607"/>
        <v/>
      </c>
      <c r="BF295" s="84" t="str">
        <f t="shared" si="1608"/>
        <v/>
      </c>
      <c r="BG295" s="84" t="str">
        <f t="shared" si="1609"/>
        <v/>
      </c>
      <c r="BH295" s="124" t="str">
        <f>IF(K295="","",COUNTIF($BG$14:BG295,BG295))</f>
        <v/>
      </c>
      <c r="BI295" s="1" t="str">
        <f t="shared" si="1610"/>
        <v/>
      </c>
      <c r="BJ295" s="523"/>
      <c r="BK295" s="523"/>
      <c r="BL295" s="523"/>
      <c r="BM295" s="523"/>
      <c r="BN295" s="523"/>
      <c r="BO295" s="525"/>
      <c r="BP295" s="523"/>
      <c r="BQ295" s="523"/>
      <c r="BR295" s="84">
        <f>COUNTIF($AH$14:AH295,AG295&amp;"-"&amp;"*5000m*")</f>
        <v>0</v>
      </c>
      <c r="BS295" s="523"/>
      <c r="BT295" s="525"/>
      <c r="BU295" s="523"/>
      <c r="BV295" s="523"/>
      <c r="BW295" s="523"/>
      <c r="BX295" s="523"/>
      <c r="BY295" s="523"/>
      <c r="BZ295" s="523"/>
      <c r="CA295" s="84"/>
    </row>
    <row r="296" spans="1:79" s="1" customFormat="1" ht="18" customHeight="1" thickTop="1" thickBot="1">
      <c r="A296" s="482">
        <v>142</v>
      </c>
      <c r="B296" s="476" t="s">
        <v>1176</v>
      </c>
      <c r="C296" s="471"/>
      <c r="D296" s="469" t="str">
        <f>IF(C296&gt;0,VLOOKUP(C296,男子登録情報!$A$1:$H$1688,3,0),"")</f>
        <v/>
      </c>
      <c r="E296" s="469" t="str">
        <f>IF(C296&gt;0,VLOOKUP(C296,男子登録情報!$A$1:$H$1688,4,0),"")</f>
        <v/>
      </c>
      <c r="F296" s="469" t="str">
        <f>IF(C296&gt;0,VLOOKUP(C296,男子登録情報!$A$1:$H$1688,7,0),"")</f>
        <v/>
      </c>
      <c r="G296" s="320" t="str">
        <f>IF(C296&gt;0,VLOOKUP(C296,男子登録情報!$A$1:$H$1688,8,0),"")</f>
        <v/>
      </c>
      <c r="H296" s="475" t="e">
        <f>IF(G297&gt;0,VLOOKUP(G297,男子登録情報!$N$2:$O$49,2,0),"")</f>
        <v>#N/A</v>
      </c>
      <c r="I296" s="473" t="str">
        <f t="shared" ref="I296" si="1745">IF(C296&gt;0,TEXT(C296,"100000000"),"000000000")</f>
        <v>000000000</v>
      </c>
      <c r="J296" s="321" t="s">
        <v>24</v>
      </c>
      <c r="K296" s="322"/>
      <c r="L296" s="5" t="str">
        <f>IF(K296&gt;0,VLOOKUP(K296,男子登録情報!$M$68:$N$86,2,0),"")</f>
        <v/>
      </c>
      <c r="M296" s="321" t="s">
        <v>27</v>
      </c>
      <c r="N296" s="275"/>
      <c r="O296" s="276" t="str">
        <f t="shared" si="1622"/>
        <v/>
      </c>
      <c r="P296" s="277"/>
      <c r="Q296" s="329" t="str">
        <f t="shared" si="1612"/>
        <v/>
      </c>
      <c r="R296" s="479"/>
      <c r="S296" s="480"/>
      <c r="T296" s="481"/>
      <c r="U296" s="444"/>
      <c r="V296" s="444"/>
      <c r="X296" s="84">
        <f t="shared" si="1587"/>
        <v>0</v>
      </c>
      <c r="Z296" s="97">
        <f t="shared" si="1588"/>
        <v>0</v>
      </c>
      <c r="AA296" s="523">
        <f t="shared" ref="AA296" si="1746">C296</f>
        <v>0</v>
      </c>
      <c r="AB296" s="84" t="str">
        <f t="shared" si="1574"/>
        <v/>
      </c>
      <c r="AC296" s="84" t="str">
        <f t="shared" si="1575"/>
        <v/>
      </c>
      <c r="AD296" s="84" t="str">
        <f t="shared" si="1576"/>
        <v/>
      </c>
      <c r="AE296" s="84" t="str">
        <f t="shared" si="1577"/>
        <v/>
      </c>
      <c r="AF296" s="100">
        <f t="shared" si="1589"/>
        <v>0</v>
      </c>
      <c r="AG296" s="188" t="str">
        <f t="shared" ref="AG296" si="1747">IF(D296="","",D296)</f>
        <v/>
      </c>
      <c r="AH296" s="84" t="str">
        <f t="shared" si="1591"/>
        <v/>
      </c>
      <c r="AI296" s="84" t="str">
        <f t="shared" si="1592"/>
        <v/>
      </c>
      <c r="AJ296" s="104" t="str">
        <f t="shared" si="1579"/>
        <v/>
      </c>
      <c r="AK296" s="93">
        <f t="shared" si="1593"/>
        <v>0</v>
      </c>
      <c r="AL296" s="93">
        <f>IFERROR(IF(C296="",0,IF(COUNTIF($C$14:C296,C296)&gt;1,1,0)),"")</f>
        <v>0</v>
      </c>
      <c r="AN296" s="93">
        <f t="shared" si="1594"/>
        <v>0</v>
      </c>
      <c r="AO296" s="93" t="str">
        <f t="shared" si="1595"/>
        <v>00000</v>
      </c>
      <c r="AP296" s="109" t="str">
        <f t="shared" si="1596"/>
        <v>0秒0</v>
      </c>
      <c r="AQ296" s="110">
        <f t="shared" si="1597"/>
        <v>0</v>
      </c>
      <c r="AR296" s="110" t="str">
        <f t="shared" si="1598"/>
        <v>0</v>
      </c>
      <c r="AS296" s="110" t="str">
        <f t="shared" si="1599"/>
        <v>0</v>
      </c>
      <c r="AT296" s="110" t="str">
        <f t="shared" si="1600"/>
        <v>0m</v>
      </c>
      <c r="AU296" s="110" t="str">
        <f t="shared" si="1601"/>
        <v>点</v>
      </c>
      <c r="AV296" s="93">
        <f t="shared" si="1602"/>
        <v>0</v>
      </c>
      <c r="AW296" s="83" t="str">
        <f t="shared" si="1603"/>
        <v/>
      </c>
      <c r="AX296" s="93">
        <f t="shared" si="1604"/>
        <v>0</v>
      </c>
      <c r="AY296" s="93">
        <f t="shared" si="1605"/>
        <v>0</v>
      </c>
      <c r="AZ296" s="93">
        <f t="shared" si="1606"/>
        <v>0</v>
      </c>
      <c r="BA296" s="503">
        <f>IF(U296="",0,COUNTA($U$14:U297))</f>
        <v>0</v>
      </c>
      <c r="BB296" s="503">
        <f>IF(V296="",0,COUNTA($V$14:V297))</f>
        <v>0</v>
      </c>
      <c r="BC296" s="519" t="e">
        <f>IF(OR($L296="20100",$L297="20100",#REF!="20100"),COUNTIF($L$14:L297,"20100"),0)</f>
        <v>#REF!</v>
      </c>
      <c r="BD296" s="521" t="e">
        <f>IF($BC296=0,0,INDEX($N296:$N297,MATCH("20100",$L296:$L297,0),1))</f>
        <v>#REF!</v>
      </c>
      <c r="BE296" s="84" t="str">
        <f t="shared" si="1607"/>
        <v/>
      </c>
      <c r="BF296" s="84" t="str">
        <f t="shared" si="1608"/>
        <v/>
      </c>
      <c r="BG296" s="84" t="str">
        <f t="shared" si="1609"/>
        <v/>
      </c>
      <c r="BH296" s="124" t="str">
        <f>IF(K296="","",COUNTIF($BG$14:BG296,BG296))</f>
        <v/>
      </c>
      <c r="BI296" s="1" t="str">
        <f t="shared" si="1610"/>
        <v/>
      </c>
      <c r="BJ296" s="523" t="str">
        <f>IF(D296="","",COUNTIF($AG$14:AG296,AG296))</f>
        <v/>
      </c>
      <c r="BK296" s="523">
        <f t="shared" ref="BK296" si="1748">IF(BJ296=1,BJ296,0)</f>
        <v>0</v>
      </c>
      <c r="BL296" s="523" t="str">
        <f t="shared" ref="BL296" si="1749">IF(D296="","",$BP296)</f>
        <v/>
      </c>
      <c r="BM296" s="523" t="str">
        <f t="shared" ref="BM296" si="1750">IF(E296="","",$BP296)</f>
        <v/>
      </c>
      <c r="BN296" s="523" t="str">
        <f t="shared" ref="BN296" si="1751">IF(G296="","",$BP296)</f>
        <v/>
      </c>
      <c r="BO296" s="524" t="str">
        <f t="shared" ref="BO296" si="1752">IFERROR(IF(H296="","",BP296),"")</f>
        <v/>
      </c>
      <c r="BP296" s="523">
        <v>142</v>
      </c>
      <c r="BQ296" s="523">
        <f>IF(C296&gt;0,"",IF(COUNTIF(BL296:BO297,BP296)=4,"",1))</f>
        <v>1</v>
      </c>
      <c r="BR296" s="84">
        <f>COUNTIF($AH$14:AH296,AG296&amp;"-"&amp;"*5000m*")</f>
        <v>0</v>
      </c>
      <c r="BS296" s="523">
        <f>SUM(BR296:BR297)/3</f>
        <v>0</v>
      </c>
      <c r="BT296" s="524" t="str">
        <f>IF(AG296="","",IF(AND(COUNTA(K296:K297)=0,COUNTA(U296:V297)=0),1,""))</f>
        <v/>
      </c>
      <c r="BU296" s="523">
        <f>IF(AND($AG296="",COUNTA(U296)&gt;0),1,0)</f>
        <v>0</v>
      </c>
      <c r="BV296" s="523">
        <f>IF(AND($AG296="",COUNTA(V296)&gt;0),1,0)</f>
        <v>0</v>
      </c>
      <c r="BW296" s="523" t="str">
        <f t="shared" ref="BW296" si="1753">D296&amp;"-"&amp;U296</f>
        <v>-</v>
      </c>
      <c r="BX296" s="523" t="str">
        <f>IF(U296="","",COUNTIF($BW$14:BW296,BW296))</f>
        <v/>
      </c>
      <c r="BY296" s="523" t="str">
        <f t="shared" ref="BY296" si="1754">D296&amp;"-"&amp;V296</f>
        <v>-</v>
      </c>
      <c r="BZ296" s="523" t="str">
        <f>IF(V296="","",COUNTIF($BY$14:BY296,BY296))</f>
        <v/>
      </c>
      <c r="CA296" s="84" t="str">
        <f>IFERROR(IF(VLOOKUP(K296,種目数エラー用!$B:$C,2,FALSE)=(VLOOKUP(K297,種目数エラー用!$B:$C,2,FALSE)),1,""),"")</f>
        <v/>
      </c>
    </row>
    <row r="297" spans="1:79" s="1" customFormat="1" ht="18" customHeight="1" thickBot="1">
      <c r="A297" s="483"/>
      <c r="B297" s="477"/>
      <c r="C297" s="472"/>
      <c r="D297" s="470"/>
      <c r="E297" s="470"/>
      <c r="F297" s="470"/>
      <c r="G297" s="281" t="str">
        <f>IF(C296&gt;0,VLOOKUP(C296,男子登録情報!$A$1:$H$1688,5,0),"")</f>
        <v/>
      </c>
      <c r="H297" s="475"/>
      <c r="I297" s="475"/>
      <c r="J297" s="281" t="s">
        <v>28</v>
      </c>
      <c r="K297" s="280"/>
      <c r="L297" s="5" t="str">
        <f>IF(K297&gt;0,VLOOKUP(K297,男子登録情報!$M$68:$N$86,2,0),"")</f>
        <v/>
      </c>
      <c r="M297" s="281" t="s">
        <v>29</v>
      </c>
      <c r="N297" s="282"/>
      <c r="O297" s="278" t="str">
        <f t="shared" si="1622"/>
        <v/>
      </c>
      <c r="P297" s="279"/>
      <c r="Q297" s="332" t="str">
        <f t="shared" si="1612"/>
        <v/>
      </c>
      <c r="R297" s="463"/>
      <c r="S297" s="464"/>
      <c r="T297" s="465"/>
      <c r="U297" s="445"/>
      <c r="V297" s="445"/>
      <c r="X297" s="84">
        <f t="shared" si="1587"/>
        <v>0</v>
      </c>
      <c r="Z297" s="97">
        <f t="shared" si="1588"/>
        <v>0</v>
      </c>
      <c r="AA297" s="523"/>
      <c r="AB297" s="84" t="str">
        <f t="shared" si="1574"/>
        <v/>
      </c>
      <c r="AC297" s="84" t="str">
        <f t="shared" si="1575"/>
        <v/>
      </c>
      <c r="AD297" s="84" t="str">
        <f t="shared" si="1576"/>
        <v/>
      </c>
      <c r="AE297" s="84" t="str">
        <f t="shared" si="1577"/>
        <v/>
      </c>
      <c r="AF297" s="100">
        <f t="shared" si="1589"/>
        <v>0</v>
      </c>
      <c r="AG297" s="189" t="str">
        <f t="shared" ref="AG297" si="1755">AG296</f>
        <v/>
      </c>
      <c r="AH297" s="84" t="str">
        <f t="shared" si="1591"/>
        <v/>
      </c>
      <c r="AI297" s="84" t="str">
        <f t="shared" si="1592"/>
        <v/>
      </c>
      <c r="AJ297" s="104" t="str">
        <f t="shared" si="1579"/>
        <v/>
      </c>
      <c r="AK297" s="93">
        <f t="shared" si="1593"/>
        <v>0</v>
      </c>
      <c r="AL297" s="93">
        <f>IFERROR(IF(C297="",0,IF(COUNTIF($C$14:C297,C297)&gt;1,1,0)),"")</f>
        <v>0</v>
      </c>
      <c r="AN297" s="93">
        <f t="shared" si="1594"/>
        <v>0</v>
      </c>
      <c r="AO297" s="93" t="str">
        <f t="shared" si="1595"/>
        <v>00000</v>
      </c>
      <c r="AP297" s="109" t="str">
        <f t="shared" si="1596"/>
        <v>0秒0</v>
      </c>
      <c r="AQ297" s="110">
        <f t="shared" si="1597"/>
        <v>0</v>
      </c>
      <c r="AR297" s="110" t="str">
        <f t="shared" si="1598"/>
        <v>0</v>
      </c>
      <c r="AS297" s="110" t="str">
        <f t="shared" si="1599"/>
        <v>0</v>
      </c>
      <c r="AT297" s="110" t="str">
        <f t="shared" si="1600"/>
        <v>0m</v>
      </c>
      <c r="AU297" s="110" t="str">
        <f t="shared" si="1601"/>
        <v>点</v>
      </c>
      <c r="AV297" s="93">
        <f t="shared" si="1602"/>
        <v>0</v>
      </c>
      <c r="AW297" s="83" t="str">
        <f t="shared" si="1603"/>
        <v/>
      </c>
      <c r="AX297" s="93">
        <f t="shared" si="1604"/>
        <v>0</v>
      </c>
      <c r="AY297" s="93">
        <f t="shared" si="1605"/>
        <v>0</v>
      </c>
      <c r="AZ297" s="93">
        <f t="shared" si="1606"/>
        <v>0</v>
      </c>
      <c r="BA297" s="504"/>
      <c r="BB297" s="504"/>
      <c r="BC297" s="520"/>
      <c r="BD297" s="522"/>
      <c r="BE297" s="84" t="str">
        <f t="shared" si="1607"/>
        <v/>
      </c>
      <c r="BF297" s="84" t="str">
        <f t="shared" si="1608"/>
        <v/>
      </c>
      <c r="BG297" s="84" t="str">
        <f t="shared" si="1609"/>
        <v/>
      </c>
      <c r="BH297" s="124" t="str">
        <f>IF(K297="","",COUNTIF($BG$14:BG297,BG297))</f>
        <v/>
      </c>
      <c r="BI297" s="1" t="str">
        <f t="shared" si="1610"/>
        <v/>
      </c>
      <c r="BJ297" s="523"/>
      <c r="BK297" s="523"/>
      <c r="BL297" s="523"/>
      <c r="BM297" s="523"/>
      <c r="BN297" s="523"/>
      <c r="BO297" s="525"/>
      <c r="BP297" s="523"/>
      <c r="BQ297" s="523"/>
      <c r="BR297" s="84">
        <f>COUNTIF($AH$14:AH297,AG297&amp;"-"&amp;"*5000m*")</f>
        <v>0</v>
      </c>
      <c r="BS297" s="523"/>
      <c r="BT297" s="525"/>
      <c r="BU297" s="523"/>
      <c r="BV297" s="523"/>
      <c r="BW297" s="523"/>
      <c r="BX297" s="523"/>
      <c r="BY297" s="523"/>
      <c r="BZ297" s="523"/>
      <c r="CA297" s="84"/>
    </row>
    <row r="298" spans="1:79" s="1" customFormat="1" ht="18" customHeight="1" thickTop="1" thickBot="1">
      <c r="A298" s="482">
        <v>143</v>
      </c>
      <c r="B298" s="476" t="s">
        <v>1176</v>
      </c>
      <c r="C298" s="471"/>
      <c r="D298" s="469" t="str">
        <f>IF(C298&gt;0,VLOOKUP(C298,男子登録情報!$A$1:$H$1688,3,0),"")</f>
        <v/>
      </c>
      <c r="E298" s="469" t="str">
        <f>IF(C298&gt;0,VLOOKUP(C298,男子登録情報!$A$1:$H$1688,4,0),"")</f>
        <v/>
      </c>
      <c r="F298" s="469" t="str">
        <f>IF(C298&gt;0,VLOOKUP(C298,男子登録情報!$A$1:$H$1688,7,0),"")</f>
        <v/>
      </c>
      <c r="G298" s="320" t="str">
        <f>IF(C298&gt;0,VLOOKUP(C298,男子登録情報!$A$1:$H$1688,8,0),"")</f>
        <v/>
      </c>
      <c r="H298" s="475" t="e">
        <f>IF(G299&gt;0,VLOOKUP(G299,男子登録情報!$N$2:$O$49,2,0),"")</f>
        <v>#N/A</v>
      </c>
      <c r="I298" s="473" t="str">
        <f t="shared" ref="I298" si="1756">IF(C298&gt;0,TEXT(C298,"100000000"),"000000000")</f>
        <v>000000000</v>
      </c>
      <c r="J298" s="321" t="s">
        <v>24</v>
      </c>
      <c r="K298" s="322"/>
      <c r="L298" s="5" t="str">
        <f>IF(K298&gt;0,VLOOKUP(K298,男子登録情報!$M$68:$N$86,2,0),"")</f>
        <v/>
      </c>
      <c r="M298" s="321" t="s">
        <v>27</v>
      </c>
      <c r="N298" s="275"/>
      <c r="O298" s="276" t="str">
        <f t="shared" si="1622"/>
        <v/>
      </c>
      <c r="P298" s="277"/>
      <c r="Q298" s="329" t="str">
        <f t="shared" si="1612"/>
        <v/>
      </c>
      <c r="R298" s="479"/>
      <c r="S298" s="480"/>
      <c r="T298" s="481"/>
      <c r="U298" s="444"/>
      <c r="V298" s="444"/>
      <c r="X298" s="84">
        <f t="shared" si="1587"/>
        <v>0</v>
      </c>
      <c r="Z298" s="97">
        <f t="shared" si="1588"/>
        <v>0</v>
      </c>
      <c r="AA298" s="523">
        <f t="shared" ref="AA298" si="1757">C298</f>
        <v>0</v>
      </c>
      <c r="AB298" s="84" t="str">
        <f t="shared" si="1574"/>
        <v/>
      </c>
      <c r="AC298" s="84" t="str">
        <f t="shared" si="1575"/>
        <v/>
      </c>
      <c r="AD298" s="84" t="str">
        <f t="shared" si="1576"/>
        <v/>
      </c>
      <c r="AE298" s="84" t="str">
        <f t="shared" si="1577"/>
        <v/>
      </c>
      <c r="AF298" s="100">
        <f t="shared" si="1589"/>
        <v>0</v>
      </c>
      <c r="AG298" s="188" t="str">
        <f t="shared" ref="AG298" si="1758">IF(D298="","",D298)</f>
        <v/>
      </c>
      <c r="AH298" s="84" t="str">
        <f t="shared" si="1591"/>
        <v/>
      </c>
      <c r="AI298" s="84" t="str">
        <f t="shared" si="1592"/>
        <v/>
      </c>
      <c r="AJ298" s="104" t="str">
        <f t="shared" si="1579"/>
        <v/>
      </c>
      <c r="AK298" s="93">
        <f t="shared" si="1593"/>
        <v>0</v>
      </c>
      <c r="AL298" s="93">
        <f>IFERROR(IF(C298="",0,IF(COUNTIF($C$14:C298,C298)&gt;1,1,0)),"")</f>
        <v>0</v>
      </c>
      <c r="AN298" s="93">
        <f t="shared" si="1594"/>
        <v>0</v>
      </c>
      <c r="AO298" s="93" t="str">
        <f t="shared" si="1595"/>
        <v>00000</v>
      </c>
      <c r="AP298" s="109" t="str">
        <f t="shared" si="1596"/>
        <v>0秒0</v>
      </c>
      <c r="AQ298" s="110">
        <f t="shared" si="1597"/>
        <v>0</v>
      </c>
      <c r="AR298" s="110" t="str">
        <f t="shared" si="1598"/>
        <v>0</v>
      </c>
      <c r="AS298" s="110" t="str">
        <f t="shared" si="1599"/>
        <v>0</v>
      </c>
      <c r="AT298" s="110" t="str">
        <f t="shared" si="1600"/>
        <v>0m</v>
      </c>
      <c r="AU298" s="110" t="str">
        <f t="shared" si="1601"/>
        <v>点</v>
      </c>
      <c r="AV298" s="93">
        <f t="shared" si="1602"/>
        <v>0</v>
      </c>
      <c r="AW298" s="83" t="str">
        <f t="shared" si="1603"/>
        <v/>
      </c>
      <c r="AX298" s="93">
        <f t="shared" si="1604"/>
        <v>0</v>
      </c>
      <c r="AY298" s="93">
        <f t="shared" si="1605"/>
        <v>0</v>
      </c>
      <c r="AZ298" s="93">
        <f t="shared" si="1606"/>
        <v>0</v>
      </c>
      <c r="BA298" s="503">
        <f>IF(U298="",0,COUNTA($U$14:U299))</f>
        <v>0</v>
      </c>
      <c r="BB298" s="503">
        <f>IF(V298="",0,COUNTA($V$14:V299))</f>
        <v>0</v>
      </c>
      <c r="BC298" s="519" t="e">
        <f>IF(OR($L298="20100",$L299="20100",#REF!="20100"),COUNTIF($L$14:L299,"20100"),0)</f>
        <v>#REF!</v>
      </c>
      <c r="BD298" s="521" t="e">
        <f>IF($BC298=0,0,INDEX($N298:$N299,MATCH("20100",$L298:$L299,0),1))</f>
        <v>#REF!</v>
      </c>
      <c r="BE298" s="84" t="str">
        <f t="shared" si="1607"/>
        <v/>
      </c>
      <c r="BF298" s="84" t="str">
        <f t="shared" si="1608"/>
        <v/>
      </c>
      <c r="BG298" s="84" t="str">
        <f t="shared" si="1609"/>
        <v/>
      </c>
      <c r="BH298" s="124" t="str">
        <f>IF(K298="","",COUNTIF($BG$14:BG298,BG298))</f>
        <v/>
      </c>
      <c r="BI298" s="1" t="str">
        <f t="shared" si="1610"/>
        <v/>
      </c>
      <c r="BJ298" s="523" t="str">
        <f>IF(D298="","",COUNTIF($AG$14:AG298,AG298))</f>
        <v/>
      </c>
      <c r="BK298" s="523">
        <f t="shared" ref="BK298" si="1759">IF(BJ298=1,BJ298,0)</f>
        <v>0</v>
      </c>
      <c r="BL298" s="523" t="str">
        <f t="shared" ref="BL298" si="1760">IF(D298="","",$BP298)</f>
        <v/>
      </c>
      <c r="BM298" s="523" t="str">
        <f t="shared" ref="BM298" si="1761">IF(E298="","",$BP298)</f>
        <v/>
      </c>
      <c r="BN298" s="523" t="str">
        <f t="shared" ref="BN298" si="1762">IF(G298="","",$BP298)</f>
        <v/>
      </c>
      <c r="BO298" s="524" t="str">
        <f t="shared" ref="BO298" si="1763">IFERROR(IF(H298="","",BP298),"")</f>
        <v/>
      </c>
      <c r="BP298" s="523">
        <v>143</v>
      </c>
      <c r="BQ298" s="523">
        <f>IF(C298&gt;0,"",IF(COUNTIF(BL298:BO299,BP298)=4,"",1))</f>
        <v>1</v>
      </c>
      <c r="BR298" s="84">
        <f>COUNTIF($AH$14:AH298,AG298&amp;"-"&amp;"*5000m*")</f>
        <v>0</v>
      </c>
      <c r="BS298" s="523">
        <f>SUM(BR298:BR299)/3</f>
        <v>0</v>
      </c>
      <c r="BT298" s="524" t="str">
        <f>IF(AG298="","",IF(AND(COUNTA(K298:K299)=0,COUNTA(U298:V299)=0),1,""))</f>
        <v/>
      </c>
      <c r="BU298" s="523">
        <f>IF(AND($AG298="",COUNTA(U298)&gt;0),1,0)</f>
        <v>0</v>
      </c>
      <c r="BV298" s="523">
        <f>IF(AND($AG298="",COUNTA(V298)&gt;0),1,0)</f>
        <v>0</v>
      </c>
      <c r="BW298" s="523" t="str">
        <f t="shared" ref="BW298" si="1764">D298&amp;"-"&amp;U298</f>
        <v>-</v>
      </c>
      <c r="BX298" s="523" t="str">
        <f>IF(U298="","",COUNTIF($BW$14:BW298,BW298))</f>
        <v/>
      </c>
      <c r="BY298" s="523" t="str">
        <f t="shared" ref="BY298" si="1765">D298&amp;"-"&amp;V298</f>
        <v>-</v>
      </c>
      <c r="BZ298" s="523" t="str">
        <f>IF(V298="","",COUNTIF($BY$14:BY298,BY298))</f>
        <v/>
      </c>
      <c r="CA298" s="84" t="str">
        <f>IFERROR(IF(VLOOKUP(K298,種目数エラー用!$B:$C,2,FALSE)=(VLOOKUP(K299,種目数エラー用!$B:$C,2,FALSE)),1,""),"")</f>
        <v/>
      </c>
    </row>
    <row r="299" spans="1:79" s="1" customFormat="1" ht="18" customHeight="1" thickBot="1">
      <c r="A299" s="483"/>
      <c r="B299" s="477"/>
      <c r="C299" s="472"/>
      <c r="D299" s="470"/>
      <c r="E299" s="470"/>
      <c r="F299" s="470"/>
      <c r="G299" s="281" t="str">
        <f>IF(C298&gt;0,VLOOKUP(C298,男子登録情報!$A$1:$H$1688,5,0),"")</f>
        <v/>
      </c>
      <c r="H299" s="475"/>
      <c r="I299" s="475"/>
      <c r="J299" s="281" t="s">
        <v>28</v>
      </c>
      <c r="K299" s="280"/>
      <c r="L299" s="5" t="str">
        <f>IF(K299&gt;0,VLOOKUP(K299,男子登録情報!$M$68:$N$86,2,0),"")</f>
        <v/>
      </c>
      <c r="M299" s="281" t="s">
        <v>29</v>
      </c>
      <c r="N299" s="282"/>
      <c r="O299" s="278" t="str">
        <f t="shared" si="1622"/>
        <v/>
      </c>
      <c r="P299" s="279"/>
      <c r="Q299" s="332" t="str">
        <f t="shared" si="1612"/>
        <v/>
      </c>
      <c r="R299" s="463"/>
      <c r="S299" s="464"/>
      <c r="T299" s="465"/>
      <c r="U299" s="445"/>
      <c r="V299" s="445"/>
      <c r="X299" s="84">
        <f t="shared" si="1587"/>
        <v>0</v>
      </c>
      <c r="Z299" s="97">
        <f t="shared" si="1588"/>
        <v>0</v>
      </c>
      <c r="AA299" s="523"/>
      <c r="AB299" s="84" t="str">
        <f t="shared" si="1574"/>
        <v/>
      </c>
      <c r="AC299" s="84" t="str">
        <f t="shared" si="1575"/>
        <v/>
      </c>
      <c r="AD299" s="84" t="str">
        <f t="shared" si="1576"/>
        <v/>
      </c>
      <c r="AE299" s="84" t="str">
        <f t="shared" si="1577"/>
        <v/>
      </c>
      <c r="AF299" s="100">
        <f t="shared" si="1589"/>
        <v>0</v>
      </c>
      <c r="AG299" s="189" t="str">
        <f t="shared" ref="AG299" si="1766">AG298</f>
        <v/>
      </c>
      <c r="AH299" s="84" t="str">
        <f t="shared" si="1591"/>
        <v/>
      </c>
      <c r="AI299" s="84" t="str">
        <f t="shared" si="1592"/>
        <v/>
      </c>
      <c r="AJ299" s="104" t="str">
        <f t="shared" si="1579"/>
        <v/>
      </c>
      <c r="AK299" s="93">
        <f t="shared" si="1593"/>
        <v>0</v>
      </c>
      <c r="AL299" s="93">
        <f>IFERROR(IF(C299="",0,IF(COUNTIF($C$14:C299,C299)&gt;1,1,0)),"")</f>
        <v>0</v>
      </c>
      <c r="AN299" s="93">
        <f t="shared" si="1594"/>
        <v>0</v>
      </c>
      <c r="AO299" s="93" t="str">
        <f t="shared" si="1595"/>
        <v>00000</v>
      </c>
      <c r="AP299" s="109" t="str">
        <f t="shared" si="1596"/>
        <v>0秒0</v>
      </c>
      <c r="AQ299" s="110">
        <f t="shared" si="1597"/>
        <v>0</v>
      </c>
      <c r="AR299" s="110" t="str">
        <f t="shared" si="1598"/>
        <v>0</v>
      </c>
      <c r="AS299" s="110" t="str">
        <f t="shared" si="1599"/>
        <v>0</v>
      </c>
      <c r="AT299" s="110" t="str">
        <f t="shared" si="1600"/>
        <v>0m</v>
      </c>
      <c r="AU299" s="110" t="str">
        <f t="shared" si="1601"/>
        <v>点</v>
      </c>
      <c r="AV299" s="93">
        <f t="shared" si="1602"/>
        <v>0</v>
      </c>
      <c r="AW299" s="83" t="str">
        <f t="shared" si="1603"/>
        <v/>
      </c>
      <c r="AX299" s="93">
        <f t="shared" si="1604"/>
        <v>0</v>
      </c>
      <c r="AY299" s="93">
        <f t="shared" si="1605"/>
        <v>0</v>
      </c>
      <c r="AZ299" s="93">
        <f t="shared" si="1606"/>
        <v>0</v>
      </c>
      <c r="BA299" s="504"/>
      <c r="BB299" s="504"/>
      <c r="BC299" s="520"/>
      <c r="BD299" s="522"/>
      <c r="BE299" s="84" t="str">
        <f t="shared" si="1607"/>
        <v/>
      </c>
      <c r="BF299" s="84" t="str">
        <f t="shared" si="1608"/>
        <v/>
      </c>
      <c r="BG299" s="84" t="str">
        <f t="shared" si="1609"/>
        <v/>
      </c>
      <c r="BH299" s="124" t="str">
        <f>IF(K299="","",COUNTIF($BG$14:BG299,BG299))</f>
        <v/>
      </c>
      <c r="BI299" s="1" t="str">
        <f t="shared" si="1610"/>
        <v/>
      </c>
      <c r="BJ299" s="523"/>
      <c r="BK299" s="523"/>
      <c r="BL299" s="523"/>
      <c r="BM299" s="523"/>
      <c r="BN299" s="523"/>
      <c r="BO299" s="525"/>
      <c r="BP299" s="523"/>
      <c r="BQ299" s="523"/>
      <c r="BR299" s="84">
        <f>COUNTIF($AH$14:AH299,AG299&amp;"-"&amp;"*5000m*")</f>
        <v>0</v>
      </c>
      <c r="BS299" s="523"/>
      <c r="BT299" s="525"/>
      <c r="BU299" s="523"/>
      <c r="BV299" s="523"/>
      <c r="BW299" s="523"/>
      <c r="BX299" s="523"/>
      <c r="BY299" s="523"/>
      <c r="BZ299" s="523"/>
      <c r="CA299" s="84"/>
    </row>
    <row r="300" spans="1:79" s="1" customFormat="1" ht="18" customHeight="1" thickTop="1" thickBot="1">
      <c r="A300" s="482">
        <v>144</v>
      </c>
      <c r="B300" s="476" t="s">
        <v>1176</v>
      </c>
      <c r="C300" s="471"/>
      <c r="D300" s="469" t="str">
        <f>IF(C300&gt;0,VLOOKUP(C300,男子登録情報!$A$1:$H$1688,3,0),"")</f>
        <v/>
      </c>
      <c r="E300" s="469" t="str">
        <f>IF(C300&gt;0,VLOOKUP(C300,男子登録情報!$A$1:$H$1688,4,0),"")</f>
        <v/>
      </c>
      <c r="F300" s="469" t="str">
        <f>IF(C300&gt;0,VLOOKUP(C300,男子登録情報!$A$1:$H$1688,7,0),"")</f>
        <v/>
      </c>
      <c r="G300" s="320" t="str">
        <f>IF(C300&gt;0,VLOOKUP(C300,男子登録情報!$A$1:$H$1688,8,0),"")</f>
        <v/>
      </c>
      <c r="H300" s="475" t="e">
        <f>IF(G301&gt;0,VLOOKUP(G301,男子登録情報!$N$2:$O$49,2,0),"")</f>
        <v>#N/A</v>
      </c>
      <c r="I300" s="473" t="str">
        <f t="shared" ref="I300" si="1767">IF(C300&gt;0,TEXT(C300,"100000000"),"000000000")</f>
        <v>000000000</v>
      </c>
      <c r="J300" s="321" t="s">
        <v>24</v>
      </c>
      <c r="K300" s="322"/>
      <c r="L300" s="5" t="str">
        <f>IF(K300&gt;0,VLOOKUP(K300,男子登録情報!$M$68:$N$86,2,0),"")</f>
        <v/>
      </c>
      <c r="M300" s="321" t="s">
        <v>27</v>
      </c>
      <c r="N300" s="275"/>
      <c r="O300" s="276" t="str">
        <f t="shared" si="1622"/>
        <v/>
      </c>
      <c r="P300" s="277"/>
      <c r="Q300" s="329" t="str">
        <f t="shared" si="1612"/>
        <v/>
      </c>
      <c r="R300" s="479"/>
      <c r="S300" s="480"/>
      <c r="T300" s="481"/>
      <c r="U300" s="444"/>
      <c r="V300" s="444"/>
      <c r="X300" s="84">
        <f t="shared" si="1587"/>
        <v>0</v>
      </c>
      <c r="Z300" s="97">
        <f t="shared" si="1588"/>
        <v>0</v>
      </c>
      <c r="AA300" s="523">
        <f t="shared" ref="AA300" si="1768">C300</f>
        <v>0</v>
      </c>
      <c r="AB300" s="84" t="str">
        <f t="shared" si="1574"/>
        <v/>
      </c>
      <c r="AC300" s="84" t="str">
        <f t="shared" si="1575"/>
        <v/>
      </c>
      <c r="AD300" s="84" t="str">
        <f t="shared" si="1576"/>
        <v/>
      </c>
      <c r="AE300" s="84" t="str">
        <f t="shared" si="1577"/>
        <v/>
      </c>
      <c r="AF300" s="100">
        <f t="shared" si="1589"/>
        <v>0</v>
      </c>
      <c r="AG300" s="188" t="str">
        <f t="shared" ref="AG300" si="1769">IF(D300="","",D300)</f>
        <v/>
      </c>
      <c r="AH300" s="84" t="str">
        <f t="shared" si="1591"/>
        <v/>
      </c>
      <c r="AI300" s="84" t="str">
        <f t="shared" si="1592"/>
        <v/>
      </c>
      <c r="AJ300" s="104" t="str">
        <f t="shared" si="1579"/>
        <v/>
      </c>
      <c r="AK300" s="93">
        <f t="shared" si="1593"/>
        <v>0</v>
      </c>
      <c r="AL300" s="93">
        <f>IFERROR(IF(C300="",0,IF(COUNTIF($C$14:C300,C300)&gt;1,1,0)),"")</f>
        <v>0</v>
      </c>
      <c r="AN300" s="93">
        <f t="shared" si="1594"/>
        <v>0</v>
      </c>
      <c r="AO300" s="93" t="str">
        <f t="shared" si="1595"/>
        <v>00000</v>
      </c>
      <c r="AP300" s="109" t="str">
        <f t="shared" si="1596"/>
        <v>0秒0</v>
      </c>
      <c r="AQ300" s="110">
        <f t="shared" si="1597"/>
        <v>0</v>
      </c>
      <c r="AR300" s="110" t="str">
        <f t="shared" si="1598"/>
        <v>0</v>
      </c>
      <c r="AS300" s="110" t="str">
        <f t="shared" si="1599"/>
        <v>0</v>
      </c>
      <c r="AT300" s="110" t="str">
        <f t="shared" si="1600"/>
        <v>0m</v>
      </c>
      <c r="AU300" s="110" t="str">
        <f t="shared" si="1601"/>
        <v>点</v>
      </c>
      <c r="AV300" s="93">
        <f t="shared" si="1602"/>
        <v>0</v>
      </c>
      <c r="AW300" s="83" t="str">
        <f t="shared" si="1603"/>
        <v/>
      </c>
      <c r="AX300" s="93">
        <f t="shared" si="1604"/>
        <v>0</v>
      </c>
      <c r="AY300" s="93">
        <f t="shared" si="1605"/>
        <v>0</v>
      </c>
      <c r="AZ300" s="93">
        <f t="shared" si="1606"/>
        <v>0</v>
      </c>
      <c r="BA300" s="503">
        <f>IF(U300="",0,COUNTA($U$14:U301))</f>
        <v>0</v>
      </c>
      <c r="BB300" s="503">
        <f>IF(V300="",0,COUNTA($V$14:V301))</f>
        <v>0</v>
      </c>
      <c r="BC300" s="519" t="e">
        <f>IF(OR($L300="20100",$L301="20100",#REF!="20100"),COUNTIF($L$14:L301,"20100"),0)</f>
        <v>#REF!</v>
      </c>
      <c r="BD300" s="521" t="e">
        <f>IF($BC300=0,0,INDEX($N300:$N301,MATCH("20100",$L300:$L301,0),1))</f>
        <v>#REF!</v>
      </c>
      <c r="BE300" s="84" t="str">
        <f t="shared" si="1607"/>
        <v/>
      </c>
      <c r="BF300" s="84" t="str">
        <f t="shared" si="1608"/>
        <v/>
      </c>
      <c r="BG300" s="84" t="str">
        <f t="shared" si="1609"/>
        <v/>
      </c>
      <c r="BH300" s="124" t="str">
        <f>IF(K300="","",COUNTIF($BG$14:BG300,BG300))</f>
        <v/>
      </c>
      <c r="BI300" s="1" t="str">
        <f t="shared" si="1610"/>
        <v/>
      </c>
      <c r="BJ300" s="523" t="str">
        <f>IF(D300="","",COUNTIF($AG$14:AG300,AG300))</f>
        <v/>
      </c>
      <c r="BK300" s="523">
        <f t="shared" ref="BK300" si="1770">IF(BJ300=1,BJ300,0)</f>
        <v>0</v>
      </c>
      <c r="BL300" s="523" t="str">
        <f t="shared" ref="BL300" si="1771">IF(D300="","",$BP300)</f>
        <v/>
      </c>
      <c r="BM300" s="523" t="str">
        <f t="shared" ref="BM300" si="1772">IF(E300="","",$BP300)</f>
        <v/>
      </c>
      <c r="BN300" s="523" t="str">
        <f t="shared" ref="BN300" si="1773">IF(G300="","",$BP300)</f>
        <v/>
      </c>
      <c r="BO300" s="524" t="str">
        <f t="shared" ref="BO300" si="1774">IFERROR(IF(H300="","",BP300),"")</f>
        <v/>
      </c>
      <c r="BP300" s="523">
        <v>144</v>
      </c>
      <c r="BQ300" s="523">
        <f>IF(C300&gt;0,"",IF(COUNTIF(BL300:BO301,BP300)=4,"",1))</f>
        <v>1</v>
      </c>
      <c r="BR300" s="84">
        <f>COUNTIF($AH$14:AH300,AG300&amp;"-"&amp;"*5000m*")</f>
        <v>0</v>
      </c>
      <c r="BS300" s="523">
        <f>SUM(BR300:BR301)/3</f>
        <v>0</v>
      </c>
      <c r="BT300" s="524" t="str">
        <f>IF(AG300="","",IF(AND(COUNTA(K300:K301)=0,COUNTA(U300:V301)=0),1,""))</f>
        <v/>
      </c>
      <c r="BU300" s="523">
        <f>IF(AND($AG300="",COUNTA(U300)&gt;0),1,0)</f>
        <v>0</v>
      </c>
      <c r="BV300" s="523">
        <f>IF(AND($AG300="",COUNTA(V300)&gt;0),1,0)</f>
        <v>0</v>
      </c>
      <c r="BW300" s="523" t="str">
        <f t="shared" ref="BW300" si="1775">D300&amp;"-"&amp;U300</f>
        <v>-</v>
      </c>
      <c r="BX300" s="523" t="str">
        <f>IF(U300="","",COUNTIF($BW$14:BW300,BW300))</f>
        <v/>
      </c>
      <c r="BY300" s="523" t="str">
        <f t="shared" ref="BY300" si="1776">D300&amp;"-"&amp;V300</f>
        <v>-</v>
      </c>
      <c r="BZ300" s="523" t="str">
        <f>IF(V300="","",COUNTIF($BY$14:BY300,BY300))</f>
        <v/>
      </c>
      <c r="CA300" s="84" t="str">
        <f>IFERROR(IF(VLOOKUP(K300,種目数エラー用!$B:$C,2,FALSE)=(VLOOKUP(K301,種目数エラー用!$B:$C,2,FALSE)),1,""),"")</f>
        <v/>
      </c>
    </row>
    <row r="301" spans="1:79" s="1" customFormat="1" ht="18" customHeight="1" thickBot="1">
      <c r="A301" s="483"/>
      <c r="B301" s="477"/>
      <c r="C301" s="472"/>
      <c r="D301" s="470"/>
      <c r="E301" s="470"/>
      <c r="F301" s="470"/>
      <c r="G301" s="281" t="str">
        <f>IF(C300&gt;0,VLOOKUP(C300,男子登録情報!$A$1:$H$1688,5,0),"")</f>
        <v/>
      </c>
      <c r="H301" s="475"/>
      <c r="I301" s="475"/>
      <c r="J301" s="281" t="s">
        <v>28</v>
      </c>
      <c r="K301" s="280"/>
      <c r="L301" s="5" t="str">
        <f>IF(K301&gt;0,VLOOKUP(K301,男子登録情報!$M$68:$N$86,2,0),"")</f>
        <v/>
      </c>
      <c r="M301" s="281" t="s">
        <v>29</v>
      </c>
      <c r="N301" s="282"/>
      <c r="O301" s="278" t="str">
        <f t="shared" si="1622"/>
        <v/>
      </c>
      <c r="P301" s="279"/>
      <c r="Q301" s="332" t="str">
        <f t="shared" si="1612"/>
        <v/>
      </c>
      <c r="R301" s="463"/>
      <c r="S301" s="464"/>
      <c r="T301" s="465"/>
      <c r="U301" s="445"/>
      <c r="V301" s="445"/>
      <c r="X301" s="84">
        <f t="shared" si="1587"/>
        <v>0</v>
      </c>
      <c r="Z301" s="97">
        <f t="shared" si="1588"/>
        <v>0</v>
      </c>
      <c r="AA301" s="523"/>
      <c r="AB301" s="84" t="str">
        <f t="shared" si="1574"/>
        <v/>
      </c>
      <c r="AC301" s="84" t="str">
        <f t="shared" si="1575"/>
        <v/>
      </c>
      <c r="AD301" s="84" t="str">
        <f t="shared" si="1576"/>
        <v/>
      </c>
      <c r="AE301" s="84" t="str">
        <f t="shared" si="1577"/>
        <v/>
      </c>
      <c r="AF301" s="100">
        <f t="shared" si="1589"/>
        <v>0</v>
      </c>
      <c r="AG301" s="189" t="str">
        <f t="shared" ref="AG301" si="1777">AG300</f>
        <v/>
      </c>
      <c r="AH301" s="84" t="str">
        <f t="shared" si="1591"/>
        <v/>
      </c>
      <c r="AI301" s="84" t="str">
        <f t="shared" si="1592"/>
        <v/>
      </c>
      <c r="AJ301" s="104" t="str">
        <f t="shared" si="1579"/>
        <v/>
      </c>
      <c r="AK301" s="93">
        <f t="shared" si="1593"/>
        <v>0</v>
      </c>
      <c r="AL301" s="93">
        <f>IFERROR(IF(C301="",0,IF(COUNTIF($C$14:C301,C301)&gt;1,1,0)),"")</f>
        <v>0</v>
      </c>
      <c r="AN301" s="93">
        <f t="shared" si="1594"/>
        <v>0</v>
      </c>
      <c r="AO301" s="93" t="str">
        <f t="shared" si="1595"/>
        <v>00000</v>
      </c>
      <c r="AP301" s="109" t="str">
        <f t="shared" si="1596"/>
        <v>0秒0</v>
      </c>
      <c r="AQ301" s="110">
        <f t="shared" si="1597"/>
        <v>0</v>
      </c>
      <c r="AR301" s="110" t="str">
        <f t="shared" si="1598"/>
        <v>0</v>
      </c>
      <c r="AS301" s="110" t="str">
        <f t="shared" si="1599"/>
        <v>0</v>
      </c>
      <c r="AT301" s="110" t="str">
        <f t="shared" si="1600"/>
        <v>0m</v>
      </c>
      <c r="AU301" s="110" t="str">
        <f t="shared" si="1601"/>
        <v>点</v>
      </c>
      <c r="AV301" s="93">
        <f t="shared" si="1602"/>
        <v>0</v>
      </c>
      <c r="AW301" s="83" t="str">
        <f t="shared" si="1603"/>
        <v/>
      </c>
      <c r="AX301" s="93">
        <f t="shared" si="1604"/>
        <v>0</v>
      </c>
      <c r="AY301" s="93">
        <f t="shared" si="1605"/>
        <v>0</v>
      </c>
      <c r="AZ301" s="93">
        <f t="shared" si="1606"/>
        <v>0</v>
      </c>
      <c r="BA301" s="504"/>
      <c r="BB301" s="504"/>
      <c r="BC301" s="520"/>
      <c r="BD301" s="522"/>
      <c r="BE301" s="84" t="str">
        <f t="shared" si="1607"/>
        <v/>
      </c>
      <c r="BF301" s="84" t="str">
        <f t="shared" si="1608"/>
        <v/>
      </c>
      <c r="BG301" s="84" t="str">
        <f t="shared" si="1609"/>
        <v/>
      </c>
      <c r="BH301" s="124" t="str">
        <f>IF(K301="","",COUNTIF($BG$14:BG301,BG301))</f>
        <v/>
      </c>
      <c r="BI301" s="1" t="str">
        <f t="shared" si="1610"/>
        <v/>
      </c>
      <c r="BJ301" s="523"/>
      <c r="BK301" s="523"/>
      <c r="BL301" s="523"/>
      <c r="BM301" s="523"/>
      <c r="BN301" s="523"/>
      <c r="BO301" s="525"/>
      <c r="BP301" s="523"/>
      <c r="BQ301" s="523"/>
      <c r="BR301" s="84">
        <f>COUNTIF($AH$14:AH301,AG301&amp;"-"&amp;"*5000m*")</f>
        <v>0</v>
      </c>
      <c r="BS301" s="523"/>
      <c r="BT301" s="525"/>
      <c r="BU301" s="523"/>
      <c r="BV301" s="523"/>
      <c r="BW301" s="523"/>
      <c r="BX301" s="523"/>
      <c r="BY301" s="523"/>
      <c r="BZ301" s="523"/>
      <c r="CA301" s="84"/>
    </row>
    <row r="302" spans="1:79" s="1" customFormat="1" ht="18" customHeight="1" thickTop="1" thickBot="1">
      <c r="A302" s="482">
        <v>145</v>
      </c>
      <c r="B302" s="476" t="s">
        <v>1176</v>
      </c>
      <c r="C302" s="471"/>
      <c r="D302" s="469" t="str">
        <f>IF(C302&gt;0,VLOOKUP(C302,男子登録情報!$A$1:$H$1688,3,0),"")</f>
        <v/>
      </c>
      <c r="E302" s="469" t="str">
        <f>IF(C302&gt;0,VLOOKUP(C302,男子登録情報!$A$1:$H$1688,4,0),"")</f>
        <v/>
      </c>
      <c r="F302" s="469" t="str">
        <f>IF(C302&gt;0,VLOOKUP(C302,男子登録情報!$A$1:$H$1688,7,0),"")</f>
        <v/>
      </c>
      <c r="G302" s="320" t="str">
        <f>IF(C302&gt;0,VLOOKUP(C302,男子登録情報!$A$1:$H$1688,8,0),"")</f>
        <v/>
      </c>
      <c r="H302" s="475" t="e">
        <f>IF(G303&gt;0,VLOOKUP(G303,男子登録情報!$N$2:$O$49,2,0),"")</f>
        <v>#N/A</v>
      </c>
      <c r="I302" s="473" t="str">
        <f t="shared" ref="I302" si="1778">IF(C302&gt;0,TEXT(C302,"100000000"),"000000000")</f>
        <v>000000000</v>
      </c>
      <c r="J302" s="321" t="s">
        <v>24</v>
      </c>
      <c r="K302" s="322"/>
      <c r="L302" s="5" t="str">
        <f>IF(K302&gt;0,VLOOKUP(K302,男子登録情報!$M$68:$N$86,2,0),"")</f>
        <v/>
      </c>
      <c r="M302" s="321" t="s">
        <v>27</v>
      </c>
      <c r="N302" s="275"/>
      <c r="O302" s="276" t="str">
        <f t="shared" si="1622"/>
        <v/>
      </c>
      <c r="P302" s="277"/>
      <c r="Q302" s="329" t="str">
        <f t="shared" si="1612"/>
        <v/>
      </c>
      <c r="R302" s="479"/>
      <c r="S302" s="480"/>
      <c r="T302" s="481"/>
      <c r="U302" s="444"/>
      <c r="V302" s="444"/>
      <c r="X302" s="84">
        <f t="shared" si="1587"/>
        <v>0</v>
      </c>
      <c r="Z302" s="97">
        <f t="shared" si="1588"/>
        <v>0</v>
      </c>
      <c r="AA302" s="523">
        <f t="shared" ref="AA302" si="1779">C302</f>
        <v>0</v>
      </c>
      <c r="AB302" s="84" t="str">
        <f t="shared" si="1574"/>
        <v/>
      </c>
      <c r="AC302" s="84" t="str">
        <f t="shared" si="1575"/>
        <v/>
      </c>
      <c r="AD302" s="84" t="str">
        <f t="shared" si="1576"/>
        <v/>
      </c>
      <c r="AE302" s="84" t="str">
        <f t="shared" si="1577"/>
        <v/>
      </c>
      <c r="AF302" s="100">
        <f t="shared" si="1589"/>
        <v>0</v>
      </c>
      <c r="AG302" s="188" t="str">
        <f t="shared" ref="AG302" si="1780">IF(D302="","",D302)</f>
        <v/>
      </c>
      <c r="AH302" s="84" t="str">
        <f t="shared" si="1591"/>
        <v/>
      </c>
      <c r="AI302" s="84" t="str">
        <f t="shared" si="1592"/>
        <v/>
      </c>
      <c r="AJ302" s="104" t="str">
        <f t="shared" si="1579"/>
        <v/>
      </c>
      <c r="AK302" s="93">
        <f t="shared" si="1593"/>
        <v>0</v>
      </c>
      <c r="AL302" s="93">
        <f>IFERROR(IF(C302="",0,IF(COUNTIF($C$14:C302,C302)&gt;1,1,0)),"")</f>
        <v>0</v>
      </c>
      <c r="AN302" s="93">
        <f t="shared" si="1594"/>
        <v>0</v>
      </c>
      <c r="AO302" s="93" t="str">
        <f t="shared" si="1595"/>
        <v>00000</v>
      </c>
      <c r="AP302" s="109" t="str">
        <f t="shared" si="1596"/>
        <v>0秒0</v>
      </c>
      <c r="AQ302" s="110">
        <f t="shared" si="1597"/>
        <v>0</v>
      </c>
      <c r="AR302" s="110" t="str">
        <f t="shared" si="1598"/>
        <v>0</v>
      </c>
      <c r="AS302" s="110" t="str">
        <f t="shared" si="1599"/>
        <v>0</v>
      </c>
      <c r="AT302" s="110" t="str">
        <f t="shared" si="1600"/>
        <v>0m</v>
      </c>
      <c r="AU302" s="110" t="str">
        <f t="shared" si="1601"/>
        <v>点</v>
      </c>
      <c r="AV302" s="93">
        <f t="shared" si="1602"/>
        <v>0</v>
      </c>
      <c r="AW302" s="83" t="str">
        <f t="shared" si="1603"/>
        <v/>
      </c>
      <c r="AX302" s="93">
        <f t="shared" si="1604"/>
        <v>0</v>
      </c>
      <c r="AY302" s="93">
        <f t="shared" si="1605"/>
        <v>0</v>
      </c>
      <c r="AZ302" s="93">
        <f t="shared" si="1606"/>
        <v>0</v>
      </c>
      <c r="BA302" s="503">
        <f>IF(U302="",0,COUNTA($U$14:U303))</f>
        <v>0</v>
      </c>
      <c r="BB302" s="503">
        <f>IF(V302="",0,COUNTA($V$14:V303))</f>
        <v>0</v>
      </c>
      <c r="BC302" s="519" t="e">
        <f>IF(OR($L302="20100",$L303="20100",#REF!="20100"),COUNTIF($L$14:L303,"20100"),0)</f>
        <v>#REF!</v>
      </c>
      <c r="BD302" s="521" t="e">
        <f>IF($BC302=0,0,INDEX($N302:$N303,MATCH("20100",$L302:$L303,0),1))</f>
        <v>#REF!</v>
      </c>
      <c r="BE302" s="84" t="str">
        <f t="shared" si="1607"/>
        <v/>
      </c>
      <c r="BF302" s="84" t="str">
        <f t="shared" si="1608"/>
        <v/>
      </c>
      <c r="BG302" s="84" t="str">
        <f t="shared" si="1609"/>
        <v/>
      </c>
      <c r="BH302" s="124" t="str">
        <f>IF(K302="","",COUNTIF($BG$14:BG302,BG302))</f>
        <v/>
      </c>
      <c r="BI302" s="1" t="str">
        <f t="shared" si="1610"/>
        <v/>
      </c>
      <c r="BJ302" s="523" t="str">
        <f>IF(D302="","",COUNTIF($AG$14:AG302,AG302))</f>
        <v/>
      </c>
      <c r="BK302" s="523">
        <f t="shared" ref="BK302" si="1781">IF(BJ302=1,BJ302,0)</f>
        <v>0</v>
      </c>
      <c r="BL302" s="523" t="str">
        <f t="shared" ref="BL302" si="1782">IF(D302="","",$BP302)</f>
        <v/>
      </c>
      <c r="BM302" s="523" t="str">
        <f t="shared" ref="BM302" si="1783">IF(E302="","",$BP302)</f>
        <v/>
      </c>
      <c r="BN302" s="523" t="str">
        <f t="shared" ref="BN302" si="1784">IF(G302="","",$BP302)</f>
        <v/>
      </c>
      <c r="BO302" s="524" t="str">
        <f t="shared" ref="BO302" si="1785">IFERROR(IF(H302="","",BP302),"")</f>
        <v/>
      </c>
      <c r="BP302" s="523">
        <v>145</v>
      </c>
      <c r="BQ302" s="523">
        <f>IF(C302&gt;0,"",IF(COUNTIF(BL302:BO303,BP302)=4,"",1))</f>
        <v>1</v>
      </c>
      <c r="BR302" s="84">
        <f>COUNTIF($AH$14:AH302,AG302&amp;"-"&amp;"*5000m*")</f>
        <v>0</v>
      </c>
      <c r="BS302" s="523">
        <f>SUM(BR302:BR303)/3</f>
        <v>0</v>
      </c>
      <c r="BT302" s="524" t="str">
        <f>IF(AG302="","",IF(AND(COUNTA(K302:K303)=0,COUNTA(U302:V303)=0),1,""))</f>
        <v/>
      </c>
      <c r="BU302" s="523">
        <f>IF(AND($AG302="",COUNTA(U302)&gt;0),1,0)</f>
        <v>0</v>
      </c>
      <c r="BV302" s="523">
        <f>IF(AND($AG302="",COUNTA(V302)&gt;0),1,0)</f>
        <v>0</v>
      </c>
      <c r="BW302" s="523" t="str">
        <f t="shared" ref="BW302" si="1786">D302&amp;"-"&amp;U302</f>
        <v>-</v>
      </c>
      <c r="BX302" s="523" t="str">
        <f>IF(U302="","",COUNTIF($BW$14:BW302,BW302))</f>
        <v/>
      </c>
      <c r="BY302" s="523" t="str">
        <f t="shared" ref="BY302" si="1787">D302&amp;"-"&amp;V302</f>
        <v>-</v>
      </c>
      <c r="BZ302" s="523" t="str">
        <f>IF(V302="","",COUNTIF($BY$14:BY302,BY302))</f>
        <v/>
      </c>
      <c r="CA302" s="84" t="str">
        <f>IFERROR(IF(VLOOKUP(K302,種目数エラー用!$B:$C,2,FALSE)=(VLOOKUP(K303,種目数エラー用!$B:$C,2,FALSE)),1,""),"")</f>
        <v/>
      </c>
    </row>
    <row r="303" spans="1:79" s="1" customFormat="1" ht="18" customHeight="1" thickBot="1">
      <c r="A303" s="483"/>
      <c r="B303" s="477"/>
      <c r="C303" s="472"/>
      <c r="D303" s="470"/>
      <c r="E303" s="470"/>
      <c r="F303" s="470"/>
      <c r="G303" s="281" t="str">
        <f>IF(C302&gt;0,VLOOKUP(C302,男子登録情報!$A$1:$H$1688,5,0),"")</f>
        <v/>
      </c>
      <c r="H303" s="475"/>
      <c r="I303" s="475"/>
      <c r="J303" s="281" t="s">
        <v>28</v>
      </c>
      <c r="K303" s="280"/>
      <c r="L303" s="5" t="str">
        <f>IF(K303&gt;0,VLOOKUP(K303,男子登録情報!$M$68:$N$86,2,0),"")</f>
        <v/>
      </c>
      <c r="M303" s="281" t="s">
        <v>29</v>
      </c>
      <c r="N303" s="282"/>
      <c r="O303" s="278" t="str">
        <f t="shared" si="1622"/>
        <v/>
      </c>
      <c r="P303" s="279"/>
      <c r="Q303" s="332" t="str">
        <f t="shared" si="1612"/>
        <v/>
      </c>
      <c r="R303" s="463"/>
      <c r="S303" s="464"/>
      <c r="T303" s="465"/>
      <c r="U303" s="445"/>
      <c r="V303" s="445"/>
      <c r="X303" s="84">
        <f t="shared" si="1587"/>
        <v>0</v>
      </c>
      <c r="Z303" s="97">
        <f t="shared" si="1588"/>
        <v>0</v>
      </c>
      <c r="AA303" s="523"/>
      <c r="AB303" s="84" t="str">
        <f t="shared" si="1574"/>
        <v/>
      </c>
      <c r="AC303" s="84" t="str">
        <f t="shared" si="1575"/>
        <v/>
      </c>
      <c r="AD303" s="84" t="str">
        <f t="shared" si="1576"/>
        <v/>
      </c>
      <c r="AE303" s="84" t="str">
        <f t="shared" si="1577"/>
        <v/>
      </c>
      <c r="AF303" s="100">
        <f t="shared" si="1589"/>
        <v>0</v>
      </c>
      <c r="AG303" s="189" t="str">
        <f t="shared" ref="AG303" si="1788">AG302</f>
        <v/>
      </c>
      <c r="AH303" s="84" t="str">
        <f t="shared" si="1591"/>
        <v/>
      </c>
      <c r="AI303" s="84" t="str">
        <f t="shared" si="1592"/>
        <v/>
      </c>
      <c r="AJ303" s="104" t="str">
        <f t="shared" si="1579"/>
        <v/>
      </c>
      <c r="AK303" s="93">
        <f t="shared" si="1593"/>
        <v>0</v>
      </c>
      <c r="AL303" s="93">
        <f>IFERROR(IF(C303="",0,IF(COUNTIF($C$14:C303,C303)&gt;1,1,0)),"")</f>
        <v>0</v>
      </c>
      <c r="AN303" s="93">
        <f t="shared" si="1594"/>
        <v>0</v>
      </c>
      <c r="AO303" s="93" t="str">
        <f t="shared" si="1595"/>
        <v>00000</v>
      </c>
      <c r="AP303" s="109" t="str">
        <f t="shared" si="1596"/>
        <v>0秒0</v>
      </c>
      <c r="AQ303" s="110">
        <f t="shared" si="1597"/>
        <v>0</v>
      </c>
      <c r="AR303" s="110" t="str">
        <f t="shared" si="1598"/>
        <v>0</v>
      </c>
      <c r="AS303" s="110" t="str">
        <f t="shared" si="1599"/>
        <v>0</v>
      </c>
      <c r="AT303" s="110" t="str">
        <f t="shared" si="1600"/>
        <v>0m</v>
      </c>
      <c r="AU303" s="110" t="str">
        <f t="shared" si="1601"/>
        <v>点</v>
      </c>
      <c r="AV303" s="93">
        <f t="shared" si="1602"/>
        <v>0</v>
      </c>
      <c r="AW303" s="83" t="str">
        <f t="shared" si="1603"/>
        <v/>
      </c>
      <c r="AX303" s="93">
        <f t="shared" si="1604"/>
        <v>0</v>
      </c>
      <c r="AY303" s="93">
        <f t="shared" si="1605"/>
        <v>0</v>
      </c>
      <c r="AZ303" s="93">
        <f t="shared" si="1606"/>
        <v>0</v>
      </c>
      <c r="BA303" s="504"/>
      <c r="BB303" s="504"/>
      <c r="BC303" s="520"/>
      <c r="BD303" s="522"/>
      <c r="BE303" s="84" t="str">
        <f t="shared" si="1607"/>
        <v/>
      </c>
      <c r="BF303" s="84" t="str">
        <f t="shared" si="1608"/>
        <v/>
      </c>
      <c r="BG303" s="84" t="str">
        <f t="shared" si="1609"/>
        <v/>
      </c>
      <c r="BH303" s="124" t="str">
        <f>IF(K303="","",COUNTIF($BG$14:BG303,BG303))</f>
        <v/>
      </c>
      <c r="BI303" s="1" t="str">
        <f t="shared" si="1610"/>
        <v/>
      </c>
      <c r="BJ303" s="523"/>
      <c r="BK303" s="523"/>
      <c r="BL303" s="523"/>
      <c r="BM303" s="523"/>
      <c r="BN303" s="523"/>
      <c r="BO303" s="525"/>
      <c r="BP303" s="523"/>
      <c r="BQ303" s="523"/>
      <c r="BR303" s="84">
        <f>COUNTIF($AH$14:AH303,AG303&amp;"-"&amp;"*5000m*")</f>
        <v>0</v>
      </c>
      <c r="BS303" s="523"/>
      <c r="BT303" s="525"/>
      <c r="BU303" s="523"/>
      <c r="BV303" s="523"/>
      <c r="BW303" s="523"/>
      <c r="BX303" s="523"/>
      <c r="BY303" s="523"/>
      <c r="BZ303" s="523"/>
      <c r="CA303" s="84"/>
    </row>
    <row r="304" spans="1:79" s="1" customFormat="1" ht="18" customHeight="1" thickTop="1" thickBot="1">
      <c r="A304" s="482">
        <v>146</v>
      </c>
      <c r="B304" s="476" t="s">
        <v>1176</v>
      </c>
      <c r="C304" s="471"/>
      <c r="D304" s="469" t="str">
        <f>IF(C304&gt;0,VLOOKUP(C304,男子登録情報!$A$1:$H$1688,3,0),"")</f>
        <v/>
      </c>
      <c r="E304" s="469" t="str">
        <f>IF(C304&gt;0,VLOOKUP(C304,男子登録情報!$A$1:$H$1688,4,0),"")</f>
        <v/>
      </c>
      <c r="F304" s="469" t="str">
        <f>IF(C304&gt;0,VLOOKUP(C304,男子登録情報!$A$1:$H$1688,7,0),"")</f>
        <v/>
      </c>
      <c r="G304" s="320" t="str">
        <f>IF(C304&gt;0,VLOOKUP(C304,男子登録情報!$A$1:$H$1688,8,0),"")</f>
        <v/>
      </c>
      <c r="H304" s="475" t="e">
        <f>IF(G305&gt;0,VLOOKUP(G305,男子登録情報!$N$2:$O$49,2,0),"")</f>
        <v>#N/A</v>
      </c>
      <c r="I304" s="473" t="str">
        <f t="shared" ref="I304" si="1789">IF(C304&gt;0,TEXT(C304,"100000000"),"000000000")</f>
        <v>000000000</v>
      </c>
      <c r="J304" s="321" t="s">
        <v>24</v>
      </c>
      <c r="K304" s="322"/>
      <c r="L304" s="5" t="str">
        <f>IF(K304&gt;0,VLOOKUP(K304,男子登録情報!$M$68:$N$86,2,0),"")</f>
        <v/>
      </c>
      <c r="M304" s="321" t="s">
        <v>27</v>
      </c>
      <c r="N304" s="275"/>
      <c r="O304" s="276" t="str">
        <f t="shared" si="1622"/>
        <v/>
      </c>
      <c r="P304" s="277"/>
      <c r="Q304" s="329" t="str">
        <f t="shared" si="1612"/>
        <v/>
      </c>
      <c r="R304" s="479"/>
      <c r="S304" s="480"/>
      <c r="T304" s="481"/>
      <c r="U304" s="444"/>
      <c r="V304" s="444"/>
      <c r="X304" s="84">
        <f t="shared" si="1587"/>
        <v>0</v>
      </c>
      <c r="Z304" s="97">
        <f t="shared" si="1588"/>
        <v>0</v>
      </c>
      <c r="AA304" s="523">
        <f t="shared" ref="AA304" si="1790">C304</f>
        <v>0</v>
      </c>
      <c r="AB304" s="84" t="str">
        <f t="shared" si="1574"/>
        <v/>
      </c>
      <c r="AC304" s="84" t="str">
        <f t="shared" si="1575"/>
        <v/>
      </c>
      <c r="AD304" s="84" t="str">
        <f t="shared" si="1576"/>
        <v/>
      </c>
      <c r="AE304" s="84" t="str">
        <f t="shared" si="1577"/>
        <v/>
      </c>
      <c r="AF304" s="100">
        <f t="shared" si="1589"/>
        <v>0</v>
      </c>
      <c r="AG304" s="188" t="str">
        <f t="shared" ref="AG304" si="1791">IF(D304="","",D304)</f>
        <v/>
      </c>
      <c r="AH304" s="84" t="str">
        <f t="shared" si="1591"/>
        <v/>
      </c>
      <c r="AI304" s="84" t="str">
        <f t="shared" si="1592"/>
        <v/>
      </c>
      <c r="AJ304" s="104" t="str">
        <f t="shared" si="1579"/>
        <v/>
      </c>
      <c r="AK304" s="93">
        <f t="shared" si="1593"/>
        <v>0</v>
      </c>
      <c r="AL304" s="93">
        <f>IFERROR(IF(C304="",0,IF(COUNTIF($C$14:C304,C304)&gt;1,1,0)),"")</f>
        <v>0</v>
      </c>
      <c r="AN304" s="93">
        <f t="shared" si="1594"/>
        <v>0</v>
      </c>
      <c r="AO304" s="93" t="str">
        <f t="shared" si="1595"/>
        <v>00000</v>
      </c>
      <c r="AP304" s="109" t="str">
        <f t="shared" si="1596"/>
        <v>0秒0</v>
      </c>
      <c r="AQ304" s="110">
        <f t="shared" si="1597"/>
        <v>0</v>
      </c>
      <c r="AR304" s="110" t="str">
        <f t="shared" si="1598"/>
        <v>0</v>
      </c>
      <c r="AS304" s="110" t="str">
        <f t="shared" si="1599"/>
        <v>0</v>
      </c>
      <c r="AT304" s="110" t="str">
        <f t="shared" si="1600"/>
        <v>0m</v>
      </c>
      <c r="AU304" s="110" t="str">
        <f t="shared" si="1601"/>
        <v>点</v>
      </c>
      <c r="AV304" s="93">
        <f t="shared" si="1602"/>
        <v>0</v>
      </c>
      <c r="AW304" s="83" t="str">
        <f t="shared" si="1603"/>
        <v/>
      </c>
      <c r="AX304" s="93">
        <f t="shared" si="1604"/>
        <v>0</v>
      </c>
      <c r="AY304" s="93">
        <f t="shared" si="1605"/>
        <v>0</v>
      </c>
      <c r="AZ304" s="93">
        <f t="shared" si="1606"/>
        <v>0</v>
      </c>
      <c r="BA304" s="503">
        <f>IF(U304="",0,COUNTA($U$14:U305))</f>
        <v>0</v>
      </c>
      <c r="BB304" s="503">
        <f>IF(V304="",0,COUNTA($V$14:V305))</f>
        <v>0</v>
      </c>
      <c r="BC304" s="519" t="e">
        <f>IF(OR($L304="20100",$L305="20100",#REF!="20100"),COUNTIF($L$14:L305,"20100"),0)</f>
        <v>#REF!</v>
      </c>
      <c r="BD304" s="521" t="e">
        <f>IF($BC304=0,0,INDEX($N304:$N305,MATCH("20100",$L304:$L305,0),1))</f>
        <v>#REF!</v>
      </c>
      <c r="BE304" s="84" t="str">
        <f t="shared" si="1607"/>
        <v/>
      </c>
      <c r="BF304" s="84" t="str">
        <f t="shared" si="1608"/>
        <v/>
      </c>
      <c r="BG304" s="84" t="str">
        <f t="shared" si="1609"/>
        <v/>
      </c>
      <c r="BH304" s="124" t="str">
        <f>IF(K304="","",COUNTIF($BG$14:BG304,BG304))</f>
        <v/>
      </c>
      <c r="BI304" s="1" t="str">
        <f t="shared" si="1610"/>
        <v/>
      </c>
      <c r="BJ304" s="523" t="str">
        <f>IF(D304="","",COUNTIF($AG$14:AG304,AG304))</f>
        <v/>
      </c>
      <c r="BK304" s="523">
        <f t="shared" ref="BK304" si="1792">IF(BJ304=1,BJ304,0)</f>
        <v>0</v>
      </c>
      <c r="BL304" s="523" t="str">
        <f t="shared" ref="BL304" si="1793">IF(D304="","",$BP304)</f>
        <v/>
      </c>
      <c r="BM304" s="523" t="str">
        <f t="shared" ref="BM304" si="1794">IF(E304="","",$BP304)</f>
        <v/>
      </c>
      <c r="BN304" s="523" t="str">
        <f t="shared" ref="BN304" si="1795">IF(G304="","",$BP304)</f>
        <v/>
      </c>
      <c r="BO304" s="524" t="str">
        <f t="shared" ref="BO304" si="1796">IFERROR(IF(H304="","",BP304),"")</f>
        <v/>
      </c>
      <c r="BP304" s="523">
        <v>146</v>
      </c>
      <c r="BQ304" s="523">
        <f>IF(C304&gt;0,"",IF(COUNTIF(BL304:BO305,BP304)=4,"",1))</f>
        <v>1</v>
      </c>
      <c r="BR304" s="84">
        <f>COUNTIF($AH$14:AH304,AG304&amp;"-"&amp;"*5000m*")</f>
        <v>0</v>
      </c>
      <c r="BS304" s="523">
        <f>SUM(BR304:BR305)/3</f>
        <v>0</v>
      </c>
      <c r="BT304" s="524" t="str">
        <f>IF(AG304="","",IF(AND(COUNTA(K304:K305)=0,COUNTA(U304:V305)=0),1,""))</f>
        <v/>
      </c>
      <c r="BU304" s="523">
        <f>IF(AND($AG304="",COUNTA(U304)&gt;0),1,0)</f>
        <v>0</v>
      </c>
      <c r="BV304" s="523">
        <f>IF(AND($AG304="",COUNTA(V304)&gt;0),1,0)</f>
        <v>0</v>
      </c>
      <c r="BW304" s="523" t="str">
        <f t="shared" ref="BW304" si="1797">D304&amp;"-"&amp;U304</f>
        <v>-</v>
      </c>
      <c r="BX304" s="523" t="str">
        <f>IF(U304="","",COUNTIF($BW$14:BW304,BW304))</f>
        <v/>
      </c>
      <c r="BY304" s="523" t="str">
        <f t="shared" ref="BY304" si="1798">D304&amp;"-"&amp;V304</f>
        <v>-</v>
      </c>
      <c r="BZ304" s="523" t="str">
        <f>IF(V304="","",COUNTIF($BY$14:BY304,BY304))</f>
        <v/>
      </c>
      <c r="CA304" s="84" t="str">
        <f>IFERROR(IF(VLOOKUP(K304,種目数エラー用!$B:$C,2,FALSE)=(VLOOKUP(K305,種目数エラー用!$B:$C,2,FALSE)),1,""),"")</f>
        <v/>
      </c>
    </row>
    <row r="305" spans="1:79" s="1" customFormat="1" ht="18" customHeight="1" thickBot="1">
      <c r="A305" s="483"/>
      <c r="B305" s="477"/>
      <c r="C305" s="472"/>
      <c r="D305" s="470"/>
      <c r="E305" s="470"/>
      <c r="F305" s="470"/>
      <c r="G305" s="281" t="str">
        <f>IF(C304&gt;0,VLOOKUP(C304,男子登録情報!$A$1:$H$1688,5,0),"")</f>
        <v/>
      </c>
      <c r="H305" s="475"/>
      <c r="I305" s="475"/>
      <c r="J305" s="281" t="s">
        <v>28</v>
      </c>
      <c r="K305" s="280"/>
      <c r="L305" s="5" t="str">
        <f>IF(K305&gt;0,VLOOKUP(K305,男子登録情報!$M$68:$N$86,2,0),"")</f>
        <v/>
      </c>
      <c r="M305" s="281" t="s">
        <v>29</v>
      </c>
      <c r="N305" s="282"/>
      <c r="O305" s="278" t="str">
        <f t="shared" si="1622"/>
        <v/>
      </c>
      <c r="P305" s="279"/>
      <c r="Q305" s="332" t="str">
        <f t="shared" si="1612"/>
        <v/>
      </c>
      <c r="R305" s="463"/>
      <c r="S305" s="464"/>
      <c r="T305" s="465"/>
      <c r="U305" s="445"/>
      <c r="V305" s="445"/>
      <c r="X305" s="84">
        <f t="shared" si="1587"/>
        <v>0</v>
      </c>
      <c r="Z305" s="97">
        <f t="shared" si="1588"/>
        <v>0</v>
      </c>
      <c r="AA305" s="523"/>
      <c r="AB305" s="84" t="str">
        <f t="shared" si="1574"/>
        <v/>
      </c>
      <c r="AC305" s="84" t="str">
        <f t="shared" si="1575"/>
        <v/>
      </c>
      <c r="AD305" s="84" t="str">
        <f t="shared" si="1576"/>
        <v/>
      </c>
      <c r="AE305" s="84" t="str">
        <f t="shared" si="1577"/>
        <v/>
      </c>
      <c r="AF305" s="100">
        <f t="shared" si="1589"/>
        <v>0</v>
      </c>
      <c r="AG305" s="189" t="str">
        <f t="shared" ref="AG305" si="1799">AG304</f>
        <v/>
      </c>
      <c r="AH305" s="84" t="str">
        <f t="shared" si="1591"/>
        <v/>
      </c>
      <c r="AI305" s="84" t="str">
        <f t="shared" si="1592"/>
        <v/>
      </c>
      <c r="AJ305" s="104" t="str">
        <f t="shared" si="1579"/>
        <v/>
      </c>
      <c r="AK305" s="93">
        <f t="shared" si="1593"/>
        <v>0</v>
      </c>
      <c r="AL305" s="93">
        <f>IFERROR(IF(C305="",0,IF(COUNTIF($C$14:C305,C305)&gt;1,1,0)),"")</f>
        <v>0</v>
      </c>
      <c r="AN305" s="93">
        <f t="shared" si="1594"/>
        <v>0</v>
      </c>
      <c r="AO305" s="93" t="str">
        <f t="shared" si="1595"/>
        <v>00000</v>
      </c>
      <c r="AP305" s="109" t="str">
        <f t="shared" si="1596"/>
        <v>0秒0</v>
      </c>
      <c r="AQ305" s="110">
        <f t="shared" si="1597"/>
        <v>0</v>
      </c>
      <c r="AR305" s="110" t="str">
        <f t="shared" si="1598"/>
        <v>0</v>
      </c>
      <c r="AS305" s="110" t="str">
        <f t="shared" si="1599"/>
        <v>0</v>
      </c>
      <c r="AT305" s="110" t="str">
        <f t="shared" si="1600"/>
        <v>0m</v>
      </c>
      <c r="AU305" s="110" t="str">
        <f t="shared" si="1601"/>
        <v>点</v>
      </c>
      <c r="AV305" s="93">
        <f t="shared" si="1602"/>
        <v>0</v>
      </c>
      <c r="AW305" s="83" t="str">
        <f t="shared" si="1603"/>
        <v/>
      </c>
      <c r="AX305" s="93">
        <f t="shared" si="1604"/>
        <v>0</v>
      </c>
      <c r="AY305" s="93">
        <f t="shared" si="1605"/>
        <v>0</v>
      </c>
      <c r="AZ305" s="93">
        <f t="shared" si="1606"/>
        <v>0</v>
      </c>
      <c r="BA305" s="504"/>
      <c r="BB305" s="504"/>
      <c r="BC305" s="520"/>
      <c r="BD305" s="522"/>
      <c r="BE305" s="84" t="str">
        <f t="shared" si="1607"/>
        <v/>
      </c>
      <c r="BF305" s="84" t="str">
        <f t="shared" si="1608"/>
        <v/>
      </c>
      <c r="BG305" s="84" t="str">
        <f t="shared" si="1609"/>
        <v/>
      </c>
      <c r="BH305" s="124" t="str">
        <f>IF(K305="","",COUNTIF($BG$14:BG305,BG305))</f>
        <v/>
      </c>
      <c r="BI305" s="1" t="str">
        <f t="shared" si="1610"/>
        <v/>
      </c>
      <c r="BJ305" s="523"/>
      <c r="BK305" s="523"/>
      <c r="BL305" s="523"/>
      <c r="BM305" s="523"/>
      <c r="BN305" s="523"/>
      <c r="BO305" s="525"/>
      <c r="BP305" s="523"/>
      <c r="BQ305" s="523"/>
      <c r="BR305" s="84">
        <f>COUNTIF($AH$14:AH305,AG305&amp;"-"&amp;"*5000m*")</f>
        <v>0</v>
      </c>
      <c r="BS305" s="523"/>
      <c r="BT305" s="525"/>
      <c r="BU305" s="523"/>
      <c r="BV305" s="523"/>
      <c r="BW305" s="523"/>
      <c r="BX305" s="523"/>
      <c r="BY305" s="523"/>
      <c r="BZ305" s="523"/>
      <c r="CA305" s="84"/>
    </row>
    <row r="306" spans="1:79" s="1" customFormat="1" ht="18" customHeight="1" thickTop="1" thickBot="1">
      <c r="A306" s="482">
        <v>147</v>
      </c>
      <c r="B306" s="476" t="s">
        <v>1176</v>
      </c>
      <c r="C306" s="471"/>
      <c r="D306" s="469" t="str">
        <f>IF(C306&gt;0,VLOOKUP(C306,男子登録情報!$A$1:$H$1688,3,0),"")</f>
        <v/>
      </c>
      <c r="E306" s="469" t="str">
        <f>IF(C306&gt;0,VLOOKUP(C306,男子登録情報!$A$1:$H$1688,4,0),"")</f>
        <v/>
      </c>
      <c r="F306" s="469" t="str">
        <f>IF(C306&gt;0,VLOOKUP(C306,男子登録情報!$A$1:$H$1688,7,0),"")</f>
        <v/>
      </c>
      <c r="G306" s="320" t="str">
        <f>IF(C306&gt;0,VLOOKUP(C306,男子登録情報!$A$1:$H$1688,8,0),"")</f>
        <v/>
      </c>
      <c r="H306" s="475" t="e">
        <f>IF(G307&gt;0,VLOOKUP(G307,男子登録情報!$N$2:$O$49,2,0),"")</f>
        <v>#N/A</v>
      </c>
      <c r="I306" s="473" t="str">
        <f t="shared" ref="I306" si="1800">IF(C306&gt;0,TEXT(C306,"100000000"),"000000000")</f>
        <v>000000000</v>
      </c>
      <c r="J306" s="321" t="s">
        <v>24</v>
      </c>
      <c r="K306" s="322"/>
      <c r="L306" s="5" t="str">
        <f>IF(K306&gt;0,VLOOKUP(K306,男子登録情報!$M$68:$N$86,2,0),"")</f>
        <v/>
      </c>
      <c r="M306" s="321" t="s">
        <v>27</v>
      </c>
      <c r="N306" s="275"/>
      <c r="O306" s="276" t="str">
        <f t="shared" si="1622"/>
        <v/>
      </c>
      <c r="P306" s="277"/>
      <c r="Q306" s="329" t="str">
        <f t="shared" si="1612"/>
        <v/>
      </c>
      <c r="R306" s="479"/>
      <c r="S306" s="480"/>
      <c r="T306" s="481"/>
      <c r="U306" s="444"/>
      <c r="V306" s="444"/>
      <c r="X306" s="84">
        <f t="shared" si="1587"/>
        <v>0</v>
      </c>
      <c r="Z306" s="97">
        <f t="shared" si="1588"/>
        <v>0</v>
      </c>
      <c r="AA306" s="523">
        <f t="shared" ref="AA306" si="1801">C306</f>
        <v>0</v>
      </c>
      <c r="AB306" s="84" t="str">
        <f t="shared" si="1574"/>
        <v/>
      </c>
      <c r="AC306" s="84" t="str">
        <f t="shared" si="1575"/>
        <v/>
      </c>
      <c r="AD306" s="84" t="str">
        <f t="shared" si="1576"/>
        <v/>
      </c>
      <c r="AE306" s="84" t="str">
        <f t="shared" si="1577"/>
        <v/>
      </c>
      <c r="AF306" s="100">
        <f t="shared" si="1589"/>
        <v>0</v>
      </c>
      <c r="AG306" s="188" t="str">
        <f t="shared" ref="AG306" si="1802">IF(D306="","",D306)</f>
        <v/>
      </c>
      <c r="AH306" s="84" t="str">
        <f t="shared" si="1591"/>
        <v/>
      </c>
      <c r="AI306" s="84" t="str">
        <f t="shared" si="1592"/>
        <v/>
      </c>
      <c r="AJ306" s="104" t="str">
        <f t="shared" si="1579"/>
        <v/>
      </c>
      <c r="AK306" s="93">
        <f t="shared" si="1593"/>
        <v>0</v>
      </c>
      <c r="AL306" s="93">
        <f>IFERROR(IF(C306="",0,IF(COUNTIF($C$14:C306,C306)&gt;1,1,0)),"")</f>
        <v>0</v>
      </c>
      <c r="AN306" s="93">
        <f t="shared" si="1594"/>
        <v>0</v>
      </c>
      <c r="AO306" s="93" t="str">
        <f t="shared" si="1595"/>
        <v>00000</v>
      </c>
      <c r="AP306" s="109" t="str">
        <f t="shared" si="1596"/>
        <v>0秒0</v>
      </c>
      <c r="AQ306" s="110">
        <f t="shared" si="1597"/>
        <v>0</v>
      </c>
      <c r="AR306" s="110" t="str">
        <f t="shared" si="1598"/>
        <v>0</v>
      </c>
      <c r="AS306" s="110" t="str">
        <f t="shared" si="1599"/>
        <v>0</v>
      </c>
      <c r="AT306" s="110" t="str">
        <f t="shared" si="1600"/>
        <v>0m</v>
      </c>
      <c r="AU306" s="110" t="str">
        <f t="shared" si="1601"/>
        <v>点</v>
      </c>
      <c r="AV306" s="93">
        <f t="shared" si="1602"/>
        <v>0</v>
      </c>
      <c r="AW306" s="83" t="str">
        <f t="shared" si="1603"/>
        <v/>
      </c>
      <c r="AX306" s="93">
        <f t="shared" si="1604"/>
        <v>0</v>
      </c>
      <c r="AY306" s="93">
        <f t="shared" si="1605"/>
        <v>0</v>
      </c>
      <c r="AZ306" s="93">
        <f t="shared" si="1606"/>
        <v>0</v>
      </c>
      <c r="BA306" s="503">
        <f>IF(U306="",0,COUNTA($U$14:U307))</f>
        <v>0</v>
      </c>
      <c r="BB306" s="503">
        <f>IF(V306="",0,COUNTA($V$14:V307))</f>
        <v>0</v>
      </c>
      <c r="BC306" s="519" t="e">
        <f>IF(OR($L306="20100",$L307="20100",#REF!="20100"),COUNTIF($L$14:L307,"20100"),0)</f>
        <v>#REF!</v>
      </c>
      <c r="BD306" s="521" t="e">
        <f>IF($BC306=0,0,INDEX($N306:$N307,MATCH("20100",$L306:$L307,0),1))</f>
        <v>#REF!</v>
      </c>
      <c r="BE306" s="84" t="str">
        <f t="shared" si="1607"/>
        <v/>
      </c>
      <c r="BF306" s="84" t="str">
        <f t="shared" si="1608"/>
        <v/>
      </c>
      <c r="BG306" s="84" t="str">
        <f t="shared" si="1609"/>
        <v/>
      </c>
      <c r="BH306" s="124" t="str">
        <f>IF(K306="","",COUNTIF($BG$14:BG306,BG306))</f>
        <v/>
      </c>
      <c r="BI306" s="1" t="str">
        <f t="shared" si="1610"/>
        <v/>
      </c>
      <c r="BJ306" s="523" t="str">
        <f>IF(D306="","",COUNTIF($AG$14:AG306,AG306))</f>
        <v/>
      </c>
      <c r="BK306" s="523">
        <f t="shared" ref="BK306" si="1803">IF(BJ306=1,BJ306,0)</f>
        <v>0</v>
      </c>
      <c r="BL306" s="523" t="str">
        <f t="shared" ref="BL306" si="1804">IF(D306="","",$BP306)</f>
        <v/>
      </c>
      <c r="BM306" s="523" t="str">
        <f t="shared" ref="BM306" si="1805">IF(E306="","",$BP306)</f>
        <v/>
      </c>
      <c r="BN306" s="523" t="str">
        <f t="shared" ref="BN306" si="1806">IF(G306="","",$BP306)</f>
        <v/>
      </c>
      <c r="BO306" s="524" t="str">
        <f t="shared" ref="BO306" si="1807">IFERROR(IF(H306="","",BP306),"")</f>
        <v/>
      </c>
      <c r="BP306" s="523">
        <v>147</v>
      </c>
      <c r="BQ306" s="523">
        <f>IF(C306&gt;0,"",IF(COUNTIF(BL306:BO307,BP306)=4,"",1))</f>
        <v>1</v>
      </c>
      <c r="BR306" s="84">
        <f>COUNTIF($AH$14:AH306,AG306&amp;"-"&amp;"*5000m*")</f>
        <v>0</v>
      </c>
      <c r="BS306" s="523">
        <f>SUM(BR306:BR307)/3</f>
        <v>0</v>
      </c>
      <c r="BT306" s="524" t="str">
        <f>IF(AG306="","",IF(AND(COUNTA(K306:K307)=0,COUNTA(U306:V307)=0),1,""))</f>
        <v/>
      </c>
      <c r="BU306" s="523">
        <f>IF(AND($AG306="",COUNTA(U306)&gt;0),1,0)</f>
        <v>0</v>
      </c>
      <c r="BV306" s="523">
        <f>IF(AND($AG306="",COUNTA(V306)&gt;0),1,0)</f>
        <v>0</v>
      </c>
      <c r="BW306" s="523" t="str">
        <f t="shared" ref="BW306" si="1808">D306&amp;"-"&amp;U306</f>
        <v>-</v>
      </c>
      <c r="BX306" s="523" t="str">
        <f>IF(U306="","",COUNTIF($BW$14:BW306,BW306))</f>
        <v/>
      </c>
      <c r="BY306" s="523" t="str">
        <f t="shared" ref="BY306" si="1809">D306&amp;"-"&amp;V306</f>
        <v>-</v>
      </c>
      <c r="BZ306" s="523" t="str">
        <f>IF(V306="","",COUNTIF($BY$14:BY306,BY306))</f>
        <v/>
      </c>
      <c r="CA306" s="84" t="str">
        <f>IFERROR(IF(VLOOKUP(K306,種目数エラー用!$B:$C,2,FALSE)=(VLOOKUP(K307,種目数エラー用!$B:$C,2,FALSE)),1,""),"")</f>
        <v/>
      </c>
    </row>
    <row r="307" spans="1:79" s="1" customFormat="1" ht="18" customHeight="1" thickBot="1">
      <c r="A307" s="483"/>
      <c r="B307" s="477"/>
      <c r="C307" s="472"/>
      <c r="D307" s="470"/>
      <c r="E307" s="470"/>
      <c r="F307" s="470"/>
      <c r="G307" s="281" t="str">
        <f>IF(C306&gt;0,VLOOKUP(C306,男子登録情報!$A$1:$H$1688,5,0),"")</f>
        <v/>
      </c>
      <c r="H307" s="475"/>
      <c r="I307" s="475"/>
      <c r="J307" s="281" t="s">
        <v>28</v>
      </c>
      <c r="K307" s="280"/>
      <c r="L307" s="5" t="str">
        <f>IF(K307&gt;0,VLOOKUP(K307,男子登録情報!$M$68:$N$86,2,0),"")</f>
        <v/>
      </c>
      <c r="M307" s="281" t="s">
        <v>29</v>
      </c>
      <c r="N307" s="282"/>
      <c r="O307" s="278" t="str">
        <f t="shared" si="1622"/>
        <v/>
      </c>
      <c r="P307" s="279"/>
      <c r="Q307" s="332" t="str">
        <f t="shared" si="1612"/>
        <v/>
      </c>
      <c r="R307" s="463"/>
      <c r="S307" s="464"/>
      <c r="T307" s="465"/>
      <c r="U307" s="445"/>
      <c r="V307" s="445"/>
      <c r="X307" s="84">
        <f t="shared" si="1587"/>
        <v>0</v>
      </c>
      <c r="Z307" s="97">
        <f t="shared" si="1588"/>
        <v>0</v>
      </c>
      <c r="AA307" s="523"/>
      <c r="AB307" s="84" t="str">
        <f t="shared" si="1574"/>
        <v/>
      </c>
      <c r="AC307" s="84" t="str">
        <f t="shared" si="1575"/>
        <v/>
      </c>
      <c r="AD307" s="84" t="str">
        <f t="shared" si="1576"/>
        <v/>
      </c>
      <c r="AE307" s="84" t="str">
        <f t="shared" si="1577"/>
        <v/>
      </c>
      <c r="AF307" s="100">
        <f t="shared" si="1589"/>
        <v>0</v>
      </c>
      <c r="AG307" s="189" t="str">
        <f t="shared" ref="AG307" si="1810">AG306</f>
        <v/>
      </c>
      <c r="AH307" s="84" t="str">
        <f t="shared" si="1591"/>
        <v/>
      </c>
      <c r="AI307" s="84" t="str">
        <f t="shared" si="1592"/>
        <v/>
      </c>
      <c r="AJ307" s="104" t="str">
        <f t="shared" si="1579"/>
        <v/>
      </c>
      <c r="AK307" s="93">
        <f t="shared" si="1593"/>
        <v>0</v>
      </c>
      <c r="AL307" s="93">
        <f>IFERROR(IF(C307="",0,IF(COUNTIF($C$14:C307,C307)&gt;1,1,0)),"")</f>
        <v>0</v>
      </c>
      <c r="AN307" s="93">
        <f t="shared" si="1594"/>
        <v>0</v>
      </c>
      <c r="AO307" s="93" t="str">
        <f t="shared" si="1595"/>
        <v>00000</v>
      </c>
      <c r="AP307" s="109" t="str">
        <f t="shared" si="1596"/>
        <v>0秒0</v>
      </c>
      <c r="AQ307" s="110">
        <f t="shared" si="1597"/>
        <v>0</v>
      </c>
      <c r="AR307" s="110" t="str">
        <f t="shared" si="1598"/>
        <v>0</v>
      </c>
      <c r="AS307" s="110" t="str">
        <f t="shared" si="1599"/>
        <v>0</v>
      </c>
      <c r="AT307" s="110" t="str">
        <f t="shared" si="1600"/>
        <v>0m</v>
      </c>
      <c r="AU307" s="110" t="str">
        <f t="shared" si="1601"/>
        <v>点</v>
      </c>
      <c r="AV307" s="93">
        <f t="shared" si="1602"/>
        <v>0</v>
      </c>
      <c r="AW307" s="83" t="str">
        <f t="shared" si="1603"/>
        <v/>
      </c>
      <c r="AX307" s="93">
        <f t="shared" si="1604"/>
        <v>0</v>
      </c>
      <c r="AY307" s="93">
        <f t="shared" si="1605"/>
        <v>0</v>
      </c>
      <c r="AZ307" s="93">
        <f t="shared" si="1606"/>
        <v>0</v>
      </c>
      <c r="BA307" s="504"/>
      <c r="BB307" s="504"/>
      <c r="BC307" s="520"/>
      <c r="BD307" s="522"/>
      <c r="BE307" s="84" t="str">
        <f t="shared" si="1607"/>
        <v/>
      </c>
      <c r="BF307" s="84" t="str">
        <f t="shared" si="1608"/>
        <v/>
      </c>
      <c r="BG307" s="84" t="str">
        <f t="shared" si="1609"/>
        <v/>
      </c>
      <c r="BH307" s="124" t="str">
        <f>IF(K307="","",COUNTIF($BG$14:BG307,BG307))</f>
        <v/>
      </c>
      <c r="BI307" s="1" t="str">
        <f t="shared" si="1610"/>
        <v/>
      </c>
      <c r="BJ307" s="523"/>
      <c r="BK307" s="523"/>
      <c r="BL307" s="523"/>
      <c r="BM307" s="523"/>
      <c r="BN307" s="523"/>
      <c r="BO307" s="525"/>
      <c r="BP307" s="523"/>
      <c r="BQ307" s="523"/>
      <c r="BR307" s="84">
        <f>COUNTIF($AH$14:AH307,AG307&amp;"-"&amp;"*5000m*")</f>
        <v>0</v>
      </c>
      <c r="BS307" s="523"/>
      <c r="BT307" s="525"/>
      <c r="BU307" s="523"/>
      <c r="BV307" s="523"/>
      <c r="BW307" s="523"/>
      <c r="BX307" s="523"/>
      <c r="BY307" s="523"/>
      <c r="BZ307" s="523"/>
      <c r="CA307" s="84"/>
    </row>
    <row r="308" spans="1:79" s="1" customFormat="1" ht="18" customHeight="1" thickTop="1" thickBot="1">
      <c r="A308" s="482">
        <v>148</v>
      </c>
      <c r="B308" s="476" t="s">
        <v>1176</v>
      </c>
      <c r="C308" s="471"/>
      <c r="D308" s="469" t="str">
        <f>IF(C308&gt;0,VLOOKUP(C308,男子登録情報!$A$1:$H$1688,3,0),"")</f>
        <v/>
      </c>
      <c r="E308" s="469" t="str">
        <f>IF(C308&gt;0,VLOOKUP(C308,男子登録情報!$A$1:$H$1688,4,0),"")</f>
        <v/>
      </c>
      <c r="F308" s="469" t="str">
        <f>IF(C308&gt;0,VLOOKUP(C308,男子登録情報!$A$1:$H$1688,7,0),"")</f>
        <v/>
      </c>
      <c r="G308" s="320" t="str">
        <f>IF(C308&gt;0,VLOOKUP(C308,男子登録情報!$A$1:$H$1688,8,0),"")</f>
        <v/>
      </c>
      <c r="H308" s="475" t="e">
        <f>IF(G309&gt;0,VLOOKUP(G309,男子登録情報!$N$2:$O$49,2,0),"")</f>
        <v>#N/A</v>
      </c>
      <c r="I308" s="473" t="str">
        <f t="shared" ref="I308" si="1811">IF(C308&gt;0,TEXT(C308,"100000000"),"000000000")</f>
        <v>000000000</v>
      </c>
      <c r="J308" s="321" t="s">
        <v>24</v>
      </c>
      <c r="K308" s="322"/>
      <c r="L308" s="5" t="str">
        <f>IF(K308&gt;0,VLOOKUP(K308,男子登録情報!$M$68:$N$86,2,0),"")</f>
        <v/>
      </c>
      <c r="M308" s="321" t="s">
        <v>27</v>
      </c>
      <c r="N308" s="275"/>
      <c r="O308" s="276" t="str">
        <f t="shared" si="1622"/>
        <v/>
      </c>
      <c r="P308" s="277"/>
      <c r="Q308" s="329" t="str">
        <f t="shared" si="1612"/>
        <v/>
      </c>
      <c r="R308" s="479"/>
      <c r="S308" s="480"/>
      <c r="T308" s="481"/>
      <c r="U308" s="444"/>
      <c r="V308" s="444"/>
      <c r="X308" s="84">
        <f t="shared" si="1587"/>
        <v>0</v>
      </c>
      <c r="Z308" s="97">
        <f t="shared" si="1588"/>
        <v>0</v>
      </c>
      <c r="AA308" s="523">
        <f t="shared" ref="AA308" si="1812">C308</f>
        <v>0</v>
      </c>
      <c r="AB308" s="84" t="str">
        <f t="shared" si="1574"/>
        <v/>
      </c>
      <c r="AC308" s="84" t="str">
        <f t="shared" si="1575"/>
        <v/>
      </c>
      <c r="AD308" s="84" t="str">
        <f t="shared" si="1576"/>
        <v/>
      </c>
      <c r="AE308" s="84" t="str">
        <f t="shared" si="1577"/>
        <v/>
      </c>
      <c r="AF308" s="100">
        <f t="shared" si="1589"/>
        <v>0</v>
      </c>
      <c r="AG308" s="188" t="str">
        <f t="shared" ref="AG308" si="1813">IF(D308="","",D308)</f>
        <v/>
      </c>
      <c r="AH308" s="84" t="str">
        <f t="shared" si="1591"/>
        <v/>
      </c>
      <c r="AI308" s="84" t="str">
        <f t="shared" si="1592"/>
        <v/>
      </c>
      <c r="AJ308" s="104" t="str">
        <f t="shared" si="1579"/>
        <v/>
      </c>
      <c r="AK308" s="93">
        <f t="shared" si="1593"/>
        <v>0</v>
      </c>
      <c r="AL308" s="93">
        <f>IFERROR(IF(C308="",0,IF(COUNTIF($C$14:C308,C308)&gt;1,1,0)),"")</f>
        <v>0</v>
      </c>
      <c r="AN308" s="93">
        <f t="shared" si="1594"/>
        <v>0</v>
      </c>
      <c r="AO308" s="93" t="str">
        <f t="shared" si="1595"/>
        <v>00000</v>
      </c>
      <c r="AP308" s="109" t="str">
        <f t="shared" si="1596"/>
        <v>0秒0</v>
      </c>
      <c r="AQ308" s="110">
        <f t="shared" si="1597"/>
        <v>0</v>
      </c>
      <c r="AR308" s="110" t="str">
        <f t="shared" si="1598"/>
        <v>0</v>
      </c>
      <c r="AS308" s="110" t="str">
        <f t="shared" si="1599"/>
        <v>0</v>
      </c>
      <c r="AT308" s="110" t="str">
        <f t="shared" si="1600"/>
        <v>0m</v>
      </c>
      <c r="AU308" s="110" t="str">
        <f t="shared" si="1601"/>
        <v>点</v>
      </c>
      <c r="AV308" s="93">
        <f t="shared" si="1602"/>
        <v>0</v>
      </c>
      <c r="AW308" s="83" t="str">
        <f t="shared" si="1603"/>
        <v/>
      </c>
      <c r="AX308" s="93">
        <f t="shared" si="1604"/>
        <v>0</v>
      </c>
      <c r="AY308" s="93">
        <f t="shared" si="1605"/>
        <v>0</v>
      </c>
      <c r="AZ308" s="93">
        <f t="shared" si="1606"/>
        <v>0</v>
      </c>
      <c r="BA308" s="503">
        <f>IF(U308="",0,COUNTA($U$14:U309))</f>
        <v>0</v>
      </c>
      <c r="BB308" s="503">
        <f>IF(V308="",0,COUNTA($V$14:V309))</f>
        <v>0</v>
      </c>
      <c r="BC308" s="519" t="e">
        <f>IF(OR($L308="20100",$L309="20100",#REF!="20100"),COUNTIF($L$14:L309,"20100"),0)</f>
        <v>#REF!</v>
      </c>
      <c r="BD308" s="521" t="e">
        <f>IF($BC308=0,0,INDEX($N308:$N309,MATCH("20100",$L308:$L309,0),1))</f>
        <v>#REF!</v>
      </c>
      <c r="BE308" s="84" t="str">
        <f t="shared" si="1607"/>
        <v/>
      </c>
      <c r="BF308" s="84" t="str">
        <f t="shared" si="1608"/>
        <v/>
      </c>
      <c r="BG308" s="84" t="str">
        <f t="shared" si="1609"/>
        <v/>
      </c>
      <c r="BH308" s="124" t="str">
        <f>IF(K308="","",COUNTIF($BG$14:BG308,BG308))</f>
        <v/>
      </c>
      <c r="BI308" s="1" t="str">
        <f t="shared" si="1610"/>
        <v/>
      </c>
      <c r="BJ308" s="523" t="str">
        <f>IF(D308="","",COUNTIF($AG$14:AG308,AG308))</f>
        <v/>
      </c>
      <c r="BK308" s="523">
        <f t="shared" ref="BK308" si="1814">IF(BJ308=1,BJ308,0)</f>
        <v>0</v>
      </c>
      <c r="BL308" s="523" t="str">
        <f t="shared" ref="BL308" si="1815">IF(D308="","",$BP308)</f>
        <v/>
      </c>
      <c r="BM308" s="523" t="str">
        <f t="shared" ref="BM308" si="1816">IF(E308="","",$BP308)</f>
        <v/>
      </c>
      <c r="BN308" s="523" t="str">
        <f t="shared" ref="BN308" si="1817">IF(G308="","",$BP308)</f>
        <v/>
      </c>
      <c r="BO308" s="524" t="str">
        <f t="shared" ref="BO308" si="1818">IFERROR(IF(H308="","",BP308),"")</f>
        <v/>
      </c>
      <c r="BP308" s="523">
        <v>148</v>
      </c>
      <c r="BQ308" s="523">
        <f>IF(C308&gt;0,"",IF(COUNTIF(BL308:BO309,BP308)=4,"",1))</f>
        <v>1</v>
      </c>
      <c r="BR308" s="84">
        <f>COUNTIF($AH$14:AH308,AG308&amp;"-"&amp;"*5000m*")</f>
        <v>0</v>
      </c>
      <c r="BS308" s="523">
        <f>SUM(BR308:BR309)/3</f>
        <v>0</v>
      </c>
      <c r="BT308" s="524" t="str">
        <f>IF(AG308="","",IF(AND(COUNTA(K308:K309)=0,COUNTA(U308:V309)=0),1,""))</f>
        <v/>
      </c>
      <c r="BU308" s="523">
        <f>IF(AND($AG308="",COUNTA(U308)&gt;0),1,0)</f>
        <v>0</v>
      </c>
      <c r="BV308" s="523">
        <f>IF(AND($AG308="",COUNTA(V308)&gt;0),1,0)</f>
        <v>0</v>
      </c>
      <c r="BW308" s="523" t="str">
        <f t="shared" ref="BW308" si="1819">D308&amp;"-"&amp;U308</f>
        <v>-</v>
      </c>
      <c r="BX308" s="523" t="str">
        <f>IF(U308="","",COUNTIF($BW$14:BW308,BW308))</f>
        <v/>
      </c>
      <c r="BY308" s="523" t="str">
        <f t="shared" ref="BY308" si="1820">D308&amp;"-"&amp;V308</f>
        <v>-</v>
      </c>
      <c r="BZ308" s="523" t="str">
        <f>IF(V308="","",COUNTIF($BY$14:BY308,BY308))</f>
        <v/>
      </c>
      <c r="CA308" s="84" t="str">
        <f>IFERROR(IF(VLOOKUP(K308,種目数エラー用!$B:$C,2,FALSE)=(VLOOKUP(K309,種目数エラー用!$B:$C,2,FALSE)),1,""),"")</f>
        <v/>
      </c>
    </row>
    <row r="309" spans="1:79" s="1" customFormat="1" ht="18" customHeight="1" thickBot="1">
      <c r="A309" s="483"/>
      <c r="B309" s="477"/>
      <c r="C309" s="472"/>
      <c r="D309" s="470"/>
      <c r="E309" s="470"/>
      <c r="F309" s="470"/>
      <c r="G309" s="281" t="str">
        <f>IF(C308&gt;0,VLOOKUP(C308,男子登録情報!$A$1:$H$1688,5,0),"")</f>
        <v/>
      </c>
      <c r="H309" s="475"/>
      <c r="I309" s="475"/>
      <c r="J309" s="281" t="s">
        <v>28</v>
      </c>
      <c r="K309" s="280"/>
      <c r="L309" s="5" t="str">
        <f>IF(K309&gt;0,VLOOKUP(K309,男子登録情報!$M$68:$N$86,2,0),"")</f>
        <v/>
      </c>
      <c r="M309" s="281" t="s">
        <v>29</v>
      </c>
      <c r="N309" s="282"/>
      <c r="O309" s="278" t="str">
        <f t="shared" si="1622"/>
        <v/>
      </c>
      <c r="P309" s="279"/>
      <c r="Q309" s="332" t="str">
        <f t="shared" si="1612"/>
        <v/>
      </c>
      <c r="R309" s="463"/>
      <c r="S309" s="464"/>
      <c r="T309" s="465"/>
      <c r="U309" s="445"/>
      <c r="V309" s="445"/>
      <c r="X309" s="84">
        <f t="shared" si="1587"/>
        <v>0</v>
      </c>
      <c r="Z309" s="97">
        <f t="shared" si="1588"/>
        <v>0</v>
      </c>
      <c r="AA309" s="523"/>
      <c r="AB309" s="84" t="str">
        <f t="shared" si="1574"/>
        <v/>
      </c>
      <c r="AC309" s="84" t="str">
        <f t="shared" si="1575"/>
        <v/>
      </c>
      <c r="AD309" s="84" t="str">
        <f t="shared" si="1576"/>
        <v/>
      </c>
      <c r="AE309" s="84" t="str">
        <f t="shared" si="1577"/>
        <v/>
      </c>
      <c r="AF309" s="100">
        <f t="shared" si="1589"/>
        <v>0</v>
      </c>
      <c r="AG309" s="189" t="str">
        <f t="shared" ref="AG309" si="1821">AG308</f>
        <v/>
      </c>
      <c r="AH309" s="84" t="str">
        <f t="shared" si="1591"/>
        <v/>
      </c>
      <c r="AI309" s="84" t="str">
        <f t="shared" si="1592"/>
        <v/>
      </c>
      <c r="AJ309" s="104" t="str">
        <f t="shared" si="1579"/>
        <v/>
      </c>
      <c r="AK309" s="93">
        <f t="shared" si="1593"/>
        <v>0</v>
      </c>
      <c r="AL309" s="93">
        <f>IFERROR(IF(C309="",0,IF(COUNTIF($C$14:C309,C309)&gt;1,1,0)),"")</f>
        <v>0</v>
      </c>
      <c r="AN309" s="93">
        <f t="shared" si="1594"/>
        <v>0</v>
      </c>
      <c r="AO309" s="93" t="str">
        <f t="shared" si="1595"/>
        <v>00000</v>
      </c>
      <c r="AP309" s="109" t="str">
        <f t="shared" si="1596"/>
        <v>0秒0</v>
      </c>
      <c r="AQ309" s="110">
        <f t="shared" si="1597"/>
        <v>0</v>
      </c>
      <c r="AR309" s="110" t="str">
        <f t="shared" si="1598"/>
        <v>0</v>
      </c>
      <c r="AS309" s="110" t="str">
        <f t="shared" si="1599"/>
        <v>0</v>
      </c>
      <c r="AT309" s="110" t="str">
        <f t="shared" si="1600"/>
        <v>0m</v>
      </c>
      <c r="AU309" s="110" t="str">
        <f t="shared" si="1601"/>
        <v>点</v>
      </c>
      <c r="AV309" s="93">
        <f t="shared" si="1602"/>
        <v>0</v>
      </c>
      <c r="AW309" s="83" t="str">
        <f t="shared" si="1603"/>
        <v/>
      </c>
      <c r="AX309" s="93">
        <f t="shared" si="1604"/>
        <v>0</v>
      </c>
      <c r="AY309" s="93">
        <f t="shared" si="1605"/>
        <v>0</v>
      </c>
      <c r="AZ309" s="93">
        <f t="shared" si="1606"/>
        <v>0</v>
      </c>
      <c r="BA309" s="504"/>
      <c r="BB309" s="504"/>
      <c r="BC309" s="520"/>
      <c r="BD309" s="522"/>
      <c r="BE309" s="84" t="str">
        <f t="shared" si="1607"/>
        <v/>
      </c>
      <c r="BF309" s="84" t="str">
        <f t="shared" si="1608"/>
        <v/>
      </c>
      <c r="BG309" s="84" t="str">
        <f t="shared" si="1609"/>
        <v/>
      </c>
      <c r="BH309" s="124" t="str">
        <f>IF(K309="","",COUNTIF($BG$14:BG309,BG309))</f>
        <v/>
      </c>
      <c r="BI309" s="1" t="str">
        <f t="shared" si="1610"/>
        <v/>
      </c>
      <c r="BJ309" s="523"/>
      <c r="BK309" s="523"/>
      <c r="BL309" s="523"/>
      <c r="BM309" s="523"/>
      <c r="BN309" s="523"/>
      <c r="BO309" s="525"/>
      <c r="BP309" s="523"/>
      <c r="BQ309" s="523"/>
      <c r="BR309" s="84">
        <f>COUNTIF($AH$14:AH309,AG309&amp;"-"&amp;"*5000m*")</f>
        <v>0</v>
      </c>
      <c r="BS309" s="523"/>
      <c r="BT309" s="525"/>
      <c r="BU309" s="523"/>
      <c r="BV309" s="523"/>
      <c r="BW309" s="523"/>
      <c r="BX309" s="523"/>
      <c r="BY309" s="523"/>
      <c r="BZ309" s="523"/>
      <c r="CA309" s="84"/>
    </row>
    <row r="310" spans="1:79" s="1" customFormat="1" ht="18" customHeight="1" thickTop="1" thickBot="1">
      <c r="A310" s="482">
        <v>149</v>
      </c>
      <c r="B310" s="476" t="s">
        <v>1176</v>
      </c>
      <c r="C310" s="471"/>
      <c r="D310" s="469" t="str">
        <f>IF(C310&gt;0,VLOOKUP(C310,男子登録情報!$A$1:$H$1688,3,0),"")</f>
        <v/>
      </c>
      <c r="E310" s="469" t="str">
        <f>IF(C310&gt;0,VLOOKUP(C310,男子登録情報!$A$1:$H$1688,4,0),"")</f>
        <v/>
      </c>
      <c r="F310" s="469" t="str">
        <f>IF(C310&gt;0,VLOOKUP(C310,男子登録情報!$A$1:$H$1688,7,0),"")</f>
        <v/>
      </c>
      <c r="G310" s="320" t="str">
        <f>IF(C310&gt;0,VLOOKUP(C310,男子登録情報!$A$1:$H$1688,8,0),"")</f>
        <v/>
      </c>
      <c r="H310" s="475" t="e">
        <f>IF(G311&gt;0,VLOOKUP(G311,男子登録情報!$N$2:$O$49,2,0),"")</f>
        <v>#N/A</v>
      </c>
      <c r="I310" s="473" t="str">
        <f t="shared" ref="I310" si="1822">IF(C310&gt;0,TEXT(C310,"100000000"),"000000000")</f>
        <v>000000000</v>
      </c>
      <c r="J310" s="321" t="s">
        <v>24</v>
      </c>
      <c r="K310" s="322"/>
      <c r="L310" s="5" t="str">
        <f>IF(K310&gt;0,VLOOKUP(K310,男子登録情報!$M$68:$N$86,2,0),"")</f>
        <v/>
      </c>
      <c r="M310" s="321" t="s">
        <v>27</v>
      </c>
      <c r="N310" s="275"/>
      <c r="O310" s="276" t="str">
        <f t="shared" si="1622"/>
        <v/>
      </c>
      <c r="P310" s="277"/>
      <c r="Q310" s="329" t="str">
        <f t="shared" si="1612"/>
        <v/>
      </c>
      <c r="R310" s="479"/>
      <c r="S310" s="480"/>
      <c r="T310" s="481"/>
      <c r="U310" s="444"/>
      <c r="V310" s="444"/>
      <c r="X310" s="84">
        <f t="shared" si="1587"/>
        <v>0</v>
      </c>
      <c r="Z310" s="97">
        <f t="shared" si="1588"/>
        <v>0</v>
      </c>
      <c r="AA310" s="523">
        <f t="shared" ref="AA310" si="1823">C310</f>
        <v>0</v>
      </c>
      <c r="AB310" s="84" t="str">
        <f t="shared" si="1574"/>
        <v/>
      </c>
      <c r="AC310" s="84" t="str">
        <f t="shared" si="1575"/>
        <v/>
      </c>
      <c r="AD310" s="84" t="str">
        <f t="shared" si="1576"/>
        <v/>
      </c>
      <c r="AE310" s="84" t="str">
        <f t="shared" si="1577"/>
        <v/>
      </c>
      <c r="AF310" s="100">
        <f t="shared" si="1589"/>
        <v>0</v>
      </c>
      <c r="AG310" s="188" t="str">
        <f t="shared" ref="AG310" si="1824">IF(D310="","",D310)</f>
        <v/>
      </c>
      <c r="AH310" s="84" t="str">
        <f t="shared" si="1591"/>
        <v/>
      </c>
      <c r="AI310" s="84" t="str">
        <f t="shared" si="1592"/>
        <v/>
      </c>
      <c r="AJ310" s="104" t="str">
        <f t="shared" si="1579"/>
        <v/>
      </c>
      <c r="AK310" s="93">
        <f t="shared" si="1593"/>
        <v>0</v>
      </c>
      <c r="AL310" s="93">
        <f>IFERROR(IF(C310="",0,IF(COUNTIF($C$14:C310,C310)&gt;1,1,0)),"")</f>
        <v>0</v>
      </c>
      <c r="AN310" s="93">
        <f t="shared" si="1594"/>
        <v>0</v>
      </c>
      <c r="AO310" s="93" t="str">
        <f t="shared" si="1595"/>
        <v>00000</v>
      </c>
      <c r="AP310" s="109" t="str">
        <f t="shared" si="1596"/>
        <v>0秒0</v>
      </c>
      <c r="AQ310" s="110">
        <f t="shared" si="1597"/>
        <v>0</v>
      </c>
      <c r="AR310" s="110" t="str">
        <f t="shared" si="1598"/>
        <v>0</v>
      </c>
      <c r="AS310" s="110" t="str">
        <f t="shared" si="1599"/>
        <v>0</v>
      </c>
      <c r="AT310" s="110" t="str">
        <f t="shared" si="1600"/>
        <v>0m</v>
      </c>
      <c r="AU310" s="110" t="str">
        <f t="shared" si="1601"/>
        <v>点</v>
      </c>
      <c r="AV310" s="93">
        <f t="shared" si="1602"/>
        <v>0</v>
      </c>
      <c r="AW310" s="83" t="str">
        <f t="shared" si="1603"/>
        <v/>
      </c>
      <c r="AX310" s="93">
        <f t="shared" si="1604"/>
        <v>0</v>
      </c>
      <c r="AY310" s="93">
        <f t="shared" si="1605"/>
        <v>0</v>
      </c>
      <c r="AZ310" s="93">
        <f t="shared" si="1606"/>
        <v>0</v>
      </c>
      <c r="BA310" s="503">
        <f>IF(U310="",0,COUNTA($U$14:U311))</f>
        <v>0</v>
      </c>
      <c r="BB310" s="503">
        <f>IF(V310="",0,COUNTA($V$14:V311))</f>
        <v>0</v>
      </c>
      <c r="BC310" s="519" t="e">
        <f>IF(OR($L310="20100",$L311="20100",#REF!="20100"),COUNTIF($L$14:L311,"20100"),0)</f>
        <v>#REF!</v>
      </c>
      <c r="BD310" s="521" t="e">
        <f>IF($BC310=0,0,INDEX($N310:$N311,MATCH("20100",$L310:$L311,0),1))</f>
        <v>#REF!</v>
      </c>
      <c r="BE310" s="84" t="str">
        <f t="shared" si="1607"/>
        <v/>
      </c>
      <c r="BF310" s="84" t="str">
        <f t="shared" si="1608"/>
        <v/>
      </c>
      <c r="BG310" s="84" t="str">
        <f t="shared" si="1609"/>
        <v/>
      </c>
      <c r="BH310" s="124" t="str">
        <f>IF(K310="","",COUNTIF($BG$14:BG310,BG310))</f>
        <v/>
      </c>
      <c r="BI310" s="1" t="str">
        <f t="shared" si="1610"/>
        <v/>
      </c>
      <c r="BJ310" s="523" t="str">
        <f>IF(D310="","",COUNTIF($AG$14:AG310,AG310))</f>
        <v/>
      </c>
      <c r="BK310" s="523">
        <f t="shared" ref="BK310" si="1825">IF(BJ310=1,BJ310,0)</f>
        <v>0</v>
      </c>
      <c r="BL310" s="523" t="str">
        <f t="shared" ref="BL310" si="1826">IF(D310="","",$BP310)</f>
        <v/>
      </c>
      <c r="BM310" s="523" t="str">
        <f t="shared" ref="BM310" si="1827">IF(E310="","",$BP310)</f>
        <v/>
      </c>
      <c r="BN310" s="523" t="str">
        <f t="shared" ref="BN310" si="1828">IF(G310="","",$BP310)</f>
        <v/>
      </c>
      <c r="BO310" s="524" t="str">
        <f t="shared" ref="BO310" si="1829">IFERROR(IF(H310="","",BP310),"")</f>
        <v/>
      </c>
      <c r="BP310" s="523">
        <v>149</v>
      </c>
      <c r="BQ310" s="523">
        <f>IF(C310&gt;0,"",IF(COUNTIF(BL310:BO311,BP310)=4,"",1))</f>
        <v>1</v>
      </c>
      <c r="BR310" s="84">
        <f>COUNTIF($AH$14:AH310,AG310&amp;"-"&amp;"*5000m*")</f>
        <v>0</v>
      </c>
      <c r="BS310" s="523">
        <f>SUM(BR310:BR311)/3</f>
        <v>0</v>
      </c>
      <c r="BT310" s="524" t="str">
        <f>IF(AG310="","",IF(AND(COUNTA(K310:K311)=0,COUNTA(U310:V311)=0),1,""))</f>
        <v/>
      </c>
      <c r="BU310" s="523">
        <f>IF(AND($AG310="",COUNTA(U310)&gt;0),1,0)</f>
        <v>0</v>
      </c>
      <c r="BV310" s="523">
        <f>IF(AND($AG310="",COUNTA(V310)&gt;0),1,0)</f>
        <v>0</v>
      </c>
      <c r="BW310" s="523" t="str">
        <f t="shared" ref="BW310" si="1830">D310&amp;"-"&amp;U310</f>
        <v>-</v>
      </c>
      <c r="BX310" s="523" t="str">
        <f>IF(U310="","",COUNTIF($BW$14:BW310,BW310))</f>
        <v/>
      </c>
      <c r="BY310" s="523" t="str">
        <f t="shared" ref="BY310" si="1831">D310&amp;"-"&amp;V310</f>
        <v>-</v>
      </c>
      <c r="BZ310" s="523" t="str">
        <f>IF(V310="","",COUNTIF($BY$14:BY310,BY310))</f>
        <v/>
      </c>
      <c r="CA310" s="84" t="str">
        <f>IFERROR(IF(VLOOKUP(K310,種目数エラー用!$B:$C,2,FALSE)=(VLOOKUP(K311,種目数エラー用!$B:$C,2,FALSE)),1,""),"")</f>
        <v/>
      </c>
    </row>
    <row r="311" spans="1:79" s="1" customFormat="1" ht="18" customHeight="1" thickBot="1">
      <c r="A311" s="483"/>
      <c r="B311" s="477"/>
      <c r="C311" s="472"/>
      <c r="D311" s="470"/>
      <c r="E311" s="470"/>
      <c r="F311" s="470"/>
      <c r="G311" s="281" t="str">
        <f>IF(C310&gt;0,VLOOKUP(C310,男子登録情報!$A$1:$H$1688,5,0),"")</f>
        <v/>
      </c>
      <c r="H311" s="475"/>
      <c r="I311" s="475"/>
      <c r="J311" s="281" t="s">
        <v>28</v>
      </c>
      <c r="K311" s="280"/>
      <c r="L311" s="5" t="str">
        <f>IF(K311&gt;0,VLOOKUP(K311,男子登録情報!$M$68:$N$86,2,0),"")</f>
        <v/>
      </c>
      <c r="M311" s="281" t="s">
        <v>29</v>
      </c>
      <c r="N311" s="282"/>
      <c r="O311" s="278" t="str">
        <f t="shared" si="1622"/>
        <v/>
      </c>
      <c r="P311" s="279"/>
      <c r="Q311" s="332" t="str">
        <f t="shared" si="1612"/>
        <v/>
      </c>
      <c r="R311" s="463"/>
      <c r="S311" s="464"/>
      <c r="T311" s="465"/>
      <c r="U311" s="445"/>
      <c r="V311" s="445"/>
      <c r="X311" s="84">
        <f t="shared" si="1587"/>
        <v>0</v>
      </c>
      <c r="Z311" s="97">
        <f t="shared" si="1588"/>
        <v>0</v>
      </c>
      <c r="AA311" s="523"/>
      <c r="AB311" s="84" t="str">
        <f t="shared" si="1574"/>
        <v/>
      </c>
      <c r="AC311" s="84" t="str">
        <f t="shared" si="1575"/>
        <v/>
      </c>
      <c r="AD311" s="84" t="str">
        <f t="shared" si="1576"/>
        <v/>
      </c>
      <c r="AE311" s="84" t="str">
        <f t="shared" si="1577"/>
        <v/>
      </c>
      <c r="AF311" s="100">
        <f t="shared" si="1589"/>
        <v>0</v>
      </c>
      <c r="AG311" s="189" t="str">
        <f t="shared" ref="AG311" si="1832">AG310</f>
        <v/>
      </c>
      <c r="AH311" s="84" t="str">
        <f t="shared" si="1591"/>
        <v/>
      </c>
      <c r="AI311" s="84" t="str">
        <f t="shared" si="1592"/>
        <v/>
      </c>
      <c r="AJ311" s="104" t="str">
        <f t="shared" si="1579"/>
        <v/>
      </c>
      <c r="AK311" s="93">
        <f t="shared" si="1593"/>
        <v>0</v>
      </c>
      <c r="AL311" s="93">
        <f>IFERROR(IF(C311="",0,IF(COUNTIF($C$14:C311,C311)&gt;1,1,0)),"")</f>
        <v>0</v>
      </c>
      <c r="AN311" s="93">
        <f t="shared" si="1594"/>
        <v>0</v>
      </c>
      <c r="AO311" s="93" t="str">
        <f t="shared" si="1595"/>
        <v>00000</v>
      </c>
      <c r="AP311" s="109" t="str">
        <f t="shared" si="1596"/>
        <v>0秒0</v>
      </c>
      <c r="AQ311" s="110">
        <f t="shared" si="1597"/>
        <v>0</v>
      </c>
      <c r="AR311" s="110" t="str">
        <f t="shared" si="1598"/>
        <v>0</v>
      </c>
      <c r="AS311" s="110" t="str">
        <f t="shared" si="1599"/>
        <v>0</v>
      </c>
      <c r="AT311" s="110" t="str">
        <f t="shared" si="1600"/>
        <v>0m</v>
      </c>
      <c r="AU311" s="110" t="str">
        <f t="shared" si="1601"/>
        <v>点</v>
      </c>
      <c r="AV311" s="93">
        <f t="shared" si="1602"/>
        <v>0</v>
      </c>
      <c r="AW311" s="83" t="str">
        <f t="shared" si="1603"/>
        <v/>
      </c>
      <c r="AX311" s="93">
        <f t="shared" si="1604"/>
        <v>0</v>
      </c>
      <c r="AY311" s="93">
        <f t="shared" si="1605"/>
        <v>0</v>
      </c>
      <c r="AZ311" s="93">
        <f t="shared" si="1606"/>
        <v>0</v>
      </c>
      <c r="BA311" s="504"/>
      <c r="BB311" s="504"/>
      <c r="BC311" s="520"/>
      <c r="BD311" s="522"/>
      <c r="BE311" s="84" t="str">
        <f t="shared" si="1607"/>
        <v/>
      </c>
      <c r="BF311" s="84" t="str">
        <f t="shared" si="1608"/>
        <v/>
      </c>
      <c r="BG311" s="84" t="str">
        <f t="shared" si="1609"/>
        <v/>
      </c>
      <c r="BH311" s="124" t="str">
        <f>IF(K311="","",COUNTIF($BG$14:BG311,BG311))</f>
        <v/>
      </c>
      <c r="BI311" s="1" t="str">
        <f t="shared" si="1610"/>
        <v/>
      </c>
      <c r="BJ311" s="523"/>
      <c r="BK311" s="523"/>
      <c r="BL311" s="523"/>
      <c r="BM311" s="523"/>
      <c r="BN311" s="523"/>
      <c r="BO311" s="525"/>
      <c r="BP311" s="523"/>
      <c r="BQ311" s="523"/>
      <c r="BR311" s="84">
        <f>COUNTIF($AH$14:AH311,AG311&amp;"-"&amp;"*5000m*")</f>
        <v>0</v>
      </c>
      <c r="BS311" s="523"/>
      <c r="BT311" s="525"/>
      <c r="BU311" s="523"/>
      <c r="BV311" s="523"/>
      <c r="BW311" s="523"/>
      <c r="BX311" s="523"/>
      <c r="BY311" s="523"/>
      <c r="BZ311" s="523"/>
      <c r="CA311" s="84"/>
    </row>
    <row r="312" spans="1:79" s="1" customFormat="1" ht="18" customHeight="1" thickTop="1" thickBot="1">
      <c r="A312" s="484">
        <v>150</v>
      </c>
      <c r="B312" s="476" t="s">
        <v>1176</v>
      </c>
      <c r="C312" s="471"/>
      <c r="D312" s="469" t="str">
        <f>IF(C312&gt;0,VLOOKUP(C312,男子登録情報!$A$1:$H$1688,3,0),"")</f>
        <v/>
      </c>
      <c r="E312" s="469" t="str">
        <f>IF(C312&gt;0,VLOOKUP(C312,男子登録情報!$A$1:$H$1688,4,0),"")</f>
        <v/>
      </c>
      <c r="F312" s="469" t="str">
        <f>IF(C312&gt;0,VLOOKUP(C312,男子登録情報!$A$1:$H$1688,7,0),"")</f>
        <v/>
      </c>
      <c r="G312" s="320" t="str">
        <f>IF(C312&gt;0,VLOOKUP(C312,男子登録情報!$A$1:$H$1688,8,0),"")</f>
        <v/>
      </c>
      <c r="H312" s="475" t="e">
        <f>IF(G313&gt;0,VLOOKUP(G313,男子登録情報!$N$2:$O$49,2,0),"")</f>
        <v>#N/A</v>
      </c>
      <c r="I312" s="473" t="str">
        <f t="shared" ref="I312" si="1833">IF(C312&gt;0,TEXT(C312,"100000000"),"000000000")</f>
        <v>000000000</v>
      </c>
      <c r="J312" s="321" t="s">
        <v>24</v>
      </c>
      <c r="K312" s="322"/>
      <c r="L312" s="5" t="str">
        <f>IF(K312&gt;0,VLOOKUP(K312,男子登録情報!$M$68:$N$86,2,0),"")</f>
        <v/>
      </c>
      <c r="M312" s="321" t="s">
        <v>27</v>
      </c>
      <c r="N312" s="275"/>
      <c r="O312" s="276" t="str">
        <f t="shared" si="1622"/>
        <v/>
      </c>
      <c r="P312" s="283"/>
      <c r="Q312" s="329" t="str">
        <f t="shared" si="1612"/>
        <v/>
      </c>
      <c r="R312" s="479"/>
      <c r="S312" s="480"/>
      <c r="T312" s="481"/>
      <c r="U312" s="444"/>
      <c r="V312" s="444"/>
      <c r="X312" s="84">
        <f t="shared" si="1587"/>
        <v>0</v>
      </c>
      <c r="Z312" s="97">
        <f t="shared" si="1588"/>
        <v>0</v>
      </c>
      <c r="AA312" s="523">
        <f t="shared" ref="AA312" si="1834">C312</f>
        <v>0</v>
      </c>
      <c r="AB312" s="84" t="str">
        <f t="shared" si="1574"/>
        <v/>
      </c>
      <c r="AC312" s="84" t="str">
        <f t="shared" si="1575"/>
        <v/>
      </c>
      <c r="AD312" s="84" t="str">
        <f t="shared" si="1576"/>
        <v/>
      </c>
      <c r="AE312" s="84" t="str">
        <f t="shared" si="1577"/>
        <v/>
      </c>
      <c r="AF312" s="100">
        <f t="shared" si="1589"/>
        <v>0</v>
      </c>
      <c r="AG312" s="188" t="str">
        <f t="shared" ref="AG312" si="1835">IF(D312="","",D312)</f>
        <v/>
      </c>
      <c r="AH312" s="84" t="str">
        <f t="shared" si="1591"/>
        <v/>
      </c>
      <c r="AI312" s="84" t="str">
        <f t="shared" si="1592"/>
        <v/>
      </c>
      <c r="AJ312" s="104" t="str">
        <f t="shared" si="1579"/>
        <v/>
      </c>
      <c r="AK312" s="93">
        <f t="shared" si="1593"/>
        <v>0</v>
      </c>
      <c r="AL312" s="93">
        <f>IFERROR(IF(C312="",0,IF(COUNTIF($C$14:C312,C312)&gt;1,1,0)),"")</f>
        <v>0</v>
      </c>
      <c r="AN312" s="93">
        <f t="shared" si="1594"/>
        <v>0</v>
      </c>
      <c r="AO312" s="93" t="str">
        <f t="shared" si="1595"/>
        <v>00000</v>
      </c>
      <c r="AP312" s="109" t="str">
        <f t="shared" si="1596"/>
        <v>0秒0</v>
      </c>
      <c r="AQ312" s="110">
        <f t="shared" si="1597"/>
        <v>0</v>
      </c>
      <c r="AR312" s="110" t="str">
        <f t="shared" si="1598"/>
        <v>0</v>
      </c>
      <c r="AS312" s="110" t="str">
        <f t="shared" si="1599"/>
        <v>0</v>
      </c>
      <c r="AT312" s="110" t="str">
        <f t="shared" si="1600"/>
        <v>0m</v>
      </c>
      <c r="AU312" s="110" t="str">
        <f t="shared" si="1601"/>
        <v>点</v>
      </c>
      <c r="AV312" s="93">
        <f t="shared" si="1602"/>
        <v>0</v>
      </c>
      <c r="AW312" s="83" t="str">
        <f t="shared" si="1603"/>
        <v/>
      </c>
      <c r="AX312" s="93">
        <f t="shared" si="1604"/>
        <v>0</v>
      </c>
      <c r="AY312" s="93">
        <f t="shared" si="1605"/>
        <v>0</v>
      </c>
      <c r="AZ312" s="93">
        <f t="shared" si="1606"/>
        <v>0</v>
      </c>
      <c r="BA312" s="503">
        <f>IF(U312="",0,COUNTA($U$14:U313))</f>
        <v>0</v>
      </c>
      <c r="BB312" s="503">
        <f>IF(V312="",0,COUNTA($V$14:V313))</f>
        <v>0</v>
      </c>
      <c r="BC312" s="519" t="e">
        <f>IF(OR($L312="20100",$L313="20100",#REF!="20100"),COUNTIF($L$14:L313,"20100"),0)</f>
        <v>#REF!</v>
      </c>
      <c r="BD312" s="521" t="e">
        <f>IF($BC312=0,0,INDEX($N312:$N313,MATCH("20100",$L312:$L313,0),1))</f>
        <v>#REF!</v>
      </c>
      <c r="BE312" s="84" t="str">
        <f t="shared" si="1607"/>
        <v/>
      </c>
      <c r="BF312" s="84" t="str">
        <f t="shared" si="1608"/>
        <v/>
      </c>
      <c r="BG312" s="84" t="str">
        <f t="shared" si="1609"/>
        <v/>
      </c>
      <c r="BH312" s="124" t="str">
        <f>IF(K312="","",COUNTIF($BG$14:BG312,BG312))</f>
        <v/>
      </c>
      <c r="BI312" s="1" t="str">
        <f t="shared" si="1610"/>
        <v/>
      </c>
      <c r="BJ312" s="523" t="str">
        <f>IF(D312="","",COUNTIF($AG$14:AG312,AG312))</f>
        <v/>
      </c>
      <c r="BK312" s="523">
        <f t="shared" ref="BK312" si="1836">IF(BJ312=1,BJ312,0)</f>
        <v>0</v>
      </c>
      <c r="BL312" s="523" t="str">
        <f t="shared" ref="BL312" si="1837">IF(D312="","",$BP312)</f>
        <v/>
      </c>
      <c r="BM312" s="523" t="str">
        <f t="shared" ref="BM312" si="1838">IF(E312="","",$BP312)</f>
        <v/>
      </c>
      <c r="BN312" s="523" t="str">
        <f t="shared" ref="BN312" si="1839">IF(G312="","",$BP312)</f>
        <v/>
      </c>
      <c r="BO312" s="524" t="str">
        <f t="shared" ref="BO312" si="1840">IFERROR(IF(H312="","",BP312),"")</f>
        <v/>
      </c>
      <c r="BP312" s="523">
        <v>150</v>
      </c>
      <c r="BQ312" s="523">
        <f>IF(C312&gt;0,"",IF(COUNTIF(BL312:BO313,BP312)=4,"",1))</f>
        <v>1</v>
      </c>
      <c r="BR312" s="84">
        <f>COUNTIF($AH$14:AH312,AG312&amp;"-"&amp;"*5000m*")</f>
        <v>0</v>
      </c>
      <c r="BS312" s="523">
        <f>SUM(BR312:BR313)/3</f>
        <v>0</v>
      </c>
      <c r="BT312" s="524" t="str">
        <f>IF(AG312="","",IF(AND(COUNTA(K312:K313)=0,COUNTA(U312:V313)=0),1,""))</f>
        <v/>
      </c>
      <c r="BU312" s="523">
        <f>IF(AND($AG312="",COUNTA(U312)&gt;0),1,0)</f>
        <v>0</v>
      </c>
      <c r="BV312" s="523">
        <f>IF(AND($AG312="",COUNTA(V312)&gt;0),1,0)</f>
        <v>0</v>
      </c>
      <c r="BW312" s="523" t="str">
        <f t="shared" ref="BW312" si="1841">D312&amp;"-"&amp;U312</f>
        <v>-</v>
      </c>
      <c r="BX312" s="523" t="str">
        <f>IF(U312="","",COUNTIF($BW$14:BW312,BW312))</f>
        <v/>
      </c>
      <c r="BY312" s="523" t="str">
        <f t="shared" ref="BY312" si="1842">D312&amp;"-"&amp;V312</f>
        <v>-</v>
      </c>
      <c r="BZ312" s="523" t="str">
        <f>IF(V312="","",COUNTIF($BY$14:BY312,BY312))</f>
        <v/>
      </c>
      <c r="CA312" s="84" t="str">
        <f>IFERROR(IF(VLOOKUP(K312,種目数エラー用!$B:$C,2,FALSE)=(VLOOKUP(K313,種目数エラー用!$B:$C,2,FALSE)),1,""),"")</f>
        <v/>
      </c>
    </row>
    <row r="313" spans="1:79" s="1" customFormat="1" ht="18" customHeight="1" thickBot="1">
      <c r="A313" s="485"/>
      <c r="B313" s="468"/>
      <c r="C313" s="478"/>
      <c r="D313" s="486"/>
      <c r="E313" s="486"/>
      <c r="F313" s="486"/>
      <c r="G313" s="281" t="str">
        <f>IF(C312&gt;0,VLOOKUP(C312,男子登録情報!$A$1:$H$1688,5,0),"")</f>
        <v/>
      </c>
      <c r="H313" s="475"/>
      <c r="I313" s="475"/>
      <c r="J313" s="281" t="s">
        <v>28</v>
      </c>
      <c r="K313" s="280"/>
      <c r="L313" s="5" t="str">
        <f>IF(K313&gt;0,VLOOKUP(K313,男子登録情報!$M$68:$N$86,2,0),"")</f>
        <v/>
      </c>
      <c r="M313" s="281" t="s">
        <v>29</v>
      </c>
      <c r="N313" s="282"/>
      <c r="O313" s="278" t="str">
        <f t="shared" si="1622"/>
        <v/>
      </c>
      <c r="P313" s="279"/>
      <c r="Q313" s="332" t="str">
        <f t="shared" si="1612"/>
        <v/>
      </c>
      <c r="R313" s="463"/>
      <c r="S313" s="464"/>
      <c r="T313" s="465"/>
      <c r="U313" s="445"/>
      <c r="V313" s="445"/>
      <c r="X313" s="84">
        <f t="shared" si="1587"/>
        <v>0</v>
      </c>
      <c r="Z313" s="97">
        <f t="shared" si="1588"/>
        <v>0</v>
      </c>
      <c r="AA313" s="523"/>
      <c r="AB313" s="84" t="str">
        <f t="shared" si="1574"/>
        <v/>
      </c>
      <c r="AC313" s="84" t="str">
        <f t="shared" si="1575"/>
        <v/>
      </c>
      <c r="AD313" s="84" t="str">
        <f t="shared" si="1576"/>
        <v/>
      </c>
      <c r="AE313" s="84" t="str">
        <f t="shared" si="1577"/>
        <v/>
      </c>
      <c r="AF313" s="100">
        <f t="shared" si="1589"/>
        <v>0</v>
      </c>
      <c r="AG313" s="189" t="str">
        <f t="shared" ref="AG313" si="1843">AG312</f>
        <v/>
      </c>
      <c r="AH313" s="84" t="str">
        <f t="shared" si="1591"/>
        <v/>
      </c>
      <c r="AI313" s="84" t="str">
        <f t="shared" si="1592"/>
        <v/>
      </c>
      <c r="AJ313" s="104" t="str">
        <f t="shared" si="1579"/>
        <v/>
      </c>
      <c r="AK313" s="93">
        <f t="shared" si="1593"/>
        <v>0</v>
      </c>
      <c r="AL313" s="93">
        <f>IFERROR(IF(C313="",0,IF(COUNTIF($C$14:C313,C313)&gt;1,1,0)),"")</f>
        <v>0</v>
      </c>
      <c r="AN313" s="93">
        <f t="shared" si="1594"/>
        <v>0</v>
      </c>
      <c r="AO313" s="93" t="str">
        <f t="shared" si="1595"/>
        <v>00000</v>
      </c>
      <c r="AP313" s="109" t="str">
        <f t="shared" si="1596"/>
        <v>0秒0</v>
      </c>
      <c r="AQ313" s="110">
        <f t="shared" si="1597"/>
        <v>0</v>
      </c>
      <c r="AR313" s="110" t="str">
        <f t="shared" si="1598"/>
        <v>0</v>
      </c>
      <c r="AS313" s="110" t="str">
        <f t="shared" si="1599"/>
        <v>0</v>
      </c>
      <c r="AT313" s="110" t="str">
        <f t="shared" si="1600"/>
        <v>0m</v>
      </c>
      <c r="AU313" s="110" t="str">
        <f t="shared" si="1601"/>
        <v>点</v>
      </c>
      <c r="AV313" s="93">
        <f t="shared" si="1602"/>
        <v>0</v>
      </c>
      <c r="AW313" s="83" t="str">
        <f t="shared" si="1603"/>
        <v/>
      </c>
      <c r="AX313" s="93">
        <f t="shared" si="1604"/>
        <v>0</v>
      </c>
      <c r="AY313" s="93">
        <f t="shared" si="1605"/>
        <v>0</v>
      </c>
      <c r="AZ313" s="93">
        <f t="shared" si="1606"/>
        <v>0</v>
      </c>
      <c r="BA313" s="504"/>
      <c r="BB313" s="504"/>
      <c r="BC313" s="520"/>
      <c r="BD313" s="522"/>
      <c r="BE313" s="84" t="str">
        <f t="shared" si="1607"/>
        <v/>
      </c>
      <c r="BF313" s="84" t="str">
        <f t="shared" si="1608"/>
        <v/>
      </c>
      <c r="BG313" s="84" t="str">
        <f t="shared" si="1609"/>
        <v/>
      </c>
      <c r="BH313" s="124" t="str">
        <f>IF(K313="","",COUNTIF($BG$14:BG313,BG313))</f>
        <v/>
      </c>
      <c r="BI313" s="1" t="str">
        <f t="shared" si="1610"/>
        <v/>
      </c>
      <c r="BJ313" s="523"/>
      <c r="BK313" s="523"/>
      <c r="BL313" s="523"/>
      <c r="BM313" s="523"/>
      <c r="BN313" s="523"/>
      <c r="BO313" s="525"/>
      <c r="BP313" s="523"/>
      <c r="BQ313" s="523"/>
      <c r="BR313" s="84">
        <f>COUNTIF($AH$14:AH313,AG313&amp;"-"&amp;"*5000m*")</f>
        <v>0</v>
      </c>
      <c r="BS313" s="523"/>
      <c r="BT313" s="525"/>
      <c r="BU313" s="523"/>
      <c r="BV313" s="523"/>
      <c r="BW313" s="523"/>
      <c r="BX313" s="523"/>
      <c r="BY313" s="523"/>
      <c r="BZ313" s="523"/>
      <c r="CA313" s="84"/>
    </row>
    <row r="314" spans="1:79" ht="14.25" thickTop="1"/>
  </sheetData>
  <sheetProtection password="E027" sheet="1" objects="1" scenarios="1"/>
  <mergeCells count="4979">
    <mergeCell ref="F310:F311"/>
    <mergeCell ref="F312:F313"/>
    <mergeCell ref="F252:F253"/>
    <mergeCell ref="F254:F255"/>
    <mergeCell ref="F256:F257"/>
    <mergeCell ref="F258:F259"/>
    <mergeCell ref="F260:F261"/>
    <mergeCell ref="F262:F263"/>
    <mergeCell ref="F264:F265"/>
    <mergeCell ref="F266:F267"/>
    <mergeCell ref="F268:F269"/>
    <mergeCell ref="F270:F271"/>
    <mergeCell ref="F272:F273"/>
    <mergeCell ref="F274:F275"/>
    <mergeCell ref="F276:F277"/>
    <mergeCell ref="F278:F279"/>
    <mergeCell ref="F280:F281"/>
    <mergeCell ref="F282:F283"/>
    <mergeCell ref="F284:F285"/>
    <mergeCell ref="F210:F211"/>
    <mergeCell ref="F212:F213"/>
    <mergeCell ref="F214:F215"/>
    <mergeCell ref="F216:F217"/>
    <mergeCell ref="F218:F219"/>
    <mergeCell ref="F220:F221"/>
    <mergeCell ref="F222:F223"/>
    <mergeCell ref="F230:F231"/>
    <mergeCell ref="F288:F289"/>
    <mergeCell ref="F290:F291"/>
    <mergeCell ref="F292:F293"/>
    <mergeCell ref="F294:F295"/>
    <mergeCell ref="F296:F297"/>
    <mergeCell ref="F298:F299"/>
    <mergeCell ref="F300:F301"/>
    <mergeCell ref="F302:F303"/>
    <mergeCell ref="F304:F305"/>
    <mergeCell ref="F232:F233"/>
    <mergeCell ref="F144:F145"/>
    <mergeCell ref="F146:F147"/>
    <mergeCell ref="F158:F159"/>
    <mergeCell ref="F160:F161"/>
    <mergeCell ref="F162:F163"/>
    <mergeCell ref="F164:F165"/>
    <mergeCell ref="F166:F167"/>
    <mergeCell ref="F168:F169"/>
    <mergeCell ref="F170:F171"/>
    <mergeCell ref="F150:F151"/>
    <mergeCell ref="F152:F153"/>
    <mergeCell ref="F154:F155"/>
    <mergeCell ref="F156:F157"/>
    <mergeCell ref="F148:F149"/>
    <mergeCell ref="F184:F185"/>
    <mergeCell ref="F186:F187"/>
    <mergeCell ref="F188:F189"/>
    <mergeCell ref="F86:F87"/>
    <mergeCell ref="F88:F89"/>
    <mergeCell ref="F90:F91"/>
    <mergeCell ref="F92:F93"/>
    <mergeCell ref="F94:F95"/>
    <mergeCell ref="F96:F97"/>
    <mergeCell ref="F98:F99"/>
    <mergeCell ref="F100:F101"/>
    <mergeCell ref="F102:F103"/>
    <mergeCell ref="F104:F105"/>
    <mergeCell ref="F106:F107"/>
    <mergeCell ref="F114:F115"/>
    <mergeCell ref="F128:F129"/>
    <mergeCell ref="F130:F131"/>
    <mergeCell ref="F132:F133"/>
    <mergeCell ref="F134:F135"/>
    <mergeCell ref="F136:F137"/>
    <mergeCell ref="F46:F47"/>
    <mergeCell ref="F48:F49"/>
    <mergeCell ref="F50:F51"/>
    <mergeCell ref="F52:F53"/>
    <mergeCell ref="F54:F55"/>
    <mergeCell ref="F56:F57"/>
    <mergeCell ref="F58:F59"/>
    <mergeCell ref="F60:F61"/>
    <mergeCell ref="F62:F63"/>
    <mergeCell ref="F64:F65"/>
    <mergeCell ref="F66:F67"/>
    <mergeCell ref="F68:F69"/>
    <mergeCell ref="F70:F71"/>
    <mergeCell ref="F72:F73"/>
    <mergeCell ref="F74:F75"/>
    <mergeCell ref="F76:F77"/>
    <mergeCell ref="F78:F79"/>
    <mergeCell ref="BZ302:BZ303"/>
    <mergeCell ref="BZ214:BZ215"/>
    <mergeCell ref="BZ216:BZ217"/>
    <mergeCell ref="BZ218:BZ219"/>
    <mergeCell ref="BZ220:BZ221"/>
    <mergeCell ref="BZ222:BZ223"/>
    <mergeCell ref="BZ224:BZ225"/>
    <mergeCell ref="BZ226:BZ227"/>
    <mergeCell ref="BZ228:BZ229"/>
    <mergeCell ref="BZ230:BZ231"/>
    <mergeCell ref="BZ232:BZ233"/>
    <mergeCell ref="BZ234:BZ235"/>
    <mergeCell ref="BZ236:BZ237"/>
    <mergeCell ref="BZ238:BZ239"/>
    <mergeCell ref="BZ240:BZ241"/>
    <mergeCell ref="BZ242:BZ243"/>
    <mergeCell ref="BZ244:BZ245"/>
    <mergeCell ref="BZ246:BZ247"/>
    <mergeCell ref="BZ304:BZ305"/>
    <mergeCell ref="BZ306:BZ307"/>
    <mergeCell ref="BZ308:BZ309"/>
    <mergeCell ref="BZ310:BZ311"/>
    <mergeCell ref="BZ312:BZ313"/>
    <mergeCell ref="BZ248:BZ249"/>
    <mergeCell ref="BZ250:BZ251"/>
    <mergeCell ref="BZ252:BZ253"/>
    <mergeCell ref="BZ254:BZ255"/>
    <mergeCell ref="BZ256:BZ257"/>
    <mergeCell ref="BZ258:BZ259"/>
    <mergeCell ref="BZ260:BZ261"/>
    <mergeCell ref="BZ262:BZ263"/>
    <mergeCell ref="BZ264:BZ265"/>
    <mergeCell ref="BZ266:BZ267"/>
    <mergeCell ref="BZ268:BZ269"/>
    <mergeCell ref="BZ270:BZ271"/>
    <mergeCell ref="BZ272:BZ273"/>
    <mergeCell ref="BZ274:BZ275"/>
    <mergeCell ref="BZ276:BZ277"/>
    <mergeCell ref="BZ278:BZ279"/>
    <mergeCell ref="BZ280:BZ281"/>
    <mergeCell ref="BZ282:BZ283"/>
    <mergeCell ref="BZ284:BZ285"/>
    <mergeCell ref="BZ286:BZ287"/>
    <mergeCell ref="BZ288:BZ289"/>
    <mergeCell ref="BZ290:BZ291"/>
    <mergeCell ref="BZ292:BZ293"/>
    <mergeCell ref="BZ294:BZ295"/>
    <mergeCell ref="BZ296:BZ297"/>
    <mergeCell ref="BZ298:BZ299"/>
    <mergeCell ref="BZ300:BZ301"/>
    <mergeCell ref="BZ180:BZ181"/>
    <mergeCell ref="BZ182:BZ183"/>
    <mergeCell ref="BZ184:BZ185"/>
    <mergeCell ref="BZ186:BZ187"/>
    <mergeCell ref="BZ188:BZ189"/>
    <mergeCell ref="BZ190:BZ191"/>
    <mergeCell ref="BZ192:BZ193"/>
    <mergeCell ref="BZ194:BZ195"/>
    <mergeCell ref="BZ196:BZ197"/>
    <mergeCell ref="BZ198:BZ199"/>
    <mergeCell ref="BZ200:BZ201"/>
    <mergeCell ref="BZ202:BZ203"/>
    <mergeCell ref="BZ204:BZ205"/>
    <mergeCell ref="BZ206:BZ207"/>
    <mergeCell ref="BZ208:BZ209"/>
    <mergeCell ref="BZ210:BZ211"/>
    <mergeCell ref="BZ212:BZ213"/>
    <mergeCell ref="BZ146:BZ147"/>
    <mergeCell ref="BZ148:BZ149"/>
    <mergeCell ref="BZ150:BZ151"/>
    <mergeCell ref="BZ152:BZ153"/>
    <mergeCell ref="BZ154:BZ155"/>
    <mergeCell ref="BZ156:BZ157"/>
    <mergeCell ref="BZ158:BZ159"/>
    <mergeCell ref="BZ160:BZ161"/>
    <mergeCell ref="BZ162:BZ163"/>
    <mergeCell ref="BZ164:BZ165"/>
    <mergeCell ref="BZ166:BZ167"/>
    <mergeCell ref="BZ168:BZ169"/>
    <mergeCell ref="BZ170:BZ171"/>
    <mergeCell ref="BZ172:BZ173"/>
    <mergeCell ref="BZ174:BZ175"/>
    <mergeCell ref="BZ176:BZ177"/>
    <mergeCell ref="BZ178:BZ179"/>
    <mergeCell ref="BZ112:BZ113"/>
    <mergeCell ref="BZ114:BZ115"/>
    <mergeCell ref="BZ116:BZ117"/>
    <mergeCell ref="BZ118:BZ119"/>
    <mergeCell ref="BZ120:BZ121"/>
    <mergeCell ref="BZ122:BZ123"/>
    <mergeCell ref="BZ124:BZ125"/>
    <mergeCell ref="BZ126:BZ127"/>
    <mergeCell ref="BZ128:BZ129"/>
    <mergeCell ref="BZ130:BZ131"/>
    <mergeCell ref="BZ132:BZ133"/>
    <mergeCell ref="BZ134:BZ135"/>
    <mergeCell ref="BZ136:BZ137"/>
    <mergeCell ref="BZ138:BZ139"/>
    <mergeCell ref="BZ140:BZ141"/>
    <mergeCell ref="BZ142:BZ143"/>
    <mergeCell ref="BZ144:BZ145"/>
    <mergeCell ref="BZ78:BZ79"/>
    <mergeCell ref="BZ80:BZ81"/>
    <mergeCell ref="BZ82:BZ83"/>
    <mergeCell ref="BZ84:BZ85"/>
    <mergeCell ref="BZ86:BZ87"/>
    <mergeCell ref="BZ88:BZ89"/>
    <mergeCell ref="BZ90:BZ91"/>
    <mergeCell ref="BZ92:BZ93"/>
    <mergeCell ref="BZ94:BZ95"/>
    <mergeCell ref="BZ96:BZ97"/>
    <mergeCell ref="BZ98:BZ99"/>
    <mergeCell ref="BZ100:BZ101"/>
    <mergeCell ref="BZ102:BZ103"/>
    <mergeCell ref="BZ104:BZ105"/>
    <mergeCell ref="BZ106:BZ107"/>
    <mergeCell ref="BZ108:BZ109"/>
    <mergeCell ref="BZ110:BZ111"/>
    <mergeCell ref="BY312:BY313"/>
    <mergeCell ref="BZ16:BZ17"/>
    <mergeCell ref="BZ18:BZ19"/>
    <mergeCell ref="BZ20:BZ21"/>
    <mergeCell ref="BZ22:BZ23"/>
    <mergeCell ref="BZ24:BZ25"/>
    <mergeCell ref="BZ26:BZ27"/>
    <mergeCell ref="BZ28:BZ29"/>
    <mergeCell ref="BZ30:BZ31"/>
    <mergeCell ref="BZ32:BZ33"/>
    <mergeCell ref="BZ34:BZ35"/>
    <mergeCell ref="BZ36:BZ37"/>
    <mergeCell ref="BZ38:BZ39"/>
    <mergeCell ref="BZ40:BZ41"/>
    <mergeCell ref="BZ42:BZ43"/>
    <mergeCell ref="BZ44:BZ45"/>
    <mergeCell ref="BZ46:BZ47"/>
    <mergeCell ref="BZ48:BZ49"/>
    <mergeCell ref="BZ50:BZ51"/>
    <mergeCell ref="BZ52:BZ53"/>
    <mergeCell ref="BZ54:BZ55"/>
    <mergeCell ref="BZ56:BZ57"/>
    <mergeCell ref="BZ58:BZ59"/>
    <mergeCell ref="BZ60:BZ61"/>
    <mergeCell ref="BZ62:BZ63"/>
    <mergeCell ref="BZ64:BZ65"/>
    <mergeCell ref="BZ66:BZ67"/>
    <mergeCell ref="BZ68:BZ69"/>
    <mergeCell ref="BZ70:BZ71"/>
    <mergeCell ref="BZ72:BZ73"/>
    <mergeCell ref="BZ74:BZ75"/>
    <mergeCell ref="BZ76:BZ77"/>
    <mergeCell ref="BY278:BY279"/>
    <mergeCell ref="BY280:BY281"/>
    <mergeCell ref="BY282:BY283"/>
    <mergeCell ref="BY284:BY285"/>
    <mergeCell ref="BY286:BY287"/>
    <mergeCell ref="BY288:BY289"/>
    <mergeCell ref="BY290:BY291"/>
    <mergeCell ref="BY292:BY293"/>
    <mergeCell ref="BY294:BY295"/>
    <mergeCell ref="BY296:BY297"/>
    <mergeCell ref="BY298:BY299"/>
    <mergeCell ref="BY300:BY301"/>
    <mergeCell ref="BY302:BY303"/>
    <mergeCell ref="BY304:BY305"/>
    <mergeCell ref="BY306:BY307"/>
    <mergeCell ref="BY308:BY309"/>
    <mergeCell ref="BY310:BY311"/>
    <mergeCell ref="BY244:BY245"/>
    <mergeCell ref="BY246:BY247"/>
    <mergeCell ref="BY248:BY249"/>
    <mergeCell ref="BY250:BY251"/>
    <mergeCell ref="BY252:BY253"/>
    <mergeCell ref="BY254:BY255"/>
    <mergeCell ref="BY256:BY257"/>
    <mergeCell ref="BY258:BY259"/>
    <mergeCell ref="BY260:BY261"/>
    <mergeCell ref="BY262:BY263"/>
    <mergeCell ref="BY264:BY265"/>
    <mergeCell ref="BY266:BY267"/>
    <mergeCell ref="BY268:BY269"/>
    <mergeCell ref="BY270:BY271"/>
    <mergeCell ref="BY272:BY273"/>
    <mergeCell ref="BY274:BY275"/>
    <mergeCell ref="BY276:BY277"/>
    <mergeCell ref="BY210:BY211"/>
    <mergeCell ref="BY212:BY213"/>
    <mergeCell ref="BY214:BY215"/>
    <mergeCell ref="BY216:BY217"/>
    <mergeCell ref="BY218:BY219"/>
    <mergeCell ref="BY220:BY221"/>
    <mergeCell ref="BY222:BY223"/>
    <mergeCell ref="BY224:BY225"/>
    <mergeCell ref="BY226:BY227"/>
    <mergeCell ref="BY228:BY229"/>
    <mergeCell ref="BY230:BY231"/>
    <mergeCell ref="BY232:BY233"/>
    <mergeCell ref="BY234:BY235"/>
    <mergeCell ref="BY236:BY237"/>
    <mergeCell ref="BY238:BY239"/>
    <mergeCell ref="BY240:BY241"/>
    <mergeCell ref="BY242:BY243"/>
    <mergeCell ref="BY176:BY177"/>
    <mergeCell ref="BY178:BY179"/>
    <mergeCell ref="BY180:BY181"/>
    <mergeCell ref="BY182:BY183"/>
    <mergeCell ref="BY184:BY185"/>
    <mergeCell ref="BY186:BY187"/>
    <mergeCell ref="BY188:BY189"/>
    <mergeCell ref="BY190:BY191"/>
    <mergeCell ref="BY192:BY193"/>
    <mergeCell ref="BY194:BY195"/>
    <mergeCell ref="BY196:BY197"/>
    <mergeCell ref="BY198:BY199"/>
    <mergeCell ref="BY200:BY201"/>
    <mergeCell ref="BY202:BY203"/>
    <mergeCell ref="BY204:BY205"/>
    <mergeCell ref="BY206:BY207"/>
    <mergeCell ref="BY208:BY209"/>
    <mergeCell ref="BY142:BY143"/>
    <mergeCell ref="BY144:BY145"/>
    <mergeCell ref="BY146:BY147"/>
    <mergeCell ref="BY148:BY149"/>
    <mergeCell ref="BY150:BY151"/>
    <mergeCell ref="BY152:BY153"/>
    <mergeCell ref="BY154:BY155"/>
    <mergeCell ref="BY156:BY157"/>
    <mergeCell ref="BY158:BY159"/>
    <mergeCell ref="BY160:BY161"/>
    <mergeCell ref="BY162:BY163"/>
    <mergeCell ref="BY164:BY165"/>
    <mergeCell ref="BY166:BY167"/>
    <mergeCell ref="BY168:BY169"/>
    <mergeCell ref="BY170:BY171"/>
    <mergeCell ref="BY172:BY173"/>
    <mergeCell ref="BY174:BY175"/>
    <mergeCell ref="BY108:BY109"/>
    <mergeCell ref="BY110:BY111"/>
    <mergeCell ref="BY112:BY113"/>
    <mergeCell ref="BY114:BY115"/>
    <mergeCell ref="BY116:BY117"/>
    <mergeCell ref="BY118:BY119"/>
    <mergeCell ref="BY120:BY121"/>
    <mergeCell ref="BY122:BY123"/>
    <mergeCell ref="BY124:BY125"/>
    <mergeCell ref="BY126:BY127"/>
    <mergeCell ref="BY128:BY129"/>
    <mergeCell ref="BY130:BY131"/>
    <mergeCell ref="BY132:BY133"/>
    <mergeCell ref="BY134:BY135"/>
    <mergeCell ref="BY136:BY137"/>
    <mergeCell ref="BY138:BY139"/>
    <mergeCell ref="BY140:BY141"/>
    <mergeCell ref="BY74:BY75"/>
    <mergeCell ref="BY76:BY77"/>
    <mergeCell ref="BY78:BY79"/>
    <mergeCell ref="BY80:BY81"/>
    <mergeCell ref="BY82:BY83"/>
    <mergeCell ref="BY84:BY85"/>
    <mergeCell ref="BY86:BY87"/>
    <mergeCell ref="BY88:BY89"/>
    <mergeCell ref="BY90:BY91"/>
    <mergeCell ref="BY92:BY93"/>
    <mergeCell ref="BY94:BY95"/>
    <mergeCell ref="BY96:BY97"/>
    <mergeCell ref="BY98:BY99"/>
    <mergeCell ref="BY100:BY101"/>
    <mergeCell ref="BY102:BY103"/>
    <mergeCell ref="BY104:BY105"/>
    <mergeCell ref="BY106:BY107"/>
    <mergeCell ref="BX308:BX309"/>
    <mergeCell ref="BX310:BX311"/>
    <mergeCell ref="BX312:BX313"/>
    <mergeCell ref="BY16:BY17"/>
    <mergeCell ref="BY18:BY19"/>
    <mergeCell ref="BY20:BY21"/>
    <mergeCell ref="BY22:BY23"/>
    <mergeCell ref="BY24:BY25"/>
    <mergeCell ref="BY26:BY27"/>
    <mergeCell ref="BY28:BY29"/>
    <mergeCell ref="BY30:BY31"/>
    <mergeCell ref="BY32:BY33"/>
    <mergeCell ref="BY34:BY35"/>
    <mergeCell ref="BY36:BY37"/>
    <mergeCell ref="BY38:BY39"/>
    <mergeCell ref="BY40:BY41"/>
    <mergeCell ref="BY42:BY43"/>
    <mergeCell ref="BY44:BY45"/>
    <mergeCell ref="BY46:BY47"/>
    <mergeCell ref="BY48:BY49"/>
    <mergeCell ref="BY50:BY51"/>
    <mergeCell ref="BY52:BY53"/>
    <mergeCell ref="BY54:BY55"/>
    <mergeCell ref="BY56:BY57"/>
    <mergeCell ref="BY58:BY59"/>
    <mergeCell ref="BY60:BY61"/>
    <mergeCell ref="BY62:BY63"/>
    <mergeCell ref="BY64:BY65"/>
    <mergeCell ref="BY66:BY67"/>
    <mergeCell ref="BY68:BY69"/>
    <mergeCell ref="BY70:BY71"/>
    <mergeCell ref="BY72:BY73"/>
    <mergeCell ref="BX274:BX275"/>
    <mergeCell ref="BX276:BX277"/>
    <mergeCell ref="BX278:BX279"/>
    <mergeCell ref="BX280:BX281"/>
    <mergeCell ref="BX282:BX283"/>
    <mergeCell ref="BX284:BX285"/>
    <mergeCell ref="BX286:BX287"/>
    <mergeCell ref="BX288:BX289"/>
    <mergeCell ref="BX290:BX291"/>
    <mergeCell ref="BX292:BX293"/>
    <mergeCell ref="BX294:BX295"/>
    <mergeCell ref="BX296:BX297"/>
    <mergeCell ref="BX298:BX299"/>
    <mergeCell ref="BX300:BX301"/>
    <mergeCell ref="BX302:BX303"/>
    <mergeCell ref="BX304:BX305"/>
    <mergeCell ref="BX306:BX307"/>
    <mergeCell ref="BX240:BX241"/>
    <mergeCell ref="BX242:BX243"/>
    <mergeCell ref="BX244:BX245"/>
    <mergeCell ref="BX246:BX247"/>
    <mergeCell ref="BX248:BX249"/>
    <mergeCell ref="BX250:BX251"/>
    <mergeCell ref="BX252:BX253"/>
    <mergeCell ref="BX254:BX255"/>
    <mergeCell ref="BX256:BX257"/>
    <mergeCell ref="BX258:BX259"/>
    <mergeCell ref="BX260:BX261"/>
    <mergeCell ref="BX262:BX263"/>
    <mergeCell ref="BX264:BX265"/>
    <mergeCell ref="BX266:BX267"/>
    <mergeCell ref="BX268:BX269"/>
    <mergeCell ref="BX270:BX271"/>
    <mergeCell ref="BX272:BX273"/>
    <mergeCell ref="BX206:BX207"/>
    <mergeCell ref="BX208:BX209"/>
    <mergeCell ref="BX210:BX211"/>
    <mergeCell ref="BX212:BX213"/>
    <mergeCell ref="BX214:BX215"/>
    <mergeCell ref="BX216:BX217"/>
    <mergeCell ref="BX218:BX219"/>
    <mergeCell ref="BX220:BX221"/>
    <mergeCell ref="BX222:BX223"/>
    <mergeCell ref="BX224:BX225"/>
    <mergeCell ref="BX226:BX227"/>
    <mergeCell ref="BX228:BX229"/>
    <mergeCell ref="BX230:BX231"/>
    <mergeCell ref="BX232:BX233"/>
    <mergeCell ref="BX234:BX235"/>
    <mergeCell ref="BX236:BX237"/>
    <mergeCell ref="BX238:BX239"/>
    <mergeCell ref="BX172:BX173"/>
    <mergeCell ref="BX174:BX175"/>
    <mergeCell ref="BX176:BX177"/>
    <mergeCell ref="BX178:BX179"/>
    <mergeCell ref="BX180:BX181"/>
    <mergeCell ref="BX182:BX183"/>
    <mergeCell ref="BX184:BX185"/>
    <mergeCell ref="BX186:BX187"/>
    <mergeCell ref="BX188:BX189"/>
    <mergeCell ref="BX190:BX191"/>
    <mergeCell ref="BX192:BX193"/>
    <mergeCell ref="BX194:BX195"/>
    <mergeCell ref="BX196:BX197"/>
    <mergeCell ref="BX198:BX199"/>
    <mergeCell ref="BX200:BX201"/>
    <mergeCell ref="BX202:BX203"/>
    <mergeCell ref="BX204:BX205"/>
    <mergeCell ref="BX138:BX139"/>
    <mergeCell ref="BX140:BX141"/>
    <mergeCell ref="BX142:BX143"/>
    <mergeCell ref="BX144:BX145"/>
    <mergeCell ref="BX146:BX147"/>
    <mergeCell ref="BX148:BX149"/>
    <mergeCell ref="BX150:BX151"/>
    <mergeCell ref="BX152:BX153"/>
    <mergeCell ref="BX154:BX155"/>
    <mergeCell ref="BX156:BX157"/>
    <mergeCell ref="BX158:BX159"/>
    <mergeCell ref="BX160:BX161"/>
    <mergeCell ref="BX162:BX163"/>
    <mergeCell ref="BX164:BX165"/>
    <mergeCell ref="BX166:BX167"/>
    <mergeCell ref="BX168:BX169"/>
    <mergeCell ref="BX170:BX171"/>
    <mergeCell ref="BX104:BX105"/>
    <mergeCell ref="BX106:BX107"/>
    <mergeCell ref="BX108:BX109"/>
    <mergeCell ref="BX110:BX111"/>
    <mergeCell ref="BX112:BX113"/>
    <mergeCell ref="BX114:BX115"/>
    <mergeCell ref="BX116:BX117"/>
    <mergeCell ref="BX118:BX119"/>
    <mergeCell ref="BX120:BX121"/>
    <mergeCell ref="BX122:BX123"/>
    <mergeCell ref="BX124:BX125"/>
    <mergeCell ref="BX126:BX127"/>
    <mergeCell ref="BX128:BX129"/>
    <mergeCell ref="BX130:BX131"/>
    <mergeCell ref="BX132:BX133"/>
    <mergeCell ref="BX134:BX135"/>
    <mergeCell ref="BX136:BX137"/>
    <mergeCell ref="BX70:BX71"/>
    <mergeCell ref="BX72:BX73"/>
    <mergeCell ref="BX74:BX75"/>
    <mergeCell ref="BX76:BX77"/>
    <mergeCell ref="BX78:BX79"/>
    <mergeCell ref="BX80:BX81"/>
    <mergeCell ref="BX82:BX83"/>
    <mergeCell ref="BX84:BX85"/>
    <mergeCell ref="BX86:BX87"/>
    <mergeCell ref="BX88:BX89"/>
    <mergeCell ref="BX90:BX91"/>
    <mergeCell ref="BX92:BX93"/>
    <mergeCell ref="BX94:BX95"/>
    <mergeCell ref="BX96:BX97"/>
    <mergeCell ref="BX98:BX99"/>
    <mergeCell ref="BX100:BX101"/>
    <mergeCell ref="BX102:BX103"/>
    <mergeCell ref="BX36:BX37"/>
    <mergeCell ref="BX38:BX39"/>
    <mergeCell ref="BX40:BX41"/>
    <mergeCell ref="BX42:BX43"/>
    <mergeCell ref="BX44:BX45"/>
    <mergeCell ref="BX46:BX47"/>
    <mergeCell ref="BX48:BX49"/>
    <mergeCell ref="BX50:BX51"/>
    <mergeCell ref="BX52:BX53"/>
    <mergeCell ref="BX54:BX55"/>
    <mergeCell ref="BX56:BX57"/>
    <mergeCell ref="BX58:BX59"/>
    <mergeCell ref="BX60:BX61"/>
    <mergeCell ref="BX62:BX63"/>
    <mergeCell ref="BX64:BX65"/>
    <mergeCell ref="BX66:BX67"/>
    <mergeCell ref="BX68:BX69"/>
    <mergeCell ref="BW14:BW15"/>
    <mergeCell ref="BX14:BX15"/>
    <mergeCell ref="BY14:BY15"/>
    <mergeCell ref="BZ14:BZ15"/>
    <mergeCell ref="BW16:BW17"/>
    <mergeCell ref="BW18:BW19"/>
    <mergeCell ref="BW20:BW21"/>
    <mergeCell ref="BX16:BX17"/>
    <mergeCell ref="BX18:BX19"/>
    <mergeCell ref="BX20:BX21"/>
    <mergeCell ref="BX22:BX23"/>
    <mergeCell ref="BX24:BX25"/>
    <mergeCell ref="BX26:BX27"/>
    <mergeCell ref="BX28:BX29"/>
    <mergeCell ref="BX30:BX31"/>
    <mergeCell ref="BX32:BX33"/>
    <mergeCell ref="BX34:BX35"/>
    <mergeCell ref="BW22:BW23"/>
    <mergeCell ref="BS308:BS309"/>
    <mergeCell ref="BS310:BS311"/>
    <mergeCell ref="BS312:BS313"/>
    <mergeCell ref="BU14:BU15"/>
    <mergeCell ref="BV14:BV15"/>
    <mergeCell ref="BU16:BU17"/>
    <mergeCell ref="BV16:BV17"/>
    <mergeCell ref="BU18:BU19"/>
    <mergeCell ref="BV18:BV19"/>
    <mergeCell ref="BU20:BU21"/>
    <mergeCell ref="BV20:BV21"/>
    <mergeCell ref="BU22:BU23"/>
    <mergeCell ref="BV22:BV23"/>
    <mergeCell ref="BT14:BT15"/>
    <mergeCell ref="BT16:BT17"/>
    <mergeCell ref="BT18:BT19"/>
    <mergeCell ref="BT20:BT21"/>
    <mergeCell ref="BT22:BT23"/>
    <mergeCell ref="BS274:BS275"/>
    <mergeCell ref="BS276:BS277"/>
    <mergeCell ref="BS278:BS279"/>
    <mergeCell ref="BS280:BS281"/>
    <mergeCell ref="BS282:BS283"/>
    <mergeCell ref="BS284:BS285"/>
    <mergeCell ref="BS286:BS287"/>
    <mergeCell ref="BS288:BS289"/>
    <mergeCell ref="BS290:BS291"/>
    <mergeCell ref="BS292:BS293"/>
    <mergeCell ref="BS294:BS295"/>
    <mergeCell ref="BS296:BS297"/>
    <mergeCell ref="BS298:BS299"/>
    <mergeCell ref="BS300:BS301"/>
    <mergeCell ref="BS302:BS303"/>
    <mergeCell ref="BS304:BS305"/>
    <mergeCell ref="BS306:BS307"/>
    <mergeCell ref="BS240:BS241"/>
    <mergeCell ref="BS242:BS243"/>
    <mergeCell ref="BS244:BS245"/>
    <mergeCell ref="BS246:BS247"/>
    <mergeCell ref="BS248:BS249"/>
    <mergeCell ref="BS250:BS251"/>
    <mergeCell ref="BS252:BS253"/>
    <mergeCell ref="BS254:BS255"/>
    <mergeCell ref="BS256:BS257"/>
    <mergeCell ref="BS258:BS259"/>
    <mergeCell ref="BS260:BS261"/>
    <mergeCell ref="BS262:BS263"/>
    <mergeCell ref="BS264:BS265"/>
    <mergeCell ref="BS266:BS267"/>
    <mergeCell ref="BS268:BS269"/>
    <mergeCell ref="BS270:BS271"/>
    <mergeCell ref="BS272:BS273"/>
    <mergeCell ref="BS206:BS207"/>
    <mergeCell ref="BS208:BS209"/>
    <mergeCell ref="BS210:BS211"/>
    <mergeCell ref="BS212:BS213"/>
    <mergeCell ref="BS214:BS215"/>
    <mergeCell ref="BS216:BS217"/>
    <mergeCell ref="BS218:BS219"/>
    <mergeCell ref="BS220:BS221"/>
    <mergeCell ref="BS222:BS223"/>
    <mergeCell ref="BS224:BS225"/>
    <mergeCell ref="BS226:BS227"/>
    <mergeCell ref="BS228:BS229"/>
    <mergeCell ref="BS230:BS231"/>
    <mergeCell ref="BS232:BS233"/>
    <mergeCell ref="BS234:BS235"/>
    <mergeCell ref="BS236:BS237"/>
    <mergeCell ref="BS238:BS239"/>
    <mergeCell ref="BS172:BS173"/>
    <mergeCell ref="BS174:BS175"/>
    <mergeCell ref="BS176:BS177"/>
    <mergeCell ref="BS178:BS179"/>
    <mergeCell ref="BS180:BS181"/>
    <mergeCell ref="BS182:BS183"/>
    <mergeCell ref="BS184:BS185"/>
    <mergeCell ref="BS186:BS187"/>
    <mergeCell ref="BS188:BS189"/>
    <mergeCell ref="BS190:BS191"/>
    <mergeCell ref="BS192:BS193"/>
    <mergeCell ref="BS194:BS195"/>
    <mergeCell ref="BS196:BS197"/>
    <mergeCell ref="BS198:BS199"/>
    <mergeCell ref="BS200:BS201"/>
    <mergeCell ref="BS202:BS203"/>
    <mergeCell ref="BS204:BS205"/>
    <mergeCell ref="BS138:BS139"/>
    <mergeCell ref="BS140:BS141"/>
    <mergeCell ref="BS142:BS143"/>
    <mergeCell ref="BS144:BS145"/>
    <mergeCell ref="BS146:BS147"/>
    <mergeCell ref="BS148:BS149"/>
    <mergeCell ref="BS150:BS151"/>
    <mergeCell ref="BS152:BS153"/>
    <mergeCell ref="BS154:BS155"/>
    <mergeCell ref="BS156:BS157"/>
    <mergeCell ref="BS158:BS159"/>
    <mergeCell ref="BS160:BS161"/>
    <mergeCell ref="BS162:BS163"/>
    <mergeCell ref="BS164:BS165"/>
    <mergeCell ref="BS166:BS167"/>
    <mergeCell ref="BS168:BS169"/>
    <mergeCell ref="BS170:BS171"/>
    <mergeCell ref="BS104:BS105"/>
    <mergeCell ref="BS106:BS107"/>
    <mergeCell ref="BS108:BS109"/>
    <mergeCell ref="BS110:BS111"/>
    <mergeCell ref="BS112:BS113"/>
    <mergeCell ref="BS114:BS115"/>
    <mergeCell ref="BS116:BS117"/>
    <mergeCell ref="BS118:BS119"/>
    <mergeCell ref="BS120:BS121"/>
    <mergeCell ref="BS122:BS123"/>
    <mergeCell ref="BS124:BS125"/>
    <mergeCell ref="BS126:BS127"/>
    <mergeCell ref="BS128:BS129"/>
    <mergeCell ref="BS130:BS131"/>
    <mergeCell ref="BS132:BS133"/>
    <mergeCell ref="BS134:BS135"/>
    <mergeCell ref="BS136:BS137"/>
    <mergeCell ref="BS70:BS71"/>
    <mergeCell ref="BS72:BS73"/>
    <mergeCell ref="BS74:BS75"/>
    <mergeCell ref="BS76:BS77"/>
    <mergeCell ref="BS78:BS79"/>
    <mergeCell ref="BS80:BS81"/>
    <mergeCell ref="BS82:BS83"/>
    <mergeCell ref="BS84:BS85"/>
    <mergeCell ref="BS86:BS87"/>
    <mergeCell ref="BS88:BS89"/>
    <mergeCell ref="BS90:BS91"/>
    <mergeCell ref="BS92:BS93"/>
    <mergeCell ref="BS94:BS95"/>
    <mergeCell ref="BS96:BS97"/>
    <mergeCell ref="BS98:BS99"/>
    <mergeCell ref="BS100:BS101"/>
    <mergeCell ref="BS102:BS103"/>
    <mergeCell ref="BT312:BT313"/>
    <mergeCell ref="BU312:BU313"/>
    <mergeCell ref="BV312:BV313"/>
    <mergeCell ref="BW312:BW313"/>
    <mergeCell ref="BS14:BS15"/>
    <mergeCell ref="BS16:BS17"/>
    <mergeCell ref="BS18:BS19"/>
    <mergeCell ref="BS20:BS21"/>
    <mergeCell ref="BS22:BS23"/>
    <mergeCell ref="BS24:BS25"/>
    <mergeCell ref="BS26:BS27"/>
    <mergeCell ref="BS28:BS29"/>
    <mergeCell ref="BS30:BS31"/>
    <mergeCell ref="BS32:BS33"/>
    <mergeCell ref="BS34:BS35"/>
    <mergeCell ref="BS36:BS37"/>
    <mergeCell ref="BS38:BS39"/>
    <mergeCell ref="BS40:BS41"/>
    <mergeCell ref="BS42:BS43"/>
    <mergeCell ref="BS44:BS45"/>
    <mergeCell ref="BS46:BS47"/>
    <mergeCell ref="BS48:BS49"/>
    <mergeCell ref="BS50:BS51"/>
    <mergeCell ref="BS52:BS53"/>
    <mergeCell ref="BS54:BS55"/>
    <mergeCell ref="BS56:BS57"/>
    <mergeCell ref="BS58:BS59"/>
    <mergeCell ref="BS60:BS61"/>
    <mergeCell ref="BS62:BS63"/>
    <mergeCell ref="BS64:BS65"/>
    <mergeCell ref="BS66:BS67"/>
    <mergeCell ref="BS68:BS69"/>
    <mergeCell ref="BT302:BT303"/>
    <mergeCell ref="BU302:BU303"/>
    <mergeCell ref="BV302:BV303"/>
    <mergeCell ref="BW302:BW303"/>
    <mergeCell ref="BT304:BT305"/>
    <mergeCell ref="BU304:BU305"/>
    <mergeCell ref="BV304:BV305"/>
    <mergeCell ref="BW304:BW305"/>
    <mergeCell ref="BT306:BT307"/>
    <mergeCell ref="BU306:BU307"/>
    <mergeCell ref="BV306:BV307"/>
    <mergeCell ref="BW306:BW307"/>
    <mergeCell ref="BT308:BT309"/>
    <mergeCell ref="BU308:BU309"/>
    <mergeCell ref="BV308:BV309"/>
    <mergeCell ref="BW308:BW309"/>
    <mergeCell ref="BT310:BT311"/>
    <mergeCell ref="BU310:BU311"/>
    <mergeCell ref="BV310:BV311"/>
    <mergeCell ref="BW310:BW311"/>
    <mergeCell ref="BT292:BT293"/>
    <mergeCell ref="BU292:BU293"/>
    <mergeCell ref="BV292:BV293"/>
    <mergeCell ref="BW292:BW293"/>
    <mergeCell ref="BT294:BT295"/>
    <mergeCell ref="BU294:BU295"/>
    <mergeCell ref="BV294:BV295"/>
    <mergeCell ref="BW294:BW295"/>
    <mergeCell ref="BT296:BT297"/>
    <mergeCell ref="BU296:BU297"/>
    <mergeCell ref="BV296:BV297"/>
    <mergeCell ref="BW296:BW297"/>
    <mergeCell ref="BT298:BT299"/>
    <mergeCell ref="BU298:BU299"/>
    <mergeCell ref="BV298:BV299"/>
    <mergeCell ref="BW298:BW299"/>
    <mergeCell ref="BT300:BT301"/>
    <mergeCell ref="BU300:BU301"/>
    <mergeCell ref="BV300:BV301"/>
    <mergeCell ref="BW300:BW301"/>
    <mergeCell ref="BT282:BT283"/>
    <mergeCell ref="BU282:BU283"/>
    <mergeCell ref="BV282:BV283"/>
    <mergeCell ref="BW282:BW283"/>
    <mergeCell ref="BT284:BT285"/>
    <mergeCell ref="BU284:BU285"/>
    <mergeCell ref="BV284:BV285"/>
    <mergeCell ref="BW284:BW285"/>
    <mergeCell ref="BT286:BT287"/>
    <mergeCell ref="BU286:BU287"/>
    <mergeCell ref="BV286:BV287"/>
    <mergeCell ref="BW286:BW287"/>
    <mergeCell ref="BT288:BT289"/>
    <mergeCell ref="BU288:BU289"/>
    <mergeCell ref="BV288:BV289"/>
    <mergeCell ref="BW288:BW289"/>
    <mergeCell ref="BT290:BT291"/>
    <mergeCell ref="BU290:BU291"/>
    <mergeCell ref="BV290:BV291"/>
    <mergeCell ref="BW290:BW291"/>
    <mergeCell ref="BT272:BT273"/>
    <mergeCell ref="BU272:BU273"/>
    <mergeCell ref="BV272:BV273"/>
    <mergeCell ref="BW272:BW273"/>
    <mergeCell ref="BT274:BT275"/>
    <mergeCell ref="BU274:BU275"/>
    <mergeCell ref="BV274:BV275"/>
    <mergeCell ref="BW274:BW275"/>
    <mergeCell ref="BT276:BT277"/>
    <mergeCell ref="BU276:BU277"/>
    <mergeCell ref="BV276:BV277"/>
    <mergeCell ref="BW276:BW277"/>
    <mergeCell ref="BT278:BT279"/>
    <mergeCell ref="BU278:BU279"/>
    <mergeCell ref="BV278:BV279"/>
    <mergeCell ref="BW278:BW279"/>
    <mergeCell ref="BT280:BT281"/>
    <mergeCell ref="BU280:BU281"/>
    <mergeCell ref="BV280:BV281"/>
    <mergeCell ref="BW280:BW281"/>
    <mergeCell ref="BT262:BT263"/>
    <mergeCell ref="BU262:BU263"/>
    <mergeCell ref="BV262:BV263"/>
    <mergeCell ref="BW262:BW263"/>
    <mergeCell ref="BT264:BT265"/>
    <mergeCell ref="BU264:BU265"/>
    <mergeCell ref="BV264:BV265"/>
    <mergeCell ref="BW264:BW265"/>
    <mergeCell ref="BT266:BT267"/>
    <mergeCell ref="BU266:BU267"/>
    <mergeCell ref="BV266:BV267"/>
    <mergeCell ref="BW266:BW267"/>
    <mergeCell ref="BT268:BT269"/>
    <mergeCell ref="BU268:BU269"/>
    <mergeCell ref="BV268:BV269"/>
    <mergeCell ref="BW268:BW269"/>
    <mergeCell ref="BT270:BT271"/>
    <mergeCell ref="BU270:BU271"/>
    <mergeCell ref="BV270:BV271"/>
    <mergeCell ref="BW270:BW271"/>
    <mergeCell ref="BT252:BT253"/>
    <mergeCell ref="BU252:BU253"/>
    <mergeCell ref="BV252:BV253"/>
    <mergeCell ref="BW252:BW253"/>
    <mergeCell ref="BT254:BT255"/>
    <mergeCell ref="BU254:BU255"/>
    <mergeCell ref="BV254:BV255"/>
    <mergeCell ref="BW254:BW255"/>
    <mergeCell ref="BT256:BT257"/>
    <mergeCell ref="BU256:BU257"/>
    <mergeCell ref="BV256:BV257"/>
    <mergeCell ref="BW256:BW257"/>
    <mergeCell ref="BT258:BT259"/>
    <mergeCell ref="BU258:BU259"/>
    <mergeCell ref="BV258:BV259"/>
    <mergeCell ref="BW258:BW259"/>
    <mergeCell ref="BT260:BT261"/>
    <mergeCell ref="BU260:BU261"/>
    <mergeCell ref="BV260:BV261"/>
    <mergeCell ref="BW260:BW261"/>
    <mergeCell ref="BT242:BT243"/>
    <mergeCell ref="BU242:BU243"/>
    <mergeCell ref="BV242:BV243"/>
    <mergeCell ref="BW242:BW243"/>
    <mergeCell ref="BT244:BT245"/>
    <mergeCell ref="BU244:BU245"/>
    <mergeCell ref="BV244:BV245"/>
    <mergeCell ref="BW244:BW245"/>
    <mergeCell ref="BT246:BT247"/>
    <mergeCell ref="BU246:BU247"/>
    <mergeCell ref="BV246:BV247"/>
    <mergeCell ref="BW246:BW247"/>
    <mergeCell ref="BT248:BT249"/>
    <mergeCell ref="BU248:BU249"/>
    <mergeCell ref="BV248:BV249"/>
    <mergeCell ref="BW248:BW249"/>
    <mergeCell ref="BT250:BT251"/>
    <mergeCell ref="BU250:BU251"/>
    <mergeCell ref="BV250:BV251"/>
    <mergeCell ref="BW250:BW251"/>
    <mergeCell ref="BT232:BT233"/>
    <mergeCell ref="BU232:BU233"/>
    <mergeCell ref="BV232:BV233"/>
    <mergeCell ref="BW232:BW233"/>
    <mergeCell ref="BT234:BT235"/>
    <mergeCell ref="BU234:BU235"/>
    <mergeCell ref="BV234:BV235"/>
    <mergeCell ref="BW234:BW235"/>
    <mergeCell ref="BT236:BT237"/>
    <mergeCell ref="BU236:BU237"/>
    <mergeCell ref="BV236:BV237"/>
    <mergeCell ref="BW236:BW237"/>
    <mergeCell ref="BT238:BT239"/>
    <mergeCell ref="BU238:BU239"/>
    <mergeCell ref="BV238:BV239"/>
    <mergeCell ref="BW238:BW239"/>
    <mergeCell ref="BT240:BT241"/>
    <mergeCell ref="BU240:BU241"/>
    <mergeCell ref="BV240:BV241"/>
    <mergeCell ref="BW240:BW241"/>
    <mergeCell ref="BT222:BT223"/>
    <mergeCell ref="BU222:BU223"/>
    <mergeCell ref="BV222:BV223"/>
    <mergeCell ref="BW222:BW223"/>
    <mergeCell ref="BT224:BT225"/>
    <mergeCell ref="BU224:BU225"/>
    <mergeCell ref="BV224:BV225"/>
    <mergeCell ref="BW224:BW225"/>
    <mergeCell ref="BT226:BT227"/>
    <mergeCell ref="BU226:BU227"/>
    <mergeCell ref="BV226:BV227"/>
    <mergeCell ref="BW226:BW227"/>
    <mergeCell ref="BT228:BT229"/>
    <mergeCell ref="BU228:BU229"/>
    <mergeCell ref="BV228:BV229"/>
    <mergeCell ref="BW228:BW229"/>
    <mergeCell ref="BT230:BT231"/>
    <mergeCell ref="BU230:BU231"/>
    <mergeCell ref="BV230:BV231"/>
    <mergeCell ref="BW230:BW231"/>
    <mergeCell ref="BT212:BT213"/>
    <mergeCell ref="BU212:BU213"/>
    <mergeCell ref="BV212:BV213"/>
    <mergeCell ref="BW212:BW213"/>
    <mergeCell ref="BT214:BT215"/>
    <mergeCell ref="BU214:BU215"/>
    <mergeCell ref="BV214:BV215"/>
    <mergeCell ref="BW214:BW215"/>
    <mergeCell ref="BT216:BT217"/>
    <mergeCell ref="BU216:BU217"/>
    <mergeCell ref="BV216:BV217"/>
    <mergeCell ref="BW216:BW217"/>
    <mergeCell ref="BT218:BT219"/>
    <mergeCell ref="BU218:BU219"/>
    <mergeCell ref="BV218:BV219"/>
    <mergeCell ref="BW218:BW219"/>
    <mergeCell ref="BT220:BT221"/>
    <mergeCell ref="BU220:BU221"/>
    <mergeCell ref="BV220:BV221"/>
    <mergeCell ref="BW220:BW221"/>
    <mergeCell ref="BT202:BT203"/>
    <mergeCell ref="BU202:BU203"/>
    <mergeCell ref="BV202:BV203"/>
    <mergeCell ref="BW202:BW203"/>
    <mergeCell ref="BT204:BT205"/>
    <mergeCell ref="BU204:BU205"/>
    <mergeCell ref="BV204:BV205"/>
    <mergeCell ref="BW204:BW205"/>
    <mergeCell ref="BT206:BT207"/>
    <mergeCell ref="BU206:BU207"/>
    <mergeCell ref="BV206:BV207"/>
    <mergeCell ref="BW206:BW207"/>
    <mergeCell ref="BT208:BT209"/>
    <mergeCell ref="BU208:BU209"/>
    <mergeCell ref="BV208:BV209"/>
    <mergeCell ref="BW208:BW209"/>
    <mergeCell ref="BT210:BT211"/>
    <mergeCell ref="BU210:BU211"/>
    <mergeCell ref="BV210:BV211"/>
    <mergeCell ref="BW210:BW211"/>
    <mergeCell ref="BT192:BT193"/>
    <mergeCell ref="BU192:BU193"/>
    <mergeCell ref="BV192:BV193"/>
    <mergeCell ref="BW192:BW193"/>
    <mergeCell ref="BT194:BT195"/>
    <mergeCell ref="BU194:BU195"/>
    <mergeCell ref="BV194:BV195"/>
    <mergeCell ref="BW194:BW195"/>
    <mergeCell ref="BT196:BT197"/>
    <mergeCell ref="BU196:BU197"/>
    <mergeCell ref="BV196:BV197"/>
    <mergeCell ref="BW196:BW197"/>
    <mergeCell ref="BT198:BT199"/>
    <mergeCell ref="BU198:BU199"/>
    <mergeCell ref="BV198:BV199"/>
    <mergeCell ref="BW198:BW199"/>
    <mergeCell ref="BT200:BT201"/>
    <mergeCell ref="BU200:BU201"/>
    <mergeCell ref="BV200:BV201"/>
    <mergeCell ref="BW200:BW201"/>
    <mergeCell ref="BT182:BT183"/>
    <mergeCell ref="BU182:BU183"/>
    <mergeCell ref="BV182:BV183"/>
    <mergeCell ref="BW182:BW183"/>
    <mergeCell ref="BT184:BT185"/>
    <mergeCell ref="BU184:BU185"/>
    <mergeCell ref="BV184:BV185"/>
    <mergeCell ref="BW184:BW185"/>
    <mergeCell ref="BT186:BT187"/>
    <mergeCell ref="BU186:BU187"/>
    <mergeCell ref="BV186:BV187"/>
    <mergeCell ref="BW186:BW187"/>
    <mergeCell ref="BT188:BT189"/>
    <mergeCell ref="BU188:BU189"/>
    <mergeCell ref="BV188:BV189"/>
    <mergeCell ref="BW188:BW189"/>
    <mergeCell ref="BT190:BT191"/>
    <mergeCell ref="BU190:BU191"/>
    <mergeCell ref="BV190:BV191"/>
    <mergeCell ref="BW190:BW191"/>
    <mergeCell ref="BT172:BT173"/>
    <mergeCell ref="BU172:BU173"/>
    <mergeCell ref="BV172:BV173"/>
    <mergeCell ref="BW172:BW173"/>
    <mergeCell ref="BT174:BT175"/>
    <mergeCell ref="BU174:BU175"/>
    <mergeCell ref="BV174:BV175"/>
    <mergeCell ref="BW174:BW175"/>
    <mergeCell ref="BT176:BT177"/>
    <mergeCell ref="BU176:BU177"/>
    <mergeCell ref="BV176:BV177"/>
    <mergeCell ref="BW176:BW177"/>
    <mergeCell ref="BT178:BT179"/>
    <mergeCell ref="BU178:BU179"/>
    <mergeCell ref="BV178:BV179"/>
    <mergeCell ref="BW178:BW179"/>
    <mergeCell ref="BT180:BT181"/>
    <mergeCell ref="BU180:BU181"/>
    <mergeCell ref="BV180:BV181"/>
    <mergeCell ref="BW180:BW181"/>
    <mergeCell ref="BT162:BT163"/>
    <mergeCell ref="BU162:BU163"/>
    <mergeCell ref="BV162:BV163"/>
    <mergeCell ref="BW162:BW163"/>
    <mergeCell ref="BT164:BT165"/>
    <mergeCell ref="BU164:BU165"/>
    <mergeCell ref="BV164:BV165"/>
    <mergeCell ref="BW164:BW165"/>
    <mergeCell ref="BT166:BT167"/>
    <mergeCell ref="BU166:BU167"/>
    <mergeCell ref="BV166:BV167"/>
    <mergeCell ref="BW166:BW167"/>
    <mergeCell ref="BT168:BT169"/>
    <mergeCell ref="BU168:BU169"/>
    <mergeCell ref="BV168:BV169"/>
    <mergeCell ref="BW168:BW169"/>
    <mergeCell ref="BT170:BT171"/>
    <mergeCell ref="BU170:BU171"/>
    <mergeCell ref="BV170:BV171"/>
    <mergeCell ref="BW170:BW171"/>
    <mergeCell ref="BT152:BT153"/>
    <mergeCell ref="BU152:BU153"/>
    <mergeCell ref="BV152:BV153"/>
    <mergeCell ref="BW152:BW153"/>
    <mergeCell ref="BT154:BT155"/>
    <mergeCell ref="BU154:BU155"/>
    <mergeCell ref="BV154:BV155"/>
    <mergeCell ref="BW154:BW155"/>
    <mergeCell ref="BT156:BT157"/>
    <mergeCell ref="BU156:BU157"/>
    <mergeCell ref="BV156:BV157"/>
    <mergeCell ref="BW156:BW157"/>
    <mergeCell ref="BT158:BT159"/>
    <mergeCell ref="BU158:BU159"/>
    <mergeCell ref="BV158:BV159"/>
    <mergeCell ref="BW158:BW159"/>
    <mergeCell ref="BT160:BT161"/>
    <mergeCell ref="BU160:BU161"/>
    <mergeCell ref="BV160:BV161"/>
    <mergeCell ref="BW160:BW161"/>
    <mergeCell ref="BT142:BT143"/>
    <mergeCell ref="BU142:BU143"/>
    <mergeCell ref="BV142:BV143"/>
    <mergeCell ref="BW142:BW143"/>
    <mergeCell ref="BT144:BT145"/>
    <mergeCell ref="BU144:BU145"/>
    <mergeCell ref="BV144:BV145"/>
    <mergeCell ref="BW144:BW145"/>
    <mergeCell ref="BT146:BT147"/>
    <mergeCell ref="BU146:BU147"/>
    <mergeCell ref="BV146:BV147"/>
    <mergeCell ref="BW146:BW147"/>
    <mergeCell ref="BT148:BT149"/>
    <mergeCell ref="BU148:BU149"/>
    <mergeCell ref="BV148:BV149"/>
    <mergeCell ref="BW148:BW149"/>
    <mergeCell ref="BT150:BT151"/>
    <mergeCell ref="BU150:BU151"/>
    <mergeCell ref="BV150:BV151"/>
    <mergeCell ref="BW150:BW151"/>
    <mergeCell ref="BT132:BT133"/>
    <mergeCell ref="BU132:BU133"/>
    <mergeCell ref="BV132:BV133"/>
    <mergeCell ref="BW132:BW133"/>
    <mergeCell ref="BT134:BT135"/>
    <mergeCell ref="BU134:BU135"/>
    <mergeCell ref="BV134:BV135"/>
    <mergeCell ref="BW134:BW135"/>
    <mergeCell ref="BT136:BT137"/>
    <mergeCell ref="BU136:BU137"/>
    <mergeCell ref="BV136:BV137"/>
    <mergeCell ref="BW136:BW137"/>
    <mergeCell ref="BT138:BT139"/>
    <mergeCell ref="BU138:BU139"/>
    <mergeCell ref="BV138:BV139"/>
    <mergeCell ref="BW138:BW139"/>
    <mergeCell ref="BT140:BT141"/>
    <mergeCell ref="BU140:BU141"/>
    <mergeCell ref="BV140:BV141"/>
    <mergeCell ref="BW140:BW141"/>
    <mergeCell ref="BT122:BT123"/>
    <mergeCell ref="BU122:BU123"/>
    <mergeCell ref="BV122:BV123"/>
    <mergeCell ref="BW122:BW123"/>
    <mergeCell ref="BT124:BT125"/>
    <mergeCell ref="BU124:BU125"/>
    <mergeCell ref="BV124:BV125"/>
    <mergeCell ref="BW124:BW125"/>
    <mergeCell ref="BT126:BT127"/>
    <mergeCell ref="BU126:BU127"/>
    <mergeCell ref="BV126:BV127"/>
    <mergeCell ref="BW126:BW127"/>
    <mergeCell ref="BT128:BT129"/>
    <mergeCell ref="BU128:BU129"/>
    <mergeCell ref="BV128:BV129"/>
    <mergeCell ref="BW128:BW129"/>
    <mergeCell ref="BT130:BT131"/>
    <mergeCell ref="BU130:BU131"/>
    <mergeCell ref="BV130:BV131"/>
    <mergeCell ref="BW130:BW131"/>
    <mergeCell ref="BT112:BT113"/>
    <mergeCell ref="BU112:BU113"/>
    <mergeCell ref="BV112:BV113"/>
    <mergeCell ref="BW112:BW113"/>
    <mergeCell ref="BT114:BT115"/>
    <mergeCell ref="BU114:BU115"/>
    <mergeCell ref="BV114:BV115"/>
    <mergeCell ref="BW114:BW115"/>
    <mergeCell ref="BT116:BT117"/>
    <mergeCell ref="BU116:BU117"/>
    <mergeCell ref="BV116:BV117"/>
    <mergeCell ref="BW116:BW117"/>
    <mergeCell ref="BT118:BT119"/>
    <mergeCell ref="BU118:BU119"/>
    <mergeCell ref="BV118:BV119"/>
    <mergeCell ref="BW118:BW119"/>
    <mergeCell ref="BT120:BT121"/>
    <mergeCell ref="BU120:BU121"/>
    <mergeCell ref="BV120:BV121"/>
    <mergeCell ref="BW120:BW121"/>
    <mergeCell ref="BT102:BT103"/>
    <mergeCell ref="BU102:BU103"/>
    <mergeCell ref="BV102:BV103"/>
    <mergeCell ref="BW102:BW103"/>
    <mergeCell ref="BT104:BT105"/>
    <mergeCell ref="BU104:BU105"/>
    <mergeCell ref="BV104:BV105"/>
    <mergeCell ref="BW104:BW105"/>
    <mergeCell ref="BT106:BT107"/>
    <mergeCell ref="BU106:BU107"/>
    <mergeCell ref="BV106:BV107"/>
    <mergeCell ref="BW106:BW107"/>
    <mergeCell ref="BT108:BT109"/>
    <mergeCell ref="BU108:BU109"/>
    <mergeCell ref="BV108:BV109"/>
    <mergeCell ref="BW108:BW109"/>
    <mergeCell ref="BT110:BT111"/>
    <mergeCell ref="BU110:BU111"/>
    <mergeCell ref="BV110:BV111"/>
    <mergeCell ref="BW110:BW111"/>
    <mergeCell ref="BT92:BT93"/>
    <mergeCell ref="BU92:BU93"/>
    <mergeCell ref="BV92:BV93"/>
    <mergeCell ref="BW92:BW93"/>
    <mergeCell ref="BT94:BT95"/>
    <mergeCell ref="BU94:BU95"/>
    <mergeCell ref="BV94:BV95"/>
    <mergeCell ref="BW94:BW95"/>
    <mergeCell ref="BT96:BT97"/>
    <mergeCell ref="BU96:BU97"/>
    <mergeCell ref="BV96:BV97"/>
    <mergeCell ref="BW96:BW97"/>
    <mergeCell ref="BT98:BT99"/>
    <mergeCell ref="BU98:BU99"/>
    <mergeCell ref="BV98:BV99"/>
    <mergeCell ref="BW98:BW99"/>
    <mergeCell ref="BT100:BT101"/>
    <mergeCell ref="BU100:BU101"/>
    <mergeCell ref="BV100:BV101"/>
    <mergeCell ref="BW100:BW101"/>
    <mergeCell ref="BT82:BT83"/>
    <mergeCell ref="BU82:BU83"/>
    <mergeCell ref="BV82:BV83"/>
    <mergeCell ref="BW82:BW83"/>
    <mergeCell ref="BT84:BT85"/>
    <mergeCell ref="BU84:BU85"/>
    <mergeCell ref="BV84:BV85"/>
    <mergeCell ref="BW84:BW85"/>
    <mergeCell ref="BT86:BT87"/>
    <mergeCell ref="BU86:BU87"/>
    <mergeCell ref="BV86:BV87"/>
    <mergeCell ref="BW86:BW87"/>
    <mergeCell ref="BT88:BT89"/>
    <mergeCell ref="BU88:BU89"/>
    <mergeCell ref="BV88:BV89"/>
    <mergeCell ref="BW88:BW89"/>
    <mergeCell ref="BT90:BT91"/>
    <mergeCell ref="BU90:BU91"/>
    <mergeCell ref="BV90:BV91"/>
    <mergeCell ref="BW90:BW91"/>
    <mergeCell ref="BT72:BT73"/>
    <mergeCell ref="BU72:BU73"/>
    <mergeCell ref="BV72:BV73"/>
    <mergeCell ref="BW72:BW73"/>
    <mergeCell ref="BT74:BT75"/>
    <mergeCell ref="BU74:BU75"/>
    <mergeCell ref="BV74:BV75"/>
    <mergeCell ref="BW74:BW75"/>
    <mergeCell ref="BT76:BT77"/>
    <mergeCell ref="BU76:BU77"/>
    <mergeCell ref="BV76:BV77"/>
    <mergeCell ref="BW76:BW77"/>
    <mergeCell ref="BT78:BT79"/>
    <mergeCell ref="BU78:BU79"/>
    <mergeCell ref="BV78:BV79"/>
    <mergeCell ref="BW78:BW79"/>
    <mergeCell ref="BT80:BT81"/>
    <mergeCell ref="BU80:BU81"/>
    <mergeCell ref="BV80:BV81"/>
    <mergeCell ref="BW80:BW81"/>
    <mergeCell ref="BT62:BT63"/>
    <mergeCell ref="BU62:BU63"/>
    <mergeCell ref="BV62:BV63"/>
    <mergeCell ref="BW62:BW63"/>
    <mergeCell ref="BT64:BT65"/>
    <mergeCell ref="BU64:BU65"/>
    <mergeCell ref="BV64:BV65"/>
    <mergeCell ref="BW64:BW65"/>
    <mergeCell ref="BT66:BT67"/>
    <mergeCell ref="BU66:BU67"/>
    <mergeCell ref="BV66:BV67"/>
    <mergeCell ref="BW66:BW67"/>
    <mergeCell ref="BT68:BT69"/>
    <mergeCell ref="BU68:BU69"/>
    <mergeCell ref="BV68:BV69"/>
    <mergeCell ref="BW68:BW69"/>
    <mergeCell ref="BT70:BT71"/>
    <mergeCell ref="BU70:BU71"/>
    <mergeCell ref="BV70:BV71"/>
    <mergeCell ref="BW70:BW71"/>
    <mergeCell ref="BT52:BT53"/>
    <mergeCell ref="BU52:BU53"/>
    <mergeCell ref="BV52:BV53"/>
    <mergeCell ref="BW52:BW53"/>
    <mergeCell ref="BT54:BT55"/>
    <mergeCell ref="BU54:BU55"/>
    <mergeCell ref="BV54:BV55"/>
    <mergeCell ref="BW54:BW55"/>
    <mergeCell ref="BT56:BT57"/>
    <mergeCell ref="BU56:BU57"/>
    <mergeCell ref="BV56:BV57"/>
    <mergeCell ref="BW56:BW57"/>
    <mergeCell ref="BT58:BT59"/>
    <mergeCell ref="BU58:BU59"/>
    <mergeCell ref="BV58:BV59"/>
    <mergeCell ref="BW58:BW59"/>
    <mergeCell ref="BT60:BT61"/>
    <mergeCell ref="BU60:BU61"/>
    <mergeCell ref="BV60:BV61"/>
    <mergeCell ref="BW60:BW61"/>
    <mergeCell ref="BT42:BT43"/>
    <mergeCell ref="BU42:BU43"/>
    <mergeCell ref="BV42:BV43"/>
    <mergeCell ref="BW42:BW43"/>
    <mergeCell ref="BT44:BT45"/>
    <mergeCell ref="BU44:BU45"/>
    <mergeCell ref="BV44:BV45"/>
    <mergeCell ref="BW44:BW45"/>
    <mergeCell ref="BT46:BT47"/>
    <mergeCell ref="BU46:BU47"/>
    <mergeCell ref="BV46:BV47"/>
    <mergeCell ref="BW46:BW47"/>
    <mergeCell ref="BT48:BT49"/>
    <mergeCell ref="BU48:BU49"/>
    <mergeCell ref="BV48:BV49"/>
    <mergeCell ref="BW48:BW49"/>
    <mergeCell ref="BT50:BT51"/>
    <mergeCell ref="BU50:BU51"/>
    <mergeCell ref="BV50:BV51"/>
    <mergeCell ref="BW50:BW51"/>
    <mergeCell ref="BT32:BT33"/>
    <mergeCell ref="BU32:BU33"/>
    <mergeCell ref="BV32:BV33"/>
    <mergeCell ref="BW32:BW33"/>
    <mergeCell ref="BT34:BT35"/>
    <mergeCell ref="BU34:BU35"/>
    <mergeCell ref="BV34:BV35"/>
    <mergeCell ref="BW34:BW35"/>
    <mergeCell ref="BT36:BT37"/>
    <mergeCell ref="BU36:BU37"/>
    <mergeCell ref="BV36:BV37"/>
    <mergeCell ref="BW36:BW37"/>
    <mergeCell ref="BT38:BT39"/>
    <mergeCell ref="BU38:BU39"/>
    <mergeCell ref="BV38:BV39"/>
    <mergeCell ref="BW38:BW39"/>
    <mergeCell ref="BT40:BT41"/>
    <mergeCell ref="BU40:BU41"/>
    <mergeCell ref="BV40:BV41"/>
    <mergeCell ref="BW40:BW41"/>
    <mergeCell ref="BT24:BT25"/>
    <mergeCell ref="BU24:BU25"/>
    <mergeCell ref="BV24:BV25"/>
    <mergeCell ref="BW24:BW25"/>
    <mergeCell ref="BT26:BT27"/>
    <mergeCell ref="BU26:BU27"/>
    <mergeCell ref="BV26:BV27"/>
    <mergeCell ref="BW26:BW27"/>
    <mergeCell ref="BT28:BT29"/>
    <mergeCell ref="BU28:BU29"/>
    <mergeCell ref="BV28:BV29"/>
    <mergeCell ref="BW28:BW29"/>
    <mergeCell ref="BT30:BT31"/>
    <mergeCell ref="BU30:BU31"/>
    <mergeCell ref="BV30:BV31"/>
    <mergeCell ref="BW30:BW31"/>
    <mergeCell ref="BL310:BL311"/>
    <mergeCell ref="BM310:BM311"/>
    <mergeCell ref="BN310:BN311"/>
    <mergeCell ref="BO310:BO311"/>
    <mergeCell ref="BP310:BP311"/>
    <mergeCell ref="BQ310:BQ311"/>
    <mergeCell ref="BM300:BM301"/>
    <mergeCell ref="BN300:BN301"/>
    <mergeCell ref="BO300:BO301"/>
    <mergeCell ref="BP300:BP301"/>
    <mergeCell ref="BQ300:BQ301"/>
    <mergeCell ref="BL302:BL303"/>
    <mergeCell ref="BM302:BM303"/>
    <mergeCell ref="BN302:BN303"/>
    <mergeCell ref="BO302:BO303"/>
    <mergeCell ref="BP302:BP303"/>
    <mergeCell ref="BL312:BL313"/>
    <mergeCell ref="BM312:BM313"/>
    <mergeCell ref="BN312:BN313"/>
    <mergeCell ref="BO312:BO313"/>
    <mergeCell ref="BP312:BP313"/>
    <mergeCell ref="BQ312:BQ313"/>
    <mergeCell ref="BL13:BQ13"/>
    <mergeCell ref="BL304:BL305"/>
    <mergeCell ref="BM304:BM305"/>
    <mergeCell ref="BN304:BN305"/>
    <mergeCell ref="BO304:BO305"/>
    <mergeCell ref="BP304:BP305"/>
    <mergeCell ref="BQ304:BQ305"/>
    <mergeCell ref="BL306:BL307"/>
    <mergeCell ref="BM306:BM307"/>
    <mergeCell ref="BN306:BN307"/>
    <mergeCell ref="BO306:BO307"/>
    <mergeCell ref="BP306:BP307"/>
    <mergeCell ref="BQ306:BQ307"/>
    <mergeCell ref="BL308:BL309"/>
    <mergeCell ref="BM308:BM309"/>
    <mergeCell ref="BN308:BN309"/>
    <mergeCell ref="BO308:BO309"/>
    <mergeCell ref="BP308:BP309"/>
    <mergeCell ref="BQ308:BQ309"/>
    <mergeCell ref="BL298:BL299"/>
    <mergeCell ref="BM298:BM299"/>
    <mergeCell ref="BN298:BN299"/>
    <mergeCell ref="BO298:BO299"/>
    <mergeCell ref="BP298:BP299"/>
    <mergeCell ref="BQ298:BQ299"/>
    <mergeCell ref="BL300:BL301"/>
    <mergeCell ref="BQ302:BQ303"/>
    <mergeCell ref="BL292:BL293"/>
    <mergeCell ref="BM292:BM293"/>
    <mergeCell ref="BN292:BN293"/>
    <mergeCell ref="BO292:BO293"/>
    <mergeCell ref="BP292:BP293"/>
    <mergeCell ref="BQ292:BQ293"/>
    <mergeCell ref="BL294:BL295"/>
    <mergeCell ref="BM294:BM295"/>
    <mergeCell ref="BN294:BN295"/>
    <mergeCell ref="BO294:BO295"/>
    <mergeCell ref="BP294:BP295"/>
    <mergeCell ref="BQ294:BQ295"/>
    <mergeCell ref="BL296:BL297"/>
    <mergeCell ref="BM296:BM297"/>
    <mergeCell ref="BN296:BN297"/>
    <mergeCell ref="BO296:BO297"/>
    <mergeCell ref="BP296:BP297"/>
    <mergeCell ref="BQ296:BQ297"/>
    <mergeCell ref="BL286:BL287"/>
    <mergeCell ref="BM286:BM287"/>
    <mergeCell ref="BN286:BN287"/>
    <mergeCell ref="BO286:BO287"/>
    <mergeCell ref="BP286:BP287"/>
    <mergeCell ref="BQ286:BQ287"/>
    <mergeCell ref="BL288:BL289"/>
    <mergeCell ref="BM288:BM289"/>
    <mergeCell ref="BN288:BN289"/>
    <mergeCell ref="BO288:BO289"/>
    <mergeCell ref="BP288:BP289"/>
    <mergeCell ref="BQ288:BQ289"/>
    <mergeCell ref="BL290:BL291"/>
    <mergeCell ref="BM290:BM291"/>
    <mergeCell ref="BN290:BN291"/>
    <mergeCell ref="BO290:BO291"/>
    <mergeCell ref="BP290:BP291"/>
    <mergeCell ref="BQ290:BQ291"/>
    <mergeCell ref="BL280:BL281"/>
    <mergeCell ref="BM280:BM281"/>
    <mergeCell ref="BN280:BN281"/>
    <mergeCell ref="BO280:BO281"/>
    <mergeCell ref="BP280:BP281"/>
    <mergeCell ref="BQ280:BQ281"/>
    <mergeCell ref="BL282:BL283"/>
    <mergeCell ref="BM282:BM283"/>
    <mergeCell ref="BN282:BN283"/>
    <mergeCell ref="BO282:BO283"/>
    <mergeCell ref="BP282:BP283"/>
    <mergeCell ref="BQ282:BQ283"/>
    <mergeCell ref="BL284:BL285"/>
    <mergeCell ref="BM284:BM285"/>
    <mergeCell ref="BN284:BN285"/>
    <mergeCell ref="BO284:BO285"/>
    <mergeCell ref="BP284:BP285"/>
    <mergeCell ref="BQ284:BQ285"/>
    <mergeCell ref="BL274:BL275"/>
    <mergeCell ref="BM274:BM275"/>
    <mergeCell ref="BN274:BN275"/>
    <mergeCell ref="BO274:BO275"/>
    <mergeCell ref="BP274:BP275"/>
    <mergeCell ref="BQ274:BQ275"/>
    <mergeCell ref="BL276:BL277"/>
    <mergeCell ref="BM276:BM277"/>
    <mergeCell ref="BN276:BN277"/>
    <mergeCell ref="BO276:BO277"/>
    <mergeCell ref="BP276:BP277"/>
    <mergeCell ref="BQ276:BQ277"/>
    <mergeCell ref="BL278:BL279"/>
    <mergeCell ref="BM278:BM279"/>
    <mergeCell ref="BN278:BN279"/>
    <mergeCell ref="BO278:BO279"/>
    <mergeCell ref="BP278:BP279"/>
    <mergeCell ref="BQ278:BQ279"/>
    <mergeCell ref="BL268:BL269"/>
    <mergeCell ref="BM268:BM269"/>
    <mergeCell ref="BN268:BN269"/>
    <mergeCell ref="BO268:BO269"/>
    <mergeCell ref="BP268:BP269"/>
    <mergeCell ref="BQ268:BQ269"/>
    <mergeCell ref="BL270:BL271"/>
    <mergeCell ref="BM270:BM271"/>
    <mergeCell ref="BN270:BN271"/>
    <mergeCell ref="BO270:BO271"/>
    <mergeCell ref="BP270:BP271"/>
    <mergeCell ref="BQ270:BQ271"/>
    <mergeCell ref="BL272:BL273"/>
    <mergeCell ref="BM272:BM273"/>
    <mergeCell ref="BN272:BN273"/>
    <mergeCell ref="BO272:BO273"/>
    <mergeCell ref="BP272:BP273"/>
    <mergeCell ref="BQ272:BQ273"/>
    <mergeCell ref="BL262:BL263"/>
    <mergeCell ref="BM262:BM263"/>
    <mergeCell ref="BN262:BN263"/>
    <mergeCell ref="BO262:BO263"/>
    <mergeCell ref="BP262:BP263"/>
    <mergeCell ref="BQ262:BQ263"/>
    <mergeCell ref="BL264:BL265"/>
    <mergeCell ref="BM264:BM265"/>
    <mergeCell ref="BN264:BN265"/>
    <mergeCell ref="BO264:BO265"/>
    <mergeCell ref="BP264:BP265"/>
    <mergeCell ref="BQ264:BQ265"/>
    <mergeCell ref="BL266:BL267"/>
    <mergeCell ref="BM266:BM267"/>
    <mergeCell ref="BN266:BN267"/>
    <mergeCell ref="BO266:BO267"/>
    <mergeCell ref="BP266:BP267"/>
    <mergeCell ref="BQ266:BQ267"/>
    <mergeCell ref="BL256:BL257"/>
    <mergeCell ref="BM256:BM257"/>
    <mergeCell ref="BN256:BN257"/>
    <mergeCell ref="BO256:BO257"/>
    <mergeCell ref="BP256:BP257"/>
    <mergeCell ref="BQ256:BQ257"/>
    <mergeCell ref="BL258:BL259"/>
    <mergeCell ref="BM258:BM259"/>
    <mergeCell ref="BN258:BN259"/>
    <mergeCell ref="BO258:BO259"/>
    <mergeCell ref="BP258:BP259"/>
    <mergeCell ref="BQ258:BQ259"/>
    <mergeCell ref="BL260:BL261"/>
    <mergeCell ref="BM260:BM261"/>
    <mergeCell ref="BN260:BN261"/>
    <mergeCell ref="BO260:BO261"/>
    <mergeCell ref="BP260:BP261"/>
    <mergeCell ref="BQ260:BQ261"/>
    <mergeCell ref="BL250:BL251"/>
    <mergeCell ref="BM250:BM251"/>
    <mergeCell ref="BN250:BN251"/>
    <mergeCell ref="BO250:BO251"/>
    <mergeCell ref="BP250:BP251"/>
    <mergeCell ref="BQ250:BQ251"/>
    <mergeCell ref="BL252:BL253"/>
    <mergeCell ref="BM252:BM253"/>
    <mergeCell ref="BN252:BN253"/>
    <mergeCell ref="BO252:BO253"/>
    <mergeCell ref="BP252:BP253"/>
    <mergeCell ref="BQ252:BQ253"/>
    <mergeCell ref="BL254:BL255"/>
    <mergeCell ref="BM254:BM255"/>
    <mergeCell ref="BN254:BN255"/>
    <mergeCell ref="BO254:BO255"/>
    <mergeCell ref="BP254:BP255"/>
    <mergeCell ref="BQ254:BQ255"/>
    <mergeCell ref="BL244:BL245"/>
    <mergeCell ref="BM244:BM245"/>
    <mergeCell ref="BN244:BN245"/>
    <mergeCell ref="BO244:BO245"/>
    <mergeCell ref="BP244:BP245"/>
    <mergeCell ref="BQ244:BQ245"/>
    <mergeCell ref="BL246:BL247"/>
    <mergeCell ref="BM246:BM247"/>
    <mergeCell ref="BN246:BN247"/>
    <mergeCell ref="BO246:BO247"/>
    <mergeCell ref="BP246:BP247"/>
    <mergeCell ref="BQ246:BQ247"/>
    <mergeCell ref="BL248:BL249"/>
    <mergeCell ref="BM248:BM249"/>
    <mergeCell ref="BN248:BN249"/>
    <mergeCell ref="BO248:BO249"/>
    <mergeCell ref="BP248:BP249"/>
    <mergeCell ref="BQ248:BQ249"/>
    <mergeCell ref="BL238:BL239"/>
    <mergeCell ref="BM238:BM239"/>
    <mergeCell ref="BN238:BN239"/>
    <mergeCell ref="BO238:BO239"/>
    <mergeCell ref="BP238:BP239"/>
    <mergeCell ref="BQ238:BQ239"/>
    <mergeCell ref="BL240:BL241"/>
    <mergeCell ref="BM240:BM241"/>
    <mergeCell ref="BN240:BN241"/>
    <mergeCell ref="BO240:BO241"/>
    <mergeCell ref="BP240:BP241"/>
    <mergeCell ref="BQ240:BQ241"/>
    <mergeCell ref="BL242:BL243"/>
    <mergeCell ref="BM242:BM243"/>
    <mergeCell ref="BN242:BN243"/>
    <mergeCell ref="BO242:BO243"/>
    <mergeCell ref="BP242:BP243"/>
    <mergeCell ref="BQ242:BQ243"/>
    <mergeCell ref="BL232:BL233"/>
    <mergeCell ref="BM232:BM233"/>
    <mergeCell ref="BN232:BN233"/>
    <mergeCell ref="BO232:BO233"/>
    <mergeCell ref="BP232:BP233"/>
    <mergeCell ref="BQ232:BQ233"/>
    <mergeCell ref="BL234:BL235"/>
    <mergeCell ref="BM234:BM235"/>
    <mergeCell ref="BN234:BN235"/>
    <mergeCell ref="BO234:BO235"/>
    <mergeCell ref="BP234:BP235"/>
    <mergeCell ref="BQ234:BQ235"/>
    <mergeCell ref="BL236:BL237"/>
    <mergeCell ref="BM236:BM237"/>
    <mergeCell ref="BN236:BN237"/>
    <mergeCell ref="BO236:BO237"/>
    <mergeCell ref="BP236:BP237"/>
    <mergeCell ref="BQ236:BQ237"/>
    <mergeCell ref="BL226:BL227"/>
    <mergeCell ref="BM226:BM227"/>
    <mergeCell ref="BN226:BN227"/>
    <mergeCell ref="BO226:BO227"/>
    <mergeCell ref="BP226:BP227"/>
    <mergeCell ref="BQ226:BQ227"/>
    <mergeCell ref="BL228:BL229"/>
    <mergeCell ref="BM228:BM229"/>
    <mergeCell ref="BN228:BN229"/>
    <mergeCell ref="BO228:BO229"/>
    <mergeCell ref="BP228:BP229"/>
    <mergeCell ref="BQ228:BQ229"/>
    <mergeCell ref="BL230:BL231"/>
    <mergeCell ref="BM230:BM231"/>
    <mergeCell ref="BN230:BN231"/>
    <mergeCell ref="BO230:BO231"/>
    <mergeCell ref="BP230:BP231"/>
    <mergeCell ref="BQ230:BQ231"/>
    <mergeCell ref="BL220:BL221"/>
    <mergeCell ref="BM220:BM221"/>
    <mergeCell ref="BN220:BN221"/>
    <mergeCell ref="BO220:BO221"/>
    <mergeCell ref="BP220:BP221"/>
    <mergeCell ref="BQ220:BQ221"/>
    <mergeCell ref="BL222:BL223"/>
    <mergeCell ref="BM222:BM223"/>
    <mergeCell ref="BN222:BN223"/>
    <mergeCell ref="BO222:BO223"/>
    <mergeCell ref="BP222:BP223"/>
    <mergeCell ref="BQ222:BQ223"/>
    <mergeCell ref="BL224:BL225"/>
    <mergeCell ref="BM224:BM225"/>
    <mergeCell ref="BN224:BN225"/>
    <mergeCell ref="BO224:BO225"/>
    <mergeCell ref="BP224:BP225"/>
    <mergeCell ref="BQ224:BQ225"/>
    <mergeCell ref="BL214:BL215"/>
    <mergeCell ref="BM214:BM215"/>
    <mergeCell ref="BN214:BN215"/>
    <mergeCell ref="BO214:BO215"/>
    <mergeCell ref="BP214:BP215"/>
    <mergeCell ref="BQ214:BQ215"/>
    <mergeCell ref="BL216:BL217"/>
    <mergeCell ref="BM216:BM217"/>
    <mergeCell ref="BN216:BN217"/>
    <mergeCell ref="BO216:BO217"/>
    <mergeCell ref="BP216:BP217"/>
    <mergeCell ref="BQ216:BQ217"/>
    <mergeCell ref="BL218:BL219"/>
    <mergeCell ref="BM218:BM219"/>
    <mergeCell ref="BN218:BN219"/>
    <mergeCell ref="BO218:BO219"/>
    <mergeCell ref="BP218:BP219"/>
    <mergeCell ref="BQ218:BQ219"/>
    <mergeCell ref="BL208:BL209"/>
    <mergeCell ref="BM208:BM209"/>
    <mergeCell ref="BN208:BN209"/>
    <mergeCell ref="BO208:BO209"/>
    <mergeCell ref="BP208:BP209"/>
    <mergeCell ref="BQ208:BQ209"/>
    <mergeCell ref="BL210:BL211"/>
    <mergeCell ref="BM210:BM211"/>
    <mergeCell ref="BN210:BN211"/>
    <mergeCell ref="BO210:BO211"/>
    <mergeCell ref="BP210:BP211"/>
    <mergeCell ref="BQ210:BQ211"/>
    <mergeCell ref="BL212:BL213"/>
    <mergeCell ref="BM212:BM213"/>
    <mergeCell ref="BN212:BN213"/>
    <mergeCell ref="BO212:BO213"/>
    <mergeCell ref="BP212:BP213"/>
    <mergeCell ref="BQ212:BQ213"/>
    <mergeCell ref="BL202:BL203"/>
    <mergeCell ref="BM202:BM203"/>
    <mergeCell ref="BN202:BN203"/>
    <mergeCell ref="BO202:BO203"/>
    <mergeCell ref="BP202:BP203"/>
    <mergeCell ref="BQ202:BQ203"/>
    <mergeCell ref="BL204:BL205"/>
    <mergeCell ref="BM204:BM205"/>
    <mergeCell ref="BN204:BN205"/>
    <mergeCell ref="BO204:BO205"/>
    <mergeCell ref="BP204:BP205"/>
    <mergeCell ref="BQ204:BQ205"/>
    <mergeCell ref="BL206:BL207"/>
    <mergeCell ref="BM206:BM207"/>
    <mergeCell ref="BN206:BN207"/>
    <mergeCell ref="BO206:BO207"/>
    <mergeCell ref="BP206:BP207"/>
    <mergeCell ref="BQ206:BQ207"/>
    <mergeCell ref="BL196:BL197"/>
    <mergeCell ref="BM196:BM197"/>
    <mergeCell ref="BN196:BN197"/>
    <mergeCell ref="BO196:BO197"/>
    <mergeCell ref="BP196:BP197"/>
    <mergeCell ref="BQ196:BQ197"/>
    <mergeCell ref="BL198:BL199"/>
    <mergeCell ref="BM198:BM199"/>
    <mergeCell ref="BN198:BN199"/>
    <mergeCell ref="BO198:BO199"/>
    <mergeCell ref="BP198:BP199"/>
    <mergeCell ref="BQ198:BQ199"/>
    <mergeCell ref="BL200:BL201"/>
    <mergeCell ref="BM200:BM201"/>
    <mergeCell ref="BN200:BN201"/>
    <mergeCell ref="BO200:BO201"/>
    <mergeCell ref="BP200:BP201"/>
    <mergeCell ref="BQ200:BQ201"/>
    <mergeCell ref="BL190:BL191"/>
    <mergeCell ref="BM190:BM191"/>
    <mergeCell ref="BN190:BN191"/>
    <mergeCell ref="BO190:BO191"/>
    <mergeCell ref="BP190:BP191"/>
    <mergeCell ref="BQ190:BQ191"/>
    <mergeCell ref="BL192:BL193"/>
    <mergeCell ref="BM192:BM193"/>
    <mergeCell ref="BN192:BN193"/>
    <mergeCell ref="BO192:BO193"/>
    <mergeCell ref="BP192:BP193"/>
    <mergeCell ref="BQ192:BQ193"/>
    <mergeCell ref="BL194:BL195"/>
    <mergeCell ref="BM194:BM195"/>
    <mergeCell ref="BN194:BN195"/>
    <mergeCell ref="BO194:BO195"/>
    <mergeCell ref="BP194:BP195"/>
    <mergeCell ref="BQ194:BQ195"/>
    <mergeCell ref="BL184:BL185"/>
    <mergeCell ref="BM184:BM185"/>
    <mergeCell ref="BN184:BN185"/>
    <mergeCell ref="BO184:BO185"/>
    <mergeCell ref="BP184:BP185"/>
    <mergeCell ref="BQ184:BQ185"/>
    <mergeCell ref="BL186:BL187"/>
    <mergeCell ref="BM186:BM187"/>
    <mergeCell ref="BN186:BN187"/>
    <mergeCell ref="BO186:BO187"/>
    <mergeCell ref="BP186:BP187"/>
    <mergeCell ref="BQ186:BQ187"/>
    <mergeCell ref="BL188:BL189"/>
    <mergeCell ref="BM188:BM189"/>
    <mergeCell ref="BN188:BN189"/>
    <mergeCell ref="BO188:BO189"/>
    <mergeCell ref="BP188:BP189"/>
    <mergeCell ref="BQ188:BQ189"/>
    <mergeCell ref="BL178:BL179"/>
    <mergeCell ref="BM178:BM179"/>
    <mergeCell ref="BN178:BN179"/>
    <mergeCell ref="BO178:BO179"/>
    <mergeCell ref="BP178:BP179"/>
    <mergeCell ref="BQ178:BQ179"/>
    <mergeCell ref="BL180:BL181"/>
    <mergeCell ref="BM180:BM181"/>
    <mergeCell ref="BN180:BN181"/>
    <mergeCell ref="BO180:BO181"/>
    <mergeCell ref="BP180:BP181"/>
    <mergeCell ref="BQ180:BQ181"/>
    <mergeCell ref="BL182:BL183"/>
    <mergeCell ref="BM182:BM183"/>
    <mergeCell ref="BN182:BN183"/>
    <mergeCell ref="BO182:BO183"/>
    <mergeCell ref="BP182:BP183"/>
    <mergeCell ref="BQ182:BQ183"/>
    <mergeCell ref="BL172:BL173"/>
    <mergeCell ref="BM172:BM173"/>
    <mergeCell ref="BN172:BN173"/>
    <mergeCell ref="BO172:BO173"/>
    <mergeCell ref="BP172:BP173"/>
    <mergeCell ref="BQ172:BQ173"/>
    <mergeCell ref="BL174:BL175"/>
    <mergeCell ref="BM174:BM175"/>
    <mergeCell ref="BN174:BN175"/>
    <mergeCell ref="BO174:BO175"/>
    <mergeCell ref="BP174:BP175"/>
    <mergeCell ref="BQ174:BQ175"/>
    <mergeCell ref="BL176:BL177"/>
    <mergeCell ref="BM176:BM177"/>
    <mergeCell ref="BN176:BN177"/>
    <mergeCell ref="BO176:BO177"/>
    <mergeCell ref="BP176:BP177"/>
    <mergeCell ref="BQ176:BQ177"/>
    <mergeCell ref="BL166:BL167"/>
    <mergeCell ref="BM166:BM167"/>
    <mergeCell ref="BN166:BN167"/>
    <mergeCell ref="BO166:BO167"/>
    <mergeCell ref="BP166:BP167"/>
    <mergeCell ref="BQ166:BQ167"/>
    <mergeCell ref="BL168:BL169"/>
    <mergeCell ref="BM168:BM169"/>
    <mergeCell ref="BN168:BN169"/>
    <mergeCell ref="BO168:BO169"/>
    <mergeCell ref="BP168:BP169"/>
    <mergeCell ref="BQ168:BQ169"/>
    <mergeCell ref="BL170:BL171"/>
    <mergeCell ref="BM170:BM171"/>
    <mergeCell ref="BN170:BN171"/>
    <mergeCell ref="BO170:BO171"/>
    <mergeCell ref="BP170:BP171"/>
    <mergeCell ref="BQ170:BQ171"/>
    <mergeCell ref="BL160:BL161"/>
    <mergeCell ref="BM160:BM161"/>
    <mergeCell ref="BN160:BN161"/>
    <mergeCell ref="BO160:BO161"/>
    <mergeCell ref="BP160:BP161"/>
    <mergeCell ref="BQ160:BQ161"/>
    <mergeCell ref="BL162:BL163"/>
    <mergeCell ref="BM162:BM163"/>
    <mergeCell ref="BN162:BN163"/>
    <mergeCell ref="BO162:BO163"/>
    <mergeCell ref="BP162:BP163"/>
    <mergeCell ref="BQ162:BQ163"/>
    <mergeCell ref="BL164:BL165"/>
    <mergeCell ref="BM164:BM165"/>
    <mergeCell ref="BN164:BN165"/>
    <mergeCell ref="BO164:BO165"/>
    <mergeCell ref="BP164:BP165"/>
    <mergeCell ref="BQ164:BQ165"/>
    <mergeCell ref="BL154:BL155"/>
    <mergeCell ref="BM154:BM155"/>
    <mergeCell ref="BN154:BN155"/>
    <mergeCell ref="BO154:BO155"/>
    <mergeCell ref="BP154:BP155"/>
    <mergeCell ref="BQ154:BQ155"/>
    <mergeCell ref="BL156:BL157"/>
    <mergeCell ref="BM156:BM157"/>
    <mergeCell ref="BN156:BN157"/>
    <mergeCell ref="BO156:BO157"/>
    <mergeCell ref="BP156:BP157"/>
    <mergeCell ref="BQ156:BQ157"/>
    <mergeCell ref="BL158:BL159"/>
    <mergeCell ref="BM158:BM159"/>
    <mergeCell ref="BN158:BN159"/>
    <mergeCell ref="BO158:BO159"/>
    <mergeCell ref="BP158:BP159"/>
    <mergeCell ref="BQ158:BQ159"/>
    <mergeCell ref="BL148:BL149"/>
    <mergeCell ref="BM148:BM149"/>
    <mergeCell ref="BN148:BN149"/>
    <mergeCell ref="BO148:BO149"/>
    <mergeCell ref="BP148:BP149"/>
    <mergeCell ref="BQ148:BQ149"/>
    <mergeCell ref="BL150:BL151"/>
    <mergeCell ref="BM150:BM151"/>
    <mergeCell ref="BN150:BN151"/>
    <mergeCell ref="BO150:BO151"/>
    <mergeCell ref="BP150:BP151"/>
    <mergeCell ref="BQ150:BQ151"/>
    <mergeCell ref="BL152:BL153"/>
    <mergeCell ref="BM152:BM153"/>
    <mergeCell ref="BN152:BN153"/>
    <mergeCell ref="BO152:BO153"/>
    <mergeCell ref="BP152:BP153"/>
    <mergeCell ref="BQ152:BQ153"/>
    <mergeCell ref="BL142:BL143"/>
    <mergeCell ref="BM142:BM143"/>
    <mergeCell ref="BN142:BN143"/>
    <mergeCell ref="BO142:BO143"/>
    <mergeCell ref="BP142:BP143"/>
    <mergeCell ref="BQ142:BQ143"/>
    <mergeCell ref="BL144:BL145"/>
    <mergeCell ref="BM144:BM145"/>
    <mergeCell ref="BN144:BN145"/>
    <mergeCell ref="BO144:BO145"/>
    <mergeCell ref="BP144:BP145"/>
    <mergeCell ref="BQ144:BQ145"/>
    <mergeCell ref="BL146:BL147"/>
    <mergeCell ref="BM146:BM147"/>
    <mergeCell ref="BN146:BN147"/>
    <mergeCell ref="BO146:BO147"/>
    <mergeCell ref="BP146:BP147"/>
    <mergeCell ref="BQ146:BQ147"/>
    <mergeCell ref="BL136:BL137"/>
    <mergeCell ref="BM136:BM137"/>
    <mergeCell ref="BN136:BN137"/>
    <mergeCell ref="BO136:BO137"/>
    <mergeCell ref="BP136:BP137"/>
    <mergeCell ref="BQ136:BQ137"/>
    <mergeCell ref="BL138:BL139"/>
    <mergeCell ref="BM138:BM139"/>
    <mergeCell ref="BN138:BN139"/>
    <mergeCell ref="BO138:BO139"/>
    <mergeCell ref="BP138:BP139"/>
    <mergeCell ref="BQ138:BQ139"/>
    <mergeCell ref="BL140:BL141"/>
    <mergeCell ref="BM140:BM141"/>
    <mergeCell ref="BN140:BN141"/>
    <mergeCell ref="BO140:BO141"/>
    <mergeCell ref="BP140:BP141"/>
    <mergeCell ref="BQ140:BQ141"/>
    <mergeCell ref="BL130:BL131"/>
    <mergeCell ref="BM130:BM131"/>
    <mergeCell ref="BN130:BN131"/>
    <mergeCell ref="BO130:BO131"/>
    <mergeCell ref="BP130:BP131"/>
    <mergeCell ref="BQ130:BQ131"/>
    <mergeCell ref="BL132:BL133"/>
    <mergeCell ref="BM132:BM133"/>
    <mergeCell ref="BN132:BN133"/>
    <mergeCell ref="BO132:BO133"/>
    <mergeCell ref="BP132:BP133"/>
    <mergeCell ref="BQ132:BQ133"/>
    <mergeCell ref="BL134:BL135"/>
    <mergeCell ref="BM134:BM135"/>
    <mergeCell ref="BN134:BN135"/>
    <mergeCell ref="BO134:BO135"/>
    <mergeCell ref="BP134:BP135"/>
    <mergeCell ref="BQ134:BQ135"/>
    <mergeCell ref="BL124:BL125"/>
    <mergeCell ref="BM124:BM125"/>
    <mergeCell ref="BN124:BN125"/>
    <mergeCell ref="BO124:BO125"/>
    <mergeCell ref="BP124:BP125"/>
    <mergeCell ref="BQ124:BQ125"/>
    <mergeCell ref="BL126:BL127"/>
    <mergeCell ref="BM126:BM127"/>
    <mergeCell ref="BN126:BN127"/>
    <mergeCell ref="BO126:BO127"/>
    <mergeCell ref="BP126:BP127"/>
    <mergeCell ref="BQ126:BQ127"/>
    <mergeCell ref="BL128:BL129"/>
    <mergeCell ref="BM128:BM129"/>
    <mergeCell ref="BN128:BN129"/>
    <mergeCell ref="BO128:BO129"/>
    <mergeCell ref="BP128:BP129"/>
    <mergeCell ref="BQ128:BQ129"/>
    <mergeCell ref="BL118:BL119"/>
    <mergeCell ref="BM118:BM119"/>
    <mergeCell ref="BN118:BN119"/>
    <mergeCell ref="BO118:BO119"/>
    <mergeCell ref="BP118:BP119"/>
    <mergeCell ref="BQ118:BQ119"/>
    <mergeCell ref="BL120:BL121"/>
    <mergeCell ref="BM120:BM121"/>
    <mergeCell ref="BN120:BN121"/>
    <mergeCell ref="BO120:BO121"/>
    <mergeCell ref="BP120:BP121"/>
    <mergeCell ref="BQ120:BQ121"/>
    <mergeCell ref="BL122:BL123"/>
    <mergeCell ref="BM122:BM123"/>
    <mergeCell ref="BN122:BN123"/>
    <mergeCell ref="BO122:BO123"/>
    <mergeCell ref="BP122:BP123"/>
    <mergeCell ref="BQ122:BQ123"/>
    <mergeCell ref="BL112:BL113"/>
    <mergeCell ref="BM112:BM113"/>
    <mergeCell ref="BN112:BN113"/>
    <mergeCell ref="BO112:BO113"/>
    <mergeCell ref="BP112:BP113"/>
    <mergeCell ref="BQ112:BQ113"/>
    <mergeCell ref="BL114:BL115"/>
    <mergeCell ref="BM114:BM115"/>
    <mergeCell ref="BN114:BN115"/>
    <mergeCell ref="BO114:BO115"/>
    <mergeCell ref="BP114:BP115"/>
    <mergeCell ref="BQ114:BQ115"/>
    <mergeCell ref="BL116:BL117"/>
    <mergeCell ref="BM116:BM117"/>
    <mergeCell ref="BN116:BN117"/>
    <mergeCell ref="BO116:BO117"/>
    <mergeCell ref="BP116:BP117"/>
    <mergeCell ref="BQ116:BQ117"/>
    <mergeCell ref="BL106:BL107"/>
    <mergeCell ref="BM106:BM107"/>
    <mergeCell ref="BN106:BN107"/>
    <mergeCell ref="BO106:BO107"/>
    <mergeCell ref="BP106:BP107"/>
    <mergeCell ref="BQ106:BQ107"/>
    <mergeCell ref="BL108:BL109"/>
    <mergeCell ref="BM108:BM109"/>
    <mergeCell ref="BN108:BN109"/>
    <mergeCell ref="BO108:BO109"/>
    <mergeCell ref="BP108:BP109"/>
    <mergeCell ref="BQ108:BQ109"/>
    <mergeCell ref="BL110:BL111"/>
    <mergeCell ref="BM110:BM111"/>
    <mergeCell ref="BN110:BN111"/>
    <mergeCell ref="BO110:BO111"/>
    <mergeCell ref="BP110:BP111"/>
    <mergeCell ref="BQ110:BQ111"/>
    <mergeCell ref="BL100:BL101"/>
    <mergeCell ref="BM100:BM101"/>
    <mergeCell ref="BN100:BN101"/>
    <mergeCell ref="BO100:BO101"/>
    <mergeCell ref="BP100:BP101"/>
    <mergeCell ref="BQ100:BQ101"/>
    <mergeCell ref="BL102:BL103"/>
    <mergeCell ref="BM102:BM103"/>
    <mergeCell ref="BN102:BN103"/>
    <mergeCell ref="BO102:BO103"/>
    <mergeCell ref="BP102:BP103"/>
    <mergeCell ref="BQ102:BQ103"/>
    <mergeCell ref="BL104:BL105"/>
    <mergeCell ref="BM104:BM105"/>
    <mergeCell ref="BN104:BN105"/>
    <mergeCell ref="BO104:BO105"/>
    <mergeCell ref="BP104:BP105"/>
    <mergeCell ref="BQ104:BQ105"/>
    <mergeCell ref="BL94:BL95"/>
    <mergeCell ref="BM94:BM95"/>
    <mergeCell ref="BN94:BN95"/>
    <mergeCell ref="BO94:BO95"/>
    <mergeCell ref="BP94:BP95"/>
    <mergeCell ref="BQ94:BQ95"/>
    <mergeCell ref="BL96:BL97"/>
    <mergeCell ref="BM96:BM97"/>
    <mergeCell ref="BN96:BN97"/>
    <mergeCell ref="BO96:BO97"/>
    <mergeCell ref="BP96:BP97"/>
    <mergeCell ref="BQ96:BQ97"/>
    <mergeCell ref="BL98:BL99"/>
    <mergeCell ref="BM98:BM99"/>
    <mergeCell ref="BN98:BN99"/>
    <mergeCell ref="BO98:BO99"/>
    <mergeCell ref="BP98:BP99"/>
    <mergeCell ref="BQ98:BQ99"/>
    <mergeCell ref="BL88:BL89"/>
    <mergeCell ref="BM88:BM89"/>
    <mergeCell ref="BN88:BN89"/>
    <mergeCell ref="BO88:BO89"/>
    <mergeCell ref="BP88:BP89"/>
    <mergeCell ref="BQ88:BQ89"/>
    <mergeCell ref="BL90:BL91"/>
    <mergeCell ref="BM90:BM91"/>
    <mergeCell ref="BN90:BN91"/>
    <mergeCell ref="BO90:BO91"/>
    <mergeCell ref="BP90:BP91"/>
    <mergeCell ref="BQ90:BQ91"/>
    <mergeCell ref="BL92:BL93"/>
    <mergeCell ref="BM92:BM93"/>
    <mergeCell ref="BN92:BN93"/>
    <mergeCell ref="BO92:BO93"/>
    <mergeCell ref="BP92:BP93"/>
    <mergeCell ref="BQ92:BQ93"/>
    <mergeCell ref="BL82:BL83"/>
    <mergeCell ref="BM82:BM83"/>
    <mergeCell ref="BN82:BN83"/>
    <mergeCell ref="BO82:BO83"/>
    <mergeCell ref="BP82:BP83"/>
    <mergeCell ref="BQ82:BQ83"/>
    <mergeCell ref="BL84:BL85"/>
    <mergeCell ref="BM84:BM85"/>
    <mergeCell ref="BN84:BN85"/>
    <mergeCell ref="BO84:BO85"/>
    <mergeCell ref="BP84:BP85"/>
    <mergeCell ref="BQ84:BQ85"/>
    <mergeCell ref="BL86:BL87"/>
    <mergeCell ref="BM86:BM87"/>
    <mergeCell ref="BN86:BN87"/>
    <mergeCell ref="BO86:BO87"/>
    <mergeCell ref="BP86:BP87"/>
    <mergeCell ref="BQ86:BQ87"/>
    <mergeCell ref="BL76:BL77"/>
    <mergeCell ref="BM76:BM77"/>
    <mergeCell ref="BN76:BN77"/>
    <mergeCell ref="BO76:BO77"/>
    <mergeCell ref="BP76:BP77"/>
    <mergeCell ref="BQ76:BQ77"/>
    <mergeCell ref="BL78:BL79"/>
    <mergeCell ref="BM78:BM79"/>
    <mergeCell ref="BN78:BN79"/>
    <mergeCell ref="BO78:BO79"/>
    <mergeCell ref="BP78:BP79"/>
    <mergeCell ref="BQ78:BQ79"/>
    <mergeCell ref="BL80:BL81"/>
    <mergeCell ref="BM80:BM81"/>
    <mergeCell ref="BN80:BN81"/>
    <mergeCell ref="BO80:BO81"/>
    <mergeCell ref="BP80:BP81"/>
    <mergeCell ref="BQ80:BQ81"/>
    <mergeCell ref="BL70:BL71"/>
    <mergeCell ref="BM70:BM71"/>
    <mergeCell ref="BN70:BN71"/>
    <mergeCell ref="BO70:BO71"/>
    <mergeCell ref="BP70:BP71"/>
    <mergeCell ref="BQ70:BQ71"/>
    <mergeCell ref="BL72:BL73"/>
    <mergeCell ref="BM72:BM73"/>
    <mergeCell ref="BN72:BN73"/>
    <mergeCell ref="BO72:BO73"/>
    <mergeCell ref="BP72:BP73"/>
    <mergeCell ref="BQ72:BQ73"/>
    <mergeCell ref="BL74:BL75"/>
    <mergeCell ref="BM74:BM75"/>
    <mergeCell ref="BN74:BN75"/>
    <mergeCell ref="BO74:BO75"/>
    <mergeCell ref="BP74:BP75"/>
    <mergeCell ref="BQ74:BQ75"/>
    <mergeCell ref="BL64:BL65"/>
    <mergeCell ref="BM64:BM65"/>
    <mergeCell ref="BN64:BN65"/>
    <mergeCell ref="BO64:BO65"/>
    <mergeCell ref="BP64:BP65"/>
    <mergeCell ref="BQ64:BQ65"/>
    <mergeCell ref="BL66:BL67"/>
    <mergeCell ref="BM66:BM67"/>
    <mergeCell ref="BN66:BN67"/>
    <mergeCell ref="BO66:BO67"/>
    <mergeCell ref="BP66:BP67"/>
    <mergeCell ref="BQ66:BQ67"/>
    <mergeCell ref="BL68:BL69"/>
    <mergeCell ref="BM68:BM69"/>
    <mergeCell ref="BN68:BN69"/>
    <mergeCell ref="BO68:BO69"/>
    <mergeCell ref="BP68:BP69"/>
    <mergeCell ref="BQ68:BQ69"/>
    <mergeCell ref="BL58:BL59"/>
    <mergeCell ref="BM58:BM59"/>
    <mergeCell ref="BN58:BN59"/>
    <mergeCell ref="BO58:BO59"/>
    <mergeCell ref="BP58:BP59"/>
    <mergeCell ref="BQ58:BQ59"/>
    <mergeCell ref="BL60:BL61"/>
    <mergeCell ref="BM60:BM61"/>
    <mergeCell ref="BN60:BN61"/>
    <mergeCell ref="BO60:BO61"/>
    <mergeCell ref="BP60:BP61"/>
    <mergeCell ref="BQ60:BQ61"/>
    <mergeCell ref="BL62:BL63"/>
    <mergeCell ref="BM62:BM63"/>
    <mergeCell ref="BN62:BN63"/>
    <mergeCell ref="BO62:BO63"/>
    <mergeCell ref="BP62:BP63"/>
    <mergeCell ref="BQ62:BQ63"/>
    <mergeCell ref="BL52:BL53"/>
    <mergeCell ref="BM52:BM53"/>
    <mergeCell ref="BN52:BN53"/>
    <mergeCell ref="BO52:BO53"/>
    <mergeCell ref="BP52:BP53"/>
    <mergeCell ref="BQ52:BQ53"/>
    <mergeCell ref="BL54:BL55"/>
    <mergeCell ref="BM54:BM55"/>
    <mergeCell ref="BN54:BN55"/>
    <mergeCell ref="BO54:BO55"/>
    <mergeCell ref="BP54:BP55"/>
    <mergeCell ref="BQ54:BQ55"/>
    <mergeCell ref="BL56:BL57"/>
    <mergeCell ref="BM56:BM57"/>
    <mergeCell ref="BN56:BN57"/>
    <mergeCell ref="BO56:BO57"/>
    <mergeCell ref="BP56:BP57"/>
    <mergeCell ref="BQ56:BQ57"/>
    <mergeCell ref="BL46:BL47"/>
    <mergeCell ref="BM46:BM47"/>
    <mergeCell ref="BN46:BN47"/>
    <mergeCell ref="BO46:BO47"/>
    <mergeCell ref="BP46:BP47"/>
    <mergeCell ref="BQ46:BQ47"/>
    <mergeCell ref="BL48:BL49"/>
    <mergeCell ref="BM48:BM49"/>
    <mergeCell ref="BN48:BN49"/>
    <mergeCell ref="BO48:BO49"/>
    <mergeCell ref="BP48:BP49"/>
    <mergeCell ref="BQ48:BQ49"/>
    <mergeCell ref="BL50:BL51"/>
    <mergeCell ref="BM50:BM51"/>
    <mergeCell ref="BN50:BN51"/>
    <mergeCell ref="BO50:BO51"/>
    <mergeCell ref="BP50:BP51"/>
    <mergeCell ref="BQ50:BQ51"/>
    <mergeCell ref="BL40:BL41"/>
    <mergeCell ref="BM40:BM41"/>
    <mergeCell ref="BN40:BN41"/>
    <mergeCell ref="BO40:BO41"/>
    <mergeCell ref="BP40:BP41"/>
    <mergeCell ref="BQ40:BQ41"/>
    <mergeCell ref="BL42:BL43"/>
    <mergeCell ref="BM42:BM43"/>
    <mergeCell ref="BN42:BN43"/>
    <mergeCell ref="BO42:BO43"/>
    <mergeCell ref="BP42:BP43"/>
    <mergeCell ref="BQ42:BQ43"/>
    <mergeCell ref="BL44:BL45"/>
    <mergeCell ref="BM44:BM45"/>
    <mergeCell ref="BN44:BN45"/>
    <mergeCell ref="BO44:BO45"/>
    <mergeCell ref="BP44:BP45"/>
    <mergeCell ref="BQ44:BQ45"/>
    <mergeCell ref="BL34:BL35"/>
    <mergeCell ref="BM34:BM35"/>
    <mergeCell ref="BN34:BN35"/>
    <mergeCell ref="BO34:BO35"/>
    <mergeCell ref="BP34:BP35"/>
    <mergeCell ref="BQ34:BQ35"/>
    <mergeCell ref="BL36:BL37"/>
    <mergeCell ref="BM36:BM37"/>
    <mergeCell ref="BN36:BN37"/>
    <mergeCell ref="BO36:BO37"/>
    <mergeCell ref="BP36:BP37"/>
    <mergeCell ref="BQ36:BQ37"/>
    <mergeCell ref="BL38:BL39"/>
    <mergeCell ref="BM38:BM39"/>
    <mergeCell ref="BN38:BN39"/>
    <mergeCell ref="BO38:BO39"/>
    <mergeCell ref="BP38:BP39"/>
    <mergeCell ref="BQ38:BQ39"/>
    <mergeCell ref="BL28:BL29"/>
    <mergeCell ref="BM28:BM29"/>
    <mergeCell ref="BN28:BN29"/>
    <mergeCell ref="BO28:BO29"/>
    <mergeCell ref="BP28:BP29"/>
    <mergeCell ref="BQ28:BQ29"/>
    <mergeCell ref="BL30:BL31"/>
    <mergeCell ref="BM30:BM31"/>
    <mergeCell ref="BN30:BN31"/>
    <mergeCell ref="BO30:BO31"/>
    <mergeCell ref="BP30:BP31"/>
    <mergeCell ref="BQ30:BQ31"/>
    <mergeCell ref="BL32:BL33"/>
    <mergeCell ref="BM32:BM33"/>
    <mergeCell ref="BN32:BN33"/>
    <mergeCell ref="BO32:BO33"/>
    <mergeCell ref="BP32:BP33"/>
    <mergeCell ref="BQ32:BQ33"/>
    <mergeCell ref="BL22:BL23"/>
    <mergeCell ref="BM22:BM23"/>
    <mergeCell ref="BN22:BN23"/>
    <mergeCell ref="BO22:BO23"/>
    <mergeCell ref="BP22:BP23"/>
    <mergeCell ref="BQ22:BQ23"/>
    <mergeCell ref="BL24:BL25"/>
    <mergeCell ref="BM24:BM25"/>
    <mergeCell ref="BN24:BN25"/>
    <mergeCell ref="BO24:BO25"/>
    <mergeCell ref="BP24:BP25"/>
    <mergeCell ref="BQ24:BQ25"/>
    <mergeCell ref="BL26:BL27"/>
    <mergeCell ref="BM26:BM27"/>
    <mergeCell ref="BN26:BN27"/>
    <mergeCell ref="BO26:BO27"/>
    <mergeCell ref="BP26:BP27"/>
    <mergeCell ref="BQ26:BQ27"/>
    <mergeCell ref="BJ300:BJ301"/>
    <mergeCell ref="BK300:BK301"/>
    <mergeCell ref="BJ302:BJ303"/>
    <mergeCell ref="BK302:BK303"/>
    <mergeCell ref="BJ270:BJ271"/>
    <mergeCell ref="BK270:BK271"/>
    <mergeCell ref="BJ268:BJ269"/>
    <mergeCell ref="BK268:BK269"/>
    <mergeCell ref="BL14:BL15"/>
    <mergeCell ref="BM14:BM15"/>
    <mergeCell ref="BN14:BN15"/>
    <mergeCell ref="BO14:BO15"/>
    <mergeCell ref="BP14:BP15"/>
    <mergeCell ref="BQ14:BQ15"/>
    <mergeCell ref="BL16:BL17"/>
    <mergeCell ref="BM16:BM17"/>
    <mergeCell ref="BN16:BN17"/>
    <mergeCell ref="BO16:BO17"/>
    <mergeCell ref="BP16:BP17"/>
    <mergeCell ref="BQ16:BQ17"/>
    <mergeCell ref="BL18:BL19"/>
    <mergeCell ref="BM18:BM19"/>
    <mergeCell ref="BN18:BN19"/>
    <mergeCell ref="BO18:BO19"/>
    <mergeCell ref="BP18:BP19"/>
    <mergeCell ref="BQ18:BQ19"/>
    <mergeCell ref="BL20:BL21"/>
    <mergeCell ref="BM20:BM21"/>
    <mergeCell ref="BN20:BN21"/>
    <mergeCell ref="BO20:BO21"/>
    <mergeCell ref="BP20:BP21"/>
    <mergeCell ref="BQ20:BQ21"/>
    <mergeCell ref="BJ224:BJ225"/>
    <mergeCell ref="BK224:BK225"/>
    <mergeCell ref="BJ226:BJ227"/>
    <mergeCell ref="BK226:BK227"/>
    <mergeCell ref="BJ228:BJ229"/>
    <mergeCell ref="BK228:BK229"/>
    <mergeCell ref="BJ230:BJ231"/>
    <mergeCell ref="BK230:BK231"/>
    <mergeCell ref="BJ262:BJ263"/>
    <mergeCell ref="BK262:BK263"/>
    <mergeCell ref="BJ264:BJ265"/>
    <mergeCell ref="BK264:BK265"/>
    <mergeCell ref="BJ266:BJ267"/>
    <mergeCell ref="BK266:BK267"/>
    <mergeCell ref="BJ310:BJ311"/>
    <mergeCell ref="BK310:BK311"/>
    <mergeCell ref="BJ312:BJ313"/>
    <mergeCell ref="BK312:BK313"/>
    <mergeCell ref="BJ286:BJ287"/>
    <mergeCell ref="BK286:BK287"/>
    <mergeCell ref="BJ288:BJ289"/>
    <mergeCell ref="BK288:BK289"/>
    <mergeCell ref="BJ290:BJ291"/>
    <mergeCell ref="BK290:BK291"/>
    <mergeCell ref="BJ292:BJ293"/>
    <mergeCell ref="BK292:BK293"/>
    <mergeCell ref="BJ294:BJ295"/>
    <mergeCell ref="BK294:BK295"/>
    <mergeCell ref="BJ296:BJ297"/>
    <mergeCell ref="BK296:BK297"/>
    <mergeCell ref="BJ298:BJ299"/>
    <mergeCell ref="BK298:BK299"/>
    <mergeCell ref="BJ160:BJ161"/>
    <mergeCell ref="BK160:BK161"/>
    <mergeCell ref="BJ162:BJ163"/>
    <mergeCell ref="BK162:BK163"/>
    <mergeCell ref="BJ214:BJ215"/>
    <mergeCell ref="BK214:BK215"/>
    <mergeCell ref="BJ216:BJ217"/>
    <mergeCell ref="BK216:BK217"/>
    <mergeCell ref="BJ218:BJ219"/>
    <mergeCell ref="BK218:BK219"/>
    <mergeCell ref="BJ220:BJ221"/>
    <mergeCell ref="BK220:BK221"/>
    <mergeCell ref="BJ222:BJ223"/>
    <mergeCell ref="BK222:BK223"/>
    <mergeCell ref="BJ196:BJ197"/>
    <mergeCell ref="BK196:BK197"/>
    <mergeCell ref="BJ198:BJ199"/>
    <mergeCell ref="BK198:BK199"/>
    <mergeCell ref="BJ164:BJ165"/>
    <mergeCell ref="BK164:BK165"/>
    <mergeCell ref="BJ166:BJ167"/>
    <mergeCell ref="BK166:BK167"/>
    <mergeCell ref="BJ168:BJ169"/>
    <mergeCell ref="BK168:BK169"/>
    <mergeCell ref="BJ170:BJ171"/>
    <mergeCell ref="BK170:BK171"/>
    <mergeCell ref="BJ172:BJ173"/>
    <mergeCell ref="BK172:BK173"/>
    <mergeCell ref="BJ174:BJ175"/>
    <mergeCell ref="BK174:BK175"/>
    <mergeCell ref="BJ176:BJ177"/>
    <mergeCell ref="BK176:BK177"/>
    <mergeCell ref="BJ14:BJ15"/>
    <mergeCell ref="BK14:BK15"/>
    <mergeCell ref="BJ16:BJ17"/>
    <mergeCell ref="BK16:BK17"/>
    <mergeCell ref="BJ18:BJ19"/>
    <mergeCell ref="BK18:BK19"/>
    <mergeCell ref="BJ20:BJ21"/>
    <mergeCell ref="BK20:BK21"/>
    <mergeCell ref="BJ22:BJ23"/>
    <mergeCell ref="BK22:BK23"/>
    <mergeCell ref="BJ24:BJ25"/>
    <mergeCell ref="BK24:BK25"/>
    <mergeCell ref="BJ26:BJ27"/>
    <mergeCell ref="BK26:BK27"/>
    <mergeCell ref="BJ28:BJ29"/>
    <mergeCell ref="BK28:BK29"/>
    <mergeCell ref="BJ30:BJ31"/>
    <mergeCell ref="BK30:BK31"/>
    <mergeCell ref="BJ74:BJ75"/>
    <mergeCell ref="BK74:BK75"/>
    <mergeCell ref="BJ76:BJ77"/>
    <mergeCell ref="BK76:BK77"/>
    <mergeCell ref="BJ78:BJ79"/>
    <mergeCell ref="BK78:BK79"/>
    <mergeCell ref="BJ80:BJ81"/>
    <mergeCell ref="BK80:BK81"/>
    <mergeCell ref="BJ304:BJ305"/>
    <mergeCell ref="BK304:BK305"/>
    <mergeCell ref="BJ306:BJ307"/>
    <mergeCell ref="BK306:BK307"/>
    <mergeCell ref="BJ308:BJ309"/>
    <mergeCell ref="BK308:BK309"/>
    <mergeCell ref="BJ272:BJ273"/>
    <mergeCell ref="BK272:BK273"/>
    <mergeCell ref="BJ274:BJ275"/>
    <mergeCell ref="BK274:BK275"/>
    <mergeCell ref="BJ276:BJ277"/>
    <mergeCell ref="BK276:BK277"/>
    <mergeCell ref="BJ278:BJ279"/>
    <mergeCell ref="BK278:BK279"/>
    <mergeCell ref="BJ280:BJ281"/>
    <mergeCell ref="BK280:BK281"/>
    <mergeCell ref="BJ282:BJ283"/>
    <mergeCell ref="BK282:BK283"/>
    <mergeCell ref="BJ284:BJ285"/>
    <mergeCell ref="BK284:BK285"/>
    <mergeCell ref="BJ156:BJ157"/>
    <mergeCell ref="BK156:BK157"/>
    <mergeCell ref="BJ158:BJ159"/>
    <mergeCell ref="BK158:BK159"/>
    <mergeCell ref="BJ242:BJ243"/>
    <mergeCell ref="BK242:BK243"/>
    <mergeCell ref="BJ244:BJ245"/>
    <mergeCell ref="BK244:BK245"/>
    <mergeCell ref="BJ246:BJ247"/>
    <mergeCell ref="BK246:BK247"/>
    <mergeCell ref="BJ248:BJ249"/>
    <mergeCell ref="BK248:BK249"/>
    <mergeCell ref="BJ232:BJ233"/>
    <mergeCell ref="BK232:BK233"/>
    <mergeCell ref="BJ234:BJ235"/>
    <mergeCell ref="BK234:BK235"/>
    <mergeCell ref="BJ32:BJ33"/>
    <mergeCell ref="BK32:BK33"/>
    <mergeCell ref="BJ34:BJ35"/>
    <mergeCell ref="BK34:BK35"/>
    <mergeCell ref="BJ36:BJ37"/>
    <mergeCell ref="BK36:BK37"/>
    <mergeCell ref="BJ38:BJ39"/>
    <mergeCell ref="BK38:BK39"/>
    <mergeCell ref="BJ40:BJ41"/>
    <mergeCell ref="BK40:BK41"/>
    <mergeCell ref="BJ82:BJ83"/>
    <mergeCell ref="BK82:BK83"/>
    <mergeCell ref="BJ84:BJ85"/>
    <mergeCell ref="BK84:BK85"/>
    <mergeCell ref="BJ86:BJ87"/>
    <mergeCell ref="BK86:BK87"/>
    <mergeCell ref="BJ106:BJ107"/>
    <mergeCell ref="BK106:BK107"/>
    <mergeCell ref="BJ108:BJ109"/>
    <mergeCell ref="BK108:BK109"/>
    <mergeCell ref="BJ250:BJ251"/>
    <mergeCell ref="BK250:BK251"/>
    <mergeCell ref="BJ252:BJ253"/>
    <mergeCell ref="BK252:BK253"/>
    <mergeCell ref="BJ254:BJ255"/>
    <mergeCell ref="BK254:BK255"/>
    <mergeCell ref="BJ256:BJ257"/>
    <mergeCell ref="BK256:BK257"/>
    <mergeCell ref="BJ258:BJ259"/>
    <mergeCell ref="BK258:BK259"/>
    <mergeCell ref="BJ260:BJ261"/>
    <mergeCell ref="BK260:BK261"/>
    <mergeCell ref="BJ200:BJ201"/>
    <mergeCell ref="BK200:BK201"/>
    <mergeCell ref="BJ202:BJ203"/>
    <mergeCell ref="BK202:BK203"/>
    <mergeCell ref="BJ204:BJ205"/>
    <mergeCell ref="BK204:BK205"/>
    <mergeCell ref="BJ206:BJ207"/>
    <mergeCell ref="BK206:BK207"/>
    <mergeCell ref="BJ208:BJ209"/>
    <mergeCell ref="BK208:BK209"/>
    <mergeCell ref="BJ210:BJ211"/>
    <mergeCell ref="BK210:BK211"/>
    <mergeCell ref="BJ212:BJ213"/>
    <mergeCell ref="BK212:BK213"/>
    <mergeCell ref="BJ236:BJ237"/>
    <mergeCell ref="BK236:BK237"/>
    <mergeCell ref="BJ238:BJ239"/>
    <mergeCell ref="BK238:BK239"/>
    <mergeCell ref="BJ240:BJ241"/>
    <mergeCell ref="BK240:BK241"/>
    <mergeCell ref="BJ192:BJ193"/>
    <mergeCell ref="BK192:BK193"/>
    <mergeCell ref="BJ194:BJ195"/>
    <mergeCell ref="BK194:BK195"/>
    <mergeCell ref="BJ178:BJ179"/>
    <mergeCell ref="BK178:BK179"/>
    <mergeCell ref="BJ180:BJ181"/>
    <mergeCell ref="BK180:BK181"/>
    <mergeCell ref="BJ182:BJ183"/>
    <mergeCell ref="BK182:BK183"/>
    <mergeCell ref="BJ184:BJ185"/>
    <mergeCell ref="BK184:BK185"/>
    <mergeCell ref="BJ186:BJ187"/>
    <mergeCell ref="BK186:BK187"/>
    <mergeCell ref="BJ188:BJ189"/>
    <mergeCell ref="BK188:BK189"/>
    <mergeCell ref="BJ190:BJ191"/>
    <mergeCell ref="BK190:BK191"/>
    <mergeCell ref="BJ128:BJ129"/>
    <mergeCell ref="BK128:BK129"/>
    <mergeCell ref="BJ130:BJ131"/>
    <mergeCell ref="BK130:BK131"/>
    <mergeCell ref="BJ132:BJ133"/>
    <mergeCell ref="BK132:BK133"/>
    <mergeCell ref="BJ134:BJ135"/>
    <mergeCell ref="BK134:BK135"/>
    <mergeCell ref="BJ136:BJ137"/>
    <mergeCell ref="BK136:BK137"/>
    <mergeCell ref="BJ138:BJ139"/>
    <mergeCell ref="BK138:BK139"/>
    <mergeCell ref="BJ140:BJ141"/>
    <mergeCell ref="BK140:BK141"/>
    <mergeCell ref="BJ142:BJ143"/>
    <mergeCell ref="BK142:BK143"/>
    <mergeCell ref="BJ144:BJ145"/>
    <mergeCell ref="BK144:BK145"/>
    <mergeCell ref="BJ146:BJ147"/>
    <mergeCell ref="BK146:BK147"/>
    <mergeCell ref="BJ148:BJ149"/>
    <mergeCell ref="BK148:BK149"/>
    <mergeCell ref="BJ150:BJ151"/>
    <mergeCell ref="BK150:BK151"/>
    <mergeCell ref="BJ152:BJ153"/>
    <mergeCell ref="BK152:BK153"/>
    <mergeCell ref="BJ154:BJ155"/>
    <mergeCell ref="BK154:BK155"/>
    <mergeCell ref="BJ124:BJ125"/>
    <mergeCell ref="BK124:BK125"/>
    <mergeCell ref="BJ126:BJ127"/>
    <mergeCell ref="BK126:BK127"/>
    <mergeCell ref="BJ92:BJ93"/>
    <mergeCell ref="BK92:BK93"/>
    <mergeCell ref="BJ94:BJ95"/>
    <mergeCell ref="BK94:BK95"/>
    <mergeCell ref="BJ96:BJ97"/>
    <mergeCell ref="BK96:BK97"/>
    <mergeCell ref="BJ98:BJ99"/>
    <mergeCell ref="BK98:BK99"/>
    <mergeCell ref="BJ100:BJ101"/>
    <mergeCell ref="BK100:BK101"/>
    <mergeCell ref="BJ102:BJ103"/>
    <mergeCell ref="BK102:BK103"/>
    <mergeCell ref="BJ104:BJ105"/>
    <mergeCell ref="BK104:BK105"/>
    <mergeCell ref="BJ110:BJ111"/>
    <mergeCell ref="BK110:BK111"/>
    <mergeCell ref="BJ112:BJ113"/>
    <mergeCell ref="BK112:BK113"/>
    <mergeCell ref="BJ114:BJ115"/>
    <mergeCell ref="BK114:BK115"/>
    <mergeCell ref="BJ116:BJ117"/>
    <mergeCell ref="BK116:BK117"/>
    <mergeCell ref="BJ118:BJ119"/>
    <mergeCell ref="BK118:BK119"/>
    <mergeCell ref="BJ120:BJ121"/>
    <mergeCell ref="BK120:BK121"/>
    <mergeCell ref="BJ122:BJ123"/>
    <mergeCell ref="BK122:BK123"/>
    <mergeCell ref="BJ88:BJ89"/>
    <mergeCell ref="BK88:BK89"/>
    <mergeCell ref="BJ90:BJ91"/>
    <mergeCell ref="BK90:BK91"/>
    <mergeCell ref="BJ56:BJ57"/>
    <mergeCell ref="BK56:BK57"/>
    <mergeCell ref="BJ58:BJ59"/>
    <mergeCell ref="BK58:BK59"/>
    <mergeCell ref="BJ60:BJ61"/>
    <mergeCell ref="BK60:BK61"/>
    <mergeCell ref="BJ62:BJ63"/>
    <mergeCell ref="BK62:BK63"/>
    <mergeCell ref="BJ64:BJ65"/>
    <mergeCell ref="BK64:BK65"/>
    <mergeCell ref="BJ66:BJ67"/>
    <mergeCell ref="BK66:BK67"/>
    <mergeCell ref="BJ68:BJ69"/>
    <mergeCell ref="BK68:BK69"/>
    <mergeCell ref="BJ70:BJ71"/>
    <mergeCell ref="BK70:BK71"/>
    <mergeCell ref="BJ72:BJ73"/>
    <mergeCell ref="BK72:BK73"/>
    <mergeCell ref="BJ42:BJ43"/>
    <mergeCell ref="BK42:BK43"/>
    <mergeCell ref="BJ44:BJ45"/>
    <mergeCell ref="BK44:BK45"/>
    <mergeCell ref="BJ46:BJ47"/>
    <mergeCell ref="BK46:BK47"/>
    <mergeCell ref="BJ48:BJ49"/>
    <mergeCell ref="BK48:BK49"/>
    <mergeCell ref="BJ50:BJ51"/>
    <mergeCell ref="BK50:BK51"/>
    <mergeCell ref="BJ52:BJ53"/>
    <mergeCell ref="BK52:BK53"/>
    <mergeCell ref="BJ54:BJ55"/>
    <mergeCell ref="BK54:BK55"/>
    <mergeCell ref="AA304:AA305"/>
    <mergeCell ref="AA306:AA307"/>
    <mergeCell ref="AA308:AA309"/>
    <mergeCell ref="AA236:AA237"/>
    <mergeCell ref="AA238:AA239"/>
    <mergeCell ref="AA240:AA241"/>
    <mergeCell ref="AA242:AA243"/>
    <mergeCell ref="AA244:AA245"/>
    <mergeCell ref="AA246:AA247"/>
    <mergeCell ref="AA248:AA249"/>
    <mergeCell ref="AA250:AA251"/>
    <mergeCell ref="AA252:AA253"/>
    <mergeCell ref="AA254:AA255"/>
    <mergeCell ref="AA256:AA257"/>
    <mergeCell ref="AA258:AA259"/>
    <mergeCell ref="AA260:AA261"/>
    <mergeCell ref="AA262:AA263"/>
    <mergeCell ref="AA264:AA265"/>
    <mergeCell ref="AA310:AA311"/>
    <mergeCell ref="AA312:AA313"/>
    <mergeCell ref="AA270:AA271"/>
    <mergeCell ref="AA272:AA273"/>
    <mergeCell ref="AA274:AA275"/>
    <mergeCell ref="AA276:AA277"/>
    <mergeCell ref="AA278:AA279"/>
    <mergeCell ref="AA280:AA281"/>
    <mergeCell ref="AA282:AA283"/>
    <mergeCell ref="AA284:AA285"/>
    <mergeCell ref="AA286:AA287"/>
    <mergeCell ref="AA288:AA289"/>
    <mergeCell ref="AA290:AA291"/>
    <mergeCell ref="AA292:AA293"/>
    <mergeCell ref="AA294:AA295"/>
    <mergeCell ref="AA296:AA297"/>
    <mergeCell ref="AA298:AA299"/>
    <mergeCell ref="AA300:AA301"/>
    <mergeCell ref="AA302:AA303"/>
    <mergeCell ref="AA266:AA267"/>
    <mergeCell ref="AA268:AA269"/>
    <mergeCell ref="AA202:AA203"/>
    <mergeCell ref="AA204:AA205"/>
    <mergeCell ref="AA206:AA207"/>
    <mergeCell ref="AA208:AA209"/>
    <mergeCell ref="AA210:AA211"/>
    <mergeCell ref="AA212:AA213"/>
    <mergeCell ref="AA214:AA215"/>
    <mergeCell ref="AA216:AA217"/>
    <mergeCell ref="AA218:AA219"/>
    <mergeCell ref="AA220:AA221"/>
    <mergeCell ref="AA222:AA223"/>
    <mergeCell ref="AA224:AA225"/>
    <mergeCell ref="AA226:AA227"/>
    <mergeCell ref="AA228:AA229"/>
    <mergeCell ref="AA230:AA231"/>
    <mergeCell ref="AA232:AA233"/>
    <mergeCell ref="AA234:AA235"/>
    <mergeCell ref="AA168:AA169"/>
    <mergeCell ref="AA170:AA171"/>
    <mergeCell ref="AA172:AA173"/>
    <mergeCell ref="AA174:AA175"/>
    <mergeCell ref="AA176:AA177"/>
    <mergeCell ref="AA178:AA179"/>
    <mergeCell ref="AA180:AA181"/>
    <mergeCell ref="AA182:AA183"/>
    <mergeCell ref="AA184:AA185"/>
    <mergeCell ref="AA186:AA187"/>
    <mergeCell ref="AA188:AA189"/>
    <mergeCell ref="AA190:AA191"/>
    <mergeCell ref="AA192:AA193"/>
    <mergeCell ref="AA194:AA195"/>
    <mergeCell ref="AA196:AA197"/>
    <mergeCell ref="AA198:AA199"/>
    <mergeCell ref="AA200:AA201"/>
    <mergeCell ref="AA134:AA135"/>
    <mergeCell ref="AA136:AA137"/>
    <mergeCell ref="AA138:AA139"/>
    <mergeCell ref="AA140:AA141"/>
    <mergeCell ref="AA142:AA143"/>
    <mergeCell ref="AA144:AA145"/>
    <mergeCell ref="AA146:AA147"/>
    <mergeCell ref="AA148:AA149"/>
    <mergeCell ref="AA150:AA151"/>
    <mergeCell ref="AA152:AA153"/>
    <mergeCell ref="AA154:AA155"/>
    <mergeCell ref="AA156:AA157"/>
    <mergeCell ref="AA158:AA159"/>
    <mergeCell ref="AA160:AA161"/>
    <mergeCell ref="AA162:AA163"/>
    <mergeCell ref="AA164:AA165"/>
    <mergeCell ref="AA166:AA167"/>
    <mergeCell ref="AA100:AA101"/>
    <mergeCell ref="AA102:AA103"/>
    <mergeCell ref="AA104:AA105"/>
    <mergeCell ref="AA106:AA107"/>
    <mergeCell ref="AA108:AA109"/>
    <mergeCell ref="AA110:AA111"/>
    <mergeCell ref="AA112:AA113"/>
    <mergeCell ref="AA114:AA115"/>
    <mergeCell ref="AA116:AA117"/>
    <mergeCell ref="AA118:AA119"/>
    <mergeCell ref="AA120:AA121"/>
    <mergeCell ref="AA122:AA123"/>
    <mergeCell ref="AA124:AA125"/>
    <mergeCell ref="AA126:AA127"/>
    <mergeCell ref="AA128:AA129"/>
    <mergeCell ref="AA130:AA131"/>
    <mergeCell ref="AA132:AA133"/>
    <mergeCell ref="AA66:AA67"/>
    <mergeCell ref="AA68:AA69"/>
    <mergeCell ref="AA70:AA71"/>
    <mergeCell ref="AA72:AA73"/>
    <mergeCell ref="AA74:AA75"/>
    <mergeCell ref="AA76:AA77"/>
    <mergeCell ref="AA78:AA79"/>
    <mergeCell ref="AA80:AA81"/>
    <mergeCell ref="AA82:AA83"/>
    <mergeCell ref="AA84:AA85"/>
    <mergeCell ref="AA86:AA87"/>
    <mergeCell ref="AA88:AA89"/>
    <mergeCell ref="AA90:AA91"/>
    <mergeCell ref="AA92:AA93"/>
    <mergeCell ref="AA94:AA95"/>
    <mergeCell ref="AA96:AA97"/>
    <mergeCell ref="AA98:AA99"/>
    <mergeCell ref="BD304:BD305"/>
    <mergeCell ref="BD306:BD307"/>
    <mergeCell ref="BD308:BD309"/>
    <mergeCell ref="BD310:BD311"/>
    <mergeCell ref="BD312:BD313"/>
    <mergeCell ref="AA14:AA15"/>
    <mergeCell ref="AA16:AA17"/>
    <mergeCell ref="AA18:AA19"/>
    <mergeCell ref="AA20:AA21"/>
    <mergeCell ref="AA22:AA23"/>
    <mergeCell ref="AA24:AA25"/>
    <mergeCell ref="AA26:AA27"/>
    <mergeCell ref="AA28:AA29"/>
    <mergeCell ref="AA30:AA31"/>
    <mergeCell ref="AA32:AA33"/>
    <mergeCell ref="AA34:AA35"/>
    <mergeCell ref="AA36:AA37"/>
    <mergeCell ref="AA38:AA39"/>
    <mergeCell ref="AA40:AA41"/>
    <mergeCell ref="AA42:AA43"/>
    <mergeCell ref="AA44:AA45"/>
    <mergeCell ref="AA46:AA47"/>
    <mergeCell ref="AA48:AA49"/>
    <mergeCell ref="AA50:AA51"/>
    <mergeCell ref="AA52:AA53"/>
    <mergeCell ref="AA54:AA55"/>
    <mergeCell ref="AA56:AA57"/>
    <mergeCell ref="AA58:AA59"/>
    <mergeCell ref="AA60:AA61"/>
    <mergeCell ref="AA62:AA63"/>
    <mergeCell ref="AA64:AA65"/>
    <mergeCell ref="BD270:BD271"/>
    <mergeCell ref="BD272:BD273"/>
    <mergeCell ref="BD274:BD275"/>
    <mergeCell ref="BD276:BD277"/>
    <mergeCell ref="BD278:BD279"/>
    <mergeCell ref="BD280:BD281"/>
    <mergeCell ref="BD282:BD283"/>
    <mergeCell ref="BD284:BD285"/>
    <mergeCell ref="BD286:BD287"/>
    <mergeCell ref="BD288:BD289"/>
    <mergeCell ref="BD290:BD291"/>
    <mergeCell ref="BD292:BD293"/>
    <mergeCell ref="BD294:BD295"/>
    <mergeCell ref="BD296:BD297"/>
    <mergeCell ref="BD298:BD299"/>
    <mergeCell ref="BD300:BD301"/>
    <mergeCell ref="BD302:BD303"/>
    <mergeCell ref="BD236:BD237"/>
    <mergeCell ref="BD238:BD239"/>
    <mergeCell ref="BD240:BD241"/>
    <mergeCell ref="BD242:BD243"/>
    <mergeCell ref="BD244:BD245"/>
    <mergeCell ref="BD246:BD247"/>
    <mergeCell ref="BD248:BD249"/>
    <mergeCell ref="BD250:BD251"/>
    <mergeCell ref="BD252:BD253"/>
    <mergeCell ref="BD254:BD255"/>
    <mergeCell ref="BD256:BD257"/>
    <mergeCell ref="BD258:BD259"/>
    <mergeCell ref="BD260:BD261"/>
    <mergeCell ref="BD262:BD263"/>
    <mergeCell ref="BD264:BD265"/>
    <mergeCell ref="BD266:BD267"/>
    <mergeCell ref="BD200:BD201"/>
    <mergeCell ref="BD268:BD269"/>
    <mergeCell ref="BD202:BD203"/>
    <mergeCell ref="BD204:BD205"/>
    <mergeCell ref="BD206:BD207"/>
    <mergeCell ref="BD208:BD209"/>
    <mergeCell ref="BD210:BD211"/>
    <mergeCell ref="BD212:BD213"/>
    <mergeCell ref="BD214:BD215"/>
    <mergeCell ref="BD216:BD217"/>
    <mergeCell ref="BD218:BD219"/>
    <mergeCell ref="BD220:BD221"/>
    <mergeCell ref="BD222:BD223"/>
    <mergeCell ref="BD224:BD225"/>
    <mergeCell ref="BD226:BD227"/>
    <mergeCell ref="BD228:BD229"/>
    <mergeCell ref="BD230:BD231"/>
    <mergeCell ref="BD232:BD233"/>
    <mergeCell ref="BD234:BD235"/>
    <mergeCell ref="BD166:BD167"/>
    <mergeCell ref="BD168:BD169"/>
    <mergeCell ref="BD170:BD171"/>
    <mergeCell ref="BD172:BD173"/>
    <mergeCell ref="BD174:BD175"/>
    <mergeCell ref="BD176:BD177"/>
    <mergeCell ref="BD178:BD179"/>
    <mergeCell ref="BD180:BD181"/>
    <mergeCell ref="BD182:BD183"/>
    <mergeCell ref="BD184:BD185"/>
    <mergeCell ref="BD186:BD187"/>
    <mergeCell ref="BD188:BD189"/>
    <mergeCell ref="BD190:BD191"/>
    <mergeCell ref="BD192:BD193"/>
    <mergeCell ref="BD194:BD195"/>
    <mergeCell ref="BD196:BD197"/>
    <mergeCell ref="BD198:BD199"/>
    <mergeCell ref="BD132:BD133"/>
    <mergeCell ref="BD134:BD135"/>
    <mergeCell ref="BD136:BD137"/>
    <mergeCell ref="BD138:BD139"/>
    <mergeCell ref="BD140:BD141"/>
    <mergeCell ref="BD142:BD143"/>
    <mergeCell ref="BD144:BD145"/>
    <mergeCell ref="BD146:BD147"/>
    <mergeCell ref="BD148:BD149"/>
    <mergeCell ref="BD150:BD151"/>
    <mergeCell ref="BD152:BD153"/>
    <mergeCell ref="BD154:BD155"/>
    <mergeCell ref="BD156:BD157"/>
    <mergeCell ref="BD158:BD159"/>
    <mergeCell ref="BD160:BD161"/>
    <mergeCell ref="BD162:BD163"/>
    <mergeCell ref="BD164:BD165"/>
    <mergeCell ref="BD98:BD99"/>
    <mergeCell ref="BD100:BD101"/>
    <mergeCell ref="BD102:BD103"/>
    <mergeCell ref="BD104:BD105"/>
    <mergeCell ref="BD106:BD107"/>
    <mergeCell ref="BD108:BD109"/>
    <mergeCell ref="BD110:BD111"/>
    <mergeCell ref="BD112:BD113"/>
    <mergeCell ref="BD114:BD115"/>
    <mergeCell ref="BD116:BD117"/>
    <mergeCell ref="BD118:BD119"/>
    <mergeCell ref="BD120:BD121"/>
    <mergeCell ref="BD122:BD123"/>
    <mergeCell ref="BD124:BD125"/>
    <mergeCell ref="BD126:BD127"/>
    <mergeCell ref="BD128:BD129"/>
    <mergeCell ref="BD130:BD131"/>
    <mergeCell ref="BD64:BD65"/>
    <mergeCell ref="BD66:BD67"/>
    <mergeCell ref="BD68:BD69"/>
    <mergeCell ref="BD70:BD71"/>
    <mergeCell ref="BD72:BD73"/>
    <mergeCell ref="BD74:BD75"/>
    <mergeCell ref="BD76:BD77"/>
    <mergeCell ref="BD78:BD79"/>
    <mergeCell ref="BD80:BD81"/>
    <mergeCell ref="BD82:BD83"/>
    <mergeCell ref="BD84:BD85"/>
    <mergeCell ref="BD86:BD87"/>
    <mergeCell ref="BD88:BD89"/>
    <mergeCell ref="BD90:BD91"/>
    <mergeCell ref="BD92:BD93"/>
    <mergeCell ref="BD94:BD95"/>
    <mergeCell ref="BD96:BD97"/>
    <mergeCell ref="BC300:BC301"/>
    <mergeCell ref="BC302:BC303"/>
    <mergeCell ref="BC304:BC305"/>
    <mergeCell ref="BC306:BC307"/>
    <mergeCell ref="BC308:BC309"/>
    <mergeCell ref="BC310:BC311"/>
    <mergeCell ref="BC312:BC313"/>
    <mergeCell ref="BD14:BD15"/>
    <mergeCell ref="BD16:BD17"/>
    <mergeCell ref="BD18:BD19"/>
    <mergeCell ref="BD20:BD21"/>
    <mergeCell ref="BD22:BD23"/>
    <mergeCell ref="BD24:BD25"/>
    <mergeCell ref="BD26:BD27"/>
    <mergeCell ref="BD28:BD29"/>
    <mergeCell ref="BD30:BD31"/>
    <mergeCell ref="BD32:BD33"/>
    <mergeCell ref="BD34:BD35"/>
    <mergeCell ref="BD36:BD37"/>
    <mergeCell ref="BD38:BD39"/>
    <mergeCell ref="BD40:BD41"/>
    <mergeCell ref="BD42:BD43"/>
    <mergeCell ref="BD44:BD45"/>
    <mergeCell ref="BD46:BD47"/>
    <mergeCell ref="BD48:BD49"/>
    <mergeCell ref="BD50:BD51"/>
    <mergeCell ref="BD52:BD53"/>
    <mergeCell ref="BD54:BD55"/>
    <mergeCell ref="BD56:BD57"/>
    <mergeCell ref="BD58:BD59"/>
    <mergeCell ref="BD60:BD61"/>
    <mergeCell ref="BD62:BD63"/>
    <mergeCell ref="BC266:BC267"/>
    <mergeCell ref="BC268:BC269"/>
    <mergeCell ref="BC270:BC271"/>
    <mergeCell ref="BC272:BC273"/>
    <mergeCell ref="BC274:BC275"/>
    <mergeCell ref="BC276:BC277"/>
    <mergeCell ref="BC278:BC279"/>
    <mergeCell ref="BC280:BC281"/>
    <mergeCell ref="BC282:BC283"/>
    <mergeCell ref="BC284:BC285"/>
    <mergeCell ref="BC286:BC287"/>
    <mergeCell ref="BC288:BC289"/>
    <mergeCell ref="BC290:BC291"/>
    <mergeCell ref="BC292:BC293"/>
    <mergeCell ref="BC294:BC295"/>
    <mergeCell ref="BC296:BC297"/>
    <mergeCell ref="BC298:BC299"/>
    <mergeCell ref="BC232:BC233"/>
    <mergeCell ref="BC234:BC235"/>
    <mergeCell ref="BC236:BC237"/>
    <mergeCell ref="BC238:BC239"/>
    <mergeCell ref="BC240:BC241"/>
    <mergeCell ref="BC242:BC243"/>
    <mergeCell ref="BC244:BC245"/>
    <mergeCell ref="BC246:BC247"/>
    <mergeCell ref="BC248:BC249"/>
    <mergeCell ref="BC250:BC251"/>
    <mergeCell ref="BC252:BC253"/>
    <mergeCell ref="BC254:BC255"/>
    <mergeCell ref="BC256:BC257"/>
    <mergeCell ref="BC258:BC259"/>
    <mergeCell ref="BC260:BC261"/>
    <mergeCell ref="BC262:BC263"/>
    <mergeCell ref="BC264:BC265"/>
    <mergeCell ref="BC198:BC199"/>
    <mergeCell ref="BC200:BC201"/>
    <mergeCell ref="BC202:BC203"/>
    <mergeCell ref="BC204:BC205"/>
    <mergeCell ref="BC206:BC207"/>
    <mergeCell ref="BC208:BC209"/>
    <mergeCell ref="BC210:BC211"/>
    <mergeCell ref="BC212:BC213"/>
    <mergeCell ref="BC214:BC215"/>
    <mergeCell ref="BC216:BC217"/>
    <mergeCell ref="BC218:BC219"/>
    <mergeCell ref="BC220:BC221"/>
    <mergeCell ref="BC222:BC223"/>
    <mergeCell ref="BC224:BC225"/>
    <mergeCell ref="BC226:BC227"/>
    <mergeCell ref="BC228:BC229"/>
    <mergeCell ref="BC230:BC231"/>
    <mergeCell ref="BC164:BC165"/>
    <mergeCell ref="BC166:BC167"/>
    <mergeCell ref="BC168:BC169"/>
    <mergeCell ref="BC170:BC171"/>
    <mergeCell ref="BC172:BC173"/>
    <mergeCell ref="BC174:BC175"/>
    <mergeCell ref="BC176:BC177"/>
    <mergeCell ref="BC178:BC179"/>
    <mergeCell ref="BC180:BC181"/>
    <mergeCell ref="BC182:BC183"/>
    <mergeCell ref="BC184:BC185"/>
    <mergeCell ref="BC186:BC187"/>
    <mergeCell ref="BC188:BC189"/>
    <mergeCell ref="BC190:BC191"/>
    <mergeCell ref="BC192:BC193"/>
    <mergeCell ref="BC194:BC195"/>
    <mergeCell ref="BC196:BC197"/>
    <mergeCell ref="BC130:BC131"/>
    <mergeCell ref="BC132:BC133"/>
    <mergeCell ref="BC134:BC135"/>
    <mergeCell ref="BC136:BC137"/>
    <mergeCell ref="BC138:BC139"/>
    <mergeCell ref="BC140:BC141"/>
    <mergeCell ref="BC142:BC143"/>
    <mergeCell ref="BC144:BC145"/>
    <mergeCell ref="BC146:BC147"/>
    <mergeCell ref="BC148:BC149"/>
    <mergeCell ref="BC150:BC151"/>
    <mergeCell ref="BC152:BC153"/>
    <mergeCell ref="BC154:BC155"/>
    <mergeCell ref="BC156:BC157"/>
    <mergeCell ref="BC158:BC159"/>
    <mergeCell ref="BC160:BC161"/>
    <mergeCell ref="BC162:BC163"/>
    <mergeCell ref="BC96:BC97"/>
    <mergeCell ref="BC98:BC99"/>
    <mergeCell ref="BC100:BC101"/>
    <mergeCell ref="BC102:BC103"/>
    <mergeCell ref="BC104:BC105"/>
    <mergeCell ref="BC106:BC107"/>
    <mergeCell ref="BC108:BC109"/>
    <mergeCell ref="BC110:BC111"/>
    <mergeCell ref="BC112:BC113"/>
    <mergeCell ref="BC114:BC115"/>
    <mergeCell ref="BC116:BC117"/>
    <mergeCell ref="BC118:BC119"/>
    <mergeCell ref="BC120:BC121"/>
    <mergeCell ref="BC122:BC123"/>
    <mergeCell ref="BC124:BC125"/>
    <mergeCell ref="BC126:BC127"/>
    <mergeCell ref="BC128:BC129"/>
    <mergeCell ref="BC62:BC63"/>
    <mergeCell ref="BC64:BC65"/>
    <mergeCell ref="BC66:BC67"/>
    <mergeCell ref="BC68:BC69"/>
    <mergeCell ref="BC70:BC71"/>
    <mergeCell ref="BC72:BC73"/>
    <mergeCell ref="BC74:BC75"/>
    <mergeCell ref="BC76:BC77"/>
    <mergeCell ref="BC78:BC79"/>
    <mergeCell ref="BC80:BC81"/>
    <mergeCell ref="BC82:BC83"/>
    <mergeCell ref="BC84:BC85"/>
    <mergeCell ref="BC86:BC87"/>
    <mergeCell ref="BC88:BC89"/>
    <mergeCell ref="BC90:BC91"/>
    <mergeCell ref="BC92:BC93"/>
    <mergeCell ref="BC94:BC95"/>
    <mergeCell ref="BB298:BB299"/>
    <mergeCell ref="BB300:BB301"/>
    <mergeCell ref="BB302:BB303"/>
    <mergeCell ref="BB304:BB305"/>
    <mergeCell ref="BB306:BB307"/>
    <mergeCell ref="BB308:BB309"/>
    <mergeCell ref="BB310:BB311"/>
    <mergeCell ref="BB312:BB313"/>
    <mergeCell ref="BC14:BC15"/>
    <mergeCell ref="BC16:BC17"/>
    <mergeCell ref="BC18:BC19"/>
    <mergeCell ref="BC20:BC21"/>
    <mergeCell ref="BC22:BC23"/>
    <mergeCell ref="BC24:BC25"/>
    <mergeCell ref="BC26:BC27"/>
    <mergeCell ref="BC28:BC29"/>
    <mergeCell ref="BC30:BC31"/>
    <mergeCell ref="BC32:BC33"/>
    <mergeCell ref="BC34:BC35"/>
    <mergeCell ref="BC36:BC37"/>
    <mergeCell ref="BC38:BC39"/>
    <mergeCell ref="BC40:BC41"/>
    <mergeCell ref="BC42:BC43"/>
    <mergeCell ref="BC44:BC45"/>
    <mergeCell ref="BC46:BC47"/>
    <mergeCell ref="BC48:BC49"/>
    <mergeCell ref="BC50:BC51"/>
    <mergeCell ref="BC52:BC53"/>
    <mergeCell ref="BC54:BC55"/>
    <mergeCell ref="BC56:BC57"/>
    <mergeCell ref="BC58:BC59"/>
    <mergeCell ref="BC60:BC61"/>
    <mergeCell ref="BB264:BB265"/>
    <mergeCell ref="BB266:BB267"/>
    <mergeCell ref="BB268:BB269"/>
    <mergeCell ref="BB270:BB271"/>
    <mergeCell ref="BB272:BB273"/>
    <mergeCell ref="BB274:BB275"/>
    <mergeCell ref="BB276:BB277"/>
    <mergeCell ref="BB278:BB279"/>
    <mergeCell ref="BB280:BB281"/>
    <mergeCell ref="BB282:BB283"/>
    <mergeCell ref="BB284:BB285"/>
    <mergeCell ref="BB286:BB287"/>
    <mergeCell ref="BB288:BB289"/>
    <mergeCell ref="BB290:BB291"/>
    <mergeCell ref="BB292:BB293"/>
    <mergeCell ref="BB294:BB295"/>
    <mergeCell ref="BB296:BB297"/>
    <mergeCell ref="BB230:BB231"/>
    <mergeCell ref="BB232:BB233"/>
    <mergeCell ref="BB234:BB235"/>
    <mergeCell ref="BB236:BB237"/>
    <mergeCell ref="BB238:BB239"/>
    <mergeCell ref="BB240:BB241"/>
    <mergeCell ref="BB242:BB243"/>
    <mergeCell ref="BB244:BB245"/>
    <mergeCell ref="BB246:BB247"/>
    <mergeCell ref="BB248:BB249"/>
    <mergeCell ref="BB250:BB251"/>
    <mergeCell ref="BB252:BB253"/>
    <mergeCell ref="BB254:BB255"/>
    <mergeCell ref="BB256:BB257"/>
    <mergeCell ref="BB258:BB259"/>
    <mergeCell ref="BB260:BB261"/>
    <mergeCell ref="BB262:BB263"/>
    <mergeCell ref="BB196:BB197"/>
    <mergeCell ref="BB198:BB199"/>
    <mergeCell ref="BB200:BB201"/>
    <mergeCell ref="BB202:BB203"/>
    <mergeCell ref="BB204:BB205"/>
    <mergeCell ref="BB206:BB207"/>
    <mergeCell ref="BB208:BB209"/>
    <mergeCell ref="BB210:BB211"/>
    <mergeCell ref="BB212:BB213"/>
    <mergeCell ref="BB214:BB215"/>
    <mergeCell ref="BB216:BB217"/>
    <mergeCell ref="BB218:BB219"/>
    <mergeCell ref="BB220:BB221"/>
    <mergeCell ref="BB222:BB223"/>
    <mergeCell ref="BB224:BB225"/>
    <mergeCell ref="BB226:BB227"/>
    <mergeCell ref="BB228:BB229"/>
    <mergeCell ref="BB162:BB163"/>
    <mergeCell ref="BB164:BB165"/>
    <mergeCell ref="BB166:BB167"/>
    <mergeCell ref="BB168:BB169"/>
    <mergeCell ref="BB170:BB171"/>
    <mergeCell ref="BB172:BB173"/>
    <mergeCell ref="BB174:BB175"/>
    <mergeCell ref="BB176:BB177"/>
    <mergeCell ref="BB178:BB179"/>
    <mergeCell ref="BB180:BB181"/>
    <mergeCell ref="BB182:BB183"/>
    <mergeCell ref="BB184:BB185"/>
    <mergeCell ref="BB186:BB187"/>
    <mergeCell ref="BB188:BB189"/>
    <mergeCell ref="BB190:BB191"/>
    <mergeCell ref="BB192:BB193"/>
    <mergeCell ref="BB194:BB195"/>
    <mergeCell ref="BB128:BB129"/>
    <mergeCell ref="BB130:BB131"/>
    <mergeCell ref="BB132:BB133"/>
    <mergeCell ref="BB134:BB135"/>
    <mergeCell ref="BB136:BB137"/>
    <mergeCell ref="BB138:BB139"/>
    <mergeCell ref="BB140:BB141"/>
    <mergeCell ref="BB142:BB143"/>
    <mergeCell ref="BB144:BB145"/>
    <mergeCell ref="BB146:BB147"/>
    <mergeCell ref="BB148:BB149"/>
    <mergeCell ref="BB150:BB151"/>
    <mergeCell ref="BB152:BB153"/>
    <mergeCell ref="BB154:BB155"/>
    <mergeCell ref="BB156:BB157"/>
    <mergeCell ref="BB158:BB159"/>
    <mergeCell ref="BB160:BB161"/>
    <mergeCell ref="BB94:BB95"/>
    <mergeCell ref="BB96:BB97"/>
    <mergeCell ref="BB98:BB99"/>
    <mergeCell ref="BB100:BB101"/>
    <mergeCell ref="BB102:BB103"/>
    <mergeCell ref="BB104:BB105"/>
    <mergeCell ref="BB106:BB107"/>
    <mergeCell ref="BB108:BB109"/>
    <mergeCell ref="BB110:BB111"/>
    <mergeCell ref="BB112:BB113"/>
    <mergeCell ref="BB114:BB115"/>
    <mergeCell ref="BB116:BB117"/>
    <mergeCell ref="BB118:BB119"/>
    <mergeCell ref="BB120:BB121"/>
    <mergeCell ref="BB122:BB123"/>
    <mergeCell ref="BB124:BB125"/>
    <mergeCell ref="BB126:BB127"/>
    <mergeCell ref="BB60:BB61"/>
    <mergeCell ref="BB62:BB63"/>
    <mergeCell ref="BB64:BB65"/>
    <mergeCell ref="BB66:BB67"/>
    <mergeCell ref="BB68:BB69"/>
    <mergeCell ref="BB70:BB71"/>
    <mergeCell ref="BB72:BB73"/>
    <mergeCell ref="BB74:BB75"/>
    <mergeCell ref="BB76:BB77"/>
    <mergeCell ref="BB78:BB79"/>
    <mergeCell ref="BB80:BB81"/>
    <mergeCell ref="BB82:BB83"/>
    <mergeCell ref="BB84:BB85"/>
    <mergeCell ref="BB86:BB87"/>
    <mergeCell ref="BB88:BB89"/>
    <mergeCell ref="BB90:BB91"/>
    <mergeCell ref="BB92:BB93"/>
    <mergeCell ref="BA296:BA297"/>
    <mergeCell ref="BA298:BA299"/>
    <mergeCell ref="BA300:BA301"/>
    <mergeCell ref="BA302:BA303"/>
    <mergeCell ref="BA304:BA305"/>
    <mergeCell ref="BA306:BA307"/>
    <mergeCell ref="BA308:BA309"/>
    <mergeCell ref="BA310:BA311"/>
    <mergeCell ref="BA312:BA313"/>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 ref="BB44:BB45"/>
    <mergeCell ref="BB46:BB47"/>
    <mergeCell ref="BB48:BB49"/>
    <mergeCell ref="BB50:BB51"/>
    <mergeCell ref="BB52:BB53"/>
    <mergeCell ref="BB54:BB55"/>
    <mergeCell ref="BB56:BB57"/>
    <mergeCell ref="BB58:BB59"/>
    <mergeCell ref="BA262:BA263"/>
    <mergeCell ref="BA264:BA265"/>
    <mergeCell ref="BA266:BA267"/>
    <mergeCell ref="BA268:BA269"/>
    <mergeCell ref="BA270:BA271"/>
    <mergeCell ref="BA272:BA273"/>
    <mergeCell ref="BA274:BA275"/>
    <mergeCell ref="BA276:BA277"/>
    <mergeCell ref="BA278:BA279"/>
    <mergeCell ref="BA280:BA281"/>
    <mergeCell ref="BA282:BA283"/>
    <mergeCell ref="BA284:BA285"/>
    <mergeCell ref="BA286:BA287"/>
    <mergeCell ref="BA288:BA289"/>
    <mergeCell ref="BA290:BA291"/>
    <mergeCell ref="BA292:BA293"/>
    <mergeCell ref="BA294:BA295"/>
    <mergeCell ref="BA228:BA229"/>
    <mergeCell ref="BA230:BA231"/>
    <mergeCell ref="BA232:BA233"/>
    <mergeCell ref="BA234:BA235"/>
    <mergeCell ref="BA236:BA237"/>
    <mergeCell ref="BA238:BA239"/>
    <mergeCell ref="BA240:BA241"/>
    <mergeCell ref="BA242:BA243"/>
    <mergeCell ref="BA244:BA245"/>
    <mergeCell ref="BA246:BA247"/>
    <mergeCell ref="BA248:BA249"/>
    <mergeCell ref="BA250:BA251"/>
    <mergeCell ref="BA252:BA253"/>
    <mergeCell ref="BA254:BA255"/>
    <mergeCell ref="BA256:BA257"/>
    <mergeCell ref="BA258:BA259"/>
    <mergeCell ref="BA260:BA261"/>
    <mergeCell ref="BA194:BA195"/>
    <mergeCell ref="BA196:BA197"/>
    <mergeCell ref="BA198:BA199"/>
    <mergeCell ref="BA200:BA201"/>
    <mergeCell ref="BA202:BA203"/>
    <mergeCell ref="BA204:BA205"/>
    <mergeCell ref="BA206:BA207"/>
    <mergeCell ref="BA208:BA209"/>
    <mergeCell ref="BA210:BA211"/>
    <mergeCell ref="BA212:BA213"/>
    <mergeCell ref="BA214:BA215"/>
    <mergeCell ref="BA216:BA217"/>
    <mergeCell ref="BA218:BA219"/>
    <mergeCell ref="BA220:BA221"/>
    <mergeCell ref="BA222:BA223"/>
    <mergeCell ref="BA224:BA225"/>
    <mergeCell ref="BA226:BA227"/>
    <mergeCell ref="BA160:BA161"/>
    <mergeCell ref="BA162:BA163"/>
    <mergeCell ref="BA164:BA165"/>
    <mergeCell ref="BA166:BA167"/>
    <mergeCell ref="BA168:BA169"/>
    <mergeCell ref="BA170:BA171"/>
    <mergeCell ref="BA172:BA173"/>
    <mergeCell ref="BA174:BA175"/>
    <mergeCell ref="BA176:BA177"/>
    <mergeCell ref="BA178:BA179"/>
    <mergeCell ref="BA180:BA181"/>
    <mergeCell ref="BA182:BA183"/>
    <mergeCell ref="BA184:BA185"/>
    <mergeCell ref="BA186:BA187"/>
    <mergeCell ref="BA188:BA189"/>
    <mergeCell ref="BA190:BA191"/>
    <mergeCell ref="BA192:BA193"/>
    <mergeCell ref="BA126:BA127"/>
    <mergeCell ref="BA128:BA129"/>
    <mergeCell ref="BA130:BA131"/>
    <mergeCell ref="BA132:BA133"/>
    <mergeCell ref="BA134:BA135"/>
    <mergeCell ref="BA136:BA137"/>
    <mergeCell ref="BA138:BA139"/>
    <mergeCell ref="BA140:BA141"/>
    <mergeCell ref="BA142:BA143"/>
    <mergeCell ref="BA144:BA145"/>
    <mergeCell ref="BA146:BA147"/>
    <mergeCell ref="BA148:BA149"/>
    <mergeCell ref="BA150:BA151"/>
    <mergeCell ref="BA152:BA153"/>
    <mergeCell ref="BA154:BA155"/>
    <mergeCell ref="BA156:BA157"/>
    <mergeCell ref="BA158:BA159"/>
    <mergeCell ref="BA92:BA93"/>
    <mergeCell ref="BA94:BA95"/>
    <mergeCell ref="BA96:BA97"/>
    <mergeCell ref="BA98:BA99"/>
    <mergeCell ref="BA100:BA101"/>
    <mergeCell ref="BA102:BA103"/>
    <mergeCell ref="BA104:BA105"/>
    <mergeCell ref="BA106:BA107"/>
    <mergeCell ref="BA108:BA109"/>
    <mergeCell ref="BA110:BA111"/>
    <mergeCell ref="BA112:BA113"/>
    <mergeCell ref="BA114:BA115"/>
    <mergeCell ref="BA116:BA117"/>
    <mergeCell ref="BA118:BA119"/>
    <mergeCell ref="BA120:BA121"/>
    <mergeCell ref="BA122:BA123"/>
    <mergeCell ref="BA124:BA125"/>
    <mergeCell ref="BA58:BA59"/>
    <mergeCell ref="BA60:BA61"/>
    <mergeCell ref="BA62:BA63"/>
    <mergeCell ref="BA64:BA65"/>
    <mergeCell ref="BA66:BA67"/>
    <mergeCell ref="BA68:BA69"/>
    <mergeCell ref="BA70:BA71"/>
    <mergeCell ref="BA72:BA73"/>
    <mergeCell ref="BA74:BA75"/>
    <mergeCell ref="BA76:BA77"/>
    <mergeCell ref="BA78:BA79"/>
    <mergeCell ref="BA80:BA81"/>
    <mergeCell ref="BA82:BA83"/>
    <mergeCell ref="BA84:BA85"/>
    <mergeCell ref="BA86:BA87"/>
    <mergeCell ref="BA88:BA89"/>
    <mergeCell ref="BA90:BA91"/>
    <mergeCell ref="BA26:BA27"/>
    <mergeCell ref="BA28:BA29"/>
    <mergeCell ref="BA30:BA31"/>
    <mergeCell ref="BA32:BA33"/>
    <mergeCell ref="BA34:BA35"/>
    <mergeCell ref="BA36:BA37"/>
    <mergeCell ref="BA38:BA39"/>
    <mergeCell ref="BA40:BA41"/>
    <mergeCell ref="BA42:BA43"/>
    <mergeCell ref="BA44:BA45"/>
    <mergeCell ref="BA46:BA47"/>
    <mergeCell ref="BA48:BA49"/>
    <mergeCell ref="BA50:BA51"/>
    <mergeCell ref="BA52:BA53"/>
    <mergeCell ref="BA54:BA55"/>
    <mergeCell ref="BA56:BA57"/>
    <mergeCell ref="B52:B53"/>
    <mergeCell ref="H52:H53"/>
    <mergeCell ref="H54:H55"/>
    <mergeCell ref="H56:H57"/>
    <mergeCell ref="E42:E43"/>
    <mergeCell ref="E36:E37"/>
    <mergeCell ref="C36:C37"/>
    <mergeCell ref="D36:D37"/>
    <mergeCell ref="D48:D49"/>
    <mergeCell ref="E48:E49"/>
    <mergeCell ref="F26:F27"/>
    <mergeCell ref="F28:F29"/>
    <mergeCell ref="F30:F31"/>
    <mergeCell ref="F32:F33"/>
    <mergeCell ref="F34:F35"/>
    <mergeCell ref="F36:F37"/>
    <mergeCell ref="C188:C189"/>
    <mergeCell ref="AA12:AF12"/>
    <mergeCell ref="AO12:AU12"/>
    <mergeCell ref="A9:S9"/>
    <mergeCell ref="BA14:BA15"/>
    <mergeCell ref="BA16:BA17"/>
    <mergeCell ref="BA18:BA19"/>
    <mergeCell ref="BA20:BA21"/>
    <mergeCell ref="BA22:BA23"/>
    <mergeCell ref="BA24:BA25"/>
    <mergeCell ref="A10:C10"/>
    <mergeCell ref="D10:T10"/>
    <mergeCell ref="A11:C11"/>
    <mergeCell ref="D11:T11"/>
    <mergeCell ref="R23:T23"/>
    <mergeCell ref="R24:T24"/>
    <mergeCell ref="R25:T25"/>
    <mergeCell ref="H18:H19"/>
    <mergeCell ref="H20:H21"/>
    <mergeCell ref="H22:H23"/>
    <mergeCell ref="J12:K13"/>
    <mergeCell ref="V16:V17"/>
    <mergeCell ref="V18:V19"/>
    <mergeCell ref="V20:V21"/>
    <mergeCell ref="V22:V23"/>
    <mergeCell ref="B186:B187"/>
    <mergeCell ref="B184:B185"/>
    <mergeCell ref="B182:B183"/>
    <mergeCell ref="B180:B181"/>
    <mergeCell ref="B178:B179"/>
    <mergeCell ref="B176:B177"/>
    <mergeCell ref="B76:B77"/>
    <mergeCell ref="B128:B129"/>
    <mergeCell ref="B126:B127"/>
    <mergeCell ref="B140:B141"/>
    <mergeCell ref="B138:B139"/>
    <mergeCell ref="B136:B137"/>
    <mergeCell ref="B134:B135"/>
    <mergeCell ref="B86:B87"/>
    <mergeCell ref="B84:B85"/>
    <mergeCell ref="B82:B83"/>
    <mergeCell ref="B296:B297"/>
    <mergeCell ref="B294:B295"/>
    <mergeCell ref="B256:B257"/>
    <mergeCell ref="B254:B255"/>
    <mergeCell ref="B252:B253"/>
    <mergeCell ref="B280:B281"/>
    <mergeCell ref="B278:B279"/>
    <mergeCell ref="B276:B277"/>
    <mergeCell ref="B274:B275"/>
    <mergeCell ref="B272:B273"/>
    <mergeCell ref="B268:B269"/>
    <mergeCell ref="B266:B267"/>
    <mergeCell ref="B264:B265"/>
    <mergeCell ref="B244:B245"/>
    <mergeCell ref="B242:B243"/>
    <mergeCell ref="B188:B189"/>
    <mergeCell ref="B90:B91"/>
    <mergeCell ref="B230:B231"/>
    <mergeCell ref="B228:B229"/>
    <mergeCell ref="B232:B233"/>
    <mergeCell ref="B148:B149"/>
    <mergeCell ref="B146:B147"/>
    <mergeCell ref="T5:T6"/>
    <mergeCell ref="T7:T8"/>
    <mergeCell ref="R33:T33"/>
    <mergeCell ref="R35:T35"/>
    <mergeCell ref="V66:V67"/>
    <mergeCell ref="V68:V69"/>
    <mergeCell ref="B80:B81"/>
    <mergeCell ref="B78:B79"/>
    <mergeCell ref="B116:B117"/>
    <mergeCell ref="B114:B115"/>
    <mergeCell ref="B92:B93"/>
    <mergeCell ref="B104:B105"/>
    <mergeCell ref="B102:B103"/>
    <mergeCell ref="B88:B89"/>
    <mergeCell ref="B118:B119"/>
    <mergeCell ref="B120:B121"/>
    <mergeCell ref="U7:V8"/>
    <mergeCell ref="R66:T66"/>
    <mergeCell ref="R67:T67"/>
    <mergeCell ref="R68:T68"/>
    <mergeCell ref="R69:T69"/>
    <mergeCell ref="R70:T70"/>
    <mergeCell ref="R71:T71"/>
    <mergeCell ref="C66:C67"/>
    <mergeCell ref="D66:D67"/>
    <mergeCell ref="E66:E67"/>
    <mergeCell ref="U66:U67"/>
    <mergeCell ref="U68:U69"/>
    <mergeCell ref="U70:U71"/>
    <mergeCell ref="R53:T53"/>
    <mergeCell ref="R42:T42"/>
    <mergeCell ref="R43:T43"/>
    <mergeCell ref="R61:T61"/>
    <mergeCell ref="R62:T62"/>
    <mergeCell ref="A26:A27"/>
    <mergeCell ref="C24:C25"/>
    <mergeCell ref="C26:C27"/>
    <mergeCell ref="B26:B27"/>
    <mergeCell ref="L12:L13"/>
    <mergeCell ref="C38:C39"/>
    <mergeCell ref="D38:D39"/>
    <mergeCell ref="B36:B37"/>
    <mergeCell ref="B38:B39"/>
    <mergeCell ref="A12:A13"/>
    <mergeCell ref="A20:A21"/>
    <mergeCell ref="A22:A23"/>
    <mergeCell ref="C20:C21"/>
    <mergeCell ref="D20:D21"/>
    <mergeCell ref="A16:A17"/>
    <mergeCell ref="A18:A19"/>
    <mergeCell ref="H14:H15"/>
    <mergeCell ref="C14:C15"/>
    <mergeCell ref="D14:D15"/>
    <mergeCell ref="A14:A15"/>
    <mergeCell ref="E20:E21"/>
    <mergeCell ref="C22:C23"/>
    <mergeCell ref="D22:D23"/>
    <mergeCell ref="A34:A35"/>
    <mergeCell ref="B12:C13"/>
    <mergeCell ref="A52:A53"/>
    <mergeCell ref="R48:T48"/>
    <mergeCell ref="R49:T49"/>
    <mergeCell ref="R50:T50"/>
    <mergeCell ref="F40:F41"/>
    <mergeCell ref="A50:A51"/>
    <mergeCell ref="C50:C51"/>
    <mergeCell ref="D50:D51"/>
    <mergeCell ref="E50:E51"/>
    <mergeCell ref="D52:D53"/>
    <mergeCell ref="E52:E53"/>
    <mergeCell ref="I50:I51"/>
    <mergeCell ref="I52:I53"/>
    <mergeCell ref="I54:I55"/>
    <mergeCell ref="I56:I57"/>
    <mergeCell ref="I58:I59"/>
    <mergeCell ref="A58:A59"/>
    <mergeCell ref="B48:B49"/>
    <mergeCell ref="B50:B51"/>
    <mergeCell ref="B54:B55"/>
    <mergeCell ref="A56:A57"/>
    <mergeCell ref="C56:C57"/>
    <mergeCell ref="D56:D57"/>
    <mergeCell ref="E56:E57"/>
    <mergeCell ref="C52:C53"/>
    <mergeCell ref="C58:C59"/>
    <mergeCell ref="D58:D59"/>
    <mergeCell ref="A24:A25"/>
    <mergeCell ref="R14:T14"/>
    <mergeCell ref="F12:F13"/>
    <mergeCell ref="F14:F15"/>
    <mergeCell ref="F16:F17"/>
    <mergeCell ref="F20:F21"/>
    <mergeCell ref="F24:F25"/>
    <mergeCell ref="A1:V3"/>
    <mergeCell ref="D5:E5"/>
    <mergeCell ref="D7:E7"/>
    <mergeCell ref="A296:A297"/>
    <mergeCell ref="C296:C297"/>
    <mergeCell ref="D296:D297"/>
    <mergeCell ref="E296:E297"/>
    <mergeCell ref="H296:H297"/>
    <mergeCell ref="U296:U297"/>
    <mergeCell ref="V296:V297"/>
    <mergeCell ref="R294:T294"/>
    <mergeCell ref="R295:T295"/>
    <mergeCell ref="R296:T296"/>
    <mergeCell ref="R297:T297"/>
    <mergeCell ref="I294:I295"/>
    <mergeCell ref="E58:E59"/>
    <mergeCell ref="A54:A55"/>
    <mergeCell ref="C54:C55"/>
    <mergeCell ref="D54:D55"/>
    <mergeCell ref="E54:E55"/>
    <mergeCell ref="A40:A41"/>
    <mergeCell ref="A42:A43"/>
    <mergeCell ref="C40:C41"/>
    <mergeCell ref="D40:D41"/>
    <mergeCell ref="A36:A37"/>
    <mergeCell ref="A38:A39"/>
    <mergeCell ref="E22:E23"/>
    <mergeCell ref="C16:C17"/>
    <mergeCell ref="D16:D17"/>
    <mergeCell ref="E16:E17"/>
    <mergeCell ref="A302:A303"/>
    <mergeCell ref="C302:C303"/>
    <mergeCell ref="D302:D303"/>
    <mergeCell ref="E302:E303"/>
    <mergeCell ref="H302:H303"/>
    <mergeCell ref="U302:U303"/>
    <mergeCell ref="V302:V303"/>
    <mergeCell ref="R302:T302"/>
    <mergeCell ref="R303:T303"/>
    <mergeCell ref="I302:I303"/>
    <mergeCell ref="A298:A299"/>
    <mergeCell ref="C298:C299"/>
    <mergeCell ref="D298:D299"/>
    <mergeCell ref="E298:E299"/>
    <mergeCell ref="H298:H299"/>
    <mergeCell ref="U298:U299"/>
    <mergeCell ref="V298:V299"/>
    <mergeCell ref="A300:A301"/>
    <mergeCell ref="C300:C301"/>
    <mergeCell ref="D300:D301"/>
    <mergeCell ref="E300:E301"/>
    <mergeCell ref="H300:H301"/>
    <mergeCell ref="U300:U301"/>
    <mergeCell ref="V300:V301"/>
    <mergeCell ref="R298:T298"/>
    <mergeCell ref="R299:T299"/>
    <mergeCell ref="R300:T300"/>
    <mergeCell ref="B302:B303"/>
    <mergeCell ref="B300:B301"/>
    <mergeCell ref="B298:B299"/>
    <mergeCell ref="A292:A293"/>
    <mergeCell ref="C292:C293"/>
    <mergeCell ref="D292:D293"/>
    <mergeCell ref="E292:E293"/>
    <mergeCell ref="H292:H293"/>
    <mergeCell ref="U292:U293"/>
    <mergeCell ref="V292:V293"/>
    <mergeCell ref="R290:T290"/>
    <mergeCell ref="R291:T291"/>
    <mergeCell ref="R292:T292"/>
    <mergeCell ref="R293:T293"/>
    <mergeCell ref="I290:I291"/>
    <mergeCell ref="I292:I293"/>
    <mergeCell ref="A294:A295"/>
    <mergeCell ref="C294:C295"/>
    <mergeCell ref="D294:D295"/>
    <mergeCell ref="E294:E295"/>
    <mergeCell ref="H294:H295"/>
    <mergeCell ref="U294:U295"/>
    <mergeCell ref="V294:V295"/>
    <mergeCell ref="B290:B291"/>
    <mergeCell ref="B292:B293"/>
    <mergeCell ref="I296:I297"/>
    <mergeCell ref="R301:T301"/>
    <mergeCell ref="I298:I299"/>
    <mergeCell ref="I300:I301"/>
    <mergeCell ref="A286:A287"/>
    <mergeCell ref="C286:C287"/>
    <mergeCell ref="D286:D287"/>
    <mergeCell ref="E286:E287"/>
    <mergeCell ref="H286:H287"/>
    <mergeCell ref="U286:U287"/>
    <mergeCell ref="V286:V287"/>
    <mergeCell ref="R286:T286"/>
    <mergeCell ref="R287:T287"/>
    <mergeCell ref="R288:T288"/>
    <mergeCell ref="R289:T289"/>
    <mergeCell ref="I286:I287"/>
    <mergeCell ref="I288:I289"/>
    <mergeCell ref="A290:A291"/>
    <mergeCell ref="C290:C291"/>
    <mergeCell ref="D290:D291"/>
    <mergeCell ref="E290:E291"/>
    <mergeCell ref="H290:H291"/>
    <mergeCell ref="U290:U291"/>
    <mergeCell ref="V290:V291"/>
    <mergeCell ref="C288:C289"/>
    <mergeCell ref="D288:D289"/>
    <mergeCell ref="E288:E289"/>
    <mergeCell ref="H288:H289"/>
    <mergeCell ref="U288:U289"/>
    <mergeCell ref="V288:V289"/>
    <mergeCell ref="B286:B287"/>
    <mergeCell ref="B288:B289"/>
    <mergeCell ref="A288:A289"/>
    <mergeCell ref="F286:F287"/>
    <mergeCell ref="R276:T276"/>
    <mergeCell ref="R277:T277"/>
    <mergeCell ref="I274:I275"/>
    <mergeCell ref="I276:I277"/>
    <mergeCell ref="A278:A279"/>
    <mergeCell ref="C278:C279"/>
    <mergeCell ref="D278:D279"/>
    <mergeCell ref="E278:E279"/>
    <mergeCell ref="H278:H279"/>
    <mergeCell ref="U278:U279"/>
    <mergeCell ref="V278:V279"/>
    <mergeCell ref="A280:A281"/>
    <mergeCell ref="C280:C281"/>
    <mergeCell ref="D280:D281"/>
    <mergeCell ref="E280:E281"/>
    <mergeCell ref="H280:H281"/>
    <mergeCell ref="U280:U281"/>
    <mergeCell ref="V280:V281"/>
    <mergeCell ref="R278:T278"/>
    <mergeCell ref="R279:T279"/>
    <mergeCell ref="R280:T280"/>
    <mergeCell ref="R281:T281"/>
    <mergeCell ref="I278:I279"/>
    <mergeCell ref="I280:I281"/>
    <mergeCell ref="A276:A277"/>
    <mergeCell ref="C276:C277"/>
    <mergeCell ref="D276:D277"/>
    <mergeCell ref="E276:E277"/>
    <mergeCell ref="H276:H277"/>
    <mergeCell ref="A272:A273"/>
    <mergeCell ref="C272:C273"/>
    <mergeCell ref="D272:D273"/>
    <mergeCell ref="E272:E273"/>
    <mergeCell ref="H272:H273"/>
    <mergeCell ref="U272:U273"/>
    <mergeCell ref="V272:V273"/>
    <mergeCell ref="R270:T270"/>
    <mergeCell ref="R271:T271"/>
    <mergeCell ref="R272:T272"/>
    <mergeCell ref="R273:T273"/>
    <mergeCell ref="I270:I271"/>
    <mergeCell ref="I272:I273"/>
    <mergeCell ref="A274:A275"/>
    <mergeCell ref="C274:C275"/>
    <mergeCell ref="D274:D275"/>
    <mergeCell ref="E274:E275"/>
    <mergeCell ref="H274:H275"/>
    <mergeCell ref="U274:U275"/>
    <mergeCell ref="V274:V275"/>
    <mergeCell ref="R274:T274"/>
    <mergeCell ref="R275:T275"/>
    <mergeCell ref="U270:U271"/>
    <mergeCell ref="V270:V271"/>
    <mergeCell ref="D270:D271"/>
    <mergeCell ref="E270:E271"/>
    <mergeCell ref="H270:H271"/>
    <mergeCell ref="B270:B271"/>
    <mergeCell ref="A270:A271"/>
    <mergeCell ref="R264:T264"/>
    <mergeCell ref="R265:T265"/>
    <mergeCell ref="I262:I263"/>
    <mergeCell ref="I264:I265"/>
    <mergeCell ref="A266:A267"/>
    <mergeCell ref="C266:C267"/>
    <mergeCell ref="D266:D267"/>
    <mergeCell ref="E266:E267"/>
    <mergeCell ref="H266:H267"/>
    <mergeCell ref="U266:U267"/>
    <mergeCell ref="V266:V267"/>
    <mergeCell ref="A268:A269"/>
    <mergeCell ref="C268:C269"/>
    <mergeCell ref="D268:D269"/>
    <mergeCell ref="E268:E269"/>
    <mergeCell ref="H268:H269"/>
    <mergeCell ref="U268:U269"/>
    <mergeCell ref="V268:V269"/>
    <mergeCell ref="R266:T266"/>
    <mergeCell ref="R267:T267"/>
    <mergeCell ref="R268:T268"/>
    <mergeCell ref="R269:T269"/>
    <mergeCell ref="I266:I267"/>
    <mergeCell ref="I268:I269"/>
    <mergeCell ref="U264:U265"/>
    <mergeCell ref="V264:V265"/>
    <mergeCell ref="A264:A265"/>
    <mergeCell ref="C264:C265"/>
    <mergeCell ref="D264:D265"/>
    <mergeCell ref="E264:E265"/>
    <mergeCell ref="H264:H265"/>
    <mergeCell ref="A260:A261"/>
    <mergeCell ref="C260:C261"/>
    <mergeCell ref="D260:D261"/>
    <mergeCell ref="E260:E261"/>
    <mergeCell ref="H260:H261"/>
    <mergeCell ref="U260:U261"/>
    <mergeCell ref="V260:V261"/>
    <mergeCell ref="R258:T258"/>
    <mergeCell ref="R259:T259"/>
    <mergeCell ref="R260:T260"/>
    <mergeCell ref="R261:T261"/>
    <mergeCell ref="I258:I259"/>
    <mergeCell ref="I260:I261"/>
    <mergeCell ref="A262:A263"/>
    <mergeCell ref="C262:C263"/>
    <mergeCell ref="D262:D263"/>
    <mergeCell ref="E262:E263"/>
    <mergeCell ref="H262:H263"/>
    <mergeCell ref="U262:U263"/>
    <mergeCell ref="V262:V263"/>
    <mergeCell ref="R262:T262"/>
    <mergeCell ref="R263:T263"/>
    <mergeCell ref="H258:H259"/>
    <mergeCell ref="U258:U259"/>
    <mergeCell ref="V258:V259"/>
    <mergeCell ref="B262:B263"/>
    <mergeCell ref="B260:B261"/>
    <mergeCell ref="B258:B259"/>
    <mergeCell ref="A258:A259"/>
    <mergeCell ref="C258:C259"/>
    <mergeCell ref="D258:D259"/>
    <mergeCell ref="E258:E259"/>
    <mergeCell ref="R252:T252"/>
    <mergeCell ref="R253:T253"/>
    <mergeCell ref="I250:I251"/>
    <mergeCell ref="I252:I253"/>
    <mergeCell ref="A254:A255"/>
    <mergeCell ref="C254:C255"/>
    <mergeCell ref="D254:D255"/>
    <mergeCell ref="E254:E255"/>
    <mergeCell ref="H254:H255"/>
    <mergeCell ref="U254:U255"/>
    <mergeCell ref="V254:V255"/>
    <mergeCell ref="A256:A257"/>
    <mergeCell ref="C256:C257"/>
    <mergeCell ref="D256:D257"/>
    <mergeCell ref="E256:E257"/>
    <mergeCell ref="H256:H257"/>
    <mergeCell ref="U256:U257"/>
    <mergeCell ref="V256:V257"/>
    <mergeCell ref="R254:T254"/>
    <mergeCell ref="R255:T255"/>
    <mergeCell ref="R256:T256"/>
    <mergeCell ref="R257:T257"/>
    <mergeCell ref="I254:I255"/>
    <mergeCell ref="I256:I257"/>
    <mergeCell ref="A252:A253"/>
    <mergeCell ref="C252:C253"/>
    <mergeCell ref="D252:D253"/>
    <mergeCell ref="E252:E253"/>
    <mergeCell ref="H252:H253"/>
    <mergeCell ref="U252:U253"/>
    <mergeCell ref="V252:V253"/>
    <mergeCell ref="A248:A249"/>
    <mergeCell ref="C248:C249"/>
    <mergeCell ref="D248:D249"/>
    <mergeCell ref="E248:E249"/>
    <mergeCell ref="H248:H249"/>
    <mergeCell ref="U248:U249"/>
    <mergeCell ref="V248:V249"/>
    <mergeCell ref="R246:T246"/>
    <mergeCell ref="R247:T247"/>
    <mergeCell ref="R248:T248"/>
    <mergeCell ref="R249:T249"/>
    <mergeCell ref="I246:I247"/>
    <mergeCell ref="I248:I249"/>
    <mergeCell ref="A250:A251"/>
    <mergeCell ref="C250:C251"/>
    <mergeCell ref="D250:D251"/>
    <mergeCell ref="E250:E251"/>
    <mergeCell ref="H250:H251"/>
    <mergeCell ref="U250:U251"/>
    <mergeCell ref="V250:V251"/>
    <mergeCell ref="R250:T250"/>
    <mergeCell ref="R251:T251"/>
    <mergeCell ref="B250:B251"/>
    <mergeCell ref="B248:B249"/>
    <mergeCell ref="B246:B247"/>
    <mergeCell ref="F246:F247"/>
    <mergeCell ref="F248:F249"/>
    <mergeCell ref="F250:F251"/>
    <mergeCell ref="A246:A247"/>
    <mergeCell ref="C246:C247"/>
    <mergeCell ref="D246:D247"/>
    <mergeCell ref="E246:E247"/>
    <mergeCell ref="A242:A243"/>
    <mergeCell ref="C242:C243"/>
    <mergeCell ref="D242:D243"/>
    <mergeCell ref="E242:E243"/>
    <mergeCell ref="H242:H243"/>
    <mergeCell ref="U242:U243"/>
    <mergeCell ref="V242:V243"/>
    <mergeCell ref="A244:A245"/>
    <mergeCell ref="C244:C245"/>
    <mergeCell ref="D244:D245"/>
    <mergeCell ref="E244:E245"/>
    <mergeCell ref="H244:H245"/>
    <mergeCell ref="U244:U245"/>
    <mergeCell ref="V244:V245"/>
    <mergeCell ref="R242:T242"/>
    <mergeCell ref="R243:T243"/>
    <mergeCell ref="R244:T244"/>
    <mergeCell ref="R245:T245"/>
    <mergeCell ref="I242:I243"/>
    <mergeCell ref="I244:I245"/>
    <mergeCell ref="F242:F243"/>
    <mergeCell ref="F244:F245"/>
    <mergeCell ref="R239:T239"/>
    <mergeCell ref="R240:T240"/>
    <mergeCell ref="A240:A241"/>
    <mergeCell ref="C240:C241"/>
    <mergeCell ref="D240:D241"/>
    <mergeCell ref="E240:E241"/>
    <mergeCell ref="H240:H241"/>
    <mergeCell ref="U240:U241"/>
    <mergeCell ref="V240:V241"/>
    <mergeCell ref="A234:A235"/>
    <mergeCell ref="C234:C235"/>
    <mergeCell ref="D234:D235"/>
    <mergeCell ref="E234:E235"/>
    <mergeCell ref="H234:H235"/>
    <mergeCell ref="U234:U235"/>
    <mergeCell ref="V234:V235"/>
    <mergeCell ref="R241:T241"/>
    <mergeCell ref="I238:I239"/>
    <mergeCell ref="I240:I241"/>
    <mergeCell ref="B240:B241"/>
    <mergeCell ref="B238:B239"/>
    <mergeCell ref="B236:B237"/>
    <mergeCell ref="B234:B235"/>
    <mergeCell ref="F234:F235"/>
    <mergeCell ref="F236:F237"/>
    <mergeCell ref="F238:F239"/>
    <mergeCell ref="F240:F241"/>
    <mergeCell ref="U236:U237"/>
    <mergeCell ref="V236:V237"/>
    <mergeCell ref="R234:T234"/>
    <mergeCell ref="R235:T235"/>
    <mergeCell ref="R236:T236"/>
    <mergeCell ref="A230:A231"/>
    <mergeCell ref="C230:C231"/>
    <mergeCell ref="D230:D231"/>
    <mergeCell ref="E230:E231"/>
    <mergeCell ref="H230:H231"/>
    <mergeCell ref="U230:U231"/>
    <mergeCell ref="V230:V231"/>
    <mergeCell ref="B226:B227"/>
    <mergeCell ref="V228:V229"/>
    <mergeCell ref="U228:U229"/>
    <mergeCell ref="A232:A233"/>
    <mergeCell ref="C232:C233"/>
    <mergeCell ref="D232:D233"/>
    <mergeCell ref="E232:E233"/>
    <mergeCell ref="H232:H233"/>
    <mergeCell ref="U232:U233"/>
    <mergeCell ref="V232:V233"/>
    <mergeCell ref="R230:T230"/>
    <mergeCell ref="R231:T231"/>
    <mergeCell ref="R232:T232"/>
    <mergeCell ref="R233:T233"/>
    <mergeCell ref="I230:I231"/>
    <mergeCell ref="I232:I233"/>
    <mergeCell ref="A228:A229"/>
    <mergeCell ref="C228:C229"/>
    <mergeCell ref="D228:D229"/>
    <mergeCell ref="E228:E229"/>
    <mergeCell ref="H228:H229"/>
    <mergeCell ref="F228:F229"/>
    <mergeCell ref="R228:T228"/>
    <mergeCell ref="R229:T229"/>
    <mergeCell ref="I228:I229"/>
    <mergeCell ref="E220:E221"/>
    <mergeCell ref="H220:H221"/>
    <mergeCell ref="U220:U221"/>
    <mergeCell ref="V220:V221"/>
    <mergeCell ref="R218:T218"/>
    <mergeCell ref="R219:T219"/>
    <mergeCell ref="R220:T220"/>
    <mergeCell ref="R221:T221"/>
    <mergeCell ref="I218:I219"/>
    <mergeCell ref="I220:I221"/>
    <mergeCell ref="B220:B221"/>
    <mergeCell ref="B218:B219"/>
    <mergeCell ref="B216:B217"/>
    <mergeCell ref="B214:B215"/>
    <mergeCell ref="A226:A227"/>
    <mergeCell ref="C226:C227"/>
    <mergeCell ref="D226:D227"/>
    <mergeCell ref="E226:E227"/>
    <mergeCell ref="H226:H227"/>
    <mergeCell ref="U226:U227"/>
    <mergeCell ref="V226:V227"/>
    <mergeCell ref="R226:T226"/>
    <mergeCell ref="R227:T227"/>
    <mergeCell ref="F224:F225"/>
    <mergeCell ref="F226:F227"/>
    <mergeCell ref="I226:I227"/>
    <mergeCell ref="A224:A225"/>
    <mergeCell ref="C224:C225"/>
    <mergeCell ref="E222:E223"/>
    <mergeCell ref="H222:H223"/>
    <mergeCell ref="D220:D221"/>
    <mergeCell ref="I210:I211"/>
    <mergeCell ref="I212:I213"/>
    <mergeCell ref="A214:A215"/>
    <mergeCell ref="C214:C215"/>
    <mergeCell ref="D214:D215"/>
    <mergeCell ref="E214:E215"/>
    <mergeCell ref="H214:H215"/>
    <mergeCell ref="U214:U215"/>
    <mergeCell ref="V214:V215"/>
    <mergeCell ref="R214:T214"/>
    <mergeCell ref="R215:T215"/>
    <mergeCell ref="R216:T216"/>
    <mergeCell ref="B212:B213"/>
    <mergeCell ref="B210:B211"/>
    <mergeCell ref="A216:A217"/>
    <mergeCell ref="C216:C217"/>
    <mergeCell ref="D216:D217"/>
    <mergeCell ref="E216:E217"/>
    <mergeCell ref="H216:H217"/>
    <mergeCell ref="U216:U217"/>
    <mergeCell ref="V216:V217"/>
    <mergeCell ref="A210:A211"/>
    <mergeCell ref="C210:C211"/>
    <mergeCell ref="D210:D211"/>
    <mergeCell ref="E210:E211"/>
    <mergeCell ref="H210:H211"/>
    <mergeCell ref="U210:U211"/>
    <mergeCell ref="R210:T210"/>
    <mergeCell ref="R211:T211"/>
    <mergeCell ref="R217:T217"/>
    <mergeCell ref="I214:I215"/>
    <mergeCell ref="I216:I217"/>
    <mergeCell ref="V206:V207"/>
    <mergeCell ref="A208:A209"/>
    <mergeCell ref="C208:C209"/>
    <mergeCell ref="D208:D209"/>
    <mergeCell ref="E208:E209"/>
    <mergeCell ref="H208:H209"/>
    <mergeCell ref="U208:U209"/>
    <mergeCell ref="V208:V209"/>
    <mergeCell ref="R206:T206"/>
    <mergeCell ref="R207:T207"/>
    <mergeCell ref="R208:T208"/>
    <mergeCell ref="R209:T209"/>
    <mergeCell ref="I206:I207"/>
    <mergeCell ref="I208:I209"/>
    <mergeCell ref="B208:B209"/>
    <mergeCell ref="A206:A207"/>
    <mergeCell ref="C206:C207"/>
    <mergeCell ref="D206:D207"/>
    <mergeCell ref="E206:E207"/>
    <mergeCell ref="H206:H207"/>
    <mergeCell ref="U206:U207"/>
    <mergeCell ref="B206:B207"/>
    <mergeCell ref="F206:F207"/>
    <mergeCell ref="F208:F209"/>
    <mergeCell ref="H204:H205"/>
    <mergeCell ref="R193:T193"/>
    <mergeCell ref="R200:T200"/>
    <mergeCell ref="R201:T201"/>
    <mergeCell ref="A202:A203"/>
    <mergeCell ref="C202:C203"/>
    <mergeCell ref="D202:D203"/>
    <mergeCell ref="E202:E203"/>
    <mergeCell ref="H202:H203"/>
    <mergeCell ref="B194:B195"/>
    <mergeCell ref="B198:B199"/>
    <mergeCell ref="B196:B197"/>
    <mergeCell ref="B204:B205"/>
    <mergeCell ref="B202:B203"/>
    <mergeCell ref="B200:B201"/>
    <mergeCell ref="F192:F193"/>
    <mergeCell ref="F194:F195"/>
    <mergeCell ref="F196:F197"/>
    <mergeCell ref="F198:F199"/>
    <mergeCell ref="F200:F201"/>
    <mergeCell ref="F202:F203"/>
    <mergeCell ref="F204:F205"/>
    <mergeCell ref="I190:I191"/>
    <mergeCell ref="I192:I193"/>
    <mergeCell ref="A194:A195"/>
    <mergeCell ref="C194:C195"/>
    <mergeCell ref="D194:D195"/>
    <mergeCell ref="E194:E195"/>
    <mergeCell ref="H194:H195"/>
    <mergeCell ref="U194:U195"/>
    <mergeCell ref="V194:V195"/>
    <mergeCell ref="A196:A197"/>
    <mergeCell ref="C196:C197"/>
    <mergeCell ref="D196:D197"/>
    <mergeCell ref="E196:E197"/>
    <mergeCell ref="H196:H197"/>
    <mergeCell ref="U196:U197"/>
    <mergeCell ref="V196:V197"/>
    <mergeCell ref="R194:T194"/>
    <mergeCell ref="R195:T195"/>
    <mergeCell ref="R196:T196"/>
    <mergeCell ref="R197:T197"/>
    <mergeCell ref="I194:I195"/>
    <mergeCell ref="I196:I197"/>
    <mergeCell ref="B192:B193"/>
    <mergeCell ref="B190:B191"/>
    <mergeCell ref="F190:F191"/>
    <mergeCell ref="R188:T188"/>
    <mergeCell ref="R189:T189"/>
    <mergeCell ref="I186:I187"/>
    <mergeCell ref="I188:I189"/>
    <mergeCell ref="A190:A191"/>
    <mergeCell ref="C190:C191"/>
    <mergeCell ref="D190:D191"/>
    <mergeCell ref="E190:E191"/>
    <mergeCell ref="H190:H191"/>
    <mergeCell ref="U190:U191"/>
    <mergeCell ref="V190:V191"/>
    <mergeCell ref="R190:T190"/>
    <mergeCell ref="R191:T191"/>
    <mergeCell ref="R192:T192"/>
    <mergeCell ref="A192:A193"/>
    <mergeCell ref="C192:C193"/>
    <mergeCell ref="D192:D193"/>
    <mergeCell ref="E192:E193"/>
    <mergeCell ref="H192:H193"/>
    <mergeCell ref="U192:U193"/>
    <mergeCell ref="V192:V193"/>
    <mergeCell ref="A186:A187"/>
    <mergeCell ref="C186:C187"/>
    <mergeCell ref="D186:D187"/>
    <mergeCell ref="E186:E187"/>
    <mergeCell ref="H186:H187"/>
    <mergeCell ref="U186:U187"/>
    <mergeCell ref="V186:V187"/>
    <mergeCell ref="A188:A189"/>
    <mergeCell ref="U188:U189"/>
    <mergeCell ref="V188:V189"/>
    <mergeCell ref="R186:T186"/>
    <mergeCell ref="R180:T180"/>
    <mergeCell ref="R181:T181"/>
    <mergeCell ref="I178:I179"/>
    <mergeCell ref="I180:I181"/>
    <mergeCell ref="A182:A183"/>
    <mergeCell ref="C182:C183"/>
    <mergeCell ref="D182:D183"/>
    <mergeCell ref="E182:E183"/>
    <mergeCell ref="H182:H183"/>
    <mergeCell ref="U182:U183"/>
    <mergeCell ref="V182:V183"/>
    <mergeCell ref="A184:A185"/>
    <mergeCell ref="C184:C185"/>
    <mergeCell ref="D184:D185"/>
    <mergeCell ref="E184:E185"/>
    <mergeCell ref="H184:H185"/>
    <mergeCell ref="U184:U185"/>
    <mergeCell ref="V184:V185"/>
    <mergeCell ref="R182:T182"/>
    <mergeCell ref="R183:T183"/>
    <mergeCell ref="R184:T184"/>
    <mergeCell ref="R185:T185"/>
    <mergeCell ref="I182:I183"/>
    <mergeCell ref="I184:I185"/>
    <mergeCell ref="A180:A181"/>
    <mergeCell ref="C180:C181"/>
    <mergeCell ref="D180:D181"/>
    <mergeCell ref="E180:E181"/>
    <mergeCell ref="H180:H181"/>
    <mergeCell ref="F178:F179"/>
    <mergeCell ref="F180:F181"/>
    <mergeCell ref="F182:F183"/>
    <mergeCell ref="U178:U179"/>
    <mergeCell ref="V178:V179"/>
    <mergeCell ref="R178:T178"/>
    <mergeCell ref="R179:T179"/>
    <mergeCell ref="B174:B175"/>
    <mergeCell ref="U176:U177"/>
    <mergeCell ref="V176:V177"/>
    <mergeCell ref="I166:I167"/>
    <mergeCell ref="I168:I169"/>
    <mergeCell ref="A170:A171"/>
    <mergeCell ref="C170:C171"/>
    <mergeCell ref="D170:D171"/>
    <mergeCell ref="E170:E171"/>
    <mergeCell ref="H170:H171"/>
    <mergeCell ref="U170:U171"/>
    <mergeCell ref="V170:V171"/>
    <mergeCell ref="A172:A173"/>
    <mergeCell ref="C172:C173"/>
    <mergeCell ref="D172:D173"/>
    <mergeCell ref="E172:E173"/>
    <mergeCell ref="H172:H173"/>
    <mergeCell ref="U172:U173"/>
    <mergeCell ref="V172:V173"/>
    <mergeCell ref="R170:T170"/>
    <mergeCell ref="F172:F173"/>
    <mergeCell ref="F174:F175"/>
    <mergeCell ref="F176:F177"/>
    <mergeCell ref="B170:B171"/>
    <mergeCell ref="B168:B169"/>
    <mergeCell ref="B166:B167"/>
    <mergeCell ref="R164:T164"/>
    <mergeCell ref="R165:T165"/>
    <mergeCell ref="I162:I163"/>
    <mergeCell ref="I164:I165"/>
    <mergeCell ref="A166:A167"/>
    <mergeCell ref="C166:C167"/>
    <mergeCell ref="D166:D167"/>
    <mergeCell ref="E166:E167"/>
    <mergeCell ref="H166:H167"/>
    <mergeCell ref="R177:T177"/>
    <mergeCell ref="I174:I175"/>
    <mergeCell ref="I176:I177"/>
    <mergeCell ref="A178:A179"/>
    <mergeCell ref="C178:C179"/>
    <mergeCell ref="D178:D179"/>
    <mergeCell ref="E178:E179"/>
    <mergeCell ref="H178:H179"/>
    <mergeCell ref="H156:H157"/>
    <mergeCell ref="B160:B161"/>
    <mergeCell ref="B158:B159"/>
    <mergeCell ref="U166:U167"/>
    <mergeCell ref="V166:V167"/>
    <mergeCell ref="R166:T166"/>
    <mergeCell ref="R167:T167"/>
    <mergeCell ref="R168:T168"/>
    <mergeCell ref="B164:B165"/>
    <mergeCell ref="B162:B163"/>
    <mergeCell ref="A162:A163"/>
    <mergeCell ref="C162:C163"/>
    <mergeCell ref="D162:D163"/>
    <mergeCell ref="E162:E163"/>
    <mergeCell ref="H162:H163"/>
    <mergeCell ref="U162:U163"/>
    <mergeCell ref="V162:V163"/>
    <mergeCell ref="A164:A165"/>
    <mergeCell ref="C164:C165"/>
    <mergeCell ref="D164:D165"/>
    <mergeCell ref="E164:E165"/>
    <mergeCell ref="H164:H165"/>
    <mergeCell ref="U164:U165"/>
    <mergeCell ref="V164:V165"/>
    <mergeCell ref="R162:T162"/>
    <mergeCell ref="R163:T163"/>
    <mergeCell ref="A158:A159"/>
    <mergeCell ref="C158:C159"/>
    <mergeCell ref="D158:D159"/>
    <mergeCell ref="E158:E159"/>
    <mergeCell ref="H158:H159"/>
    <mergeCell ref="U158:U159"/>
    <mergeCell ref="V158:V159"/>
    <mergeCell ref="A160:A161"/>
    <mergeCell ref="C160:C161"/>
    <mergeCell ref="D160:D161"/>
    <mergeCell ref="E160:E161"/>
    <mergeCell ref="H160:H161"/>
    <mergeCell ref="U160:U161"/>
    <mergeCell ref="V160:V161"/>
    <mergeCell ref="R158:T158"/>
    <mergeCell ref="R159:T159"/>
    <mergeCell ref="R160:T160"/>
    <mergeCell ref="R161:T161"/>
    <mergeCell ref="I158:I159"/>
    <mergeCell ref="I160:I161"/>
    <mergeCell ref="I150:I151"/>
    <mergeCell ref="I152:I153"/>
    <mergeCell ref="A154:A155"/>
    <mergeCell ref="C154:C155"/>
    <mergeCell ref="D154:D155"/>
    <mergeCell ref="E154:E155"/>
    <mergeCell ref="H154:H155"/>
    <mergeCell ref="U154:U155"/>
    <mergeCell ref="V154:V155"/>
    <mergeCell ref="R154:T154"/>
    <mergeCell ref="R155:T155"/>
    <mergeCell ref="R156:T156"/>
    <mergeCell ref="R157:T157"/>
    <mergeCell ref="B156:B157"/>
    <mergeCell ref="B154:B155"/>
    <mergeCell ref="B152:B153"/>
    <mergeCell ref="B150:B151"/>
    <mergeCell ref="R152:T152"/>
    <mergeCell ref="U156:U157"/>
    <mergeCell ref="V156:V157"/>
    <mergeCell ref="U150:U151"/>
    <mergeCell ref="V150:V151"/>
    <mergeCell ref="I154:I155"/>
    <mergeCell ref="I156:I157"/>
    <mergeCell ref="A156:A157"/>
    <mergeCell ref="C156:C157"/>
    <mergeCell ref="D156:D157"/>
    <mergeCell ref="E156:E157"/>
    <mergeCell ref="H144:H145"/>
    <mergeCell ref="U144:U145"/>
    <mergeCell ref="A146:A147"/>
    <mergeCell ref="C146:C147"/>
    <mergeCell ref="D146:D147"/>
    <mergeCell ref="E146:E147"/>
    <mergeCell ref="H146:H147"/>
    <mergeCell ref="U146:U147"/>
    <mergeCell ref="V146:V147"/>
    <mergeCell ref="A148:A149"/>
    <mergeCell ref="C148:C149"/>
    <mergeCell ref="D148:D149"/>
    <mergeCell ref="E148:E149"/>
    <mergeCell ref="H148:H149"/>
    <mergeCell ref="U148:U149"/>
    <mergeCell ref="V148:V149"/>
    <mergeCell ref="R146:T146"/>
    <mergeCell ref="R147:T147"/>
    <mergeCell ref="R148:T148"/>
    <mergeCell ref="R149:T149"/>
    <mergeCell ref="I146:I147"/>
    <mergeCell ref="I148:I149"/>
    <mergeCell ref="U132:U133"/>
    <mergeCell ref="V132:V133"/>
    <mergeCell ref="R144:T144"/>
    <mergeCell ref="A138:A139"/>
    <mergeCell ref="C138:C139"/>
    <mergeCell ref="D138:D139"/>
    <mergeCell ref="E138:E139"/>
    <mergeCell ref="H138:H139"/>
    <mergeCell ref="U138:U139"/>
    <mergeCell ref="V138:V139"/>
    <mergeCell ref="A140:A141"/>
    <mergeCell ref="C140:C141"/>
    <mergeCell ref="D140:D141"/>
    <mergeCell ref="E140:E141"/>
    <mergeCell ref="H140:H141"/>
    <mergeCell ref="U140:U141"/>
    <mergeCell ref="V140:V141"/>
    <mergeCell ref="R138:T138"/>
    <mergeCell ref="I142:I143"/>
    <mergeCell ref="I144:I145"/>
    <mergeCell ref="B144:B145"/>
    <mergeCell ref="B142:B143"/>
    <mergeCell ref="R139:T139"/>
    <mergeCell ref="R140:T140"/>
    <mergeCell ref="R141:T141"/>
    <mergeCell ref="I138:I139"/>
    <mergeCell ref="I140:I141"/>
    <mergeCell ref="A142:A143"/>
    <mergeCell ref="C142:C143"/>
    <mergeCell ref="D142:D143"/>
    <mergeCell ref="E142:E143"/>
    <mergeCell ref="H142:H143"/>
    <mergeCell ref="U142:U143"/>
    <mergeCell ref="V142:V143"/>
    <mergeCell ref="R142:T142"/>
    <mergeCell ref="R143:T143"/>
    <mergeCell ref="A134:A135"/>
    <mergeCell ref="C134:C135"/>
    <mergeCell ref="D134:D135"/>
    <mergeCell ref="E134:E135"/>
    <mergeCell ref="H134:H135"/>
    <mergeCell ref="U134:U135"/>
    <mergeCell ref="V134:V135"/>
    <mergeCell ref="A136:A137"/>
    <mergeCell ref="C136:C137"/>
    <mergeCell ref="D136:D137"/>
    <mergeCell ref="E136:E137"/>
    <mergeCell ref="H136:H137"/>
    <mergeCell ref="U136:U137"/>
    <mergeCell ref="V136:V137"/>
    <mergeCell ref="R134:T134"/>
    <mergeCell ref="R135:T135"/>
    <mergeCell ref="R136:T136"/>
    <mergeCell ref="R137:T137"/>
    <mergeCell ref="I134:I135"/>
    <mergeCell ref="I136:I137"/>
    <mergeCell ref="F138:F139"/>
    <mergeCell ref="F140:F141"/>
    <mergeCell ref="F142:F143"/>
    <mergeCell ref="U130:U131"/>
    <mergeCell ref="V130:V131"/>
    <mergeCell ref="R130:T130"/>
    <mergeCell ref="A132:A133"/>
    <mergeCell ref="C132:C133"/>
    <mergeCell ref="D132:D133"/>
    <mergeCell ref="E132:E133"/>
    <mergeCell ref="H132:H133"/>
    <mergeCell ref="B132:B133"/>
    <mergeCell ref="B130:B131"/>
    <mergeCell ref="A130:A131"/>
    <mergeCell ref="C130:C131"/>
    <mergeCell ref="D130:D131"/>
    <mergeCell ref="E130:E131"/>
    <mergeCell ref="H130:H131"/>
    <mergeCell ref="R131:T131"/>
    <mergeCell ref="R122:T122"/>
    <mergeCell ref="R123:T123"/>
    <mergeCell ref="R124:T124"/>
    <mergeCell ref="R125:T125"/>
    <mergeCell ref="I122:I123"/>
    <mergeCell ref="I124:I125"/>
    <mergeCell ref="B124:B125"/>
    <mergeCell ref="B122:B123"/>
    <mergeCell ref="I128:I129"/>
    <mergeCell ref="R129:T129"/>
    <mergeCell ref="U124:U125"/>
    <mergeCell ref="U126:U127"/>
    <mergeCell ref="R132:T132"/>
    <mergeCell ref="R133:T133"/>
    <mergeCell ref="I130:I131"/>
    <mergeCell ref="I132:I133"/>
    <mergeCell ref="A122:A123"/>
    <mergeCell ref="C122:C123"/>
    <mergeCell ref="D122:D123"/>
    <mergeCell ref="E122:E123"/>
    <mergeCell ref="H122:H123"/>
    <mergeCell ref="E126:E127"/>
    <mergeCell ref="H126:H127"/>
    <mergeCell ref="H124:H125"/>
    <mergeCell ref="U118:U119"/>
    <mergeCell ref="V118:V119"/>
    <mergeCell ref="R118:T118"/>
    <mergeCell ref="R119:T119"/>
    <mergeCell ref="R120:T120"/>
    <mergeCell ref="I120:I121"/>
    <mergeCell ref="U122:U123"/>
    <mergeCell ref="V122:V123"/>
    <mergeCell ref="A124:A125"/>
    <mergeCell ref="C124:C125"/>
    <mergeCell ref="D124:D125"/>
    <mergeCell ref="E124:E125"/>
    <mergeCell ref="V124:V125"/>
    <mergeCell ref="F118:F119"/>
    <mergeCell ref="F120:F121"/>
    <mergeCell ref="F122:F123"/>
    <mergeCell ref="F124:F125"/>
    <mergeCell ref="F126:F127"/>
    <mergeCell ref="U114:U115"/>
    <mergeCell ref="V114:V115"/>
    <mergeCell ref="A116:A117"/>
    <mergeCell ref="C116:C117"/>
    <mergeCell ref="D116:D117"/>
    <mergeCell ref="E116:E117"/>
    <mergeCell ref="H116:H117"/>
    <mergeCell ref="U116:U117"/>
    <mergeCell ref="V116:V117"/>
    <mergeCell ref="R114:T114"/>
    <mergeCell ref="R115:T115"/>
    <mergeCell ref="I118:I119"/>
    <mergeCell ref="R116:T116"/>
    <mergeCell ref="R117:T117"/>
    <mergeCell ref="I114:I115"/>
    <mergeCell ref="I116:I117"/>
    <mergeCell ref="A118:A119"/>
    <mergeCell ref="C118:C119"/>
    <mergeCell ref="D118:D119"/>
    <mergeCell ref="E118:E119"/>
    <mergeCell ref="H118:H119"/>
    <mergeCell ref="F116:F117"/>
    <mergeCell ref="U110:U111"/>
    <mergeCell ref="V110:V111"/>
    <mergeCell ref="A112:A113"/>
    <mergeCell ref="C112:C113"/>
    <mergeCell ref="D112:D113"/>
    <mergeCell ref="E112:E113"/>
    <mergeCell ref="H112:H113"/>
    <mergeCell ref="U112:U113"/>
    <mergeCell ref="V112:V113"/>
    <mergeCell ref="R110:T110"/>
    <mergeCell ref="R111:T111"/>
    <mergeCell ref="R112:T112"/>
    <mergeCell ref="R113:T113"/>
    <mergeCell ref="I110:I111"/>
    <mergeCell ref="I112:I113"/>
    <mergeCell ref="B112:B113"/>
    <mergeCell ref="B110:B111"/>
    <mergeCell ref="A110:A111"/>
    <mergeCell ref="C110:C111"/>
    <mergeCell ref="D110:D111"/>
    <mergeCell ref="E110:E111"/>
    <mergeCell ref="H110:H111"/>
    <mergeCell ref="F110:F111"/>
    <mergeCell ref="F112:F113"/>
    <mergeCell ref="R108:T108"/>
    <mergeCell ref="R109:T109"/>
    <mergeCell ref="I106:I107"/>
    <mergeCell ref="I108:I109"/>
    <mergeCell ref="A108:A109"/>
    <mergeCell ref="C108:C109"/>
    <mergeCell ref="D108:D109"/>
    <mergeCell ref="E108:E109"/>
    <mergeCell ref="H108:H109"/>
    <mergeCell ref="B108:B109"/>
    <mergeCell ref="B106:B107"/>
    <mergeCell ref="U108:U109"/>
    <mergeCell ref="V108:V109"/>
    <mergeCell ref="A106:A107"/>
    <mergeCell ref="C106:C107"/>
    <mergeCell ref="D106:D107"/>
    <mergeCell ref="E106:E107"/>
    <mergeCell ref="H106:H107"/>
    <mergeCell ref="U106:U107"/>
    <mergeCell ref="F108:F109"/>
    <mergeCell ref="V98:V99"/>
    <mergeCell ref="A100:A101"/>
    <mergeCell ref="C100:C101"/>
    <mergeCell ref="D100:D101"/>
    <mergeCell ref="E100:E101"/>
    <mergeCell ref="H100:H101"/>
    <mergeCell ref="U100:U101"/>
    <mergeCell ref="V100:V101"/>
    <mergeCell ref="R99:T99"/>
    <mergeCell ref="R100:T100"/>
    <mergeCell ref="R101:T101"/>
    <mergeCell ref="I98:I99"/>
    <mergeCell ref="I100:I101"/>
    <mergeCell ref="B100:B101"/>
    <mergeCell ref="B98:B99"/>
    <mergeCell ref="R96:T96"/>
    <mergeCell ref="V106:V107"/>
    <mergeCell ref="R106:T106"/>
    <mergeCell ref="R107:T107"/>
    <mergeCell ref="D102:D103"/>
    <mergeCell ref="E102:E103"/>
    <mergeCell ref="H102:H103"/>
    <mergeCell ref="U102:U103"/>
    <mergeCell ref="V102:V103"/>
    <mergeCell ref="A96:A97"/>
    <mergeCell ref="C96:C97"/>
    <mergeCell ref="D96:D97"/>
    <mergeCell ref="E96:E97"/>
    <mergeCell ref="H96:H97"/>
    <mergeCell ref="U96:U97"/>
    <mergeCell ref="V96:V97"/>
    <mergeCell ref="R97:T97"/>
    <mergeCell ref="R92:T92"/>
    <mergeCell ref="R93:T93"/>
    <mergeCell ref="I90:I91"/>
    <mergeCell ref="I92:I93"/>
    <mergeCell ref="A94:A95"/>
    <mergeCell ref="C94:C95"/>
    <mergeCell ref="D94:D95"/>
    <mergeCell ref="E94:E95"/>
    <mergeCell ref="H94:H95"/>
    <mergeCell ref="U94:U95"/>
    <mergeCell ref="V94:V95"/>
    <mergeCell ref="R94:T94"/>
    <mergeCell ref="R95:T95"/>
    <mergeCell ref="A90:A91"/>
    <mergeCell ref="C90:C91"/>
    <mergeCell ref="D90:D91"/>
    <mergeCell ref="E90:E91"/>
    <mergeCell ref="H90:H91"/>
    <mergeCell ref="U90:U91"/>
    <mergeCell ref="V90:V91"/>
    <mergeCell ref="A92:A93"/>
    <mergeCell ref="C92:C93"/>
    <mergeCell ref="D92:D93"/>
    <mergeCell ref="E92:E93"/>
    <mergeCell ref="H92:H93"/>
    <mergeCell ref="U92:U93"/>
    <mergeCell ref="V92:V93"/>
    <mergeCell ref="I94:I95"/>
    <mergeCell ref="B94:B95"/>
    <mergeCell ref="R90:T90"/>
    <mergeCell ref="R91:T91"/>
    <mergeCell ref="R85:T85"/>
    <mergeCell ref="I82:I83"/>
    <mergeCell ref="I84:I85"/>
    <mergeCell ref="A86:A87"/>
    <mergeCell ref="C86:C87"/>
    <mergeCell ref="D86:D87"/>
    <mergeCell ref="E86:E87"/>
    <mergeCell ref="H86:H87"/>
    <mergeCell ref="U86:U87"/>
    <mergeCell ref="V86:V87"/>
    <mergeCell ref="A88:A89"/>
    <mergeCell ref="C88:C89"/>
    <mergeCell ref="D88:D89"/>
    <mergeCell ref="E88:E89"/>
    <mergeCell ref="H88:H89"/>
    <mergeCell ref="U88:U89"/>
    <mergeCell ref="V88:V89"/>
    <mergeCell ref="R86:T86"/>
    <mergeCell ref="R87:T87"/>
    <mergeCell ref="R88:T88"/>
    <mergeCell ref="R89:T89"/>
    <mergeCell ref="I86:I87"/>
    <mergeCell ref="I88:I89"/>
    <mergeCell ref="A84:A85"/>
    <mergeCell ref="C84:C85"/>
    <mergeCell ref="D84:D85"/>
    <mergeCell ref="E84:E85"/>
    <mergeCell ref="H84:H85"/>
    <mergeCell ref="V84:V85"/>
    <mergeCell ref="U84:U85"/>
    <mergeCell ref="F82:F83"/>
    <mergeCell ref="F84:F85"/>
    <mergeCell ref="U80:U81"/>
    <mergeCell ref="V80:V81"/>
    <mergeCell ref="R78:T78"/>
    <mergeCell ref="R79:T79"/>
    <mergeCell ref="R80:T80"/>
    <mergeCell ref="R81:T81"/>
    <mergeCell ref="I80:I81"/>
    <mergeCell ref="A82:A83"/>
    <mergeCell ref="C82:C83"/>
    <mergeCell ref="D82:D83"/>
    <mergeCell ref="E82:E83"/>
    <mergeCell ref="H82:H83"/>
    <mergeCell ref="U82:U83"/>
    <mergeCell ref="V82:V83"/>
    <mergeCell ref="R82:T82"/>
    <mergeCell ref="R83:T83"/>
    <mergeCell ref="U78:U79"/>
    <mergeCell ref="V78:V79"/>
    <mergeCell ref="I78:I79"/>
    <mergeCell ref="F80:F81"/>
    <mergeCell ref="I60:I61"/>
    <mergeCell ref="I62:I63"/>
    <mergeCell ref="I64:I65"/>
    <mergeCell ref="I66:I67"/>
    <mergeCell ref="R76:T76"/>
    <mergeCell ref="R77:T77"/>
    <mergeCell ref="U72:U73"/>
    <mergeCell ref="A66:A67"/>
    <mergeCell ref="A64:A65"/>
    <mergeCell ref="V64:V65"/>
    <mergeCell ref="U64:U65"/>
    <mergeCell ref="U60:U61"/>
    <mergeCell ref="U62:U63"/>
    <mergeCell ref="A70:A71"/>
    <mergeCell ref="C70:C71"/>
    <mergeCell ref="A62:A63"/>
    <mergeCell ref="C62:C63"/>
    <mergeCell ref="D62:D63"/>
    <mergeCell ref="E62:E63"/>
    <mergeCell ref="A74:A75"/>
    <mergeCell ref="V72:V73"/>
    <mergeCell ref="V70:V71"/>
    <mergeCell ref="R63:T63"/>
    <mergeCell ref="R64:T64"/>
    <mergeCell ref="R65:T65"/>
    <mergeCell ref="U74:U75"/>
    <mergeCell ref="V74:V75"/>
    <mergeCell ref="A76:A77"/>
    <mergeCell ref="C76:C77"/>
    <mergeCell ref="A60:A61"/>
    <mergeCell ref="C60:C61"/>
    <mergeCell ref="R60:T60"/>
    <mergeCell ref="U26:U27"/>
    <mergeCell ref="U52:U53"/>
    <mergeCell ref="U54:U55"/>
    <mergeCell ref="U56:U57"/>
    <mergeCell ref="U58:U59"/>
    <mergeCell ref="U46:U47"/>
    <mergeCell ref="U48:U49"/>
    <mergeCell ref="U50:U51"/>
    <mergeCell ref="R44:T44"/>
    <mergeCell ref="R45:T45"/>
    <mergeCell ref="R52:T52"/>
    <mergeCell ref="R31:T31"/>
    <mergeCell ref="R32:T32"/>
    <mergeCell ref="R47:T47"/>
    <mergeCell ref="U28:U29"/>
    <mergeCell ref="U30:U31"/>
    <mergeCell ref="U32:U33"/>
    <mergeCell ref="U34:U35"/>
    <mergeCell ref="U36:U37"/>
    <mergeCell ref="U38:U39"/>
    <mergeCell ref="U40:U41"/>
    <mergeCell ref="R34:T34"/>
    <mergeCell ref="R30:T30"/>
    <mergeCell ref="V48:V49"/>
    <mergeCell ref="V50:V51"/>
    <mergeCell ref="V52:V53"/>
    <mergeCell ref="V54:V55"/>
    <mergeCell ref="V42:V43"/>
    <mergeCell ref="V44:V45"/>
    <mergeCell ref="V46:V47"/>
    <mergeCell ref="R54:T54"/>
    <mergeCell ref="R55:T55"/>
    <mergeCell ref="R56:T56"/>
    <mergeCell ref="R57:T57"/>
    <mergeCell ref="R58:T58"/>
    <mergeCell ref="R59:T59"/>
    <mergeCell ref="R46:T46"/>
    <mergeCell ref="R51:T51"/>
    <mergeCell ref="R36:T36"/>
    <mergeCell ref="R37:T37"/>
    <mergeCell ref="R237:T237"/>
    <mergeCell ref="I234:I235"/>
    <mergeCell ref="I236:I237"/>
    <mergeCell ref="A238:A239"/>
    <mergeCell ref="C238:C239"/>
    <mergeCell ref="D238:D239"/>
    <mergeCell ref="E238:E239"/>
    <mergeCell ref="H238:H239"/>
    <mergeCell ref="U238:U239"/>
    <mergeCell ref="V238:V239"/>
    <mergeCell ref="R238:T238"/>
    <mergeCell ref="U42:U43"/>
    <mergeCell ref="U44:U45"/>
    <mergeCell ref="V56:V57"/>
    <mergeCell ref="V58:V59"/>
    <mergeCell ref="V60:V61"/>
    <mergeCell ref="V62:V63"/>
    <mergeCell ref="D76:D77"/>
    <mergeCell ref="E76:E77"/>
    <mergeCell ref="U76:U77"/>
    <mergeCell ref="V76:V77"/>
    <mergeCell ref="A72:A73"/>
    <mergeCell ref="C72:C73"/>
    <mergeCell ref="D72:D73"/>
    <mergeCell ref="E72:E73"/>
    <mergeCell ref="R72:T72"/>
    <mergeCell ref="R73:T73"/>
    <mergeCell ref="V210:V211"/>
    <mergeCell ref="D188:D189"/>
    <mergeCell ref="A44:A45"/>
    <mergeCell ref="A46:A47"/>
    <mergeCell ref="C44:C45"/>
    <mergeCell ref="A68:A69"/>
    <mergeCell ref="A98:A99"/>
    <mergeCell ref="C98:C99"/>
    <mergeCell ref="D98:D99"/>
    <mergeCell ref="E98:E99"/>
    <mergeCell ref="H98:H99"/>
    <mergeCell ref="A126:A127"/>
    <mergeCell ref="C126:C127"/>
    <mergeCell ref="D126:D127"/>
    <mergeCell ref="E188:E189"/>
    <mergeCell ref="H188:H189"/>
    <mergeCell ref="A150:A151"/>
    <mergeCell ref="C150:C151"/>
    <mergeCell ref="D150:D151"/>
    <mergeCell ref="E150:E151"/>
    <mergeCell ref="H150:H151"/>
    <mergeCell ref="A144:A145"/>
    <mergeCell ref="C144:C145"/>
    <mergeCell ref="D144:D145"/>
    <mergeCell ref="E144:E145"/>
    <mergeCell ref="A102:A103"/>
    <mergeCell ref="C102:C103"/>
    <mergeCell ref="A80:A81"/>
    <mergeCell ref="C80:C81"/>
    <mergeCell ref="D80:D81"/>
    <mergeCell ref="E80:E81"/>
    <mergeCell ref="H80:H81"/>
    <mergeCell ref="A114:A115"/>
    <mergeCell ref="C114:C115"/>
    <mergeCell ref="D114:D115"/>
    <mergeCell ref="E114:E115"/>
    <mergeCell ref="H114:H115"/>
    <mergeCell ref="A28:A29"/>
    <mergeCell ref="A30:A31"/>
    <mergeCell ref="C28:C29"/>
    <mergeCell ref="D28:D29"/>
    <mergeCell ref="A78:A79"/>
    <mergeCell ref="C78:C79"/>
    <mergeCell ref="D78:D79"/>
    <mergeCell ref="E78:E79"/>
    <mergeCell ref="H78:H79"/>
    <mergeCell ref="D34:D35"/>
    <mergeCell ref="E34:E35"/>
    <mergeCell ref="E28:E29"/>
    <mergeCell ref="D30:D31"/>
    <mergeCell ref="B28:B29"/>
    <mergeCell ref="B30:B31"/>
    <mergeCell ref="B32:B33"/>
    <mergeCell ref="A32:A33"/>
    <mergeCell ref="C74:C75"/>
    <mergeCell ref="D74:D75"/>
    <mergeCell ref="E74:E75"/>
    <mergeCell ref="D68:D69"/>
    <mergeCell ref="E68:E69"/>
    <mergeCell ref="D60:D61"/>
    <mergeCell ref="E60:E61"/>
    <mergeCell ref="B72:B73"/>
    <mergeCell ref="B70:B71"/>
    <mergeCell ref="B68:B69"/>
    <mergeCell ref="D70:D71"/>
    <mergeCell ref="E70:E71"/>
    <mergeCell ref="C68:C69"/>
    <mergeCell ref="D44:D45"/>
    <mergeCell ref="A48:A49"/>
    <mergeCell ref="H246:H247"/>
    <mergeCell ref="A236:A237"/>
    <mergeCell ref="C236:C237"/>
    <mergeCell ref="D236:D237"/>
    <mergeCell ref="E236:E237"/>
    <mergeCell ref="H236:H237"/>
    <mergeCell ref="R74:T74"/>
    <mergeCell ref="R75:T75"/>
    <mergeCell ref="A306:A307"/>
    <mergeCell ref="C306:C307"/>
    <mergeCell ref="D306:D307"/>
    <mergeCell ref="E306:E307"/>
    <mergeCell ref="H306:H307"/>
    <mergeCell ref="I306:I307"/>
    <mergeCell ref="R306:T306"/>
    <mergeCell ref="U306:U307"/>
    <mergeCell ref="V306:V307"/>
    <mergeCell ref="R307:T307"/>
    <mergeCell ref="A304:A305"/>
    <mergeCell ref="C304:C305"/>
    <mergeCell ref="D304:D305"/>
    <mergeCell ref="E304:E305"/>
    <mergeCell ref="H304:H305"/>
    <mergeCell ref="D224:D225"/>
    <mergeCell ref="E224:E225"/>
    <mergeCell ref="H224:H225"/>
    <mergeCell ref="U224:U225"/>
    <mergeCell ref="V224:V225"/>
    <mergeCell ref="U276:U277"/>
    <mergeCell ref="V276:V277"/>
    <mergeCell ref="C270:C271"/>
    <mergeCell ref="U246:U247"/>
    <mergeCell ref="B306:B307"/>
    <mergeCell ref="B304:B305"/>
    <mergeCell ref="C310:C311"/>
    <mergeCell ref="I310:I311"/>
    <mergeCell ref="R310:T310"/>
    <mergeCell ref="U310:U311"/>
    <mergeCell ref="V310:V311"/>
    <mergeCell ref="R311:T311"/>
    <mergeCell ref="I304:I305"/>
    <mergeCell ref="R304:T304"/>
    <mergeCell ref="U304:U305"/>
    <mergeCell ref="V304:V305"/>
    <mergeCell ref="R305:T305"/>
    <mergeCell ref="A312:A313"/>
    <mergeCell ref="C312:C313"/>
    <mergeCell ref="D312:D313"/>
    <mergeCell ref="E312:E313"/>
    <mergeCell ref="H312:H313"/>
    <mergeCell ref="I312:I313"/>
    <mergeCell ref="R312:T312"/>
    <mergeCell ref="U312:U313"/>
    <mergeCell ref="V312:V313"/>
    <mergeCell ref="R313:T313"/>
    <mergeCell ref="A308:A309"/>
    <mergeCell ref="C308:C309"/>
    <mergeCell ref="D308:D309"/>
    <mergeCell ref="E308:E309"/>
    <mergeCell ref="H308:H309"/>
    <mergeCell ref="I308:I309"/>
    <mergeCell ref="R308:T308"/>
    <mergeCell ref="F306:F307"/>
    <mergeCell ref="F308:F309"/>
    <mergeCell ref="U308:U309"/>
    <mergeCell ref="V308:V309"/>
    <mergeCell ref="R309:T309"/>
    <mergeCell ref="A310:A311"/>
    <mergeCell ref="B312:B313"/>
    <mergeCell ref="D310:D311"/>
    <mergeCell ref="E310:E311"/>
    <mergeCell ref="H310:H311"/>
    <mergeCell ref="A284:A285"/>
    <mergeCell ref="C284:C285"/>
    <mergeCell ref="D284:D285"/>
    <mergeCell ref="E284:E285"/>
    <mergeCell ref="H284:H285"/>
    <mergeCell ref="U284:U285"/>
    <mergeCell ref="V284:V285"/>
    <mergeCell ref="R282:T282"/>
    <mergeCell ref="R283:T283"/>
    <mergeCell ref="R284:T284"/>
    <mergeCell ref="R285:T285"/>
    <mergeCell ref="I282:I283"/>
    <mergeCell ref="I284:I285"/>
    <mergeCell ref="B284:B285"/>
    <mergeCell ref="B282:B283"/>
    <mergeCell ref="A282:A283"/>
    <mergeCell ref="C282:C283"/>
    <mergeCell ref="D282:D283"/>
    <mergeCell ref="E282:E283"/>
    <mergeCell ref="H282:H283"/>
    <mergeCell ref="U282:U283"/>
    <mergeCell ref="V282:V283"/>
    <mergeCell ref="B310:B311"/>
    <mergeCell ref="B308:B309"/>
    <mergeCell ref="V246:V247"/>
    <mergeCell ref="R222:T222"/>
    <mergeCell ref="R223:T223"/>
    <mergeCell ref="R224:T224"/>
    <mergeCell ref="R225:T225"/>
    <mergeCell ref="I222:I223"/>
    <mergeCell ref="I224:I225"/>
    <mergeCell ref="B224:B225"/>
    <mergeCell ref="B222:B223"/>
    <mergeCell ref="A222:A223"/>
    <mergeCell ref="C222:C223"/>
    <mergeCell ref="D222:D223"/>
    <mergeCell ref="U222:U223"/>
    <mergeCell ref="V222:V223"/>
    <mergeCell ref="A212:A213"/>
    <mergeCell ref="C212:C213"/>
    <mergeCell ref="D212:D213"/>
    <mergeCell ref="E212:E213"/>
    <mergeCell ref="H212:H213"/>
    <mergeCell ref="U212:U213"/>
    <mergeCell ref="V212:V213"/>
    <mergeCell ref="R212:T212"/>
    <mergeCell ref="R213:T213"/>
    <mergeCell ref="A218:A219"/>
    <mergeCell ref="C218:C219"/>
    <mergeCell ref="D218:D219"/>
    <mergeCell ref="E218:E219"/>
    <mergeCell ref="H218:H219"/>
    <mergeCell ref="U218:U219"/>
    <mergeCell ref="V218:V219"/>
    <mergeCell ref="A220:A221"/>
    <mergeCell ref="C220:C221"/>
    <mergeCell ref="U204:U205"/>
    <mergeCell ref="V204:V205"/>
    <mergeCell ref="A198:A199"/>
    <mergeCell ref="C198:C199"/>
    <mergeCell ref="D198:D199"/>
    <mergeCell ref="E198:E199"/>
    <mergeCell ref="H198:H199"/>
    <mergeCell ref="U198:U199"/>
    <mergeCell ref="V198:V199"/>
    <mergeCell ref="A200:A201"/>
    <mergeCell ref="C200:C201"/>
    <mergeCell ref="D200:D201"/>
    <mergeCell ref="E200:E201"/>
    <mergeCell ref="H200:H201"/>
    <mergeCell ref="U200:U201"/>
    <mergeCell ref="V200:V201"/>
    <mergeCell ref="R198:T198"/>
    <mergeCell ref="R199:T199"/>
    <mergeCell ref="I198:I199"/>
    <mergeCell ref="I200:I201"/>
    <mergeCell ref="U202:U203"/>
    <mergeCell ref="V202:V203"/>
    <mergeCell ref="R202:T202"/>
    <mergeCell ref="R203:T203"/>
    <mergeCell ref="R204:T204"/>
    <mergeCell ref="R205:T205"/>
    <mergeCell ref="I202:I203"/>
    <mergeCell ref="I204:I205"/>
    <mergeCell ref="A204:A205"/>
    <mergeCell ref="C204:C205"/>
    <mergeCell ref="D204:D205"/>
    <mergeCell ref="E204:E205"/>
    <mergeCell ref="R187:T187"/>
    <mergeCell ref="U180:U181"/>
    <mergeCell ref="V180:V181"/>
    <mergeCell ref="A174:A175"/>
    <mergeCell ref="C174:C175"/>
    <mergeCell ref="D174:D175"/>
    <mergeCell ref="E174:E175"/>
    <mergeCell ref="H174:H175"/>
    <mergeCell ref="U174:U175"/>
    <mergeCell ref="V174:V175"/>
    <mergeCell ref="A168:A169"/>
    <mergeCell ref="C168:C169"/>
    <mergeCell ref="D168:D169"/>
    <mergeCell ref="E168:E169"/>
    <mergeCell ref="H168:H169"/>
    <mergeCell ref="U168:U169"/>
    <mergeCell ref="V168:V169"/>
    <mergeCell ref="R169:T169"/>
    <mergeCell ref="A176:A177"/>
    <mergeCell ref="C176:C177"/>
    <mergeCell ref="D176:D177"/>
    <mergeCell ref="E176:E177"/>
    <mergeCell ref="H176:H177"/>
    <mergeCell ref="R174:T174"/>
    <mergeCell ref="R175:T175"/>
    <mergeCell ref="R176:T176"/>
    <mergeCell ref="R171:T171"/>
    <mergeCell ref="R172:T172"/>
    <mergeCell ref="R173:T173"/>
    <mergeCell ref="I170:I171"/>
    <mergeCell ref="I172:I173"/>
    <mergeCell ref="B172:B173"/>
    <mergeCell ref="V144:V145"/>
    <mergeCell ref="R145:T145"/>
    <mergeCell ref="A152:A153"/>
    <mergeCell ref="C152:C153"/>
    <mergeCell ref="D152:D153"/>
    <mergeCell ref="E152:E153"/>
    <mergeCell ref="H152:H153"/>
    <mergeCell ref="U152:U153"/>
    <mergeCell ref="V152:V153"/>
    <mergeCell ref="R150:T150"/>
    <mergeCell ref="R151:T151"/>
    <mergeCell ref="R153:T153"/>
    <mergeCell ref="V126:V127"/>
    <mergeCell ref="A120:A121"/>
    <mergeCell ref="C120:C121"/>
    <mergeCell ref="D120:D121"/>
    <mergeCell ref="E120:E121"/>
    <mergeCell ref="H120:H121"/>
    <mergeCell ref="U120:U121"/>
    <mergeCell ref="V120:V121"/>
    <mergeCell ref="R121:T121"/>
    <mergeCell ref="A128:A129"/>
    <mergeCell ref="C128:C129"/>
    <mergeCell ref="D128:D129"/>
    <mergeCell ref="E128:E129"/>
    <mergeCell ref="H128:H129"/>
    <mergeCell ref="U128:U129"/>
    <mergeCell ref="V128:V129"/>
    <mergeCell ref="R126:T126"/>
    <mergeCell ref="R127:T127"/>
    <mergeCell ref="R128:T128"/>
    <mergeCell ref="I126:I127"/>
    <mergeCell ref="I40:I41"/>
    <mergeCell ref="I46:I47"/>
    <mergeCell ref="I48:I49"/>
    <mergeCell ref="E44:E45"/>
    <mergeCell ref="E46:E47"/>
    <mergeCell ref="H32:H33"/>
    <mergeCell ref="E64:E65"/>
    <mergeCell ref="A104:A105"/>
    <mergeCell ref="C104:C105"/>
    <mergeCell ref="D104:D105"/>
    <mergeCell ref="E104:E105"/>
    <mergeCell ref="H104:H105"/>
    <mergeCell ref="U104:U105"/>
    <mergeCell ref="V104:V105"/>
    <mergeCell ref="R102:T102"/>
    <mergeCell ref="R103:T103"/>
    <mergeCell ref="R104:T104"/>
    <mergeCell ref="I102:I103"/>
    <mergeCell ref="I104:I105"/>
    <mergeCell ref="R98:T98"/>
    <mergeCell ref="R105:T105"/>
    <mergeCell ref="I96:I97"/>
    <mergeCell ref="B96:B97"/>
    <mergeCell ref="U98:U99"/>
    <mergeCell ref="H40:H41"/>
    <mergeCell ref="H42:H43"/>
    <mergeCell ref="C48:C49"/>
    <mergeCell ref="B44:B45"/>
    <mergeCell ref="B46:B47"/>
    <mergeCell ref="V36:V37"/>
    <mergeCell ref="V38:V39"/>
    <mergeCell ref="V40:V41"/>
    <mergeCell ref="H62:H63"/>
    <mergeCell ref="H64:H65"/>
    <mergeCell ref="H66:H67"/>
    <mergeCell ref="H68:H69"/>
    <mergeCell ref="H70:H71"/>
    <mergeCell ref="C64:C65"/>
    <mergeCell ref="D64:D65"/>
    <mergeCell ref="B74:B75"/>
    <mergeCell ref="B66:B67"/>
    <mergeCell ref="B64:B65"/>
    <mergeCell ref="B62:B63"/>
    <mergeCell ref="B60:B61"/>
    <mergeCell ref="H72:H73"/>
    <mergeCell ref="I42:I43"/>
    <mergeCell ref="I44:I45"/>
    <mergeCell ref="E30:E31"/>
    <mergeCell ref="R84:T84"/>
    <mergeCell ref="H74:H75"/>
    <mergeCell ref="H76:H77"/>
    <mergeCell ref="I76:I77"/>
    <mergeCell ref="H50:H51"/>
    <mergeCell ref="R38:T38"/>
    <mergeCell ref="R39:T39"/>
    <mergeCell ref="R40:T40"/>
    <mergeCell ref="R41:T41"/>
    <mergeCell ref="H44:H45"/>
    <mergeCell ref="H46:H47"/>
    <mergeCell ref="H48:H49"/>
    <mergeCell ref="I72:I73"/>
    <mergeCell ref="I74:I75"/>
    <mergeCell ref="I68:I69"/>
    <mergeCell ref="I70:I71"/>
    <mergeCell ref="B14:B15"/>
    <mergeCell ref="C34:C35"/>
    <mergeCell ref="C30:C31"/>
    <mergeCell ref="B16:B17"/>
    <mergeCell ref="B18:B19"/>
    <mergeCell ref="B20:B21"/>
    <mergeCell ref="B22:B23"/>
    <mergeCell ref="B24:B25"/>
    <mergeCell ref="E18:E19"/>
    <mergeCell ref="E24:E25"/>
    <mergeCell ref="H58:H59"/>
    <mergeCell ref="B58:B59"/>
    <mergeCell ref="B56:B57"/>
    <mergeCell ref="H60:H61"/>
    <mergeCell ref="C18:C19"/>
    <mergeCell ref="B34:B35"/>
    <mergeCell ref="H28:H29"/>
    <mergeCell ref="D26:D27"/>
    <mergeCell ref="E26:E27"/>
    <mergeCell ref="E38:E39"/>
    <mergeCell ref="H34:H35"/>
    <mergeCell ref="H36:H37"/>
    <mergeCell ref="H38:H39"/>
    <mergeCell ref="C46:C47"/>
    <mergeCell ref="D46:D47"/>
    <mergeCell ref="E40:E41"/>
    <mergeCell ref="C42:C43"/>
    <mergeCell ref="D42:D43"/>
    <mergeCell ref="B42:B43"/>
    <mergeCell ref="B40:B41"/>
    <mergeCell ref="F42:F43"/>
    <mergeCell ref="F44:F45"/>
    <mergeCell ref="D12:D13"/>
    <mergeCell ref="E12:E13"/>
    <mergeCell ref="G12:G13"/>
    <mergeCell ref="E32:E33"/>
    <mergeCell ref="D32:D33"/>
    <mergeCell ref="D18:D19"/>
    <mergeCell ref="C32:C33"/>
    <mergeCell ref="F22:F23"/>
    <mergeCell ref="F18:F19"/>
    <mergeCell ref="F38:F39"/>
    <mergeCell ref="I14:I15"/>
    <mergeCell ref="I16:I17"/>
    <mergeCell ref="I36:I37"/>
    <mergeCell ref="I38:I39"/>
    <mergeCell ref="D24:D25"/>
    <mergeCell ref="H24:H25"/>
    <mergeCell ref="H26:H27"/>
    <mergeCell ref="I18:I19"/>
    <mergeCell ref="I20:I21"/>
    <mergeCell ref="I22:I23"/>
    <mergeCell ref="I24:I25"/>
    <mergeCell ref="I26:I27"/>
    <mergeCell ref="E14:E15"/>
    <mergeCell ref="I28:I29"/>
    <mergeCell ref="I30:I31"/>
    <mergeCell ref="I34:I35"/>
    <mergeCell ref="H16:H17"/>
    <mergeCell ref="H30:H31"/>
    <mergeCell ref="I32:I33"/>
    <mergeCell ref="V34:V35"/>
    <mergeCell ref="U18:U19"/>
    <mergeCell ref="U20:U21"/>
    <mergeCell ref="M5:R5"/>
    <mergeCell ref="M7:R7"/>
    <mergeCell ref="M12:T12"/>
    <mergeCell ref="M13:N13"/>
    <mergeCell ref="R13:T13"/>
    <mergeCell ref="U12:V12"/>
    <mergeCell ref="U14:U15"/>
    <mergeCell ref="V14:V15"/>
    <mergeCell ref="U16:U17"/>
    <mergeCell ref="V24:V25"/>
    <mergeCell ref="V26:V27"/>
    <mergeCell ref="V28:V29"/>
    <mergeCell ref="V30:V31"/>
    <mergeCell ref="V32:V33"/>
    <mergeCell ref="R15:T15"/>
    <mergeCell ref="R16:T16"/>
    <mergeCell ref="R17:T17"/>
    <mergeCell ref="R18:T18"/>
    <mergeCell ref="R19:T19"/>
    <mergeCell ref="R20:T20"/>
    <mergeCell ref="R21:T21"/>
    <mergeCell ref="R22:T22"/>
    <mergeCell ref="R26:T26"/>
    <mergeCell ref="R27:T27"/>
    <mergeCell ref="R28:T28"/>
    <mergeCell ref="R29:T29"/>
    <mergeCell ref="U5:V6"/>
    <mergeCell ref="U22:U23"/>
    <mergeCell ref="U24:U25"/>
  </mergeCells>
  <phoneticPr fontId="1"/>
  <dataValidations count="3">
    <dataValidation imeMode="halfAlpha" allowBlank="1" showInputMessage="1" showErrorMessage="1" sqref="G310 G16 G14 G20 G24 G28 G32 G36 G40 G44 G48 G52 G56 G60 G64 G68 G72 G76 G80 G84 G88 G92 G96 G100 G104 G108 G112 G116 G120 G124 G128 G132 G136 G140 G144 G148 G152 G156 G160 G164 G168 G172 G176 G180 G184 G188 G192 G196 G200 G204 G208 G212 G216 G220 G224 G228 G232 G236 G240 G244 G248 G252 G256 G260 G264 G268 G272 G276 G280 G284 G288 G292 G296 G300 G304 G308 G312 G18 G22 G26 G30 G34 G38 G42 G46 G50 G54 G58 G62 G66 G70 G74 G78 G82 G86 G90 G94 G98 G102 G106 G110 G114 G118 G122 G126 G130 G134 G138 G142 G146 G150 G154 G158 G162 G166 G170 G174 G178 G182 G186 G190 G194 G198 G202 G206 G210 G214 G218 G222 G226 G230 G234 G238 G242 G246 G250 G254 G258 G262 G266 G270 G274 G278 G282 G286 G290 G294 G298 G302 G306 N14:N313"/>
    <dataValidation imeMode="halfKatakana" allowBlank="1" showInputMessage="1" showErrorMessage="1" sqref="E14:F313"/>
    <dataValidation type="list" allowBlank="1" showInputMessage="1" showErrorMessage="1" sqref="U14:V313">
      <formula1>$Y$14</formula1>
    </dataValidation>
  </dataValidations>
  <pageMargins left="0.70866141732283472" right="0.70866141732283472" top="0.74803149606299213" bottom="0.74803149606299213" header="0.31496062992125984" footer="0.31496062992125984"/>
  <pageSetup paperSize="9" scale="46" fitToHeight="0" orientation="portrait" horizontalDpi="4294967293" verticalDpi="1200" r:id="rId1"/>
  <rowBreaks count="7" manualBreakCount="7">
    <brk id="53" max="19" man="1"/>
    <brk id="93" max="19" man="1"/>
    <brk id="133" max="19" man="1"/>
    <brk id="173" max="19" man="1"/>
    <brk id="213" max="19" man="1"/>
    <brk id="253" max="16383" man="1"/>
    <brk id="293" max="19" man="1"/>
  </rowBreaks>
  <colBreaks count="1" manualBreakCount="1">
    <brk id="13" max="1048575" man="1"/>
  </col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男子登録情報!$M$68:$M$86</xm:f>
          </x14:formula1>
          <xm:sqref>K15:K313</xm:sqref>
        </x14:dataValidation>
        <x14:dataValidation type="list" allowBlank="1" showInputMessage="1" showErrorMessage="1">
          <x14:formula1>
            <xm:f>男子登録情報!$M$68:$M$86</xm:f>
          </x14:formula1>
          <xm:sqref>K14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
  <sheetViews>
    <sheetView workbookViewId="0">
      <selection activeCell="M79" sqref="M79"/>
    </sheetView>
  </sheetViews>
  <sheetFormatPr defaultRowHeight="13.5"/>
  <cols>
    <col min="1" max="1" width="11.5" customWidth="1"/>
    <col min="2" max="2" width="7.875" customWidth="1"/>
    <col min="3" max="4" width="5.125" customWidth="1"/>
    <col min="5" max="5" width="15.375" customWidth="1"/>
    <col min="6" max="6" width="27.625" customWidth="1"/>
    <col min="7" max="7" width="6.125" customWidth="1"/>
    <col min="8" max="9" width="4.625" customWidth="1"/>
    <col min="10" max="10" width="9.875" customWidth="1"/>
    <col min="11" max="11" width="10.5" customWidth="1"/>
    <col min="12" max="12" width="9.875" customWidth="1"/>
    <col min="13" max="14" width="10.375" customWidth="1"/>
    <col min="15" max="15" width="11.5" customWidth="1"/>
    <col min="18" max="18" width="14.5" customWidth="1"/>
  </cols>
  <sheetData>
    <row r="1" spans="1:19">
      <c r="A1" s="157" t="s">
        <v>2211</v>
      </c>
      <c r="C1" s="157"/>
      <c r="D1" s="157"/>
      <c r="E1" s="157"/>
      <c r="F1" s="157"/>
      <c r="G1" s="157"/>
      <c r="H1" s="157"/>
      <c r="I1" s="157"/>
      <c r="J1" s="157"/>
      <c r="K1" s="157"/>
      <c r="L1" s="157"/>
      <c r="M1" s="158"/>
      <c r="N1" s="158"/>
      <c r="R1" s="158"/>
    </row>
    <row r="2" spans="1:19">
      <c r="B2" t="s">
        <v>33</v>
      </c>
      <c r="C2" t="s">
        <v>958</v>
      </c>
      <c r="D2" t="s">
        <v>4</v>
      </c>
      <c r="E2" t="s">
        <v>954</v>
      </c>
      <c r="F2" t="s">
        <v>955</v>
      </c>
      <c r="G2" t="s">
        <v>6008</v>
      </c>
      <c r="H2" t="s">
        <v>6009</v>
      </c>
      <c r="I2" t="s">
        <v>6010</v>
      </c>
      <c r="J2" t="s">
        <v>959</v>
      </c>
      <c r="K2" t="s">
        <v>960</v>
      </c>
      <c r="L2" t="s">
        <v>6011</v>
      </c>
      <c r="M2" t="s">
        <v>6012</v>
      </c>
      <c r="N2" t="s">
        <v>6013</v>
      </c>
      <c r="O2" t="s">
        <v>6014</v>
      </c>
      <c r="P2" t="s">
        <v>6015</v>
      </c>
      <c r="Q2" t="s">
        <v>6016</v>
      </c>
      <c r="R2" s="159" t="s">
        <v>2163</v>
      </c>
      <c r="S2" s="159" t="s">
        <v>2212</v>
      </c>
    </row>
    <row r="3" spans="1:19">
      <c r="A3" t="s">
        <v>2213</v>
      </c>
      <c r="B3" s="158" t="str">
        <f>基本情報登録!$D$10</f>
        <v/>
      </c>
      <c r="D3">
        <v>49</v>
      </c>
      <c r="E3" s="158" t="str">
        <f>IF(基本情報登録!D8&gt;0,基本情報登録!D8,"")</f>
        <v/>
      </c>
      <c r="F3" s="158" t="str">
        <f>IFERROR(VLOOKUP(E3,'加盟校情報&amp;大会設定'!A:B,2,FALSE),"")</f>
        <v/>
      </c>
      <c r="G3" s="158" t="str">
        <f>IF(J3="","",RIGHT(100000+'リレー確認表（記録入力）'!G11,5))</f>
        <v/>
      </c>
      <c r="J3" s="158" t="str">
        <f>IF('リレー確認表（記録入力）'!$E$11="","",'リレー確認表（記録入力）'!$N$11)</f>
        <v/>
      </c>
      <c r="K3" s="158" t="str">
        <f>IF('リレー確認表（記録入力）'!$E$12="","",'リレー確認表（記録入力）'!$N$12)</f>
        <v/>
      </c>
      <c r="L3" s="158" t="str">
        <f>IF('リレー確認表（記録入力）'!$E$13="","",'リレー確認表（記録入力）'!$N$13)</f>
        <v/>
      </c>
      <c r="M3" s="158" t="str">
        <f>IF('リレー確認表（記録入力）'!$E$14="","",'リレー確認表（記録入力）'!$N$14)</f>
        <v/>
      </c>
      <c r="N3" s="158" t="str">
        <f>IF('リレー確認表（記録入力）'!$E$15="","",'リレー確認表（記録入力）'!$N$15)</f>
        <v/>
      </c>
      <c r="O3" s="158" t="str">
        <f>IF('リレー確認表（記録入力）'!$E$16="","",'リレー確認表（記録入力）'!$N$16)</f>
        <v/>
      </c>
      <c r="R3" s="161" t="str">
        <f>IF(基本情報登録!$D$8="","",基本情報登録!$D$8)</f>
        <v/>
      </c>
      <c r="S3" s="161">
        <f>SUM(R5:S5)</f>
        <v>0</v>
      </c>
    </row>
    <row r="4" spans="1:19">
      <c r="C4" s="157"/>
      <c r="D4" s="157"/>
      <c r="E4" s="157"/>
      <c r="F4" s="157"/>
      <c r="G4" s="157"/>
      <c r="H4" s="157"/>
      <c r="I4" s="157"/>
      <c r="J4" s="157"/>
      <c r="K4" s="157"/>
      <c r="L4" s="157"/>
      <c r="R4" s="162" t="s">
        <v>2219</v>
      </c>
      <c r="S4" s="162" t="s">
        <v>2184</v>
      </c>
    </row>
    <row r="5" spans="1:19">
      <c r="A5" t="s">
        <v>2214</v>
      </c>
      <c r="B5" s="158" t="str">
        <f>基本情報登録!$D$10</f>
        <v/>
      </c>
      <c r="D5">
        <v>49</v>
      </c>
      <c r="E5" s="158" t="str">
        <f>IF(基本情報登録!D8&gt;0,基本情報登録!D8,"")</f>
        <v/>
      </c>
      <c r="F5" s="158" t="str">
        <f>IFERROR(VLOOKUP(E3,'加盟校情報&amp;大会設定'!A:B,2,FALSE),"")</f>
        <v/>
      </c>
      <c r="G5" s="158" t="str">
        <f>IF(J5="","",RIGHT(100000+'リレー確認表（記録入力）'!G17,5))</f>
        <v/>
      </c>
      <c r="J5" s="158" t="str">
        <f>IF('リレー確認表（記録入力）'!$E$17="","",'リレー確認表（記録入力）'!$N$17)</f>
        <v/>
      </c>
      <c r="K5" s="158" t="str">
        <f>IF('リレー確認表（記録入力）'!$E$18="","",'リレー確認表（記録入力）'!$N$18)</f>
        <v/>
      </c>
      <c r="L5" s="158" t="str">
        <f>IF('リレー確認表（記録入力）'!$E$19="","",'リレー確認表（記録入力）'!$N$19)</f>
        <v/>
      </c>
      <c r="M5" s="158" t="str">
        <f>IF('リレー確認表（記録入力）'!$E$20="","",'リレー確認表（記録入力）'!$N$20)</f>
        <v/>
      </c>
      <c r="N5" s="158" t="str">
        <f>IF('リレー確認表（記録入力）'!$E$21="","",'リレー確認表（記録入力）'!$N$21)</f>
        <v/>
      </c>
      <c r="O5" s="158" t="str">
        <f>IF('リレー確認表（記録入力）'!$E$22="","",'リレー確認表（記録入力）'!$N$22)</f>
        <v/>
      </c>
      <c r="R5" s="161" t="str">
        <f>IF(J3="","",3000)</f>
        <v/>
      </c>
      <c r="S5" s="161" t="str">
        <f>IF(J5="","",3000)</f>
        <v/>
      </c>
    </row>
    <row r="6" spans="1:19">
      <c r="A6" s="158"/>
      <c r="C6" s="158"/>
      <c r="D6" s="158"/>
      <c r="E6" s="158"/>
      <c r="F6" s="158"/>
      <c r="G6" s="158"/>
      <c r="H6" s="158"/>
      <c r="I6" s="158"/>
      <c r="J6" s="158"/>
      <c r="K6" s="158"/>
      <c r="L6" s="158"/>
      <c r="M6" s="158"/>
      <c r="N6" s="158"/>
      <c r="R6" s="158"/>
      <c r="S6" s="158"/>
    </row>
    <row r="7" spans="1:19">
      <c r="A7" s="158"/>
      <c r="C7" s="158"/>
      <c r="D7" s="158"/>
      <c r="E7" s="158"/>
      <c r="F7" s="158"/>
      <c r="G7" s="158"/>
      <c r="H7" s="158"/>
      <c r="I7" s="158"/>
      <c r="J7" s="158"/>
      <c r="K7" s="158"/>
      <c r="L7" s="158"/>
      <c r="M7" s="158"/>
      <c r="N7" s="158"/>
      <c r="R7" s="158"/>
      <c r="S7" s="158"/>
    </row>
    <row r="8" spans="1:19">
      <c r="A8" t="s">
        <v>2215</v>
      </c>
      <c r="M8" s="158"/>
      <c r="N8" s="158"/>
      <c r="R8" s="158"/>
      <c r="S8" s="158"/>
    </row>
    <row r="9" spans="1:19">
      <c r="B9" t="s">
        <v>33</v>
      </c>
      <c r="C9" t="s">
        <v>958</v>
      </c>
      <c r="D9" t="s">
        <v>4</v>
      </c>
      <c r="E9" t="s">
        <v>954</v>
      </c>
      <c r="F9" t="s">
        <v>955</v>
      </c>
      <c r="G9" t="s">
        <v>6008</v>
      </c>
      <c r="H9" t="s">
        <v>6009</v>
      </c>
      <c r="I9" t="s">
        <v>6010</v>
      </c>
      <c r="J9" t="s">
        <v>959</v>
      </c>
      <c r="K9" t="s">
        <v>960</v>
      </c>
      <c r="L9" t="s">
        <v>6011</v>
      </c>
      <c r="M9" t="s">
        <v>6012</v>
      </c>
      <c r="N9" t="s">
        <v>6013</v>
      </c>
      <c r="O9" t="s">
        <v>6014</v>
      </c>
      <c r="R9" s="159" t="s">
        <v>2163</v>
      </c>
      <c r="S9" s="159" t="s">
        <v>2216</v>
      </c>
    </row>
    <row r="10" spans="1:19">
      <c r="A10" t="s">
        <v>2213</v>
      </c>
      <c r="B10" s="158" t="str">
        <f>基本情報登録!$D$10</f>
        <v/>
      </c>
      <c r="C10" s="158"/>
      <c r="D10" s="158">
        <v>49</v>
      </c>
      <c r="E10" s="158" t="str">
        <f>IF(基本情報登録!D8&gt;0,基本情報登録!D8,"")</f>
        <v/>
      </c>
      <c r="F10" s="158" t="str">
        <f>IFERROR(VLOOKUP(E3,'加盟校情報&amp;大会設定'!A:B,2,FALSE),"")</f>
        <v/>
      </c>
      <c r="G10" t="str">
        <f>IF(J10="","",RIGHT(100000+'リレー確認表（記録入力）'!G27,5))</f>
        <v/>
      </c>
      <c r="J10" s="158" t="str">
        <f>IF('リレー確認表（記録入力）'!$E$27="","",'リレー確認表（記録入力）'!$N$27)</f>
        <v/>
      </c>
      <c r="K10" s="158" t="str">
        <f>IF('リレー確認表（記録入力）'!$E$28="","",'リレー確認表（記録入力）'!$N$28)</f>
        <v/>
      </c>
      <c r="L10" s="158" t="str">
        <f>IF('リレー確認表（記録入力）'!$E$29="","",'リレー確認表（記録入力）'!$N$29)</f>
        <v/>
      </c>
      <c r="M10" s="158" t="str">
        <f>IF('リレー確認表（記録入力）'!$E$30="","",'リレー確認表（記録入力）'!$N$30)</f>
        <v/>
      </c>
      <c r="N10" s="158" t="str">
        <f>IF('リレー確認表（記録入力）'!$E$31="","",'リレー確認表（記録入力）'!$N$31)</f>
        <v/>
      </c>
      <c r="O10" s="158" t="str">
        <f>IF('リレー確認表（記録入力）'!$E$32="","",'リレー確認表（記録入力）'!$N$32)</f>
        <v/>
      </c>
      <c r="R10" s="161" t="str">
        <f>IF(基本情報登録!$D$8="","",基本情報登録!$D$8)</f>
        <v/>
      </c>
      <c r="S10" s="161">
        <f>SUM(R12:S12)</f>
        <v>0</v>
      </c>
    </row>
    <row r="11" spans="1:19">
      <c r="C11" s="157"/>
      <c r="D11" s="157"/>
      <c r="E11" s="157"/>
      <c r="F11" s="157"/>
      <c r="J11" s="157"/>
      <c r="K11" s="157"/>
      <c r="L11" s="157"/>
      <c r="M11" s="157"/>
      <c r="N11" s="157"/>
      <c r="O11" s="157"/>
      <c r="R11" s="162" t="s">
        <v>2219</v>
      </c>
      <c r="S11" s="162" t="s">
        <v>2184</v>
      </c>
    </row>
    <row r="12" spans="1:19">
      <c r="A12" t="s">
        <v>2214</v>
      </c>
      <c r="B12" s="158" t="str">
        <f>基本情報登録!$D$10</f>
        <v/>
      </c>
      <c r="C12" s="158"/>
      <c r="D12" s="158">
        <v>49</v>
      </c>
      <c r="E12" s="158" t="str">
        <f>IF(基本情報登録!D8&gt;0,基本情報登録!D8,"")</f>
        <v/>
      </c>
      <c r="F12" s="158" t="str">
        <f>IFERROR(VLOOKUP(E3,'加盟校情報&amp;大会設定'!A:B,2,FALSE),"")</f>
        <v/>
      </c>
      <c r="G12" t="str">
        <f>IF(J12="","",RIGHT(100000+'リレー確認表（記録入力）'!G33,5))</f>
        <v/>
      </c>
      <c r="J12" s="158" t="str">
        <f>IF('リレー確認表（記録入力）'!$E$33="","",'リレー確認表（記録入力）'!$N$33)</f>
        <v/>
      </c>
      <c r="K12" s="158" t="str">
        <f>IF('リレー確認表（記録入力）'!$E$34="","",'リレー確認表（記録入力）'!$N$34)</f>
        <v/>
      </c>
      <c r="L12" s="158" t="str">
        <f>IF('リレー確認表（記録入力）'!$E$35="","",'リレー確認表（記録入力）'!$N$35)</f>
        <v/>
      </c>
      <c r="M12" s="158" t="str">
        <f>IF('リレー確認表（記録入力）'!$E$36="","",'リレー確認表（記録入力）'!$N$36)</f>
        <v/>
      </c>
      <c r="N12" s="158" t="str">
        <f>IF('リレー確認表（記録入力）'!$E$37="","",'リレー確認表（記録入力）'!$N$37)</f>
        <v/>
      </c>
      <c r="O12" s="158" t="str">
        <f>IF('リレー確認表（記録入力）'!$E$38="","",'リレー確認表（記録入力）'!$N$38)</f>
        <v/>
      </c>
      <c r="R12" s="161" t="str">
        <f>IF(J10="","",3000)</f>
        <v/>
      </c>
      <c r="S12" s="161" t="str">
        <f>IF(J12="","",3000)</f>
        <v/>
      </c>
    </row>
  </sheetData>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53"/>
  <sheetViews>
    <sheetView topLeftCell="B1" workbookViewId="0">
      <selection activeCell="J24" sqref="J24"/>
    </sheetView>
  </sheetViews>
  <sheetFormatPr defaultColWidth="8.875" defaultRowHeight="13.5"/>
  <cols>
    <col min="1" max="1" width="27.125" style="6" bestFit="1" customWidth="1"/>
    <col min="2" max="2" width="35" style="6" bestFit="1" customWidth="1"/>
    <col min="3" max="3" width="11.5" style="6" bestFit="1" customWidth="1"/>
    <col min="4" max="4" width="13.875" style="6" bestFit="1" customWidth="1"/>
    <col min="5" max="6" width="9" style="6"/>
    <col min="7" max="7" width="21.375" style="6" bestFit="1" customWidth="1"/>
    <col min="8" max="8" width="6.125" style="6" bestFit="1" customWidth="1"/>
    <col min="9" max="9" width="6.5" style="6" bestFit="1" customWidth="1"/>
    <col min="10" max="10" width="36.125" style="6" bestFit="1" customWidth="1"/>
    <col min="11" max="17" width="9" style="6"/>
  </cols>
  <sheetData>
    <row r="1" spans="1:17">
      <c r="A1" s="6" t="s">
        <v>1</v>
      </c>
      <c r="B1" s="6" t="s">
        <v>1174</v>
      </c>
      <c r="C1" s="6" t="s">
        <v>2</v>
      </c>
      <c r="D1" s="6" t="s">
        <v>3</v>
      </c>
    </row>
    <row r="2" spans="1:17" ht="14.25" thickBot="1"/>
    <row r="3" spans="1:17" ht="14.25">
      <c r="A3" t="s">
        <v>1169</v>
      </c>
      <c r="B3" t="s">
        <v>1991</v>
      </c>
      <c r="C3" s="6">
        <v>500001</v>
      </c>
      <c r="D3" s="263" t="s">
        <v>1253</v>
      </c>
      <c r="E3" s="6" t="s">
        <v>1279</v>
      </c>
      <c r="F3" s="6">
        <v>1</v>
      </c>
      <c r="G3" s="803" t="s">
        <v>1136</v>
      </c>
      <c r="H3" s="804"/>
      <c r="I3" s="804"/>
      <c r="J3" s="805"/>
    </row>
    <row r="4" spans="1:17" ht="15" thickBot="1">
      <c r="A4" t="s">
        <v>1170</v>
      </c>
      <c r="B4" t="s">
        <v>1985</v>
      </c>
      <c r="C4" s="6">
        <v>500002</v>
      </c>
      <c r="D4" s="264" t="s">
        <v>1254</v>
      </c>
      <c r="E4" s="6" t="s">
        <v>2672</v>
      </c>
      <c r="F4" s="6">
        <v>2</v>
      </c>
      <c r="G4" s="11" t="s">
        <v>1121</v>
      </c>
      <c r="H4" s="12" t="s">
        <v>967</v>
      </c>
      <c r="I4" s="12" t="s">
        <v>966</v>
      </c>
      <c r="J4" s="13" t="s">
        <v>968</v>
      </c>
      <c r="N4" s="6" t="s">
        <v>961</v>
      </c>
      <c r="O4" s="6" t="s">
        <v>963</v>
      </c>
      <c r="P4" s="6" t="s">
        <v>969</v>
      </c>
      <c r="Q4" s="6" t="s">
        <v>964</v>
      </c>
    </row>
    <row r="5" spans="1:17" ht="15.75" thickTop="1" thickBot="1">
      <c r="A5" t="s">
        <v>1137</v>
      </c>
      <c r="B5" t="s">
        <v>1986</v>
      </c>
      <c r="C5" s="6">
        <v>500003</v>
      </c>
      <c r="D5" s="265" t="s">
        <v>1255</v>
      </c>
      <c r="F5" s="6">
        <v>3</v>
      </c>
      <c r="G5" s="14"/>
      <c r="H5" s="15" t="s">
        <v>963</v>
      </c>
      <c r="I5" s="15" t="s">
        <v>1018</v>
      </c>
      <c r="J5" s="16" t="s">
        <v>2306</v>
      </c>
      <c r="N5" s="6" t="s">
        <v>962</v>
      </c>
      <c r="O5" s="6">
        <v>2015</v>
      </c>
      <c r="P5" s="6" t="s">
        <v>970</v>
      </c>
      <c r="Q5" s="6" t="s">
        <v>1135</v>
      </c>
    </row>
    <row r="6" spans="1:17" ht="14.25">
      <c r="A6" t="s">
        <v>1138</v>
      </c>
      <c r="B6" t="s">
        <v>1987</v>
      </c>
      <c r="C6" s="6">
        <v>500004</v>
      </c>
      <c r="D6" s="265" t="s">
        <v>1256</v>
      </c>
      <c r="F6" s="6">
        <v>4</v>
      </c>
      <c r="N6" s="6" t="s">
        <v>965</v>
      </c>
      <c r="O6" s="6">
        <v>2016</v>
      </c>
      <c r="P6" s="6" t="s">
        <v>971</v>
      </c>
      <c r="Q6" s="6" t="s">
        <v>1119</v>
      </c>
    </row>
    <row r="7" spans="1:17" ht="14.25">
      <c r="A7" t="s">
        <v>1139</v>
      </c>
      <c r="B7" t="s">
        <v>1988</v>
      </c>
      <c r="C7" s="6">
        <v>500005</v>
      </c>
      <c r="D7" s="266" t="s">
        <v>1257</v>
      </c>
      <c r="F7" s="6">
        <v>5</v>
      </c>
      <c r="O7" s="6">
        <v>2017</v>
      </c>
      <c r="P7" s="6" t="s">
        <v>972</v>
      </c>
      <c r="Q7" s="6" t="s">
        <v>1965</v>
      </c>
    </row>
    <row r="8" spans="1:17" ht="14.25">
      <c r="A8" t="s">
        <v>1140</v>
      </c>
      <c r="B8" t="s">
        <v>1989</v>
      </c>
      <c r="C8" s="6">
        <v>500006</v>
      </c>
      <c r="D8" s="265" t="s">
        <v>1258</v>
      </c>
      <c r="F8" s="6">
        <v>6</v>
      </c>
      <c r="O8" s="6">
        <v>2018</v>
      </c>
      <c r="P8" s="6" t="s">
        <v>973</v>
      </c>
      <c r="Q8" s="6" t="s">
        <v>1947</v>
      </c>
    </row>
    <row r="9" spans="1:17" ht="14.25">
      <c r="A9" t="s">
        <v>1141</v>
      </c>
      <c r="B9" t="s">
        <v>1990</v>
      </c>
      <c r="C9" s="6">
        <v>500007</v>
      </c>
      <c r="D9" s="265" t="s">
        <v>1259</v>
      </c>
      <c r="F9" s="6">
        <v>7</v>
      </c>
      <c r="O9" s="6">
        <v>2019</v>
      </c>
      <c r="P9" s="6" t="s">
        <v>974</v>
      </c>
      <c r="Q9" s="6" t="s">
        <v>1966</v>
      </c>
    </row>
    <row r="10" spans="1:17" ht="14.25">
      <c r="A10" t="s">
        <v>1142</v>
      </c>
      <c r="B10" t="s">
        <v>1992</v>
      </c>
      <c r="C10" s="6">
        <v>500008</v>
      </c>
      <c r="D10" s="265" t="s">
        <v>1260</v>
      </c>
      <c r="F10" s="6">
        <v>8</v>
      </c>
      <c r="O10" s="6">
        <v>2020</v>
      </c>
      <c r="P10" s="6" t="s">
        <v>975</v>
      </c>
      <c r="Q10" s="6" t="s">
        <v>1967</v>
      </c>
    </row>
    <row r="11" spans="1:17" ht="14.25">
      <c r="A11" t="s">
        <v>1143</v>
      </c>
      <c r="B11" t="s">
        <v>1995</v>
      </c>
      <c r="C11" s="6">
        <v>500009</v>
      </c>
      <c r="D11" s="265" t="s">
        <v>1261</v>
      </c>
      <c r="F11" s="6">
        <v>9</v>
      </c>
      <c r="O11" s="6">
        <v>2021</v>
      </c>
      <c r="P11" s="6" t="s">
        <v>976</v>
      </c>
      <c r="Q11" s="6" t="s">
        <v>1969</v>
      </c>
    </row>
    <row r="12" spans="1:17" ht="14.25">
      <c r="A12" t="s">
        <v>2258</v>
      </c>
      <c r="B12" t="s">
        <v>2254</v>
      </c>
      <c r="C12" s="6">
        <v>500010</v>
      </c>
      <c r="D12" s="266" t="s">
        <v>6066</v>
      </c>
      <c r="F12" s="6">
        <v>10</v>
      </c>
      <c r="O12" s="6">
        <v>2022</v>
      </c>
      <c r="P12" s="6" t="s">
        <v>977</v>
      </c>
      <c r="Q12" s="6" t="s">
        <v>1968</v>
      </c>
    </row>
    <row r="13" spans="1:17" ht="14.25">
      <c r="A13" t="s">
        <v>2259</v>
      </c>
      <c r="B13" t="s">
        <v>1993</v>
      </c>
      <c r="C13" s="6">
        <v>500011</v>
      </c>
      <c r="D13" s="342" t="s">
        <v>6067</v>
      </c>
      <c r="F13" s="6">
        <v>11</v>
      </c>
      <c r="O13" s="6">
        <v>2023</v>
      </c>
      <c r="P13" s="6" t="s">
        <v>978</v>
      </c>
      <c r="Q13" s="6" t="s">
        <v>1946</v>
      </c>
    </row>
    <row r="14" spans="1:17" ht="14.25">
      <c r="A14" t="s">
        <v>1144</v>
      </c>
      <c r="B14" t="s">
        <v>1994</v>
      </c>
      <c r="C14" s="6">
        <v>500012</v>
      </c>
      <c r="D14" s="265" t="s">
        <v>2652</v>
      </c>
      <c r="F14" s="6">
        <v>12</v>
      </c>
      <c r="O14" s="6">
        <v>2024</v>
      </c>
      <c r="P14" s="6" t="s">
        <v>979</v>
      </c>
      <c r="Q14" s="6" t="s">
        <v>1927</v>
      </c>
    </row>
    <row r="15" spans="1:17" ht="14.25">
      <c r="A15" t="s">
        <v>1145</v>
      </c>
      <c r="B15" t="s">
        <v>1996</v>
      </c>
      <c r="C15" s="6">
        <v>500013</v>
      </c>
      <c r="D15" s="265" t="s">
        <v>1262</v>
      </c>
      <c r="F15" s="6">
        <v>13</v>
      </c>
      <c r="O15" s="6">
        <v>2025</v>
      </c>
      <c r="P15" s="6" t="s">
        <v>980</v>
      </c>
      <c r="Q15" s="6" t="s">
        <v>1971</v>
      </c>
    </row>
    <row r="16" spans="1:17" ht="14.25">
      <c r="A16" t="s">
        <v>1146</v>
      </c>
      <c r="B16" t="s">
        <v>1997</v>
      </c>
      <c r="C16" s="6">
        <v>500014</v>
      </c>
      <c r="D16" s="265" t="s">
        <v>2653</v>
      </c>
      <c r="F16" s="6">
        <v>14</v>
      </c>
      <c r="O16" s="6">
        <v>2026</v>
      </c>
      <c r="P16" s="6" t="s">
        <v>981</v>
      </c>
      <c r="Q16" s="6" t="s">
        <v>1970</v>
      </c>
    </row>
    <row r="17" spans="1:17" ht="14.25">
      <c r="A17" t="s">
        <v>1171</v>
      </c>
      <c r="B17" t="s">
        <v>1998</v>
      </c>
      <c r="C17" s="6">
        <v>500015</v>
      </c>
      <c r="D17" s="266" t="s">
        <v>2654</v>
      </c>
      <c r="F17" s="6">
        <v>15</v>
      </c>
      <c r="O17" s="6">
        <v>2027</v>
      </c>
      <c r="P17" s="6" t="s">
        <v>982</v>
      </c>
      <c r="Q17" s="6" t="s">
        <v>2033</v>
      </c>
    </row>
    <row r="18" spans="1:17" ht="14.25">
      <c r="A18" t="s">
        <v>1147</v>
      </c>
      <c r="B18" t="s">
        <v>2255</v>
      </c>
      <c r="C18" s="6">
        <v>500016</v>
      </c>
      <c r="D18" s="265" t="s">
        <v>1263</v>
      </c>
      <c r="F18" s="6">
        <v>16</v>
      </c>
      <c r="O18" s="6">
        <v>2028</v>
      </c>
      <c r="P18" s="6" t="s">
        <v>983</v>
      </c>
    </row>
    <row r="19" spans="1:17" ht="14.25">
      <c r="A19" t="s">
        <v>1148</v>
      </c>
      <c r="B19" t="s">
        <v>1999</v>
      </c>
      <c r="C19" s="6">
        <v>500017</v>
      </c>
      <c r="D19" s="265" t="s">
        <v>1264</v>
      </c>
      <c r="F19" s="6">
        <v>17</v>
      </c>
      <c r="O19" s="6">
        <v>2029</v>
      </c>
      <c r="P19" s="6" t="s">
        <v>984</v>
      </c>
    </row>
    <row r="20" spans="1:17" ht="14.25">
      <c r="A20" t="s">
        <v>1149</v>
      </c>
      <c r="B20" t="s">
        <v>2002</v>
      </c>
      <c r="C20" s="6">
        <v>500018</v>
      </c>
      <c r="D20" s="265" t="s">
        <v>1265</v>
      </c>
      <c r="F20" s="6">
        <v>18</v>
      </c>
      <c r="O20" s="6">
        <v>2030</v>
      </c>
      <c r="P20" s="6" t="s">
        <v>985</v>
      </c>
    </row>
    <row r="21" spans="1:17" ht="14.25">
      <c r="A21" t="s">
        <v>1172</v>
      </c>
      <c r="B21" t="s">
        <v>2000</v>
      </c>
      <c r="C21" s="6">
        <v>500019</v>
      </c>
      <c r="D21" s="265" t="s">
        <v>1266</v>
      </c>
      <c r="F21" s="6">
        <v>19</v>
      </c>
      <c r="O21" s="6">
        <v>2031</v>
      </c>
      <c r="P21" s="6" t="s">
        <v>986</v>
      </c>
    </row>
    <row r="22" spans="1:17" ht="14.25">
      <c r="A22" t="s">
        <v>1150</v>
      </c>
      <c r="B22" t="s">
        <v>2001</v>
      </c>
      <c r="C22" s="6">
        <v>500020</v>
      </c>
      <c r="D22" s="266" t="s">
        <v>1267</v>
      </c>
      <c r="F22" s="6">
        <v>20</v>
      </c>
      <c r="O22" s="6">
        <v>2032</v>
      </c>
      <c r="P22" s="6" t="s">
        <v>987</v>
      </c>
    </row>
    <row r="23" spans="1:17" ht="14.25">
      <c r="A23" t="s">
        <v>1151</v>
      </c>
      <c r="B23" t="s">
        <v>2003</v>
      </c>
      <c r="C23" s="6">
        <v>500021</v>
      </c>
      <c r="D23" s="265" t="s">
        <v>1268</v>
      </c>
      <c r="F23" s="6">
        <v>21</v>
      </c>
      <c r="O23" s="6">
        <v>2033</v>
      </c>
      <c r="P23" s="6" t="s">
        <v>988</v>
      </c>
    </row>
    <row r="24" spans="1:17" ht="14.25">
      <c r="A24" t="s">
        <v>2641</v>
      </c>
      <c r="B24" t="s">
        <v>2642</v>
      </c>
      <c r="C24" s="6">
        <v>500022</v>
      </c>
      <c r="D24" s="265" t="s">
        <v>2655</v>
      </c>
      <c r="F24" s="6">
        <v>22</v>
      </c>
      <c r="O24" s="6">
        <v>2034</v>
      </c>
      <c r="P24" s="6" t="s">
        <v>989</v>
      </c>
    </row>
    <row r="25" spans="1:17" ht="14.25">
      <c r="A25" t="s">
        <v>1152</v>
      </c>
      <c r="B25" t="s">
        <v>2004</v>
      </c>
      <c r="C25" s="6">
        <v>500023</v>
      </c>
      <c r="D25" s="265" t="s">
        <v>2656</v>
      </c>
      <c r="F25" s="6">
        <v>23</v>
      </c>
      <c r="O25" s="6">
        <v>2035</v>
      </c>
      <c r="P25" s="6" t="s">
        <v>990</v>
      </c>
    </row>
    <row r="26" spans="1:17" ht="14.25">
      <c r="A26" t="s">
        <v>1153</v>
      </c>
      <c r="B26" t="s">
        <v>2005</v>
      </c>
      <c r="C26" s="6">
        <v>500024</v>
      </c>
      <c r="D26" s="265" t="s">
        <v>1269</v>
      </c>
      <c r="F26" s="6">
        <v>24</v>
      </c>
      <c r="O26" s="6">
        <v>2036</v>
      </c>
      <c r="P26" s="6" t="s">
        <v>991</v>
      </c>
    </row>
    <row r="27" spans="1:17" ht="14.25">
      <c r="A27" t="s">
        <v>1154</v>
      </c>
      <c r="B27" t="s">
        <v>2007</v>
      </c>
      <c r="C27" s="6">
        <v>500025</v>
      </c>
      <c r="D27" s="266" t="s">
        <v>1270</v>
      </c>
      <c r="F27" s="6">
        <v>25</v>
      </c>
      <c r="O27" s="6">
        <v>2037</v>
      </c>
      <c r="P27" s="6" t="s">
        <v>992</v>
      </c>
    </row>
    <row r="28" spans="1:17" ht="14.25">
      <c r="A28" t="s">
        <v>1155</v>
      </c>
      <c r="B28" t="s">
        <v>2006</v>
      </c>
      <c r="C28" s="6">
        <v>500026</v>
      </c>
      <c r="D28" s="265" t="s">
        <v>1271</v>
      </c>
      <c r="F28" s="6">
        <v>26</v>
      </c>
      <c r="O28" s="6">
        <v>2038</v>
      </c>
      <c r="P28" s="6" t="s">
        <v>993</v>
      </c>
    </row>
    <row r="29" spans="1:17" ht="14.25">
      <c r="A29" t="s">
        <v>1156</v>
      </c>
      <c r="B29" t="s">
        <v>2009</v>
      </c>
      <c r="C29" s="6">
        <v>500027</v>
      </c>
      <c r="D29" s="265" t="s">
        <v>1272</v>
      </c>
      <c r="F29" s="6">
        <v>27</v>
      </c>
      <c r="O29" s="6">
        <v>2039</v>
      </c>
      <c r="P29" s="6" t="s">
        <v>994</v>
      </c>
    </row>
    <row r="30" spans="1:17" ht="14.25">
      <c r="A30" t="s">
        <v>1157</v>
      </c>
      <c r="B30" t="s">
        <v>2008</v>
      </c>
      <c r="C30" s="6">
        <v>500028</v>
      </c>
      <c r="D30" s="265" t="s">
        <v>1273</v>
      </c>
      <c r="F30" s="6">
        <v>28</v>
      </c>
      <c r="O30" s="6">
        <v>2040</v>
      </c>
      <c r="P30" s="6" t="s">
        <v>995</v>
      </c>
    </row>
    <row r="31" spans="1:17" ht="14.25">
      <c r="A31" t="s">
        <v>1158</v>
      </c>
      <c r="B31" t="s">
        <v>2010</v>
      </c>
      <c r="C31" s="6">
        <v>500029</v>
      </c>
      <c r="D31" s="265" t="s">
        <v>2252</v>
      </c>
      <c r="F31" s="6">
        <v>29</v>
      </c>
      <c r="O31" s="6">
        <v>2041</v>
      </c>
      <c r="P31" s="6" t="s">
        <v>996</v>
      </c>
    </row>
    <row r="32" spans="1:17" ht="14.25">
      <c r="A32" t="s">
        <v>2643</v>
      </c>
      <c r="B32" t="s">
        <v>2644</v>
      </c>
      <c r="C32" s="6">
        <v>500030</v>
      </c>
      <c r="D32" s="266" t="s">
        <v>2657</v>
      </c>
      <c r="F32" s="6">
        <v>30</v>
      </c>
      <c r="O32" s="6">
        <v>2042</v>
      </c>
      <c r="P32" s="6" t="s">
        <v>997</v>
      </c>
    </row>
    <row r="33" spans="1:16" ht="14.25">
      <c r="A33" t="s">
        <v>1173</v>
      </c>
      <c r="B33" t="s">
        <v>2011</v>
      </c>
      <c r="C33" s="6">
        <v>500031</v>
      </c>
      <c r="D33" s="265" t="s">
        <v>1274</v>
      </c>
      <c r="F33" s="6">
        <v>31</v>
      </c>
      <c r="O33" s="6">
        <v>2043</v>
      </c>
      <c r="P33" s="6" t="s">
        <v>998</v>
      </c>
    </row>
    <row r="34" spans="1:16" ht="14.25">
      <c r="A34" t="s">
        <v>1281</v>
      </c>
      <c r="B34" t="s">
        <v>2012</v>
      </c>
      <c r="C34" s="6">
        <v>500032</v>
      </c>
      <c r="D34" s="265" t="s">
        <v>2253</v>
      </c>
      <c r="F34" s="6">
        <v>32</v>
      </c>
      <c r="O34" s="6">
        <v>2044</v>
      </c>
      <c r="P34" s="6" t="s">
        <v>999</v>
      </c>
    </row>
    <row r="35" spans="1:16" ht="14.25">
      <c r="A35" t="s">
        <v>1159</v>
      </c>
      <c r="B35" t="s">
        <v>2013</v>
      </c>
      <c r="C35" s="6">
        <v>500033</v>
      </c>
      <c r="D35" s="265" t="s">
        <v>2658</v>
      </c>
      <c r="F35" s="6">
        <v>33</v>
      </c>
      <c r="O35" s="6">
        <v>2045</v>
      </c>
      <c r="P35" s="6" t="s">
        <v>1000</v>
      </c>
    </row>
    <row r="36" spans="1:16" ht="14.25">
      <c r="A36" t="s">
        <v>2260</v>
      </c>
      <c r="B36" t="s">
        <v>2014</v>
      </c>
      <c r="C36" s="6">
        <v>500034</v>
      </c>
      <c r="D36" s="265" t="s">
        <v>2659</v>
      </c>
      <c r="F36" s="6">
        <v>34</v>
      </c>
      <c r="O36" s="6">
        <v>2046</v>
      </c>
      <c r="P36" s="6" t="s">
        <v>1001</v>
      </c>
    </row>
    <row r="37" spans="1:16" ht="14.25">
      <c r="A37" t="s">
        <v>1160</v>
      </c>
      <c r="B37" t="s">
        <v>2018</v>
      </c>
      <c r="C37" s="6">
        <v>500035</v>
      </c>
      <c r="D37" s="266" t="s">
        <v>2660</v>
      </c>
      <c r="F37" s="6">
        <v>35</v>
      </c>
      <c r="O37" s="6">
        <v>2047</v>
      </c>
      <c r="P37" s="6" t="s">
        <v>1002</v>
      </c>
    </row>
    <row r="38" spans="1:16" ht="14.25">
      <c r="A38" t="s">
        <v>2261</v>
      </c>
      <c r="B38" t="s">
        <v>2015</v>
      </c>
      <c r="C38" s="6">
        <v>500036</v>
      </c>
      <c r="D38" s="265" t="s">
        <v>2661</v>
      </c>
      <c r="F38" s="6">
        <v>36</v>
      </c>
      <c r="O38" s="6">
        <v>2048</v>
      </c>
      <c r="P38" s="6" t="s">
        <v>1003</v>
      </c>
    </row>
    <row r="39" spans="1:16" ht="14.25">
      <c r="A39" t="s">
        <v>2262</v>
      </c>
      <c r="B39" t="s">
        <v>2016</v>
      </c>
      <c r="C39" s="6">
        <v>500037</v>
      </c>
      <c r="D39" s="265" t="s">
        <v>2662</v>
      </c>
      <c r="F39" s="6">
        <v>37</v>
      </c>
      <c r="O39" s="6">
        <v>2049</v>
      </c>
      <c r="P39" s="6" t="s">
        <v>1004</v>
      </c>
    </row>
    <row r="40" spans="1:16" ht="14.25">
      <c r="A40" t="s">
        <v>2263</v>
      </c>
      <c r="B40" t="s">
        <v>2256</v>
      </c>
      <c r="C40" s="6">
        <v>500038</v>
      </c>
      <c r="D40" s="265" t="s">
        <v>2663</v>
      </c>
      <c r="F40" s="6">
        <v>38</v>
      </c>
      <c r="O40" s="6">
        <v>2050</v>
      </c>
      <c r="P40" s="6" t="s">
        <v>1005</v>
      </c>
    </row>
    <row r="41" spans="1:16" ht="14.25">
      <c r="A41" t="s">
        <v>2024</v>
      </c>
      <c r="B41" t="s">
        <v>2645</v>
      </c>
      <c r="C41" s="6">
        <v>500039</v>
      </c>
      <c r="D41" s="265" t="s">
        <v>2664</v>
      </c>
      <c r="F41" s="6">
        <v>39</v>
      </c>
      <c r="P41" s="6" t="s">
        <v>1006</v>
      </c>
    </row>
    <row r="42" spans="1:16" ht="14.25">
      <c r="A42" t="s">
        <v>2264</v>
      </c>
      <c r="B42" t="s">
        <v>2017</v>
      </c>
      <c r="C42" s="6">
        <v>500040</v>
      </c>
      <c r="D42" s="266" t="s">
        <v>2665</v>
      </c>
      <c r="F42" s="6">
        <v>40</v>
      </c>
      <c r="P42" s="6" t="s">
        <v>1007</v>
      </c>
    </row>
    <row r="43" spans="1:16" ht="14.25">
      <c r="A43" t="s">
        <v>2265</v>
      </c>
      <c r="B43" t="s">
        <v>2019</v>
      </c>
      <c r="C43" s="6">
        <v>500041</v>
      </c>
      <c r="D43" s="265" t="s">
        <v>1275</v>
      </c>
      <c r="F43" s="6">
        <v>41</v>
      </c>
      <c r="P43" s="6" t="s">
        <v>1008</v>
      </c>
    </row>
    <row r="44" spans="1:16" ht="14.25">
      <c r="A44" t="s">
        <v>2266</v>
      </c>
      <c r="B44" t="s">
        <v>2020</v>
      </c>
      <c r="C44" s="6">
        <v>500042</v>
      </c>
      <c r="D44" s="265" t="s">
        <v>2666</v>
      </c>
      <c r="F44" s="6">
        <v>42</v>
      </c>
      <c r="P44" s="6" t="s">
        <v>1009</v>
      </c>
    </row>
    <row r="45" spans="1:16" ht="14.25">
      <c r="A45" t="s">
        <v>2267</v>
      </c>
      <c r="B45" t="s">
        <v>2021</v>
      </c>
      <c r="C45" s="6">
        <v>500043</v>
      </c>
      <c r="D45" s="265" t="s">
        <v>2667</v>
      </c>
      <c r="F45" s="6">
        <v>43</v>
      </c>
      <c r="P45" s="6" t="s">
        <v>1010</v>
      </c>
    </row>
    <row r="46" spans="1:16" ht="14.25">
      <c r="A46" t="s">
        <v>1166</v>
      </c>
      <c r="B46" t="s">
        <v>2022</v>
      </c>
      <c r="C46" s="6">
        <v>500044</v>
      </c>
      <c r="D46" s="265" t="s">
        <v>1276</v>
      </c>
      <c r="F46" s="6">
        <v>44</v>
      </c>
      <c r="P46" s="6" t="s">
        <v>1011</v>
      </c>
    </row>
    <row r="47" spans="1:16" ht="14.25">
      <c r="A47" t="s">
        <v>2269</v>
      </c>
      <c r="B47" t="s">
        <v>2646</v>
      </c>
      <c r="C47" s="6">
        <v>500045</v>
      </c>
      <c r="D47" s="266" t="s">
        <v>2668</v>
      </c>
      <c r="F47" s="6">
        <v>45</v>
      </c>
      <c r="P47" s="6" t="s">
        <v>1012</v>
      </c>
    </row>
    <row r="48" spans="1:16" ht="14.25">
      <c r="A48" s="6" t="s">
        <v>1167</v>
      </c>
      <c r="B48" s="10" t="s">
        <v>2023</v>
      </c>
      <c r="C48" s="6">
        <v>500046</v>
      </c>
      <c r="D48" s="265" t="s">
        <v>1277</v>
      </c>
      <c r="F48" s="6">
        <v>46</v>
      </c>
      <c r="P48" s="6" t="s">
        <v>1013</v>
      </c>
    </row>
    <row r="49" spans="1:16" ht="14.25">
      <c r="A49" s="6" t="s">
        <v>2647</v>
      </c>
      <c r="B49" s="10" t="s">
        <v>2648</v>
      </c>
      <c r="C49" s="6">
        <v>500047</v>
      </c>
      <c r="D49" s="267" t="s">
        <v>2669</v>
      </c>
      <c r="F49" s="6">
        <v>47</v>
      </c>
      <c r="P49" s="6" t="s">
        <v>1014</v>
      </c>
    </row>
    <row r="50" spans="1:16" ht="14.25">
      <c r="A50" s="6" t="s">
        <v>2268</v>
      </c>
      <c r="B50" s="10" t="s">
        <v>2257</v>
      </c>
      <c r="C50" s="6">
        <v>500048</v>
      </c>
      <c r="D50" s="265" t="s">
        <v>2670</v>
      </c>
      <c r="F50" s="6">
        <v>48</v>
      </c>
      <c r="P50" s="6" t="s">
        <v>1015</v>
      </c>
    </row>
    <row r="51" spans="1:16" ht="14.25">
      <c r="A51" s="6" t="s">
        <v>1168</v>
      </c>
      <c r="B51" s="10" t="s">
        <v>2649</v>
      </c>
      <c r="C51" s="6">
        <v>500049</v>
      </c>
      <c r="D51" s="265" t="s">
        <v>1278</v>
      </c>
      <c r="F51" s="6">
        <v>49</v>
      </c>
      <c r="P51" s="6" t="s">
        <v>1016</v>
      </c>
    </row>
    <row r="52" spans="1:16" ht="14.25">
      <c r="A52" s="6" t="s">
        <v>2650</v>
      </c>
      <c r="B52" s="10" t="s">
        <v>2651</v>
      </c>
      <c r="C52" s="6">
        <v>500050</v>
      </c>
      <c r="D52" s="266" t="s">
        <v>2671</v>
      </c>
      <c r="F52" s="6">
        <v>50</v>
      </c>
      <c r="P52" s="6" t="s">
        <v>1017</v>
      </c>
    </row>
    <row r="53" spans="1:16">
      <c r="A53" s="6" t="s">
        <v>8316</v>
      </c>
      <c r="B53" s="10" t="s">
        <v>8318</v>
      </c>
      <c r="C53" s="6">
        <v>500051</v>
      </c>
      <c r="D53" s="6" t="s">
        <v>8317</v>
      </c>
      <c r="F53" s="6">
        <v>51</v>
      </c>
      <c r="P53" s="6" t="s">
        <v>1018</v>
      </c>
    </row>
    <row r="54" spans="1:16">
      <c r="B54" s="10"/>
      <c r="P54" s="6" t="s">
        <v>1019</v>
      </c>
    </row>
    <row r="55" spans="1:16">
      <c r="B55" s="10"/>
      <c r="P55" s="6" t="s">
        <v>1020</v>
      </c>
    </row>
    <row r="56" spans="1:16">
      <c r="B56" s="10"/>
      <c r="P56" s="6" t="s">
        <v>1021</v>
      </c>
    </row>
    <row r="57" spans="1:16">
      <c r="B57" s="10"/>
      <c r="P57" s="6" t="s">
        <v>1022</v>
      </c>
    </row>
    <row r="58" spans="1:16">
      <c r="B58" s="10"/>
      <c r="P58" s="6" t="s">
        <v>1023</v>
      </c>
    </row>
    <row r="59" spans="1:16">
      <c r="B59" s="10"/>
      <c r="P59" s="6" t="s">
        <v>1024</v>
      </c>
    </row>
    <row r="60" spans="1:16">
      <c r="A60" s="10"/>
      <c r="B60" s="10"/>
      <c r="C60" s="10"/>
      <c r="D60" s="10"/>
      <c r="P60" s="6" t="s">
        <v>1025</v>
      </c>
    </row>
    <row r="61" spans="1:16">
      <c r="A61" s="10"/>
      <c r="B61" s="10"/>
      <c r="C61" s="10"/>
      <c r="D61" s="10"/>
      <c r="P61" s="6" t="s">
        <v>1026</v>
      </c>
    </row>
    <row r="62" spans="1:16">
      <c r="A62" s="10"/>
      <c r="B62" s="10"/>
      <c r="C62" s="10"/>
      <c r="D62" s="10"/>
      <c r="P62" s="6" t="s">
        <v>1027</v>
      </c>
    </row>
    <row r="63" spans="1:16">
      <c r="A63" s="10"/>
      <c r="B63" s="10"/>
      <c r="C63" s="10"/>
      <c r="D63" s="10"/>
      <c r="P63" s="6" t="s">
        <v>1028</v>
      </c>
    </row>
    <row r="64" spans="1:16">
      <c r="A64" s="10"/>
      <c r="B64" s="10"/>
      <c r="C64" s="10"/>
      <c r="D64" s="10"/>
      <c r="P64" s="6" t="s">
        <v>1029</v>
      </c>
    </row>
    <row r="65" spans="1:16">
      <c r="A65" s="10"/>
      <c r="B65" s="10"/>
      <c r="C65" s="10"/>
      <c r="D65" s="10"/>
      <c r="P65" s="6" t="s">
        <v>1030</v>
      </c>
    </row>
    <row r="66" spans="1:16">
      <c r="A66" s="10"/>
      <c r="B66" s="10"/>
      <c r="C66" s="10"/>
      <c r="D66" s="10"/>
      <c r="P66" s="6" t="s">
        <v>1031</v>
      </c>
    </row>
    <row r="67" spans="1:16">
      <c r="A67" s="10"/>
      <c r="B67" s="10"/>
      <c r="C67" s="10"/>
      <c r="D67" s="10"/>
      <c r="P67" s="6" t="s">
        <v>1032</v>
      </c>
    </row>
    <row r="68" spans="1:16">
      <c r="A68" s="10"/>
      <c r="B68" s="10"/>
      <c r="C68" s="10"/>
      <c r="D68" s="10"/>
      <c r="P68" s="6" t="s">
        <v>1033</v>
      </c>
    </row>
    <row r="69" spans="1:16">
      <c r="A69" s="10"/>
      <c r="B69" s="10"/>
      <c r="C69" s="10"/>
      <c r="D69" s="10"/>
      <c r="P69" s="6" t="s">
        <v>1034</v>
      </c>
    </row>
    <row r="70" spans="1:16">
      <c r="A70" s="10"/>
      <c r="B70" s="10"/>
      <c r="C70" s="10"/>
      <c r="D70" s="10"/>
      <c r="P70" s="6" t="s">
        <v>1035</v>
      </c>
    </row>
    <row r="71" spans="1:16">
      <c r="A71" s="10"/>
      <c r="B71" s="10"/>
      <c r="C71" s="10"/>
      <c r="D71" s="10"/>
      <c r="P71" s="6" t="s">
        <v>1036</v>
      </c>
    </row>
    <row r="72" spans="1:16">
      <c r="A72" s="10"/>
      <c r="B72" s="10"/>
      <c r="C72" s="10"/>
      <c r="D72" s="10"/>
      <c r="P72" s="6" t="s">
        <v>1037</v>
      </c>
    </row>
    <row r="73" spans="1:16">
      <c r="A73" s="10"/>
      <c r="B73" s="10"/>
      <c r="C73" s="10"/>
      <c r="D73" s="10"/>
      <c r="P73" s="6" t="s">
        <v>1038</v>
      </c>
    </row>
    <row r="74" spans="1:16">
      <c r="A74" s="10"/>
      <c r="B74" s="10"/>
      <c r="C74" s="10"/>
      <c r="D74" s="10"/>
      <c r="P74" s="6" t="s">
        <v>1039</v>
      </c>
    </row>
    <row r="75" spans="1:16">
      <c r="A75" s="10"/>
      <c r="B75" s="10"/>
      <c r="C75" s="10"/>
      <c r="D75" s="10"/>
      <c r="P75" s="6" t="s">
        <v>1040</v>
      </c>
    </row>
    <row r="76" spans="1:16">
      <c r="A76" s="10"/>
      <c r="B76" s="10"/>
      <c r="C76" s="10"/>
      <c r="D76" s="10"/>
      <c r="P76" s="6" t="s">
        <v>1041</v>
      </c>
    </row>
    <row r="77" spans="1:16">
      <c r="A77" s="10"/>
      <c r="B77" s="10"/>
      <c r="C77" s="10"/>
      <c r="D77" s="10"/>
      <c r="P77" s="6" t="s">
        <v>1042</v>
      </c>
    </row>
    <row r="78" spans="1:16">
      <c r="A78" s="10"/>
      <c r="B78" s="10"/>
      <c r="C78" s="10"/>
      <c r="D78" s="10"/>
      <c r="P78" s="6" t="s">
        <v>1043</v>
      </c>
    </row>
    <row r="79" spans="1:16">
      <c r="A79" s="10"/>
      <c r="B79" s="10"/>
      <c r="C79" s="10"/>
      <c r="D79" s="10"/>
      <c r="P79" s="6" t="s">
        <v>1044</v>
      </c>
    </row>
    <row r="80" spans="1:16">
      <c r="A80" s="10"/>
      <c r="B80" s="10"/>
      <c r="C80" s="10"/>
      <c r="D80" s="10"/>
      <c r="P80" s="6" t="s">
        <v>1045</v>
      </c>
    </row>
    <row r="81" spans="1:16">
      <c r="A81" s="10"/>
      <c r="B81" s="10"/>
      <c r="C81" s="10"/>
      <c r="D81" s="10"/>
      <c r="P81" s="6" t="s">
        <v>1046</v>
      </c>
    </row>
    <row r="82" spans="1:16">
      <c r="A82" s="10"/>
      <c r="B82" s="10"/>
      <c r="C82" s="10"/>
      <c r="D82" s="10"/>
      <c r="P82" s="6" t="s">
        <v>1047</v>
      </c>
    </row>
    <row r="83" spans="1:16">
      <c r="A83" s="10"/>
      <c r="B83" s="10"/>
      <c r="C83" s="10"/>
      <c r="D83" s="10"/>
      <c r="P83" s="6" t="s">
        <v>1048</v>
      </c>
    </row>
    <row r="84" spans="1:16">
      <c r="A84" s="10"/>
      <c r="B84" s="10"/>
      <c r="C84" s="10"/>
      <c r="D84" s="10"/>
      <c r="P84" s="6" t="s">
        <v>1049</v>
      </c>
    </row>
    <row r="85" spans="1:16">
      <c r="A85" s="10"/>
      <c r="B85" s="10"/>
      <c r="C85" s="10"/>
      <c r="D85" s="10"/>
      <c r="P85" s="6" t="s">
        <v>1050</v>
      </c>
    </row>
    <row r="86" spans="1:16">
      <c r="A86" s="10"/>
      <c r="B86" s="10"/>
      <c r="C86" s="10"/>
      <c r="D86" s="10"/>
      <c r="P86" s="6" t="s">
        <v>1051</v>
      </c>
    </row>
    <row r="87" spans="1:16">
      <c r="A87" s="10"/>
      <c r="B87" s="10"/>
      <c r="C87" s="10"/>
      <c r="D87" s="10"/>
      <c r="P87" s="6" t="s">
        <v>1052</v>
      </c>
    </row>
    <row r="88" spans="1:16">
      <c r="A88" s="10"/>
      <c r="B88" s="10"/>
      <c r="C88" s="10"/>
      <c r="D88" s="10"/>
      <c r="P88" s="6" t="s">
        <v>1053</v>
      </c>
    </row>
    <row r="89" spans="1:16">
      <c r="A89" s="10"/>
      <c r="B89" s="10"/>
      <c r="C89" s="10"/>
      <c r="D89" s="10"/>
      <c r="P89" s="6" t="s">
        <v>1054</v>
      </c>
    </row>
    <row r="90" spans="1:16">
      <c r="A90" s="10"/>
      <c r="B90" s="10"/>
      <c r="C90" s="10"/>
      <c r="D90" s="10"/>
      <c r="P90" s="6" t="s">
        <v>1055</v>
      </c>
    </row>
    <row r="91" spans="1:16">
      <c r="A91" s="10"/>
      <c r="B91" s="10"/>
      <c r="C91" s="10"/>
      <c r="D91" s="10"/>
      <c r="P91" s="6" t="s">
        <v>1056</v>
      </c>
    </row>
    <row r="92" spans="1:16">
      <c r="A92" s="10"/>
      <c r="B92" s="10"/>
      <c r="C92" s="10"/>
      <c r="D92" s="10"/>
      <c r="P92" s="6" t="s">
        <v>1057</v>
      </c>
    </row>
    <row r="93" spans="1:16">
      <c r="A93" s="10"/>
      <c r="B93" s="10"/>
      <c r="C93" s="10"/>
      <c r="D93" s="10"/>
      <c r="P93" s="6" t="s">
        <v>1058</v>
      </c>
    </row>
    <row r="94" spans="1:16">
      <c r="A94" s="10"/>
      <c r="B94" s="10"/>
      <c r="C94" s="10"/>
      <c r="D94" s="10"/>
      <c r="P94" s="6" t="s">
        <v>1059</v>
      </c>
    </row>
    <row r="95" spans="1:16">
      <c r="P95" s="6" t="s">
        <v>1060</v>
      </c>
    </row>
    <row r="96" spans="1:16">
      <c r="P96" s="6" t="s">
        <v>1061</v>
      </c>
    </row>
    <row r="97" spans="16:16">
      <c r="P97" s="6" t="s">
        <v>1062</v>
      </c>
    </row>
    <row r="98" spans="16:16">
      <c r="P98" s="6" t="s">
        <v>1063</v>
      </c>
    </row>
    <row r="99" spans="16:16">
      <c r="P99" s="6" t="s">
        <v>1064</v>
      </c>
    </row>
    <row r="100" spans="16:16">
      <c r="P100" s="6" t="s">
        <v>1065</v>
      </c>
    </row>
    <row r="101" spans="16:16">
      <c r="P101" s="6" t="s">
        <v>1066</v>
      </c>
    </row>
    <row r="102" spans="16:16">
      <c r="P102" s="6" t="s">
        <v>1067</v>
      </c>
    </row>
    <row r="103" spans="16:16">
      <c r="P103" s="6" t="s">
        <v>1068</v>
      </c>
    </row>
    <row r="104" spans="16:16">
      <c r="P104" s="6" t="s">
        <v>1069</v>
      </c>
    </row>
    <row r="105" spans="16:16">
      <c r="P105" s="6" t="s">
        <v>1070</v>
      </c>
    </row>
    <row r="106" spans="16:16">
      <c r="P106" s="6" t="s">
        <v>1071</v>
      </c>
    </row>
    <row r="107" spans="16:16">
      <c r="P107" s="6" t="s">
        <v>1072</v>
      </c>
    </row>
    <row r="108" spans="16:16">
      <c r="P108" s="6" t="s">
        <v>1073</v>
      </c>
    </row>
    <row r="109" spans="16:16">
      <c r="P109" s="6" t="s">
        <v>1074</v>
      </c>
    </row>
    <row r="110" spans="16:16">
      <c r="P110" s="6" t="s">
        <v>1075</v>
      </c>
    </row>
    <row r="111" spans="16:16">
      <c r="P111" s="6" t="s">
        <v>1076</v>
      </c>
    </row>
    <row r="112" spans="16:16">
      <c r="P112" s="6" t="s">
        <v>1077</v>
      </c>
    </row>
    <row r="113" spans="16:16">
      <c r="P113" s="6" t="s">
        <v>1078</v>
      </c>
    </row>
    <row r="114" spans="16:16">
      <c r="P114" s="6" t="s">
        <v>1079</v>
      </c>
    </row>
    <row r="115" spans="16:16">
      <c r="P115" s="6" t="s">
        <v>1080</v>
      </c>
    </row>
    <row r="116" spans="16:16">
      <c r="P116" s="6" t="s">
        <v>1081</v>
      </c>
    </row>
    <row r="117" spans="16:16">
      <c r="P117" s="6" t="s">
        <v>1082</v>
      </c>
    </row>
    <row r="118" spans="16:16">
      <c r="P118" s="6" t="s">
        <v>1083</v>
      </c>
    </row>
    <row r="119" spans="16:16">
      <c r="P119" s="6" t="s">
        <v>1084</v>
      </c>
    </row>
    <row r="120" spans="16:16">
      <c r="P120" s="6" t="s">
        <v>1085</v>
      </c>
    </row>
    <row r="121" spans="16:16">
      <c r="P121" s="6" t="s">
        <v>1086</v>
      </c>
    </row>
    <row r="122" spans="16:16">
      <c r="P122" s="6" t="s">
        <v>1087</v>
      </c>
    </row>
    <row r="123" spans="16:16">
      <c r="P123" s="6" t="s">
        <v>1088</v>
      </c>
    </row>
    <row r="124" spans="16:16">
      <c r="P124" s="6" t="s">
        <v>1089</v>
      </c>
    </row>
    <row r="125" spans="16:16">
      <c r="P125" s="6" t="s">
        <v>1090</v>
      </c>
    </row>
    <row r="126" spans="16:16">
      <c r="P126" s="6" t="s">
        <v>1091</v>
      </c>
    </row>
    <row r="127" spans="16:16">
      <c r="P127" s="6" t="s">
        <v>1092</v>
      </c>
    </row>
    <row r="128" spans="16:16">
      <c r="P128" s="6" t="s">
        <v>1093</v>
      </c>
    </row>
    <row r="129" spans="16:16">
      <c r="P129" s="6" t="s">
        <v>1094</v>
      </c>
    </row>
    <row r="130" spans="16:16">
      <c r="P130" s="6" t="s">
        <v>1095</v>
      </c>
    </row>
    <row r="131" spans="16:16">
      <c r="P131" s="6" t="s">
        <v>1096</v>
      </c>
    </row>
    <row r="132" spans="16:16">
      <c r="P132" s="6" t="s">
        <v>1097</v>
      </c>
    </row>
    <row r="133" spans="16:16">
      <c r="P133" s="6" t="s">
        <v>1098</v>
      </c>
    </row>
    <row r="134" spans="16:16">
      <c r="P134" s="6" t="s">
        <v>1099</v>
      </c>
    </row>
    <row r="135" spans="16:16">
      <c r="P135" s="6" t="s">
        <v>1100</v>
      </c>
    </row>
    <row r="136" spans="16:16">
      <c r="P136" s="6" t="s">
        <v>1101</v>
      </c>
    </row>
    <row r="137" spans="16:16">
      <c r="P137" s="6" t="s">
        <v>1102</v>
      </c>
    </row>
    <row r="138" spans="16:16">
      <c r="P138" s="6" t="s">
        <v>1103</v>
      </c>
    </row>
    <row r="139" spans="16:16">
      <c r="P139" s="6" t="s">
        <v>1104</v>
      </c>
    </row>
    <row r="140" spans="16:16">
      <c r="P140" s="6" t="s">
        <v>1105</v>
      </c>
    </row>
    <row r="141" spans="16:16">
      <c r="P141" s="6" t="s">
        <v>1106</v>
      </c>
    </row>
    <row r="142" spans="16:16">
      <c r="P142" s="6" t="s">
        <v>1107</v>
      </c>
    </row>
    <row r="143" spans="16:16">
      <c r="P143" s="6" t="s">
        <v>1108</v>
      </c>
    </row>
    <row r="144" spans="16:16">
      <c r="P144" s="6" t="s">
        <v>1109</v>
      </c>
    </row>
    <row r="145" spans="16:16">
      <c r="P145" s="6" t="s">
        <v>1110</v>
      </c>
    </row>
    <row r="146" spans="16:16">
      <c r="P146" s="6" t="s">
        <v>1111</v>
      </c>
    </row>
    <row r="147" spans="16:16">
      <c r="P147" s="6" t="s">
        <v>1112</v>
      </c>
    </row>
    <row r="148" spans="16:16">
      <c r="P148" s="6" t="s">
        <v>1113</v>
      </c>
    </row>
    <row r="149" spans="16:16">
      <c r="P149" s="6" t="s">
        <v>1114</v>
      </c>
    </row>
    <row r="150" spans="16:16">
      <c r="P150" s="6" t="s">
        <v>1115</v>
      </c>
    </row>
    <row r="151" spans="16:16">
      <c r="P151" s="6" t="s">
        <v>1116</v>
      </c>
    </row>
    <row r="152" spans="16:16">
      <c r="P152" s="6" t="s">
        <v>1117</v>
      </c>
    </row>
    <row r="153" spans="16:16">
      <c r="P153" s="6" t="s">
        <v>1118</v>
      </c>
    </row>
  </sheetData>
  <mergeCells count="1">
    <mergeCell ref="G3:J3"/>
  </mergeCells>
  <phoneticPr fontId="1"/>
  <dataValidations count="4">
    <dataValidation type="list" allowBlank="1" showInputMessage="1" showErrorMessage="1" sqref="I5">
      <formula1>$P$3:$P$153</formula1>
    </dataValidation>
    <dataValidation type="list" allowBlank="1" showInputMessage="1" showErrorMessage="1" sqref="G5">
      <formula1>$N$3:$N$6</formula1>
    </dataValidation>
    <dataValidation type="list" allowBlank="1" showInputMessage="1" showErrorMessage="1" sqref="H5">
      <formula1>$O$3:$O$40</formula1>
    </dataValidation>
    <dataValidation type="list" allowBlank="1" showInputMessage="1" showErrorMessage="1" sqref="J5">
      <formula1>$Q$4:$Q$15</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W2435"/>
  <sheetViews>
    <sheetView topLeftCell="B67" workbookViewId="0">
      <selection activeCell="M79" sqref="M79"/>
    </sheetView>
  </sheetViews>
  <sheetFormatPr defaultColWidth="8.875" defaultRowHeight="13.5"/>
  <cols>
    <col min="1" max="1" width="9.5" style="6" customWidth="1"/>
    <col min="2" max="2" width="10.5" style="6" customWidth="1"/>
    <col min="3" max="3" width="16.125" style="6" bestFit="1" customWidth="1"/>
    <col min="4" max="4" width="15" style="6" bestFit="1" customWidth="1"/>
    <col min="5" max="6" width="9.5" style="6" customWidth="1"/>
    <col min="7" max="7" width="27.125" style="6" bestFit="1" customWidth="1"/>
    <col min="8" max="8" width="5.5" style="6" customWidth="1"/>
    <col min="9" max="13" width="9" customWidth="1"/>
    <col min="14" max="14" width="10.875" customWidth="1"/>
    <col min="15" max="16" width="9" customWidth="1"/>
    <col min="19" max="19" width="18.5" customWidth="1"/>
  </cols>
  <sheetData>
    <row r="1" spans="1:23">
      <c r="A1" s="8" t="s">
        <v>32</v>
      </c>
      <c r="B1" s="8" t="s">
        <v>33</v>
      </c>
      <c r="C1" s="8" t="s">
        <v>6003</v>
      </c>
      <c r="D1" s="8" t="s">
        <v>6004</v>
      </c>
      <c r="E1" s="8" t="s">
        <v>36</v>
      </c>
      <c r="F1" s="8" t="s">
        <v>37</v>
      </c>
      <c r="G1" s="8" t="s">
        <v>38</v>
      </c>
      <c r="H1" s="7" t="s">
        <v>39</v>
      </c>
      <c r="J1" s="9" t="s">
        <v>1964</v>
      </c>
      <c r="K1" s="6"/>
      <c r="N1" t="s">
        <v>1952</v>
      </c>
      <c r="O1" s="75" t="s">
        <v>1953</v>
      </c>
      <c r="S1" t="s">
        <v>2356</v>
      </c>
      <c r="T1" t="s">
        <v>2365</v>
      </c>
      <c r="U1" t="s">
        <v>2357</v>
      </c>
      <c r="V1" t="s">
        <v>2358</v>
      </c>
      <c r="W1" t="s">
        <v>2504</v>
      </c>
    </row>
    <row r="2" spans="1:23">
      <c r="A2" s="23">
        <v>1</v>
      </c>
      <c r="B2" s="7" t="s">
        <v>40</v>
      </c>
      <c r="C2" s="344" t="s">
        <v>7652</v>
      </c>
      <c r="D2" s="343" t="s">
        <v>7653</v>
      </c>
      <c r="E2" s="22" t="s">
        <v>8276</v>
      </c>
      <c r="F2" s="60">
        <f>VLOOKUP(E2,$N$2:$O$49,2,FALSE)</f>
        <v>48</v>
      </c>
      <c r="G2" s="344" t="s">
        <v>1138</v>
      </c>
      <c r="H2" s="343" t="s">
        <v>241</v>
      </c>
      <c r="J2" s="9" t="s">
        <v>1963</v>
      </c>
      <c r="K2" s="7" t="s">
        <v>879</v>
      </c>
      <c r="M2" t="s">
        <v>1218</v>
      </c>
      <c r="N2" t="s">
        <v>911</v>
      </c>
      <c r="O2">
        <v>47</v>
      </c>
      <c r="Q2" s="23"/>
      <c r="S2" t="s">
        <v>3388</v>
      </c>
      <c r="T2" t="str">
        <f t="shared" ref="T2:T65" si="0">LEFT(W2,2)</f>
        <v>98</v>
      </c>
      <c r="U2" t="s">
        <v>2359</v>
      </c>
      <c r="V2" s="22" t="s">
        <v>2360</v>
      </c>
      <c r="W2" s="22" t="s">
        <v>4566</v>
      </c>
    </row>
    <row r="3" spans="1:23">
      <c r="A3" s="23">
        <v>2</v>
      </c>
      <c r="B3" s="7" t="s">
        <v>42</v>
      </c>
      <c r="C3" s="344" t="s">
        <v>2673</v>
      </c>
      <c r="D3" s="343" t="s">
        <v>6068</v>
      </c>
      <c r="E3" s="22" t="s">
        <v>8276</v>
      </c>
      <c r="F3" s="60">
        <f>VLOOKUP(E3,$N$2:$O$49,2,FALSE)</f>
        <v>48</v>
      </c>
      <c r="G3" s="344" t="s">
        <v>1138</v>
      </c>
      <c r="H3" s="343">
        <v>4</v>
      </c>
      <c r="J3" s="9" t="s">
        <v>880</v>
      </c>
      <c r="K3" s="7" t="s">
        <v>881</v>
      </c>
      <c r="M3" t="s">
        <v>1219</v>
      </c>
      <c r="N3" t="s">
        <v>912</v>
      </c>
      <c r="O3">
        <v>46</v>
      </c>
      <c r="Q3" s="23"/>
      <c r="S3" t="s">
        <v>3389</v>
      </c>
      <c r="T3" t="str">
        <f t="shared" si="0"/>
        <v>00</v>
      </c>
      <c r="U3" t="s">
        <v>2359</v>
      </c>
      <c r="V3" s="22" t="s">
        <v>2360</v>
      </c>
      <c r="W3" s="22" t="s">
        <v>2507</v>
      </c>
    </row>
    <row r="4" spans="1:23">
      <c r="A4" s="23">
        <v>3</v>
      </c>
      <c r="B4" s="7" t="s">
        <v>44</v>
      </c>
      <c r="C4" s="344" t="s">
        <v>2292</v>
      </c>
      <c r="D4" s="343" t="s">
        <v>6069</v>
      </c>
      <c r="E4" s="22" t="s">
        <v>8276</v>
      </c>
      <c r="F4" s="60">
        <f t="shared" ref="F4:F67" si="1">VLOOKUP(E4,$N$2:$O$49,2,FALSE)</f>
        <v>48</v>
      </c>
      <c r="G4" s="344" t="s">
        <v>1138</v>
      </c>
      <c r="H4" s="343" t="s">
        <v>247</v>
      </c>
      <c r="J4" s="9" t="s">
        <v>25</v>
      </c>
      <c r="K4" s="7" t="s">
        <v>26</v>
      </c>
      <c r="M4" t="s">
        <v>1220</v>
      </c>
      <c r="N4" t="s">
        <v>913</v>
      </c>
      <c r="O4">
        <v>45</v>
      </c>
      <c r="Q4" s="23"/>
      <c r="S4" t="s">
        <v>3390</v>
      </c>
      <c r="T4" t="str">
        <f t="shared" si="0"/>
        <v>00</v>
      </c>
      <c r="U4" t="s">
        <v>2359</v>
      </c>
      <c r="V4" s="22" t="s">
        <v>2360</v>
      </c>
      <c r="W4" s="22" t="s">
        <v>2539</v>
      </c>
    </row>
    <row r="5" spans="1:23">
      <c r="A5" s="23">
        <v>4</v>
      </c>
      <c r="B5" s="7" t="s">
        <v>45</v>
      </c>
      <c r="C5" s="344" t="s">
        <v>2293</v>
      </c>
      <c r="D5" s="343" t="s">
        <v>6070</v>
      </c>
      <c r="E5" s="22" t="s">
        <v>8276</v>
      </c>
      <c r="F5" s="60">
        <f t="shared" si="1"/>
        <v>48</v>
      </c>
      <c r="G5" s="344" t="s">
        <v>1138</v>
      </c>
      <c r="H5" s="343" t="s">
        <v>247</v>
      </c>
      <c r="J5" s="9" t="s">
        <v>882</v>
      </c>
      <c r="K5" s="7" t="s">
        <v>883</v>
      </c>
      <c r="M5" t="s">
        <v>1221</v>
      </c>
      <c r="N5" t="s">
        <v>914</v>
      </c>
      <c r="O5">
        <v>44</v>
      </c>
      <c r="Q5" s="23"/>
      <c r="S5" t="s">
        <v>3391</v>
      </c>
      <c r="T5" t="str">
        <f t="shared" si="0"/>
        <v>00</v>
      </c>
      <c r="U5" t="s">
        <v>2359</v>
      </c>
      <c r="V5" s="22" t="s">
        <v>2360</v>
      </c>
      <c r="W5" s="22" t="s">
        <v>2500</v>
      </c>
    </row>
    <row r="6" spans="1:23">
      <c r="A6" s="23">
        <v>5</v>
      </c>
      <c r="B6" s="7" t="s">
        <v>46</v>
      </c>
      <c r="C6" s="344" t="s">
        <v>2294</v>
      </c>
      <c r="D6" s="343" t="s">
        <v>6071</v>
      </c>
      <c r="E6" s="22" t="s">
        <v>8276</v>
      </c>
      <c r="F6" s="60">
        <f t="shared" si="1"/>
        <v>48</v>
      </c>
      <c r="G6" s="344" t="s">
        <v>1138</v>
      </c>
      <c r="H6" s="343">
        <v>4</v>
      </c>
      <c r="J6" s="9" t="s">
        <v>30</v>
      </c>
      <c r="K6" s="7" t="s">
        <v>31</v>
      </c>
      <c r="M6" t="s">
        <v>1222</v>
      </c>
      <c r="N6" t="s">
        <v>915</v>
      </c>
      <c r="O6">
        <v>43</v>
      </c>
      <c r="Q6" s="23"/>
      <c r="S6" t="s">
        <v>3392</v>
      </c>
      <c r="T6" t="str">
        <f t="shared" si="0"/>
        <v>00</v>
      </c>
      <c r="U6" t="s">
        <v>2359</v>
      </c>
      <c r="V6" s="22" t="s">
        <v>2360</v>
      </c>
      <c r="W6" s="22" t="s">
        <v>2461</v>
      </c>
    </row>
    <row r="7" spans="1:23">
      <c r="A7" s="23">
        <v>6</v>
      </c>
      <c r="B7" s="7" t="s">
        <v>47</v>
      </c>
      <c r="C7" s="344" t="s">
        <v>2674</v>
      </c>
      <c r="D7" s="343" t="s">
        <v>6072</v>
      </c>
      <c r="E7" s="22" t="s">
        <v>8276</v>
      </c>
      <c r="F7" s="60">
        <f t="shared" si="1"/>
        <v>48</v>
      </c>
      <c r="G7" s="344" t="s">
        <v>1138</v>
      </c>
      <c r="H7" s="343">
        <v>4</v>
      </c>
      <c r="J7" s="9" t="s">
        <v>884</v>
      </c>
      <c r="K7" s="7" t="s">
        <v>885</v>
      </c>
      <c r="M7" t="s">
        <v>1223</v>
      </c>
      <c r="N7" t="s">
        <v>916</v>
      </c>
      <c r="O7">
        <v>42</v>
      </c>
      <c r="Q7" s="23"/>
      <c r="S7" t="s">
        <v>3393</v>
      </c>
      <c r="T7" t="str">
        <f t="shared" si="0"/>
        <v>00</v>
      </c>
      <c r="U7" t="s">
        <v>2359</v>
      </c>
      <c r="V7" s="22" t="s">
        <v>2360</v>
      </c>
      <c r="W7" s="22" t="s">
        <v>2461</v>
      </c>
    </row>
    <row r="8" spans="1:23">
      <c r="A8" s="23">
        <v>7</v>
      </c>
      <c r="B8" s="7" t="s">
        <v>48</v>
      </c>
      <c r="C8" s="344" t="s">
        <v>2675</v>
      </c>
      <c r="D8" s="343" t="s">
        <v>6073</v>
      </c>
      <c r="E8" s="22" t="s">
        <v>8276</v>
      </c>
      <c r="F8" s="60">
        <f t="shared" si="1"/>
        <v>48</v>
      </c>
      <c r="G8" s="344" t="s">
        <v>1138</v>
      </c>
      <c r="H8" s="343">
        <v>4</v>
      </c>
      <c r="J8" s="9" t="s">
        <v>886</v>
      </c>
      <c r="K8" s="7" t="s">
        <v>887</v>
      </c>
      <c r="M8" t="s">
        <v>1224</v>
      </c>
      <c r="N8" t="s">
        <v>917</v>
      </c>
      <c r="O8">
        <v>41</v>
      </c>
      <c r="Q8" s="23"/>
      <c r="S8" t="s">
        <v>3394</v>
      </c>
      <c r="T8" t="str">
        <f t="shared" si="0"/>
        <v>00</v>
      </c>
      <c r="U8" t="s">
        <v>2359</v>
      </c>
      <c r="V8" s="22" t="s">
        <v>2360</v>
      </c>
      <c r="W8" s="22" t="s">
        <v>2540</v>
      </c>
    </row>
    <row r="9" spans="1:23">
      <c r="A9" s="23">
        <v>8</v>
      </c>
      <c r="B9" s="7" t="s">
        <v>49</v>
      </c>
      <c r="C9" s="344" t="s">
        <v>2676</v>
      </c>
      <c r="D9" s="343" t="s">
        <v>6074</v>
      </c>
      <c r="E9" s="22" t="s">
        <v>8276</v>
      </c>
      <c r="F9" s="60">
        <f t="shared" si="1"/>
        <v>48</v>
      </c>
      <c r="G9" s="344" t="s">
        <v>1138</v>
      </c>
      <c r="H9" s="343">
        <v>4</v>
      </c>
      <c r="J9" s="9" t="s">
        <v>888</v>
      </c>
      <c r="K9" s="7" t="s">
        <v>889</v>
      </c>
      <c r="M9" t="s">
        <v>1225</v>
      </c>
      <c r="N9" t="s">
        <v>918</v>
      </c>
      <c r="O9">
        <v>40</v>
      </c>
      <c r="Q9" s="23"/>
      <c r="S9" t="s">
        <v>3395</v>
      </c>
      <c r="T9" t="str">
        <f t="shared" si="0"/>
        <v>00</v>
      </c>
      <c r="U9" t="s">
        <v>2359</v>
      </c>
      <c r="V9" s="22" t="s">
        <v>2360</v>
      </c>
      <c r="W9" s="22" t="s">
        <v>2541</v>
      </c>
    </row>
    <row r="10" spans="1:23">
      <c r="A10" s="23">
        <v>9</v>
      </c>
      <c r="B10" s="7" t="s">
        <v>50</v>
      </c>
      <c r="C10" s="344" t="s">
        <v>2677</v>
      </c>
      <c r="D10" s="343" t="s">
        <v>6075</v>
      </c>
      <c r="E10" s="22" t="s">
        <v>8276</v>
      </c>
      <c r="F10" s="60">
        <f t="shared" si="1"/>
        <v>48</v>
      </c>
      <c r="G10" s="344" t="s">
        <v>1138</v>
      </c>
      <c r="H10" s="343">
        <v>4</v>
      </c>
      <c r="J10" s="9" t="s">
        <v>890</v>
      </c>
      <c r="K10" s="7" t="s">
        <v>891</v>
      </c>
      <c r="M10" t="s">
        <v>1226</v>
      </c>
      <c r="N10" t="s">
        <v>919</v>
      </c>
      <c r="O10">
        <v>39</v>
      </c>
      <c r="Q10" s="23"/>
      <c r="S10" t="s">
        <v>3396</v>
      </c>
      <c r="T10" t="str">
        <f t="shared" si="0"/>
        <v>00</v>
      </c>
      <c r="U10" t="s">
        <v>2359</v>
      </c>
      <c r="V10" s="22" t="s">
        <v>2360</v>
      </c>
      <c r="W10" s="22" t="s">
        <v>2503</v>
      </c>
    </row>
    <row r="11" spans="1:23">
      <c r="A11" s="23">
        <v>10</v>
      </c>
      <c r="B11" s="7" t="s">
        <v>51</v>
      </c>
      <c r="C11" s="344" t="s">
        <v>2678</v>
      </c>
      <c r="D11" s="343" t="s">
        <v>6076</v>
      </c>
      <c r="E11" s="22" t="s">
        <v>8276</v>
      </c>
      <c r="F11" s="60">
        <f t="shared" si="1"/>
        <v>48</v>
      </c>
      <c r="G11" s="344" t="s">
        <v>1138</v>
      </c>
      <c r="H11" s="343">
        <v>4</v>
      </c>
      <c r="J11" s="9" t="s">
        <v>892</v>
      </c>
      <c r="K11" s="7" t="s">
        <v>893</v>
      </c>
      <c r="M11" t="s">
        <v>1227</v>
      </c>
      <c r="N11" t="s">
        <v>920</v>
      </c>
      <c r="O11">
        <v>38</v>
      </c>
      <c r="Q11" s="23"/>
      <c r="S11" t="s">
        <v>3397</v>
      </c>
      <c r="T11" t="str">
        <f t="shared" si="0"/>
        <v>00</v>
      </c>
      <c r="U11" t="s">
        <v>2359</v>
      </c>
      <c r="V11" s="22" t="s">
        <v>2360</v>
      </c>
      <c r="W11" s="22" t="s">
        <v>2494</v>
      </c>
    </row>
    <row r="12" spans="1:23">
      <c r="A12" s="23">
        <v>11</v>
      </c>
      <c r="B12" s="7" t="s">
        <v>52</v>
      </c>
      <c r="C12" s="344" t="s">
        <v>2679</v>
      </c>
      <c r="D12" s="343" t="s">
        <v>6077</v>
      </c>
      <c r="E12" s="22" t="s">
        <v>8276</v>
      </c>
      <c r="F12" s="60">
        <f t="shared" si="1"/>
        <v>48</v>
      </c>
      <c r="G12" s="344" t="s">
        <v>1138</v>
      </c>
      <c r="H12" s="343">
        <v>4</v>
      </c>
      <c r="J12" s="9" t="s">
        <v>894</v>
      </c>
      <c r="K12" s="7" t="s">
        <v>895</v>
      </c>
      <c r="M12" t="s">
        <v>1228</v>
      </c>
      <c r="N12" t="s">
        <v>921</v>
      </c>
      <c r="O12">
        <v>37</v>
      </c>
      <c r="Q12" s="23"/>
      <c r="S12" t="s">
        <v>3398</v>
      </c>
      <c r="T12" t="str">
        <f t="shared" si="0"/>
        <v>00</v>
      </c>
      <c r="U12" t="s">
        <v>2359</v>
      </c>
      <c r="V12" s="22" t="s">
        <v>2360</v>
      </c>
      <c r="W12" s="22" t="s">
        <v>2542</v>
      </c>
    </row>
    <row r="13" spans="1:23">
      <c r="A13" s="23">
        <v>12</v>
      </c>
      <c r="B13" s="7" t="s">
        <v>53</v>
      </c>
      <c r="C13" s="344" t="s">
        <v>7231</v>
      </c>
      <c r="D13" s="343" t="s">
        <v>6078</v>
      </c>
      <c r="E13" s="22" t="s">
        <v>8276</v>
      </c>
      <c r="F13" s="60">
        <f t="shared" si="1"/>
        <v>48</v>
      </c>
      <c r="G13" s="344" t="s">
        <v>1138</v>
      </c>
      <c r="H13" s="343">
        <v>4</v>
      </c>
      <c r="J13" s="9" t="s">
        <v>896</v>
      </c>
      <c r="K13" s="7" t="s">
        <v>897</v>
      </c>
      <c r="M13" t="s">
        <v>1229</v>
      </c>
      <c r="N13" t="s">
        <v>922</v>
      </c>
      <c r="O13">
        <v>36</v>
      </c>
      <c r="Q13" s="23"/>
      <c r="S13" t="s">
        <v>3399</v>
      </c>
      <c r="T13" t="str">
        <f t="shared" si="0"/>
        <v>00</v>
      </c>
      <c r="U13" t="s">
        <v>2359</v>
      </c>
      <c r="V13" s="22" t="s">
        <v>2360</v>
      </c>
      <c r="W13" s="22" t="s">
        <v>2408</v>
      </c>
    </row>
    <row r="14" spans="1:23">
      <c r="A14" s="23">
        <v>13</v>
      </c>
      <c r="B14" s="7" t="s">
        <v>54</v>
      </c>
      <c r="C14" s="344" t="s">
        <v>2680</v>
      </c>
      <c r="D14" s="343" t="s">
        <v>6079</v>
      </c>
      <c r="E14" s="22" t="s">
        <v>8276</v>
      </c>
      <c r="F14" s="60">
        <f t="shared" si="1"/>
        <v>48</v>
      </c>
      <c r="G14" s="344" t="s">
        <v>1138</v>
      </c>
      <c r="H14" s="343">
        <v>4</v>
      </c>
      <c r="J14" s="9" t="s">
        <v>898</v>
      </c>
      <c r="K14" s="7" t="s">
        <v>899</v>
      </c>
      <c r="M14" t="s">
        <v>1230</v>
      </c>
      <c r="N14" t="s">
        <v>923</v>
      </c>
      <c r="O14">
        <v>35</v>
      </c>
      <c r="Q14" s="23"/>
      <c r="S14" t="s">
        <v>3400</v>
      </c>
      <c r="T14" t="str">
        <f t="shared" si="0"/>
        <v>01</v>
      </c>
      <c r="U14" t="s">
        <v>2359</v>
      </c>
      <c r="V14" s="22" t="s">
        <v>2360</v>
      </c>
      <c r="W14" s="22" t="s">
        <v>2369</v>
      </c>
    </row>
    <row r="15" spans="1:23">
      <c r="A15" s="23">
        <v>14</v>
      </c>
      <c r="B15" s="7" t="s">
        <v>56</v>
      </c>
      <c r="C15" s="344" t="s">
        <v>2681</v>
      </c>
      <c r="D15" s="343" t="s">
        <v>6080</v>
      </c>
      <c r="E15" s="22" t="s">
        <v>8276</v>
      </c>
      <c r="F15" s="60">
        <f t="shared" si="1"/>
        <v>48</v>
      </c>
      <c r="G15" s="344" t="s">
        <v>1138</v>
      </c>
      <c r="H15" s="343">
        <v>4</v>
      </c>
      <c r="J15" s="9" t="s">
        <v>900</v>
      </c>
      <c r="K15" s="7" t="s">
        <v>901</v>
      </c>
      <c r="M15" t="s">
        <v>1231</v>
      </c>
      <c r="N15" t="s">
        <v>924</v>
      </c>
      <c r="O15">
        <v>34</v>
      </c>
      <c r="Q15" s="23"/>
      <c r="S15" t="s">
        <v>3401</v>
      </c>
      <c r="T15" t="str">
        <f t="shared" si="0"/>
        <v>01</v>
      </c>
      <c r="U15" t="s">
        <v>2359</v>
      </c>
      <c r="V15" s="22" t="s">
        <v>2360</v>
      </c>
      <c r="W15" s="22" t="s">
        <v>4567</v>
      </c>
    </row>
    <row r="16" spans="1:23">
      <c r="A16" s="23">
        <v>15</v>
      </c>
      <c r="B16" s="7" t="s">
        <v>57</v>
      </c>
      <c r="C16" s="344" t="s">
        <v>2682</v>
      </c>
      <c r="D16" s="343" t="s">
        <v>6081</v>
      </c>
      <c r="E16" s="22" t="s">
        <v>8276</v>
      </c>
      <c r="F16" s="60">
        <f t="shared" si="1"/>
        <v>48</v>
      </c>
      <c r="G16" s="344" t="s">
        <v>1138</v>
      </c>
      <c r="H16" s="343">
        <v>4</v>
      </c>
      <c r="J16" s="9" t="s">
        <v>902</v>
      </c>
      <c r="K16" s="7" t="s">
        <v>903</v>
      </c>
      <c r="M16" t="s">
        <v>1232</v>
      </c>
      <c r="N16" t="s">
        <v>925</v>
      </c>
      <c r="O16">
        <v>33</v>
      </c>
      <c r="Q16" s="23"/>
      <c r="S16" t="s">
        <v>3402</v>
      </c>
      <c r="T16" t="str">
        <f t="shared" si="0"/>
        <v>01</v>
      </c>
      <c r="U16" t="s">
        <v>2359</v>
      </c>
      <c r="V16" s="22" t="s">
        <v>2360</v>
      </c>
      <c r="W16" s="22" t="s">
        <v>4567</v>
      </c>
    </row>
    <row r="17" spans="1:23">
      <c r="A17" s="23">
        <v>16</v>
      </c>
      <c r="B17" s="7" t="s">
        <v>58</v>
      </c>
      <c r="C17" s="344" t="s">
        <v>2683</v>
      </c>
      <c r="D17" s="343" t="s">
        <v>6082</v>
      </c>
      <c r="E17" s="22" t="s">
        <v>8276</v>
      </c>
      <c r="F17" s="60">
        <f t="shared" si="1"/>
        <v>48</v>
      </c>
      <c r="G17" s="344" t="s">
        <v>1138</v>
      </c>
      <c r="H17" s="343">
        <v>4</v>
      </c>
      <c r="J17" s="9" t="s">
        <v>904</v>
      </c>
      <c r="K17" s="7" t="s">
        <v>905</v>
      </c>
      <c r="M17" t="s">
        <v>1233</v>
      </c>
      <c r="N17" t="s">
        <v>926</v>
      </c>
      <c r="O17">
        <v>32</v>
      </c>
      <c r="Q17" s="23"/>
      <c r="S17" t="s">
        <v>3403</v>
      </c>
      <c r="T17" t="str">
        <f t="shared" si="0"/>
        <v>01</v>
      </c>
      <c r="U17" t="s">
        <v>2359</v>
      </c>
      <c r="V17" s="22" t="s">
        <v>2360</v>
      </c>
      <c r="W17" s="22" t="s">
        <v>4568</v>
      </c>
    </row>
    <row r="18" spans="1:23">
      <c r="A18" s="23">
        <v>17</v>
      </c>
      <c r="B18" s="7" t="s">
        <v>59</v>
      </c>
      <c r="C18" s="344" t="s">
        <v>2684</v>
      </c>
      <c r="D18" s="343" t="s">
        <v>6083</v>
      </c>
      <c r="E18" s="22" t="s">
        <v>8276</v>
      </c>
      <c r="F18" s="60">
        <f t="shared" si="1"/>
        <v>48</v>
      </c>
      <c r="G18" s="344" t="s">
        <v>1138</v>
      </c>
      <c r="H18" s="343">
        <v>4</v>
      </c>
      <c r="J18" s="9" t="s">
        <v>906</v>
      </c>
      <c r="K18" s="7" t="s">
        <v>907</v>
      </c>
      <c r="M18" t="s">
        <v>1234</v>
      </c>
      <c r="N18" t="s">
        <v>927</v>
      </c>
      <c r="O18">
        <v>31</v>
      </c>
      <c r="Q18" s="23"/>
      <c r="S18" t="s">
        <v>3404</v>
      </c>
      <c r="T18" t="str">
        <f t="shared" si="0"/>
        <v>01</v>
      </c>
      <c r="U18" t="s">
        <v>2359</v>
      </c>
      <c r="V18" s="22" t="s">
        <v>2360</v>
      </c>
      <c r="W18" s="22" t="s">
        <v>4569</v>
      </c>
    </row>
    <row r="19" spans="1:23">
      <c r="A19" s="23">
        <v>18</v>
      </c>
      <c r="B19" s="7" t="s">
        <v>60</v>
      </c>
      <c r="C19" s="344" t="s">
        <v>2685</v>
      </c>
      <c r="D19" s="343" t="s">
        <v>6084</v>
      </c>
      <c r="E19" s="22" t="s">
        <v>8276</v>
      </c>
      <c r="F19" s="60">
        <f t="shared" si="1"/>
        <v>48</v>
      </c>
      <c r="G19" s="344" t="s">
        <v>1138</v>
      </c>
      <c r="H19" s="343">
        <v>3</v>
      </c>
      <c r="J19" s="9" t="s">
        <v>908</v>
      </c>
      <c r="K19" s="7" t="s">
        <v>909</v>
      </c>
      <c r="M19" t="s">
        <v>1235</v>
      </c>
      <c r="N19" t="s">
        <v>928</v>
      </c>
      <c r="O19">
        <v>30</v>
      </c>
      <c r="Q19" s="23"/>
      <c r="S19" t="s">
        <v>3405</v>
      </c>
      <c r="T19" t="str">
        <f t="shared" si="0"/>
        <v>01</v>
      </c>
      <c r="U19" t="s">
        <v>2359</v>
      </c>
      <c r="V19" s="22" t="s">
        <v>2360</v>
      </c>
      <c r="W19" s="22" t="s">
        <v>4570</v>
      </c>
    </row>
    <row r="20" spans="1:23">
      <c r="A20" s="23">
        <v>19</v>
      </c>
      <c r="B20" s="7" t="s">
        <v>61</v>
      </c>
      <c r="C20" s="344" t="s">
        <v>2686</v>
      </c>
      <c r="D20" s="343" t="s">
        <v>6085</v>
      </c>
      <c r="E20" s="22" t="s">
        <v>8276</v>
      </c>
      <c r="F20" s="60">
        <f t="shared" si="1"/>
        <v>48</v>
      </c>
      <c r="G20" s="344" t="s">
        <v>1138</v>
      </c>
      <c r="H20" s="343">
        <v>3</v>
      </c>
      <c r="J20" s="9" t="s">
        <v>1950</v>
      </c>
      <c r="K20" s="7" t="s">
        <v>1951</v>
      </c>
      <c r="M20" t="s">
        <v>1236</v>
      </c>
      <c r="N20" t="s">
        <v>929</v>
      </c>
      <c r="O20">
        <v>29</v>
      </c>
      <c r="Q20" s="23"/>
      <c r="S20" t="s">
        <v>3406</v>
      </c>
      <c r="T20" t="str">
        <f t="shared" si="0"/>
        <v>01</v>
      </c>
      <c r="U20" t="s">
        <v>2359</v>
      </c>
      <c r="V20" s="22" t="s">
        <v>2360</v>
      </c>
      <c r="W20" s="22" t="s">
        <v>4571</v>
      </c>
    </row>
    <row r="21" spans="1:23">
      <c r="A21" s="23">
        <v>20</v>
      </c>
      <c r="B21" s="7" t="s">
        <v>62</v>
      </c>
      <c r="C21" s="344" t="s">
        <v>2687</v>
      </c>
      <c r="D21" s="343" t="s">
        <v>6086</v>
      </c>
      <c r="E21" s="22" t="s">
        <v>8276</v>
      </c>
      <c r="F21" s="60">
        <f t="shared" si="1"/>
        <v>48</v>
      </c>
      <c r="G21" s="344" t="s">
        <v>1138</v>
      </c>
      <c r="H21" s="343">
        <v>3</v>
      </c>
      <c r="N21" t="s">
        <v>930</v>
      </c>
      <c r="O21">
        <v>28</v>
      </c>
      <c r="Q21" s="23"/>
      <c r="S21" t="s">
        <v>3407</v>
      </c>
      <c r="T21" t="str">
        <f t="shared" si="0"/>
        <v>01</v>
      </c>
      <c r="U21" t="s">
        <v>2359</v>
      </c>
      <c r="V21" s="22" t="s">
        <v>2360</v>
      </c>
      <c r="W21" s="22" t="s">
        <v>4572</v>
      </c>
    </row>
    <row r="22" spans="1:23">
      <c r="A22" s="23">
        <v>21</v>
      </c>
      <c r="B22" s="7" t="s">
        <v>63</v>
      </c>
      <c r="C22" s="344" t="s">
        <v>2688</v>
      </c>
      <c r="D22" s="343" t="s">
        <v>6087</v>
      </c>
      <c r="E22" s="22" t="s">
        <v>8276</v>
      </c>
      <c r="F22" s="60">
        <f t="shared" si="1"/>
        <v>48</v>
      </c>
      <c r="G22" s="344" t="s">
        <v>1138</v>
      </c>
      <c r="H22" s="343">
        <v>3</v>
      </c>
      <c r="J22" s="20" t="s">
        <v>1123</v>
      </c>
      <c r="K22" s="21" t="s">
        <v>1124</v>
      </c>
      <c r="N22" t="s">
        <v>931</v>
      </c>
      <c r="O22">
        <v>27</v>
      </c>
      <c r="Q22" s="23"/>
      <c r="S22" t="s">
        <v>3408</v>
      </c>
      <c r="T22" t="str">
        <f t="shared" si="0"/>
        <v>01</v>
      </c>
      <c r="U22" t="s">
        <v>2359</v>
      </c>
      <c r="V22" s="22" t="s">
        <v>2360</v>
      </c>
      <c r="W22" s="22" t="s">
        <v>4573</v>
      </c>
    </row>
    <row r="23" spans="1:23">
      <c r="A23" s="23">
        <v>22</v>
      </c>
      <c r="B23" s="7" t="s">
        <v>64</v>
      </c>
      <c r="C23" s="344" t="s">
        <v>2689</v>
      </c>
      <c r="D23" s="343" t="s">
        <v>6088</v>
      </c>
      <c r="E23" s="22" t="s">
        <v>8276</v>
      </c>
      <c r="F23" s="60">
        <f t="shared" si="1"/>
        <v>48</v>
      </c>
      <c r="G23" s="344" t="s">
        <v>1138</v>
      </c>
      <c r="H23" s="343">
        <v>3</v>
      </c>
      <c r="J23" s="9" t="s">
        <v>1960</v>
      </c>
      <c r="N23" t="s">
        <v>932</v>
      </c>
      <c r="O23">
        <v>26</v>
      </c>
      <c r="Q23" s="23"/>
      <c r="S23" t="s">
        <v>3409</v>
      </c>
      <c r="T23" t="str">
        <f t="shared" si="0"/>
        <v>02</v>
      </c>
      <c r="U23" t="s">
        <v>2359</v>
      </c>
      <c r="V23" s="22" t="s">
        <v>2360</v>
      </c>
      <c r="W23" s="22" t="s">
        <v>4574</v>
      </c>
    </row>
    <row r="24" spans="1:23">
      <c r="A24" s="23">
        <v>23</v>
      </c>
      <c r="B24" s="7" t="s">
        <v>65</v>
      </c>
      <c r="C24" s="344" t="s">
        <v>7232</v>
      </c>
      <c r="D24" s="343" t="s">
        <v>6089</v>
      </c>
      <c r="E24" s="22" t="s">
        <v>8276</v>
      </c>
      <c r="F24" s="60">
        <f t="shared" si="1"/>
        <v>48</v>
      </c>
      <c r="G24" s="344" t="s">
        <v>1138</v>
      </c>
      <c r="H24" s="343">
        <v>3</v>
      </c>
      <c r="J24" s="9" t="s">
        <v>878</v>
      </c>
      <c r="K24" s="7" t="s">
        <v>879</v>
      </c>
      <c r="N24" t="s">
        <v>933</v>
      </c>
      <c r="O24">
        <v>25</v>
      </c>
      <c r="Q24" s="23"/>
      <c r="S24" t="s">
        <v>3410</v>
      </c>
      <c r="T24" t="str">
        <f t="shared" si="0"/>
        <v>02</v>
      </c>
      <c r="U24" t="s">
        <v>2359</v>
      </c>
      <c r="V24" s="22" t="s">
        <v>2360</v>
      </c>
      <c r="W24" s="22" t="s">
        <v>4575</v>
      </c>
    </row>
    <row r="25" spans="1:23">
      <c r="A25" s="23">
        <v>24</v>
      </c>
      <c r="B25" s="7" t="s">
        <v>66</v>
      </c>
      <c r="C25" s="344" t="s">
        <v>3320</v>
      </c>
      <c r="D25" s="343" t="s">
        <v>6090</v>
      </c>
      <c r="E25" s="22" t="s">
        <v>8276</v>
      </c>
      <c r="F25" s="60">
        <f t="shared" si="1"/>
        <v>48</v>
      </c>
      <c r="G25" s="344" t="s">
        <v>1138</v>
      </c>
      <c r="H25" s="343">
        <v>2</v>
      </c>
      <c r="J25" s="9" t="s">
        <v>880</v>
      </c>
      <c r="K25" s="7" t="s">
        <v>881</v>
      </c>
      <c r="N25" t="s">
        <v>934</v>
      </c>
      <c r="O25">
        <v>24</v>
      </c>
      <c r="Q25" s="23"/>
      <c r="S25" t="s">
        <v>3411</v>
      </c>
      <c r="T25" t="str">
        <f t="shared" si="0"/>
        <v>02</v>
      </c>
      <c r="U25" t="s">
        <v>2359</v>
      </c>
      <c r="V25" s="22" t="s">
        <v>2360</v>
      </c>
      <c r="W25" s="22" t="s">
        <v>4576</v>
      </c>
    </row>
    <row r="26" spans="1:23">
      <c r="A26" s="23">
        <v>25</v>
      </c>
      <c r="B26" s="7" t="s">
        <v>67</v>
      </c>
      <c r="C26" s="344" t="s">
        <v>3272</v>
      </c>
      <c r="D26" s="343" t="s">
        <v>6091</v>
      </c>
      <c r="E26" s="22" t="s">
        <v>8276</v>
      </c>
      <c r="F26" s="60">
        <f t="shared" si="1"/>
        <v>48</v>
      </c>
      <c r="G26" s="344" t="s">
        <v>1138</v>
      </c>
      <c r="H26" s="343">
        <v>2</v>
      </c>
      <c r="J26" s="9" t="s">
        <v>25</v>
      </c>
      <c r="K26" s="7" t="s">
        <v>26</v>
      </c>
      <c r="N26" t="s">
        <v>935</v>
      </c>
      <c r="O26">
        <v>23</v>
      </c>
      <c r="Q26" s="23"/>
      <c r="S26" t="s">
        <v>3412</v>
      </c>
      <c r="T26" t="str">
        <f t="shared" si="0"/>
        <v>02</v>
      </c>
      <c r="U26" t="s">
        <v>2359</v>
      </c>
      <c r="V26" s="22" t="s">
        <v>2360</v>
      </c>
      <c r="W26" s="22" t="s">
        <v>4577</v>
      </c>
    </row>
    <row r="27" spans="1:23">
      <c r="A27" s="23">
        <v>26</v>
      </c>
      <c r="B27" s="7" t="s">
        <v>68</v>
      </c>
      <c r="C27" s="344" t="s">
        <v>3224</v>
      </c>
      <c r="D27" s="343" t="s">
        <v>6092</v>
      </c>
      <c r="E27" s="22" t="s">
        <v>8276</v>
      </c>
      <c r="F27" s="60">
        <f t="shared" si="1"/>
        <v>48</v>
      </c>
      <c r="G27" s="344" t="s">
        <v>1138</v>
      </c>
      <c r="H27" s="343">
        <v>2</v>
      </c>
      <c r="J27" s="9" t="s">
        <v>882</v>
      </c>
      <c r="K27" s="7" t="s">
        <v>883</v>
      </c>
      <c r="N27" t="s">
        <v>936</v>
      </c>
      <c r="O27">
        <v>22</v>
      </c>
      <c r="Q27" s="23"/>
      <c r="S27" t="s">
        <v>3413</v>
      </c>
      <c r="T27" t="str">
        <f t="shared" si="0"/>
        <v>02</v>
      </c>
      <c r="U27" t="s">
        <v>2359</v>
      </c>
      <c r="V27" s="22" t="s">
        <v>2360</v>
      </c>
      <c r="W27" s="22" t="s">
        <v>4578</v>
      </c>
    </row>
    <row r="28" spans="1:23">
      <c r="A28" s="23">
        <v>27</v>
      </c>
      <c r="B28" s="7" t="s">
        <v>69</v>
      </c>
      <c r="C28" s="344" t="s">
        <v>3273</v>
      </c>
      <c r="D28" s="343" t="s">
        <v>6093</v>
      </c>
      <c r="E28" s="22" t="s">
        <v>8276</v>
      </c>
      <c r="F28" s="60">
        <f t="shared" si="1"/>
        <v>48</v>
      </c>
      <c r="G28" s="344" t="s">
        <v>1138</v>
      </c>
      <c r="H28" s="343">
        <v>2</v>
      </c>
      <c r="J28" s="9" t="s">
        <v>30</v>
      </c>
      <c r="K28" s="7" t="s">
        <v>31</v>
      </c>
      <c r="N28" t="s">
        <v>937</v>
      </c>
      <c r="O28">
        <v>21</v>
      </c>
      <c r="Q28" s="23"/>
      <c r="S28" t="s">
        <v>3414</v>
      </c>
      <c r="T28" t="str">
        <f t="shared" si="0"/>
        <v>02</v>
      </c>
      <c r="U28" t="s">
        <v>2359</v>
      </c>
      <c r="V28" s="22" t="s">
        <v>2360</v>
      </c>
      <c r="W28" s="22" t="s">
        <v>4579</v>
      </c>
    </row>
    <row r="29" spans="1:23">
      <c r="A29" s="23">
        <v>28</v>
      </c>
      <c r="B29" s="7" t="s">
        <v>70</v>
      </c>
      <c r="C29" s="344" t="s">
        <v>3225</v>
      </c>
      <c r="D29" s="343" t="s">
        <v>6094</v>
      </c>
      <c r="E29" s="22" t="s">
        <v>8276</v>
      </c>
      <c r="F29" s="60">
        <f t="shared" si="1"/>
        <v>48</v>
      </c>
      <c r="G29" s="344" t="s">
        <v>1138</v>
      </c>
      <c r="H29" s="343">
        <v>2</v>
      </c>
      <c r="J29" s="6" t="s">
        <v>1958</v>
      </c>
      <c r="K29" s="7" t="s">
        <v>1959</v>
      </c>
      <c r="N29" t="s">
        <v>938</v>
      </c>
      <c r="O29">
        <v>20</v>
      </c>
      <c r="Q29" s="23"/>
      <c r="S29" t="s">
        <v>3415</v>
      </c>
      <c r="T29" t="str">
        <f t="shared" si="0"/>
        <v>02</v>
      </c>
      <c r="U29" t="s">
        <v>2359</v>
      </c>
      <c r="V29" s="22" t="s">
        <v>2360</v>
      </c>
      <c r="W29" s="22" t="s">
        <v>4580</v>
      </c>
    </row>
    <row r="30" spans="1:23">
      <c r="A30" s="23">
        <v>29</v>
      </c>
      <c r="B30" s="7" t="s">
        <v>72</v>
      </c>
      <c r="C30" s="344" t="s">
        <v>3226</v>
      </c>
      <c r="D30" s="343" t="s">
        <v>6095</v>
      </c>
      <c r="E30" s="22" t="s">
        <v>8276</v>
      </c>
      <c r="F30" s="60">
        <f t="shared" si="1"/>
        <v>48</v>
      </c>
      <c r="G30" s="344" t="s">
        <v>1138</v>
      </c>
      <c r="H30" s="343">
        <v>2</v>
      </c>
      <c r="J30" s="9" t="s">
        <v>886</v>
      </c>
      <c r="K30" s="7" t="s">
        <v>887</v>
      </c>
      <c r="N30" t="s">
        <v>1957</v>
      </c>
      <c r="O30">
        <v>19</v>
      </c>
      <c r="Q30" s="23"/>
      <c r="S30" t="s">
        <v>3416</v>
      </c>
      <c r="T30" t="str">
        <f t="shared" si="0"/>
        <v>02</v>
      </c>
      <c r="U30" t="s">
        <v>2359</v>
      </c>
      <c r="V30" s="22" t="s">
        <v>2360</v>
      </c>
      <c r="W30" s="22" t="s">
        <v>4581</v>
      </c>
    </row>
    <row r="31" spans="1:23">
      <c r="A31" s="23">
        <v>30</v>
      </c>
      <c r="B31" s="7" t="s">
        <v>73</v>
      </c>
      <c r="C31" s="344" t="s">
        <v>3066</v>
      </c>
      <c r="D31" s="343" t="s">
        <v>6096</v>
      </c>
      <c r="E31" s="22" t="s">
        <v>8276</v>
      </c>
      <c r="F31" s="60">
        <f t="shared" si="1"/>
        <v>48</v>
      </c>
      <c r="G31" s="344" t="s">
        <v>1160</v>
      </c>
      <c r="H31" s="343">
        <v>3</v>
      </c>
      <c r="J31" s="9" t="s">
        <v>888</v>
      </c>
      <c r="K31" s="7" t="s">
        <v>889</v>
      </c>
      <c r="N31" t="s">
        <v>939</v>
      </c>
      <c r="O31">
        <v>18</v>
      </c>
      <c r="Q31" s="23"/>
      <c r="S31" t="s">
        <v>3417</v>
      </c>
      <c r="T31" t="str">
        <f t="shared" si="0"/>
        <v>02</v>
      </c>
      <c r="U31" t="s">
        <v>2359</v>
      </c>
      <c r="V31" s="22" t="s">
        <v>2360</v>
      </c>
      <c r="W31" s="22" t="s">
        <v>4582</v>
      </c>
    </row>
    <row r="32" spans="1:23">
      <c r="A32" s="23">
        <v>31</v>
      </c>
      <c r="B32" s="7" t="s">
        <v>74</v>
      </c>
      <c r="C32" s="344" t="s">
        <v>3071</v>
      </c>
      <c r="D32" s="343" t="s">
        <v>6097</v>
      </c>
      <c r="E32" s="22" t="s">
        <v>8276</v>
      </c>
      <c r="F32" s="60">
        <f t="shared" si="1"/>
        <v>48</v>
      </c>
      <c r="G32" s="344" t="s">
        <v>1160</v>
      </c>
      <c r="H32" s="343">
        <v>4</v>
      </c>
      <c r="J32" s="9" t="s">
        <v>890</v>
      </c>
      <c r="K32" s="7" t="s">
        <v>891</v>
      </c>
      <c r="N32" t="s">
        <v>940</v>
      </c>
      <c r="O32">
        <v>17</v>
      </c>
      <c r="Q32" s="23"/>
      <c r="S32" t="s">
        <v>3418</v>
      </c>
      <c r="T32" t="str">
        <f t="shared" si="0"/>
        <v>02</v>
      </c>
      <c r="U32" t="s">
        <v>2359</v>
      </c>
      <c r="V32" s="22" t="s">
        <v>2360</v>
      </c>
      <c r="W32" s="22" t="s">
        <v>4583</v>
      </c>
    </row>
    <row r="33" spans="1:23">
      <c r="A33" s="23">
        <v>32</v>
      </c>
      <c r="B33" s="7" t="s">
        <v>75</v>
      </c>
      <c r="C33" s="344" t="s">
        <v>3069</v>
      </c>
      <c r="D33" s="343" t="s">
        <v>6098</v>
      </c>
      <c r="E33" s="22" t="s">
        <v>8276</v>
      </c>
      <c r="F33" s="60">
        <f t="shared" si="1"/>
        <v>48</v>
      </c>
      <c r="G33" s="344" t="s">
        <v>1160</v>
      </c>
      <c r="H33" s="343">
        <v>4</v>
      </c>
      <c r="J33" s="9" t="s">
        <v>892</v>
      </c>
      <c r="K33" s="7" t="s">
        <v>893</v>
      </c>
      <c r="N33" t="s">
        <v>1956</v>
      </c>
      <c r="O33">
        <v>16</v>
      </c>
      <c r="Q33" s="23"/>
      <c r="S33" t="s">
        <v>3419</v>
      </c>
      <c r="T33" t="str">
        <f t="shared" si="0"/>
        <v>02</v>
      </c>
      <c r="U33" t="s">
        <v>2359</v>
      </c>
      <c r="V33" s="22" t="s">
        <v>2360</v>
      </c>
      <c r="W33" s="22" t="s">
        <v>4584</v>
      </c>
    </row>
    <row r="34" spans="1:23">
      <c r="A34" s="23">
        <v>33</v>
      </c>
      <c r="B34" s="7" t="s">
        <v>76</v>
      </c>
      <c r="C34" s="344" t="s">
        <v>7233</v>
      </c>
      <c r="D34" s="343" t="s">
        <v>6099</v>
      </c>
      <c r="E34" s="22" t="s">
        <v>8276</v>
      </c>
      <c r="F34" s="60">
        <f t="shared" si="1"/>
        <v>48</v>
      </c>
      <c r="G34" s="344" t="s">
        <v>1160</v>
      </c>
      <c r="H34" s="343">
        <v>3</v>
      </c>
      <c r="J34" s="9" t="s">
        <v>894</v>
      </c>
      <c r="K34" s="7" t="s">
        <v>895</v>
      </c>
      <c r="N34" t="s">
        <v>1955</v>
      </c>
      <c r="O34">
        <v>15</v>
      </c>
      <c r="Q34" s="23"/>
      <c r="S34" t="s">
        <v>3420</v>
      </c>
      <c r="T34" t="str">
        <f t="shared" si="0"/>
        <v>01</v>
      </c>
      <c r="U34" t="s">
        <v>2359</v>
      </c>
      <c r="V34" s="22" t="s">
        <v>2360</v>
      </c>
      <c r="W34" s="22" t="s">
        <v>4585</v>
      </c>
    </row>
    <row r="35" spans="1:23">
      <c r="A35" s="23">
        <v>34</v>
      </c>
      <c r="B35" s="7" t="s">
        <v>77</v>
      </c>
      <c r="C35" s="344" t="s">
        <v>3058</v>
      </c>
      <c r="D35" s="343" t="s">
        <v>6100</v>
      </c>
      <c r="E35" s="22" t="s">
        <v>8276</v>
      </c>
      <c r="F35" s="60">
        <f t="shared" si="1"/>
        <v>48</v>
      </c>
      <c r="G35" s="344" t="s">
        <v>1160</v>
      </c>
      <c r="H35" s="343">
        <v>3</v>
      </c>
      <c r="J35" s="9" t="s">
        <v>896</v>
      </c>
      <c r="K35" s="7" t="s">
        <v>897</v>
      </c>
      <c r="N35" t="s">
        <v>941</v>
      </c>
      <c r="O35">
        <v>14</v>
      </c>
      <c r="Q35" s="23"/>
      <c r="S35" t="s">
        <v>3421</v>
      </c>
      <c r="T35" t="str">
        <f t="shared" si="0"/>
        <v>00</v>
      </c>
      <c r="U35" t="s">
        <v>2359</v>
      </c>
      <c r="V35" s="22" t="s">
        <v>2360</v>
      </c>
      <c r="W35" s="22" t="s">
        <v>2560</v>
      </c>
    </row>
    <row r="36" spans="1:23">
      <c r="A36" s="23">
        <v>35</v>
      </c>
      <c r="B36" s="7" t="s">
        <v>78</v>
      </c>
      <c r="C36" s="344" t="s">
        <v>3053</v>
      </c>
      <c r="D36" s="343" t="s">
        <v>6101</v>
      </c>
      <c r="E36" s="22" t="s">
        <v>8276</v>
      </c>
      <c r="F36" s="60">
        <f t="shared" si="1"/>
        <v>48</v>
      </c>
      <c r="G36" s="344" t="s">
        <v>1160</v>
      </c>
      <c r="H36" s="343">
        <v>4</v>
      </c>
      <c r="J36" s="9" t="s">
        <v>898</v>
      </c>
      <c r="K36" s="7" t="s">
        <v>899</v>
      </c>
      <c r="N36" t="s">
        <v>942</v>
      </c>
      <c r="O36">
        <v>13</v>
      </c>
      <c r="Q36" s="23"/>
      <c r="S36" t="s">
        <v>3422</v>
      </c>
      <c r="T36" t="str">
        <f t="shared" si="0"/>
        <v>01</v>
      </c>
      <c r="U36" t="s">
        <v>2359</v>
      </c>
      <c r="V36" s="22" t="s">
        <v>2360</v>
      </c>
      <c r="W36" s="22" t="s">
        <v>4586</v>
      </c>
    </row>
    <row r="37" spans="1:23">
      <c r="A37" s="23">
        <v>36</v>
      </c>
      <c r="B37" s="7" t="s">
        <v>79</v>
      </c>
      <c r="C37" s="344" t="s">
        <v>3065</v>
      </c>
      <c r="D37" s="343" t="s">
        <v>6102</v>
      </c>
      <c r="E37" s="22" t="s">
        <v>8276</v>
      </c>
      <c r="F37" s="60">
        <f t="shared" si="1"/>
        <v>48</v>
      </c>
      <c r="G37" s="344" t="s">
        <v>1160</v>
      </c>
      <c r="H37" s="343">
        <v>3</v>
      </c>
      <c r="J37" s="9" t="s">
        <v>900</v>
      </c>
      <c r="K37" s="7" t="s">
        <v>901</v>
      </c>
      <c r="N37" t="s">
        <v>943</v>
      </c>
      <c r="O37">
        <v>12</v>
      </c>
      <c r="Q37" s="23"/>
      <c r="S37" t="s">
        <v>3423</v>
      </c>
      <c r="T37" t="str">
        <f t="shared" si="0"/>
        <v>01</v>
      </c>
      <c r="U37" t="s">
        <v>2359</v>
      </c>
      <c r="V37" s="22" t="s">
        <v>2360</v>
      </c>
      <c r="W37" s="22" t="s">
        <v>4587</v>
      </c>
    </row>
    <row r="38" spans="1:23">
      <c r="A38" s="23">
        <v>37</v>
      </c>
      <c r="B38" s="7" t="s">
        <v>80</v>
      </c>
      <c r="C38" s="344" t="s">
        <v>1975</v>
      </c>
      <c r="D38" s="343" t="s">
        <v>6103</v>
      </c>
      <c r="E38" s="22" t="s">
        <v>8276</v>
      </c>
      <c r="F38" s="60">
        <f t="shared" si="1"/>
        <v>48</v>
      </c>
      <c r="G38" s="344" t="s">
        <v>1160</v>
      </c>
      <c r="H38" s="343" t="s">
        <v>241</v>
      </c>
      <c r="J38" s="9" t="s">
        <v>902</v>
      </c>
      <c r="K38" s="7" t="s">
        <v>903</v>
      </c>
      <c r="N38" t="s">
        <v>944</v>
      </c>
      <c r="O38">
        <v>11</v>
      </c>
      <c r="Q38" s="23"/>
      <c r="S38" t="s">
        <v>3424</v>
      </c>
      <c r="T38" t="str">
        <f t="shared" si="0"/>
        <v>02</v>
      </c>
      <c r="U38" t="s">
        <v>2359</v>
      </c>
      <c r="V38" s="22" t="s">
        <v>2360</v>
      </c>
      <c r="W38" s="22" t="s">
        <v>4588</v>
      </c>
    </row>
    <row r="39" spans="1:23">
      <c r="A39" s="23">
        <v>38</v>
      </c>
      <c r="B39" s="7" t="s">
        <v>81</v>
      </c>
      <c r="C39" s="344" t="s">
        <v>2341</v>
      </c>
      <c r="D39" s="343" t="s">
        <v>6104</v>
      </c>
      <c r="E39" s="22" t="s">
        <v>8276</v>
      </c>
      <c r="F39" s="60">
        <f t="shared" si="1"/>
        <v>48</v>
      </c>
      <c r="G39" s="344" t="s">
        <v>1160</v>
      </c>
      <c r="H39" s="343" t="s">
        <v>247</v>
      </c>
      <c r="J39" s="9" t="s">
        <v>904</v>
      </c>
      <c r="K39" s="7" t="s">
        <v>905</v>
      </c>
      <c r="N39" t="s">
        <v>945</v>
      </c>
      <c r="O39">
        <v>10</v>
      </c>
      <c r="Q39" s="23"/>
      <c r="S39" t="s">
        <v>3425</v>
      </c>
      <c r="T39" t="str">
        <f t="shared" si="0"/>
        <v>02</v>
      </c>
      <c r="U39" t="s">
        <v>2359</v>
      </c>
      <c r="V39" s="22" t="s">
        <v>2360</v>
      </c>
      <c r="W39" s="22" t="s">
        <v>4589</v>
      </c>
    </row>
    <row r="40" spans="1:23">
      <c r="A40" s="23">
        <v>39</v>
      </c>
      <c r="B40" s="7" t="s">
        <v>82</v>
      </c>
      <c r="C40" s="344" t="s">
        <v>3063</v>
      </c>
      <c r="D40" s="343" t="s">
        <v>6105</v>
      </c>
      <c r="E40" s="22" t="s">
        <v>8276</v>
      </c>
      <c r="F40" s="60">
        <f t="shared" si="1"/>
        <v>48</v>
      </c>
      <c r="G40" s="344" t="s">
        <v>1160</v>
      </c>
      <c r="H40" s="343">
        <v>4</v>
      </c>
      <c r="J40" s="9" t="s">
        <v>906</v>
      </c>
      <c r="K40" s="7" t="s">
        <v>907</v>
      </c>
      <c r="N40" t="s">
        <v>946</v>
      </c>
      <c r="O40">
        <v>9</v>
      </c>
      <c r="Q40" s="23"/>
      <c r="S40" t="s">
        <v>3426</v>
      </c>
      <c r="T40" t="str">
        <f t="shared" si="0"/>
        <v>01</v>
      </c>
      <c r="U40" t="s">
        <v>2359</v>
      </c>
      <c r="V40" s="22" t="s">
        <v>2360</v>
      </c>
      <c r="W40" s="22" t="s">
        <v>4590</v>
      </c>
    </row>
    <row r="41" spans="1:23">
      <c r="A41" s="23">
        <v>40</v>
      </c>
      <c r="B41" s="7" t="s">
        <v>83</v>
      </c>
      <c r="C41" s="344" t="s">
        <v>3304</v>
      </c>
      <c r="D41" s="343" t="s">
        <v>6106</v>
      </c>
      <c r="E41" s="22" t="s">
        <v>8276</v>
      </c>
      <c r="F41" s="60">
        <f t="shared" si="1"/>
        <v>48</v>
      </c>
      <c r="G41" s="344" t="s">
        <v>1160</v>
      </c>
      <c r="H41" s="343">
        <v>2</v>
      </c>
      <c r="J41" s="9" t="s">
        <v>908</v>
      </c>
      <c r="K41" s="7" t="s">
        <v>909</v>
      </c>
      <c r="N41" t="s">
        <v>947</v>
      </c>
      <c r="O41">
        <v>8</v>
      </c>
      <c r="Q41" s="23"/>
      <c r="S41" t="s">
        <v>3427</v>
      </c>
      <c r="T41" t="str">
        <f t="shared" si="0"/>
        <v>01</v>
      </c>
      <c r="U41" t="s">
        <v>2359</v>
      </c>
      <c r="V41" s="22" t="s">
        <v>2360</v>
      </c>
      <c r="W41" s="22" t="s">
        <v>2636</v>
      </c>
    </row>
    <row r="42" spans="1:23">
      <c r="A42" s="23">
        <v>41</v>
      </c>
      <c r="B42" s="7" t="s">
        <v>84</v>
      </c>
      <c r="C42" s="344" t="s">
        <v>3075</v>
      </c>
      <c r="D42" s="343" t="s">
        <v>6107</v>
      </c>
      <c r="E42" s="22" t="s">
        <v>8276</v>
      </c>
      <c r="F42" s="60">
        <f t="shared" si="1"/>
        <v>48</v>
      </c>
      <c r="G42" s="344" t="s">
        <v>1160</v>
      </c>
      <c r="H42" s="343">
        <v>3</v>
      </c>
      <c r="N42" t="s">
        <v>948</v>
      </c>
      <c r="O42">
        <v>7</v>
      </c>
      <c r="Q42" s="23"/>
      <c r="S42" t="s">
        <v>3428</v>
      </c>
      <c r="T42" t="str">
        <f t="shared" si="0"/>
        <v>00</v>
      </c>
      <c r="U42" t="s">
        <v>2359</v>
      </c>
      <c r="V42" s="22" t="s">
        <v>2360</v>
      </c>
      <c r="W42" s="22" t="s">
        <v>2560</v>
      </c>
    </row>
    <row r="43" spans="1:23">
      <c r="A43" s="23">
        <v>42</v>
      </c>
      <c r="B43" s="7" t="s">
        <v>85</v>
      </c>
      <c r="C43" s="344" t="s">
        <v>3079</v>
      </c>
      <c r="D43" s="343" t="s">
        <v>6108</v>
      </c>
      <c r="E43" s="22" t="s">
        <v>8276</v>
      </c>
      <c r="F43" s="60">
        <f t="shared" si="1"/>
        <v>48</v>
      </c>
      <c r="G43" s="344" t="s">
        <v>1160</v>
      </c>
      <c r="H43" s="343">
        <v>4</v>
      </c>
      <c r="J43" s="9" t="s">
        <v>1961</v>
      </c>
      <c r="N43" t="s">
        <v>949</v>
      </c>
      <c r="O43">
        <v>6</v>
      </c>
      <c r="Q43" s="23"/>
      <c r="S43" t="s">
        <v>3429</v>
      </c>
      <c r="T43" t="str">
        <f t="shared" si="0"/>
        <v>01</v>
      </c>
      <c r="U43" t="s">
        <v>2359</v>
      </c>
      <c r="V43" s="22" t="s">
        <v>2360</v>
      </c>
      <c r="W43" s="22" t="s">
        <v>2415</v>
      </c>
    </row>
    <row r="44" spans="1:23">
      <c r="A44" s="23">
        <v>43</v>
      </c>
      <c r="B44" s="7" t="s">
        <v>86</v>
      </c>
      <c r="C44" s="344" t="s">
        <v>3055</v>
      </c>
      <c r="D44" s="343" t="s">
        <v>6109</v>
      </c>
      <c r="E44" s="22" t="s">
        <v>8276</v>
      </c>
      <c r="F44" s="60">
        <f t="shared" si="1"/>
        <v>48</v>
      </c>
      <c r="G44" s="344" t="s">
        <v>1160</v>
      </c>
      <c r="H44" s="343">
        <v>4</v>
      </c>
      <c r="J44" s="20" t="s">
        <v>1123</v>
      </c>
      <c r="K44" s="21" t="s">
        <v>1124</v>
      </c>
      <c r="N44" t="s">
        <v>950</v>
      </c>
      <c r="O44">
        <v>5</v>
      </c>
      <c r="Q44" s="23"/>
      <c r="S44" t="s">
        <v>3430</v>
      </c>
      <c r="T44" t="str">
        <f t="shared" si="0"/>
        <v>01</v>
      </c>
      <c r="U44" t="s">
        <v>2359</v>
      </c>
      <c r="V44" s="22" t="s">
        <v>2360</v>
      </c>
      <c r="W44" s="22" t="s">
        <v>4591</v>
      </c>
    </row>
    <row r="45" spans="1:23">
      <c r="A45" s="23">
        <v>44</v>
      </c>
      <c r="B45" s="7" t="s">
        <v>87</v>
      </c>
      <c r="C45" s="344" t="s">
        <v>7234</v>
      </c>
      <c r="D45" s="343" t="s">
        <v>6110</v>
      </c>
      <c r="E45" s="22" t="s">
        <v>8276</v>
      </c>
      <c r="F45" s="60">
        <f t="shared" si="1"/>
        <v>48</v>
      </c>
      <c r="G45" s="344" t="s">
        <v>1160</v>
      </c>
      <c r="H45" s="343">
        <v>2</v>
      </c>
      <c r="J45" s="20" t="s">
        <v>1125</v>
      </c>
      <c r="K45" s="21" t="s">
        <v>1126</v>
      </c>
      <c r="N45" t="s">
        <v>951</v>
      </c>
      <c r="O45">
        <v>4</v>
      </c>
      <c r="Q45" s="23"/>
      <c r="S45" t="s">
        <v>3431</v>
      </c>
      <c r="T45" t="str">
        <f t="shared" si="0"/>
        <v>02</v>
      </c>
      <c r="U45" t="s">
        <v>2359</v>
      </c>
      <c r="V45" s="22" t="s">
        <v>2360</v>
      </c>
      <c r="W45" s="22" t="s">
        <v>4592</v>
      </c>
    </row>
    <row r="46" spans="1:23">
      <c r="A46" s="23">
        <v>45</v>
      </c>
      <c r="B46" s="7" t="s">
        <v>88</v>
      </c>
      <c r="C46" s="344" t="s">
        <v>3080</v>
      </c>
      <c r="D46" s="343" t="s">
        <v>6111</v>
      </c>
      <c r="E46" s="22" t="s">
        <v>8276</v>
      </c>
      <c r="F46" s="60">
        <f t="shared" si="1"/>
        <v>48</v>
      </c>
      <c r="G46" s="344" t="s">
        <v>1160</v>
      </c>
      <c r="H46" s="343">
        <v>3</v>
      </c>
      <c r="J46" s="20" t="s">
        <v>1127</v>
      </c>
      <c r="K46" s="21" t="s">
        <v>1128</v>
      </c>
      <c r="N46" t="s">
        <v>952</v>
      </c>
      <c r="O46">
        <v>3</v>
      </c>
      <c r="Q46" s="23"/>
      <c r="S46" t="s">
        <v>3432</v>
      </c>
      <c r="T46" t="str">
        <f t="shared" si="0"/>
        <v>02</v>
      </c>
      <c r="U46" t="s">
        <v>2359</v>
      </c>
      <c r="V46" s="22" t="s">
        <v>2360</v>
      </c>
      <c r="W46" s="22" t="s">
        <v>4593</v>
      </c>
    </row>
    <row r="47" spans="1:23">
      <c r="A47" s="23">
        <v>46</v>
      </c>
      <c r="B47" s="7" t="s">
        <v>89</v>
      </c>
      <c r="C47" s="344" t="s">
        <v>2343</v>
      </c>
      <c r="D47" s="343" t="s">
        <v>6112</v>
      </c>
      <c r="E47" s="22" t="s">
        <v>8276</v>
      </c>
      <c r="F47" s="60">
        <f t="shared" si="1"/>
        <v>48</v>
      </c>
      <c r="G47" s="344" t="s">
        <v>1160</v>
      </c>
      <c r="H47" s="343" t="s">
        <v>247</v>
      </c>
      <c r="J47" s="20" t="s">
        <v>1129</v>
      </c>
      <c r="K47" s="21" t="s">
        <v>1130</v>
      </c>
      <c r="N47" t="s">
        <v>953</v>
      </c>
      <c r="O47">
        <v>2</v>
      </c>
      <c r="Q47" s="23"/>
      <c r="S47" t="s">
        <v>3433</v>
      </c>
      <c r="T47" t="str">
        <f t="shared" si="0"/>
        <v>03</v>
      </c>
      <c r="U47" t="s">
        <v>2359</v>
      </c>
      <c r="V47" s="22" t="s">
        <v>2360</v>
      </c>
      <c r="W47" s="22" t="s">
        <v>4594</v>
      </c>
    </row>
    <row r="48" spans="1:23">
      <c r="A48" s="23">
        <v>47</v>
      </c>
      <c r="B48" s="7" t="s">
        <v>90</v>
      </c>
      <c r="C48" s="344" t="s">
        <v>3252</v>
      </c>
      <c r="D48" s="343" t="s">
        <v>6113</v>
      </c>
      <c r="E48" s="22" t="s">
        <v>8276</v>
      </c>
      <c r="F48" s="60">
        <f t="shared" si="1"/>
        <v>48</v>
      </c>
      <c r="G48" s="344" t="s">
        <v>1160</v>
      </c>
      <c r="H48" s="343">
        <v>2</v>
      </c>
      <c r="J48" s="20" t="s">
        <v>1131</v>
      </c>
      <c r="K48" s="21" t="s">
        <v>1132</v>
      </c>
      <c r="N48" t="s">
        <v>285</v>
      </c>
      <c r="O48">
        <v>1</v>
      </c>
      <c r="Q48" s="23"/>
      <c r="S48" t="s">
        <v>3434</v>
      </c>
      <c r="T48" t="str">
        <f t="shared" si="0"/>
        <v>02</v>
      </c>
      <c r="U48" t="s">
        <v>2359</v>
      </c>
      <c r="V48" s="22" t="s">
        <v>2360</v>
      </c>
      <c r="W48" s="22" t="s">
        <v>4595</v>
      </c>
    </row>
    <row r="49" spans="1:23">
      <c r="A49" s="23">
        <v>48</v>
      </c>
      <c r="B49" s="7" t="s">
        <v>91</v>
      </c>
      <c r="C49" s="344" t="s">
        <v>3073</v>
      </c>
      <c r="D49" s="343" t="s">
        <v>6114</v>
      </c>
      <c r="E49" s="22" t="s">
        <v>8276</v>
      </c>
      <c r="F49" s="60">
        <f t="shared" si="1"/>
        <v>48</v>
      </c>
      <c r="G49" s="344" t="s">
        <v>1160</v>
      </c>
      <c r="H49" s="343">
        <v>5</v>
      </c>
      <c r="J49" s="20" t="s">
        <v>1133</v>
      </c>
      <c r="K49" s="21" t="s">
        <v>1134</v>
      </c>
      <c r="N49" t="s">
        <v>8365</v>
      </c>
      <c r="O49">
        <v>48</v>
      </c>
      <c r="Q49" s="23"/>
      <c r="S49" t="s">
        <v>3435</v>
      </c>
      <c r="T49" t="str">
        <f t="shared" si="0"/>
        <v>02</v>
      </c>
      <c r="U49" t="s">
        <v>2359</v>
      </c>
      <c r="V49" s="22" t="s">
        <v>2360</v>
      </c>
      <c r="W49" s="22" t="s">
        <v>4596</v>
      </c>
    </row>
    <row r="50" spans="1:23">
      <c r="A50" s="23">
        <v>49</v>
      </c>
      <c r="B50" s="7" t="s">
        <v>92</v>
      </c>
      <c r="C50" s="344" t="s">
        <v>3061</v>
      </c>
      <c r="D50" s="343" t="s">
        <v>6115</v>
      </c>
      <c r="E50" s="22" t="s">
        <v>8276</v>
      </c>
      <c r="F50" s="60">
        <f t="shared" si="1"/>
        <v>48</v>
      </c>
      <c r="G50" s="344" t="s">
        <v>1160</v>
      </c>
      <c r="H50" s="343">
        <v>4</v>
      </c>
      <c r="Q50" s="23"/>
      <c r="S50" t="s">
        <v>3436</v>
      </c>
      <c r="T50" t="str">
        <f t="shared" si="0"/>
        <v>03</v>
      </c>
      <c r="U50" t="s">
        <v>2359</v>
      </c>
      <c r="V50" s="22" t="s">
        <v>2360</v>
      </c>
      <c r="W50" s="22" t="s">
        <v>4597</v>
      </c>
    </row>
    <row r="51" spans="1:23">
      <c r="A51" s="23">
        <v>50</v>
      </c>
      <c r="B51" s="7" t="s">
        <v>93</v>
      </c>
      <c r="C51" s="344" t="s">
        <v>3057</v>
      </c>
      <c r="D51" s="343" t="s">
        <v>6116</v>
      </c>
      <c r="E51" s="22" t="s">
        <v>8276</v>
      </c>
      <c r="F51" s="60">
        <f t="shared" si="1"/>
        <v>48</v>
      </c>
      <c r="G51" s="344" t="s">
        <v>1160</v>
      </c>
      <c r="H51" s="343">
        <v>3</v>
      </c>
      <c r="J51" s="77" t="s">
        <v>1962</v>
      </c>
      <c r="Q51" s="23"/>
      <c r="S51" t="s">
        <v>3437</v>
      </c>
      <c r="T51" t="str">
        <f t="shared" si="0"/>
        <v>01</v>
      </c>
      <c r="U51" t="s">
        <v>2359</v>
      </c>
      <c r="V51" s="22" t="s">
        <v>2360</v>
      </c>
      <c r="W51" s="22" t="s">
        <v>4598</v>
      </c>
    </row>
    <row r="52" spans="1:23">
      <c r="A52" s="23">
        <v>51</v>
      </c>
      <c r="B52" s="7" t="s">
        <v>94</v>
      </c>
      <c r="C52" s="344" t="s">
        <v>3251</v>
      </c>
      <c r="D52" s="343" t="s">
        <v>6117</v>
      </c>
      <c r="E52" s="22" t="s">
        <v>8276</v>
      </c>
      <c r="F52" s="60">
        <f t="shared" si="1"/>
        <v>48</v>
      </c>
      <c r="G52" s="344" t="s">
        <v>1160</v>
      </c>
      <c r="H52" s="343">
        <v>2</v>
      </c>
      <c r="J52" s="9" t="s">
        <v>878</v>
      </c>
      <c r="K52" s="7" t="s">
        <v>879</v>
      </c>
      <c r="Q52" s="23"/>
      <c r="S52" t="s">
        <v>3438</v>
      </c>
      <c r="T52" t="str">
        <f t="shared" si="0"/>
        <v>01</v>
      </c>
      <c r="U52" t="s">
        <v>2359</v>
      </c>
      <c r="V52" s="22" t="s">
        <v>2360</v>
      </c>
      <c r="W52" s="22" t="s">
        <v>2458</v>
      </c>
    </row>
    <row r="53" spans="1:23">
      <c r="A53" s="23">
        <v>52</v>
      </c>
      <c r="B53" s="7" t="s">
        <v>95</v>
      </c>
      <c r="C53" s="344" t="s">
        <v>3067</v>
      </c>
      <c r="D53" s="343" t="s">
        <v>6118</v>
      </c>
      <c r="E53" s="22" t="s">
        <v>8276</v>
      </c>
      <c r="F53" s="60">
        <f t="shared" si="1"/>
        <v>48</v>
      </c>
      <c r="G53" s="344" t="s">
        <v>1160</v>
      </c>
      <c r="H53" s="343">
        <v>3</v>
      </c>
      <c r="J53" s="9" t="s">
        <v>880</v>
      </c>
      <c r="K53" s="7" t="s">
        <v>881</v>
      </c>
      <c r="Q53" s="23"/>
      <c r="S53" t="s">
        <v>3439</v>
      </c>
      <c r="T53" t="str">
        <f t="shared" si="0"/>
        <v>02</v>
      </c>
      <c r="U53" t="s">
        <v>2359</v>
      </c>
      <c r="V53" s="22" t="s">
        <v>2360</v>
      </c>
      <c r="W53" s="22" t="s">
        <v>4595</v>
      </c>
    </row>
    <row r="54" spans="1:23">
      <c r="A54" s="23">
        <v>53</v>
      </c>
      <c r="B54" s="7" t="s">
        <v>96</v>
      </c>
      <c r="C54" s="344" t="s">
        <v>3052</v>
      </c>
      <c r="D54" s="343" t="s">
        <v>6119</v>
      </c>
      <c r="E54" s="22" t="s">
        <v>8276</v>
      </c>
      <c r="F54" s="60">
        <f t="shared" si="1"/>
        <v>48</v>
      </c>
      <c r="G54" s="344" t="s">
        <v>1160</v>
      </c>
      <c r="H54" s="343">
        <v>4</v>
      </c>
      <c r="J54" s="9" t="s">
        <v>25</v>
      </c>
      <c r="K54" s="7" t="s">
        <v>26</v>
      </c>
      <c r="Q54" s="23"/>
      <c r="S54" t="s">
        <v>3440</v>
      </c>
      <c r="T54" t="str">
        <f t="shared" si="0"/>
        <v>02</v>
      </c>
      <c r="U54" t="s">
        <v>2359</v>
      </c>
      <c r="V54" s="22" t="s">
        <v>2360</v>
      </c>
      <c r="W54" s="22" t="s">
        <v>4599</v>
      </c>
    </row>
    <row r="55" spans="1:23">
      <c r="A55" s="23">
        <v>54</v>
      </c>
      <c r="B55" s="7" t="s">
        <v>97</v>
      </c>
      <c r="C55" s="344" t="s">
        <v>3077</v>
      </c>
      <c r="D55" s="343" t="s">
        <v>6120</v>
      </c>
      <c r="E55" s="22" t="s">
        <v>8276</v>
      </c>
      <c r="F55" s="60">
        <f t="shared" si="1"/>
        <v>48</v>
      </c>
      <c r="G55" s="344" t="s">
        <v>1160</v>
      </c>
      <c r="H55" s="343">
        <v>3</v>
      </c>
      <c r="J55" s="9" t="s">
        <v>882</v>
      </c>
      <c r="K55" s="7" t="s">
        <v>883</v>
      </c>
      <c r="Q55" s="23"/>
      <c r="S55" t="s">
        <v>3441</v>
      </c>
      <c r="T55" t="str">
        <f t="shared" si="0"/>
        <v>02</v>
      </c>
      <c r="U55" t="s">
        <v>2359</v>
      </c>
      <c r="V55" s="22" t="s">
        <v>2360</v>
      </c>
      <c r="W55" s="22" t="s">
        <v>4600</v>
      </c>
    </row>
    <row r="56" spans="1:23">
      <c r="A56" s="23">
        <v>55</v>
      </c>
      <c r="B56" s="7" t="s">
        <v>98</v>
      </c>
      <c r="C56" s="344" t="s">
        <v>3297</v>
      </c>
      <c r="D56" s="343" t="s">
        <v>6121</v>
      </c>
      <c r="E56" s="22" t="s">
        <v>8276</v>
      </c>
      <c r="F56" s="60">
        <f t="shared" si="1"/>
        <v>48</v>
      </c>
      <c r="G56" s="344" t="s">
        <v>1160</v>
      </c>
      <c r="H56" s="343">
        <v>2</v>
      </c>
      <c r="J56" s="9" t="s">
        <v>886</v>
      </c>
      <c r="K56" s="7" t="s">
        <v>887</v>
      </c>
      <c r="Q56" s="23"/>
      <c r="S56" t="s">
        <v>3442</v>
      </c>
      <c r="T56" t="str">
        <f t="shared" si="0"/>
        <v>02</v>
      </c>
      <c r="U56" t="s">
        <v>2359</v>
      </c>
      <c r="V56" s="22" t="s">
        <v>2360</v>
      </c>
      <c r="W56" s="22" t="s">
        <v>4601</v>
      </c>
    </row>
    <row r="57" spans="1:23">
      <c r="A57" s="23">
        <v>56</v>
      </c>
      <c r="B57" s="7" t="s">
        <v>99</v>
      </c>
      <c r="C57" s="344" t="s">
        <v>3147</v>
      </c>
      <c r="D57" s="343" t="s">
        <v>6122</v>
      </c>
      <c r="E57" s="22" t="s">
        <v>8276</v>
      </c>
      <c r="F57" s="60">
        <f t="shared" si="1"/>
        <v>48</v>
      </c>
      <c r="G57" s="344" t="s">
        <v>1160</v>
      </c>
      <c r="H57" s="343">
        <v>3</v>
      </c>
      <c r="J57" s="9" t="s">
        <v>888</v>
      </c>
      <c r="K57" s="7" t="s">
        <v>889</v>
      </c>
      <c r="Q57" s="23"/>
      <c r="S57" t="s">
        <v>3443</v>
      </c>
      <c r="T57" t="str">
        <f t="shared" si="0"/>
        <v>01</v>
      </c>
      <c r="U57" t="s">
        <v>2359</v>
      </c>
      <c r="V57" s="22" t="s">
        <v>2360</v>
      </c>
      <c r="W57" s="22" t="s">
        <v>4602</v>
      </c>
    </row>
    <row r="58" spans="1:23">
      <c r="A58" s="23">
        <v>57</v>
      </c>
      <c r="B58" s="7" t="s">
        <v>100</v>
      </c>
      <c r="C58" s="344" t="s">
        <v>3074</v>
      </c>
      <c r="D58" s="343" t="s">
        <v>6123</v>
      </c>
      <c r="E58" s="22" t="s">
        <v>8276</v>
      </c>
      <c r="F58" s="60">
        <f t="shared" si="1"/>
        <v>48</v>
      </c>
      <c r="G58" s="344" t="s">
        <v>1160</v>
      </c>
      <c r="H58" s="343">
        <v>4</v>
      </c>
      <c r="J58" s="9" t="s">
        <v>894</v>
      </c>
      <c r="K58" s="7" t="s">
        <v>895</v>
      </c>
      <c r="Q58" s="23"/>
      <c r="S58" t="s">
        <v>3444</v>
      </c>
      <c r="T58" t="str">
        <f t="shared" si="0"/>
        <v>00</v>
      </c>
      <c r="U58" t="s">
        <v>2359</v>
      </c>
      <c r="V58" s="22" t="s">
        <v>2360</v>
      </c>
      <c r="W58" s="22" t="s">
        <v>2637</v>
      </c>
    </row>
    <row r="59" spans="1:23">
      <c r="A59" s="23">
        <v>58</v>
      </c>
      <c r="B59" s="7" t="s">
        <v>101</v>
      </c>
      <c r="C59" s="344" t="s">
        <v>3253</v>
      </c>
      <c r="D59" s="343" t="s">
        <v>6124</v>
      </c>
      <c r="E59" s="22" t="s">
        <v>8276</v>
      </c>
      <c r="F59" s="60">
        <f t="shared" si="1"/>
        <v>48</v>
      </c>
      <c r="G59" s="344" t="s">
        <v>1160</v>
      </c>
      <c r="H59" s="343">
        <v>2</v>
      </c>
      <c r="J59" s="9" t="s">
        <v>898</v>
      </c>
      <c r="K59" s="7" t="s">
        <v>899</v>
      </c>
      <c r="Q59" s="23"/>
      <c r="S59" t="s">
        <v>3445</v>
      </c>
      <c r="T59" t="str">
        <f t="shared" si="0"/>
        <v>01</v>
      </c>
      <c r="U59" t="s">
        <v>2359</v>
      </c>
      <c r="V59" s="22" t="s">
        <v>2360</v>
      </c>
      <c r="W59" s="22" t="s">
        <v>2639</v>
      </c>
    </row>
    <row r="60" spans="1:23">
      <c r="A60" s="23">
        <v>59</v>
      </c>
      <c r="B60" s="7" t="s">
        <v>102</v>
      </c>
      <c r="C60" s="344" t="s">
        <v>3299</v>
      </c>
      <c r="D60" s="343" t="s">
        <v>6125</v>
      </c>
      <c r="E60" s="22" t="s">
        <v>8276</v>
      </c>
      <c r="F60" s="60">
        <f t="shared" si="1"/>
        <v>48</v>
      </c>
      <c r="G60" s="344" t="s">
        <v>1160</v>
      </c>
      <c r="H60" s="343">
        <v>2</v>
      </c>
      <c r="J60" s="9" t="s">
        <v>900</v>
      </c>
      <c r="K60" s="7" t="s">
        <v>901</v>
      </c>
      <c r="Q60" s="23"/>
      <c r="S60" t="s">
        <v>3446</v>
      </c>
      <c r="T60" t="str">
        <f t="shared" si="0"/>
        <v>03</v>
      </c>
      <c r="U60" t="s">
        <v>2359</v>
      </c>
      <c r="V60" s="22" t="s">
        <v>2360</v>
      </c>
      <c r="W60" s="22" t="s">
        <v>4603</v>
      </c>
    </row>
    <row r="61" spans="1:23">
      <c r="A61" s="23">
        <v>60</v>
      </c>
      <c r="B61" s="7" t="s">
        <v>103</v>
      </c>
      <c r="C61" s="344" t="s">
        <v>3054</v>
      </c>
      <c r="D61" s="343" t="s">
        <v>6126</v>
      </c>
      <c r="E61" s="22" t="s">
        <v>8276</v>
      </c>
      <c r="F61" s="60">
        <f t="shared" si="1"/>
        <v>48</v>
      </c>
      <c r="G61" s="344" t="s">
        <v>1160</v>
      </c>
      <c r="H61" s="343">
        <v>4</v>
      </c>
      <c r="J61" s="9" t="s">
        <v>902</v>
      </c>
      <c r="K61" s="7" t="s">
        <v>903</v>
      </c>
      <c r="Q61" s="23"/>
      <c r="S61" t="s">
        <v>3447</v>
      </c>
      <c r="T61" t="str">
        <f t="shared" si="0"/>
        <v>02</v>
      </c>
      <c r="U61" t="s">
        <v>2359</v>
      </c>
      <c r="V61" s="22" t="s">
        <v>2360</v>
      </c>
      <c r="W61" s="22" t="s">
        <v>4604</v>
      </c>
    </row>
    <row r="62" spans="1:23">
      <c r="A62" s="23">
        <v>61</v>
      </c>
      <c r="B62" s="7" t="s">
        <v>104</v>
      </c>
      <c r="C62" s="344" t="s">
        <v>3064</v>
      </c>
      <c r="D62" s="343" t="s">
        <v>6127</v>
      </c>
      <c r="E62" s="22" t="s">
        <v>8276</v>
      </c>
      <c r="F62" s="60">
        <f t="shared" si="1"/>
        <v>48</v>
      </c>
      <c r="G62" s="344" t="s">
        <v>1160</v>
      </c>
      <c r="H62" s="343">
        <v>4</v>
      </c>
      <c r="J62" s="9" t="s">
        <v>904</v>
      </c>
      <c r="K62" s="7" t="s">
        <v>905</v>
      </c>
      <c r="Q62" s="23"/>
      <c r="S62" t="s">
        <v>3448</v>
      </c>
      <c r="T62" t="str">
        <f t="shared" si="0"/>
        <v>02</v>
      </c>
      <c r="U62" t="s">
        <v>2359</v>
      </c>
      <c r="V62" s="22" t="s">
        <v>2360</v>
      </c>
      <c r="W62" s="22" t="s">
        <v>4605</v>
      </c>
    </row>
    <row r="63" spans="1:23">
      <c r="A63" s="23">
        <v>62</v>
      </c>
      <c r="B63" s="7" t="s">
        <v>105</v>
      </c>
      <c r="C63" s="344" t="s">
        <v>3051</v>
      </c>
      <c r="D63" s="343" t="s">
        <v>6128</v>
      </c>
      <c r="E63" s="22" t="s">
        <v>8276</v>
      </c>
      <c r="F63" s="60">
        <f t="shared" si="1"/>
        <v>48</v>
      </c>
      <c r="G63" s="344" t="s">
        <v>1160</v>
      </c>
      <c r="H63" s="343">
        <v>4</v>
      </c>
      <c r="J63" s="9" t="s">
        <v>908</v>
      </c>
      <c r="K63" s="7" t="s">
        <v>909</v>
      </c>
      <c r="Q63" s="23"/>
      <c r="S63" t="s">
        <v>3449</v>
      </c>
      <c r="T63" t="str">
        <f t="shared" si="0"/>
        <v>00</v>
      </c>
      <c r="U63" t="s">
        <v>2359</v>
      </c>
      <c r="V63" s="22" t="s">
        <v>2360</v>
      </c>
      <c r="W63" s="22" t="s">
        <v>2568</v>
      </c>
    </row>
    <row r="64" spans="1:23">
      <c r="A64" s="23">
        <v>63</v>
      </c>
      <c r="B64" s="7" t="s">
        <v>106</v>
      </c>
      <c r="C64" s="344" t="s">
        <v>3072</v>
      </c>
      <c r="D64" s="343" t="s">
        <v>6129</v>
      </c>
      <c r="E64" s="22" t="s">
        <v>8276</v>
      </c>
      <c r="F64" s="60">
        <f t="shared" si="1"/>
        <v>48</v>
      </c>
      <c r="G64" s="344" t="s">
        <v>1160</v>
      </c>
      <c r="H64" s="343">
        <v>4</v>
      </c>
      <c r="Q64" s="23"/>
      <c r="S64" t="s">
        <v>3450</v>
      </c>
      <c r="T64" t="str">
        <f t="shared" si="0"/>
        <v>01</v>
      </c>
      <c r="U64" t="s">
        <v>2359</v>
      </c>
      <c r="V64" s="22" t="s">
        <v>2360</v>
      </c>
      <c r="W64" s="22" t="s">
        <v>4606</v>
      </c>
    </row>
    <row r="65" spans="1:23">
      <c r="A65" s="23">
        <v>64</v>
      </c>
      <c r="B65" s="7" t="s">
        <v>107</v>
      </c>
      <c r="C65" s="344" t="s">
        <v>3298</v>
      </c>
      <c r="D65" s="343" t="s">
        <v>6130</v>
      </c>
      <c r="E65" s="22" t="s">
        <v>8276</v>
      </c>
      <c r="F65" s="60">
        <f t="shared" si="1"/>
        <v>48</v>
      </c>
      <c r="G65" s="344" t="s">
        <v>1160</v>
      </c>
      <c r="H65" s="343">
        <v>2</v>
      </c>
      <c r="Q65" s="23"/>
      <c r="S65" t="s">
        <v>3451</v>
      </c>
      <c r="T65" t="str">
        <f t="shared" si="0"/>
        <v>02</v>
      </c>
      <c r="U65" t="s">
        <v>2359</v>
      </c>
      <c r="V65" s="22" t="s">
        <v>2360</v>
      </c>
      <c r="W65" s="22" t="s">
        <v>4607</v>
      </c>
    </row>
    <row r="66" spans="1:23">
      <c r="A66" s="23">
        <v>65</v>
      </c>
      <c r="B66" s="7" t="s">
        <v>108</v>
      </c>
      <c r="C66" s="344" t="s">
        <v>3372</v>
      </c>
      <c r="D66" s="343" t="s">
        <v>6131</v>
      </c>
      <c r="E66" s="22" t="s">
        <v>8276</v>
      </c>
      <c r="F66" s="60">
        <f t="shared" si="1"/>
        <v>48</v>
      </c>
      <c r="G66" s="344" t="s">
        <v>1160</v>
      </c>
      <c r="H66" s="343">
        <v>2</v>
      </c>
      <c r="Q66" s="23"/>
      <c r="S66" t="s">
        <v>3452</v>
      </c>
      <c r="T66" t="str">
        <f t="shared" ref="T66:T129" si="2">LEFT(W66,2)</f>
        <v>02</v>
      </c>
      <c r="U66" t="s">
        <v>2359</v>
      </c>
      <c r="V66" s="22" t="s">
        <v>2360</v>
      </c>
      <c r="W66" s="22" t="s">
        <v>4608</v>
      </c>
    </row>
    <row r="67" spans="1:23">
      <c r="A67" s="23">
        <v>66</v>
      </c>
      <c r="B67" s="7" t="s">
        <v>109</v>
      </c>
      <c r="C67" s="344" t="s">
        <v>3084</v>
      </c>
      <c r="D67" s="343" t="s">
        <v>6132</v>
      </c>
      <c r="E67" s="22" t="s">
        <v>8276</v>
      </c>
      <c r="F67" s="60">
        <f t="shared" si="1"/>
        <v>48</v>
      </c>
      <c r="G67" s="344" t="s">
        <v>1160</v>
      </c>
      <c r="H67" s="343">
        <v>4</v>
      </c>
      <c r="M67" t="s">
        <v>8362</v>
      </c>
      <c r="Q67" s="23"/>
      <c r="S67" t="s">
        <v>3453</v>
      </c>
      <c r="T67" t="str">
        <f t="shared" si="2"/>
        <v>01</v>
      </c>
      <c r="U67" t="s">
        <v>2359</v>
      </c>
      <c r="V67" s="22" t="s">
        <v>2360</v>
      </c>
      <c r="W67" s="22" t="s">
        <v>4609</v>
      </c>
    </row>
    <row r="68" spans="1:23">
      <c r="A68" s="23">
        <v>67</v>
      </c>
      <c r="B68" s="7" t="s">
        <v>110</v>
      </c>
      <c r="C68" s="344" t="s">
        <v>3358</v>
      </c>
      <c r="D68" s="343" t="s">
        <v>6133</v>
      </c>
      <c r="E68" s="22" t="s">
        <v>8276</v>
      </c>
      <c r="F68" s="60">
        <f t="shared" ref="F68:F131" si="3">VLOOKUP(E68,$N$2:$O$49,2,FALSE)</f>
        <v>48</v>
      </c>
      <c r="G68" s="344" t="s">
        <v>1160</v>
      </c>
      <c r="H68" s="343">
        <v>2</v>
      </c>
      <c r="J68" s="9"/>
      <c r="K68" s="7"/>
      <c r="L68" t="s">
        <v>910</v>
      </c>
      <c r="M68" s="9" t="s">
        <v>1963</v>
      </c>
      <c r="N68" s="7" t="s">
        <v>879</v>
      </c>
      <c r="Q68" s="23"/>
      <c r="S68" t="s">
        <v>3454</v>
      </c>
      <c r="T68" t="str">
        <f t="shared" si="2"/>
        <v>01</v>
      </c>
      <c r="U68" t="s">
        <v>2359</v>
      </c>
      <c r="V68" s="22" t="s">
        <v>2360</v>
      </c>
      <c r="W68" s="22" t="s">
        <v>4610</v>
      </c>
    </row>
    <row r="69" spans="1:23">
      <c r="A69" s="23">
        <v>68</v>
      </c>
      <c r="B69" s="7" t="s">
        <v>111</v>
      </c>
      <c r="C69" s="344" t="s">
        <v>3050</v>
      </c>
      <c r="D69" s="343" t="s">
        <v>6134</v>
      </c>
      <c r="E69" s="22" t="s">
        <v>8276</v>
      </c>
      <c r="F69" s="60">
        <f t="shared" si="3"/>
        <v>48</v>
      </c>
      <c r="G69" s="344" t="s">
        <v>1160</v>
      </c>
      <c r="H69" s="343">
        <v>3</v>
      </c>
      <c r="J69" s="9"/>
      <c r="K69" s="7"/>
      <c r="M69" s="9" t="s">
        <v>880</v>
      </c>
      <c r="N69" s="7" t="s">
        <v>881</v>
      </c>
      <c r="Q69" s="23"/>
      <c r="S69" t="s">
        <v>3455</v>
      </c>
      <c r="T69" t="str">
        <f t="shared" si="2"/>
        <v>02</v>
      </c>
      <c r="U69" t="s">
        <v>2359</v>
      </c>
      <c r="V69" s="22" t="s">
        <v>2360</v>
      </c>
      <c r="W69" s="22" t="s">
        <v>4599</v>
      </c>
    </row>
    <row r="70" spans="1:23">
      <c r="A70" s="23">
        <v>69</v>
      </c>
      <c r="B70" s="7" t="s">
        <v>112</v>
      </c>
      <c r="C70" s="344" t="s">
        <v>3078</v>
      </c>
      <c r="D70" s="343" t="s">
        <v>6135</v>
      </c>
      <c r="E70" s="22" t="s">
        <v>8276</v>
      </c>
      <c r="F70" s="60">
        <f t="shared" si="3"/>
        <v>48</v>
      </c>
      <c r="G70" s="344" t="s">
        <v>1160</v>
      </c>
      <c r="H70" s="343">
        <v>4</v>
      </c>
      <c r="J70" s="9"/>
      <c r="K70" s="7"/>
      <c r="M70" s="9" t="s">
        <v>25</v>
      </c>
      <c r="N70" s="7" t="s">
        <v>26</v>
      </c>
      <c r="Q70" s="23"/>
      <c r="S70" t="s">
        <v>3456</v>
      </c>
      <c r="T70" t="str">
        <f t="shared" si="2"/>
        <v>01</v>
      </c>
      <c r="U70" t="s">
        <v>2359</v>
      </c>
      <c r="V70" s="22" t="s">
        <v>2360</v>
      </c>
      <c r="W70" s="22" t="s">
        <v>4611</v>
      </c>
    </row>
    <row r="71" spans="1:23">
      <c r="A71" s="23">
        <v>70</v>
      </c>
      <c r="B71" s="7" t="s">
        <v>113</v>
      </c>
      <c r="C71" s="344" t="s">
        <v>3060</v>
      </c>
      <c r="D71" s="343" t="s">
        <v>6136</v>
      </c>
      <c r="E71" s="22" t="s">
        <v>8276</v>
      </c>
      <c r="F71" s="60">
        <f t="shared" si="3"/>
        <v>48</v>
      </c>
      <c r="G71" s="344" t="s">
        <v>1160</v>
      </c>
      <c r="H71" s="343">
        <v>4</v>
      </c>
      <c r="J71" s="9"/>
      <c r="K71" s="7"/>
      <c r="M71" s="9" t="s">
        <v>882</v>
      </c>
      <c r="N71" s="7" t="s">
        <v>883</v>
      </c>
      <c r="Q71" s="23"/>
      <c r="S71" t="s">
        <v>3457</v>
      </c>
      <c r="T71" t="str">
        <f t="shared" si="2"/>
        <v>04</v>
      </c>
      <c r="U71" t="s">
        <v>2359</v>
      </c>
      <c r="V71" s="22" t="s">
        <v>2360</v>
      </c>
      <c r="W71" s="22" t="s">
        <v>4612</v>
      </c>
    </row>
    <row r="72" spans="1:23">
      <c r="A72" s="23">
        <v>71</v>
      </c>
      <c r="B72" s="7" t="s">
        <v>114</v>
      </c>
      <c r="C72" s="344" t="s">
        <v>3303</v>
      </c>
      <c r="D72" s="343" t="s">
        <v>6137</v>
      </c>
      <c r="E72" s="22" t="s">
        <v>8276</v>
      </c>
      <c r="F72" s="60">
        <f t="shared" si="3"/>
        <v>48</v>
      </c>
      <c r="G72" s="344" t="s">
        <v>1160</v>
      </c>
      <c r="H72" s="343">
        <v>2</v>
      </c>
      <c r="J72" s="9"/>
      <c r="K72" s="7"/>
      <c r="M72" s="9" t="s">
        <v>30</v>
      </c>
      <c r="N72" s="7" t="s">
        <v>31</v>
      </c>
      <c r="Q72" s="23"/>
      <c r="S72" t="s">
        <v>3458</v>
      </c>
      <c r="T72" t="str">
        <f t="shared" si="2"/>
        <v>00</v>
      </c>
      <c r="U72" t="s">
        <v>2359</v>
      </c>
      <c r="V72" s="22" t="s">
        <v>2360</v>
      </c>
      <c r="W72" s="22" t="s">
        <v>2607</v>
      </c>
    </row>
    <row r="73" spans="1:23">
      <c r="A73" s="23">
        <v>72</v>
      </c>
      <c r="B73" s="7" t="s">
        <v>115</v>
      </c>
      <c r="C73" s="344" t="s">
        <v>3070</v>
      </c>
      <c r="D73" s="343" t="s">
        <v>6138</v>
      </c>
      <c r="E73" s="22" t="s">
        <v>8276</v>
      </c>
      <c r="F73" s="60">
        <f t="shared" si="3"/>
        <v>48</v>
      </c>
      <c r="G73" s="344" t="s">
        <v>1160</v>
      </c>
      <c r="H73" s="343">
        <v>4</v>
      </c>
      <c r="J73" s="9"/>
      <c r="K73" s="7"/>
      <c r="M73" s="9" t="s">
        <v>8363</v>
      </c>
      <c r="N73" s="7" t="s">
        <v>885</v>
      </c>
      <c r="Q73" s="23"/>
      <c r="S73" t="s">
        <v>3459</v>
      </c>
      <c r="T73" t="str">
        <f t="shared" si="2"/>
        <v>01</v>
      </c>
      <c r="U73" t="s">
        <v>2359</v>
      </c>
      <c r="V73" s="22" t="s">
        <v>2360</v>
      </c>
      <c r="W73" s="22" t="s">
        <v>4613</v>
      </c>
    </row>
    <row r="74" spans="1:23">
      <c r="A74" s="23">
        <v>73</v>
      </c>
      <c r="B74" s="7" t="s">
        <v>116</v>
      </c>
      <c r="C74" s="344" t="s">
        <v>3296</v>
      </c>
      <c r="D74" s="343" t="s">
        <v>6139</v>
      </c>
      <c r="E74" s="22" t="s">
        <v>8276</v>
      </c>
      <c r="F74" s="60">
        <f t="shared" si="3"/>
        <v>48</v>
      </c>
      <c r="G74" s="344" t="s">
        <v>1160</v>
      </c>
      <c r="H74" s="343">
        <v>2</v>
      </c>
      <c r="J74" s="9"/>
      <c r="K74" s="7"/>
      <c r="M74" s="6" t="s">
        <v>8364</v>
      </c>
      <c r="N74" s="7" t="s">
        <v>8369</v>
      </c>
      <c r="Q74" s="23"/>
      <c r="S74" t="s">
        <v>3460</v>
      </c>
      <c r="T74" t="str">
        <f t="shared" si="2"/>
        <v>01</v>
      </c>
      <c r="U74" t="s">
        <v>2359</v>
      </c>
      <c r="V74" s="22" t="s">
        <v>2360</v>
      </c>
      <c r="W74" s="22" t="s">
        <v>4614</v>
      </c>
    </row>
    <row r="75" spans="1:23">
      <c r="A75" s="23">
        <v>74</v>
      </c>
      <c r="B75" s="7" t="s">
        <v>117</v>
      </c>
      <c r="C75" s="344" t="s">
        <v>2344</v>
      </c>
      <c r="D75" s="343" t="s">
        <v>6140</v>
      </c>
      <c r="E75" s="22" t="s">
        <v>8276</v>
      </c>
      <c r="F75" s="60">
        <f t="shared" si="3"/>
        <v>48</v>
      </c>
      <c r="G75" s="344" t="s">
        <v>1160</v>
      </c>
      <c r="H75" s="343" t="s">
        <v>247</v>
      </c>
      <c r="J75" s="9"/>
      <c r="K75" s="7"/>
      <c r="M75" s="9" t="s">
        <v>886</v>
      </c>
      <c r="N75" s="7" t="s">
        <v>887</v>
      </c>
      <c r="Q75" s="23"/>
      <c r="S75" t="s">
        <v>3461</v>
      </c>
      <c r="T75" t="str">
        <f t="shared" si="2"/>
        <v>00</v>
      </c>
      <c r="U75" t="s">
        <v>2359</v>
      </c>
      <c r="V75" s="22" t="s">
        <v>2360</v>
      </c>
      <c r="W75" s="22" t="s">
        <v>2474</v>
      </c>
    </row>
    <row r="76" spans="1:23">
      <c r="A76" s="23">
        <v>75</v>
      </c>
      <c r="B76" s="7" t="s">
        <v>118</v>
      </c>
      <c r="C76" s="344" t="s">
        <v>3062</v>
      </c>
      <c r="D76" s="343" t="s">
        <v>6141</v>
      </c>
      <c r="E76" s="22" t="s">
        <v>8276</v>
      </c>
      <c r="F76" s="60">
        <f t="shared" si="3"/>
        <v>48</v>
      </c>
      <c r="G76" s="344" t="s">
        <v>1160</v>
      </c>
      <c r="H76" s="343">
        <v>4</v>
      </c>
      <c r="J76" s="9"/>
      <c r="K76" s="7"/>
      <c r="M76" s="9" t="s">
        <v>888</v>
      </c>
      <c r="N76" s="7" t="s">
        <v>889</v>
      </c>
      <c r="O76" s="9"/>
      <c r="P76" s="7"/>
      <c r="Q76" s="23"/>
      <c r="S76" t="s">
        <v>3462</v>
      </c>
      <c r="T76" t="str">
        <f t="shared" si="2"/>
        <v>02</v>
      </c>
      <c r="U76" t="s">
        <v>2359</v>
      </c>
      <c r="V76" s="22" t="s">
        <v>2360</v>
      </c>
      <c r="W76" s="22" t="s">
        <v>4615</v>
      </c>
    </row>
    <row r="77" spans="1:23">
      <c r="A77" s="23">
        <v>76</v>
      </c>
      <c r="B77" s="7" t="s">
        <v>119</v>
      </c>
      <c r="C77" s="344" t="s">
        <v>2298</v>
      </c>
      <c r="D77" s="343" t="s">
        <v>6142</v>
      </c>
      <c r="E77" s="22" t="s">
        <v>8276</v>
      </c>
      <c r="F77" s="60">
        <f t="shared" si="3"/>
        <v>48</v>
      </c>
      <c r="G77" s="344" t="s">
        <v>1160</v>
      </c>
      <c r="H77" s="343" t="s">
        <v>247</v>
      </c>
      <c r="J77" s="9"/>
      <c r="K77" s="7"/>
      <c r="M77" s="9" t="s">
        <v>890</v>
      </c>
      <c r="N77" s="7" t="s">
        <v>891</v>
      </c>
      <c r="Q77" s="23"/>
      <c r="S77" t="s">
        <v>3463</v>
      </c>
      <c r="T77" t="str">
        <f t="shared" si="2"/>
        <v>01</v>
      </c>
      <c r="U77" t="s">
        <v>2359</v>
      </c>
      <c r="V77" s="22" t="s">
        <v>2360</v>
      </c>
      <c r="W77" s="22" t="s">
        <v>4616</v>
      </c>
    </row>
    <row r="78" spans="1:23">
      <c r="A78" s="23">
        <v>77</v>
      </c>
      <c r="B78" s="7" t="s">
        <v>120</v>
      </c>
      <c r="C78" s="344" t="s">
        <v>3068</v>
      </c>
      <c r="D78" s="343" t="s">
        <v>6143</v>
      </c>
      <c r="E78" s="22" t="s">
        <v>8276</v>
      </c>
      <c r="F78" s="60">
        <f t="shared" si="3"/>
        <v>48</v>
      </c>
      <c r="G78" s="344" t="s">
        <v>1160</v>
      </c>
      <c r="H78" s="343">
        <v>4</v>
      </c>
      <c r="J78" s="9"/>
      <c r="K78" s="7"/>
      <c r="M78" s="9" t="s">
        <v>892</v>
      </c>
      <c r="N78" s="7" t="s">
        <v>893</v>
      </c>
      <c r="Q78" s="23"/>
      <c r="S78" t="s">
        <v>3464</v>
      </c>
      <c r="T78" t="str">
        <f t="shared" si="2"/>
        <v>00</v>
      </c>
      <c r="U78" t="s">
        <v>2359</v>
      </c>
      <c r="V78" s="22" t="s">
        <v>2360</v>
      </c>
      <c r="W78" s="22" t="s">
        <v>2378</v>
      </c>
    </row>
    <row r="79" spans="1:23">
      <c r="A79" s="23">
        <v>78</v>
      </c>
      <c r="B79" s="7" t="s">
        <v>121</v>
      </c>
      <c r="C79" s="344" t="s">
        <v>1981</v>
      </c>
      <c r="D79" s="343" t="s">
        <v>6144</v>
      </c>
      <c r="E79" s="22" t="s">
        <v>8276</v>
      </c>
      <c r="F79" s="60">
        <f t="shared" si="3"/>
        <v>48</v>
      </c>
      <c r="G79" s="344" t="s">
        <v>1160</v>
      </c>
      <c r="H79" s="343" t="s">
        <v>241</v>
      </c>
      <c r="J79" s="9"/>
      <c r="K79" s="7"/>
      <c r="M79" s="9" t="s">
        <v>894</v>
      </c>
      <c r="N79" s="7" t="s">
        <v>895</v>
      </c>
      <c r="Q79" s="23"/>
      <c r="S79" t="s">
        <v>3465</v>
      </c>
      <c r="T79" t="str">
        <f t="shared" si="2"/>
        <v>00</v>
      </c>
      <c r="U79" t="s">
        <v>2359</v>
      </c>
      <c r="V79" s="22" t="s">
        <v>2360</v>
      </c>
      <c r="W79" s="22" t="s">
        <v>2380</v>
      </c>
    </row>
    <row r="80" spans="1:23">
      <c r="A80" s="23">
        <v>79</v>
      </c>
      <c r="B80" s="7" t="s">
        <v>122</v>
      </c>
      <c r="C80" s="344" t="s">
        <v>3302</v>
      </c>
      <c r="D80" s="343" t="s">
        <v>6145</v>
      </c>
      <c r="E80" s="22" t="s">
        <v>8276</v>
      </c>
      <c r="F80" s="60">
        <f t="shared" si="3"/>
        <v>48</v>
      </c>
      <c r="G80" s="344" t="s">
        <v>1160</v>
      </c>
      <c r="H80" s="343">
        <v>2</v>
      </c>
      <c r="J80" s="9"/>
      <c r="K80" s="7"/>
      <c r="M80" s="9" t="s">
        <v>896</v>
      </c>
      <c r="N80" s="7" t="s">
        <v>897</v>
      </c>
      <c r="Q80" s="23"/>
      <c r="S80" t="s">
        <v>3466</v>
      </c>
      <c r="T80" t="str">
        <f t="shared" si="2"/>
        <v>02</v>
      </c>
      <c r="U80" t="s">
        <v>2359</v>
      </c>
      <c r="V80" s="22" t="s">
        <v>5186</v>
      </c>
      <c r="W80" s="22" t="s">
        <v>4615</v>
      </c>
    </row>
    <row r="81" spans="1:23">
      <c r="A81" s="23">
        <v>80</v>
      </c>
      <c r="B81" s="7" t="s">
        <v>123</v>
      </c>
      <c r="C81" s="344" t="s">
        <v>3301</v>
      </c>
      <c r="D81" s="343" t="s">
        <v>6146</v>
      </c>
      <c r="E81" s="22" t="s">
        <v>8276</v>
      </c>
      <c r="F81" s="60">
        <f t="shared" si="3"/>
        <v>48</v>
      </c>
      <c r="G81" s="344" t="s">
        <v>1160</v>
      </c>
      <c r="H81" s="343">
        <v>2</v>
      </c>
      <c r="J81" s="9"/>
      <c r="K81" s="7"/>
      <c r="M81" s="9" t="s">
        <v>898</v>
      </c>
      <c r="N81" s="7" t="s">
        <v>899</v>
      </c>
      <c r="Q81" s="23"/>
      <c r="S81" t="s">
        <v>3467</v>
      </c>
      <c r="T81" t="str">
        <f t="shared" si="2"/>
        <v>03</v>
      </c>
      <c r="U81" t="s">
        <v>2359</v>
      </c>
      <c r="V81" s="22" t="s">
        <v>2360</v>
      </c>
      <c r="W81" s="22" t="s">
        <v>4617</v>
      </c>
    </row>
    <row r="82" spans="1:23">
      <c r="A82" s="23">
        <v>81</v>
      </c>
      <c r="B82" s="7" t="s">
        <v>124</v>
      </c>
      <c r="C82" s="344" t="s">
        <v>3357</v>
      </c>
      <c r="D82" s="343" t="s">
        <v>6147</v>
      </c>
      <c r="E82" s="22" t="s">
        <v>8276</v>
      </c>
      <c r="F82" s="60">
        <f t="shared" si="3"/>
        <v>48</v>
      </c>
      <c r="G82" s="344" t="s">
        <v>1160</v>
      </c>
      <c r="H82" s="343">
        <v>2</v>
      </c>
      <c r="J82" s="9"/>
      <c r="K82" s="7"/>
      <c r="M82" s="9" t="s">
        <v>900</v>
      </c>
      <c r="N82" s="7" t="s">
        <v>901</v>
      </c>
      <c r="Q82" s="23"/>
      <c r="S82" t="s">
        <v>3468</v>
      </c>
      <c r="T82" t="str">
        <f t="shared" si="2"/>
        <v>02</v>
      </c>
      <c r="U82" t="s">
        <v>2359</v>
      </c>
      <c r="V82" s="22" t="s">
        <v>2360</v>
      </c>
      <c r="W82" s="22" t="s">
        <v>4599</v>
      </c>
    </row>
    <row r="83" spans="1:23">
      <c r="A83" s="23">
        <v>82</v>
      </c>
      <c r="B83" s="7" t="s">
        <v>125</v>
      </c>
      <c r="C83" s="344" t="s">
        <v>3059</v>
      </c>
      <c r="D83" s="343" t="s">
        <v>6148</v>
      </c>
      <c r="E83" s="22" t="s">
        <v>8276</v>
      </c>
      <c r="F83" s="60">
        <f t="shared" si="3"/>
        <v>48</v>
      </c>
      <c r="G83" s="344" t="s">
        <v>1160</v>
      </c>
      <c r="H83" s="343">
        <v>3</v>
      </c>
      <c r="J83" s="9"/>
      <c r="K83" s="7"/>
      <c r="M83" s="9" t="s">
        <v>902</v>
      </c>
      <c r="N83" s="7" t="s">
        <v>903</v>
      </c>
      <c r="Q83" s="23"/>
      <c r="S83" t="s">
        <v>3469</v>
      </c>
      <c r="T83" t="str">
        <f t="shared" si="2"/>
        <v>03</v>
      </c>
      <c r="U83" t="s">
        <v>2359</v>
      </c>
      <c r="V83" s="22" t="s">
        <v>2360</v>
      </c>
      <c r="W83" s="22" t="s">
        <v>4618</v>
      </c>
    </row>
    <row r="84" spans="1:23">
      <c r="A84" s="23">
        <v>83</v>
      </c>
      <c r="B84" s="7" t="s">
        <v>126</v>
      </c>
      <c r="C84" s="344" t="s">
        <v>3076</v>
      </c>
      <c r="D84" s="343" t="s">
        <v>6149</v>
      </c>
      <c r="E84" s="22" t="s">
        <v>8276</v>
      </c>
      <c r="F84" s="60">
        <f t="shared" si="3"/>
        <v>48</v>
      </c>
      <c r="G84" s="344" t="s">
        <v>1160</v>
      </c>
      <c r="H84" s="343">
        <v>4</v>
      </c>
      <c r="M84" s="9" t="s">
        <v>904</v>
      </c>
      <c r="N84" s="7" t="s">
        <v>905</v>
      </c>
      <c r="Q84" s="23"/>
      <c r="S84" t="s">
        <v>3470</v>
      </c>
      <c r="T84" t="str">
        <f t="shared" si="2"/>
        <v>02</v>
      </c>
      <c r="U84" t="s">
        <v>2359</v>
      </c>
      <c r="V84" s="22" t="s">
        <v>2360</v>
      </c>
      <c r="W84" s="22" t="s">
        <v>4619</v>
      </c>
    </row>
    <row r="85" spans="1:23">
      <c r="A85" s="23">
        <v>84</v>
      </c>
      <c r="B85" s="7" t="s">
        <v>127</v>
      </c>
      <c r="C85" s="344" t="s">
        <v>3300</v>
      </c>
      <c r="D85" s="343" t="s">
        <v>6150</v>
      </c>
      <c r="E85" s="22" t="s">
        <v>8276</v>
      </c>
      <c r="F85" s="60">
        <f t="shared" si="3"/>
        <v>48</v>
      </c>
      <c r="G85" s="344" t="s">
        <v>1160</v>
      </c>
      <c r="H85" s="343">
        <v>2</v>
      </c>
      <c r="M85" s="9" t="s">
        <v>906</v>
      </c>
      <c r="N85" s="7" t="s">
        <v>907</v>
      </c>
      <c r="Q85" s="23"/>
      <c r="S85" t="s">
        <v>3471</v>
      </c>
      <c r="T85" t="str">
        <f t="shared" si="2"/>
        <v>00</v>
      </c>
      <c r="U85" t="s">
        <v>2359</v>
      </c>
      <c r="V85" s="22" t="s">
        <v>2360</v>
      </c>
      <c r="W85" s="22" t="s">
        <v>2379</v>
      </c>
    </row>
    <row r="86" spans="1:23">
      <c r="A86" s="23">
        <v>85</v>
      </c>
      <c r="B86" s="7" t="s">
        <v>128</v>
      </c>
      <c r="C86" s="344" t="s">
        <v>3082</v>
      </c>
      <c r="D86" s="343" t="s">
        <v>6151</v>
      </c>
      <c r="E86" s="22" t="s">
        <v>8276</v>
      </c>
      <c r="F86" s="60">
        <f t="shared" si="3"/>
        <v>48</v>
      </c>
      <c r="G86" s="344" t="s">
        <v>1160</v>
      </c>
      <c r="H86" s="343">
        <v>4</v>
      </c>
      <c r="M86" s="9" t="s">
        <v>908</v>
      </c>
      <c r="N86" s="7" t="s">
        <v>909</v>
      </c>
      <c r="Q86" s="23"/>
      <c r="S86" t="s">
        <v>3472</v>
      </c>
      <c r="T86" t="str">
        <f t="shared" si="2"/>
        <v>01</v>
      </c>
      <c r="U86" t="s">
        <v>2359</v>
      </c>
      <c r="V86" s="22" t="s">
        <v>2360</v>
      </c>
      <c r="W86" s="22" t="s">
        <v>4620</v>
      </c>
    </row>
    <row r="87" spans="1:23">
      <c r="A87" s="23">
        <v>86</v>
      </c>
      <c r="B87" s="7" t="s">
        <v>129</v>
      </c>
      <c r="C87" s="344" t="s">
        <v>3056</v>
      </c>
      <c r="D87" s="343" t="s">
        <v>6152</v>
      </c>
      <c r="E87" s="22" t="s">
        <v>8276</v>
      </c>
      <c r="F87" s="60">
        <f t="shared" si="3"/>
        <v>48</v>
      </c>
      <c r="G87" s="344" t="s">
        <v>1160</v>
      </c>
      <c r="H87" s="343">
        <v>4</v>
      </c>
      <c r="Q87" s="23"/>
      <c r="S87" t="s">
        <v>3473</v>
      </c>
      <c r="T87" t="str">
        <f t="shared" si="2"/>
        <v>02</v>
      </c>
      <c r="U87" t="s">
        <v>2359</v>
      </c>
      <c r="V87" s="22" t="s">
        <v>2360</v>
      </c>
      <c r="W87" s="22" t="s">
        <v>4621</v>
      </c>
    </row>
    <row r="88" spans="1:23">
      <c r="A88" s="23">
        <v>87</v>
      </c>
      <c r="B88" s="7" t="s">
        <v>130</v>
      </c>
      <c r="C88" s="344" t="s">
        <v>3083</v>
      </c>
      <c r="D88" s="343" t="s">
        <v>6153</v>
      </c>
      <c r="E88" s="22" t="s">
        <v>8276</v>
      </c>
      <c r="F88" s="60">
        <f t="shared" si="3"/>
        <v>48</v>
      </c>
      <c r="G88" s="344" t="s">
        <v>1160</v>
      </c>
      <c r="H88" s="343">
        <v>3</v>
      </c>
      <c r="Q88" s="23"/>
      <c r="S88" t="s">
        <v>3474</v>
      </c>
      <c r="T88" t="str">
        <f t="shared" si="2"/>
        <v>01</v>
      </c>
      <c r="U88" t="s">
        <v>2359</v>
      </c>
      <c r="V88" s="22" t="s">
        <v>2360</v>
      </c>
      <c r="W88" s="22" t="s">
        <v>4622</v>
      </c>
    </row>
    <row r="89" spans="1:23">
      <c r="A89" s="23">
        <v>88</v>
      </c>
      <c r="B89" s="7" t="s">
        <v>131</v>
      </c>
      <c r="C89" s="344" t="s">
        <v>2287</v>
      </c>
      <c r="D89" s="343" t="s">
        <v>6154</v>
      </c>
      <c r="E89" s="22" t="s">
        <v>8276</v>
      </c>
      <c r="F89" s="60">
        <f t="shared" si="3"/>
        <v>48</v>
      </c>
      <c r="G89" s="344" t="s">
        <v>1149</v>
      </c>
      <c r="H89" s="343" t="s">
        <v>241</v>
      </c>
      <c r="Q89" s="23"/>
      <c r="S89" t="s">
        <v>3475</v>
      </c>
      <c r="T89" t="str">
        <f t="shared" si="2"/>
        <v>04</v>
      </c>
      <c r="U89" t="s">
        <v>2359</v>
      </c>
      <c r="V89" s="22" t="s">
        <v>2360</v>
      </c>
      <c r="W89" s="22" t="s">
        <v>4623</v>
      </c>
    </row>
    <row r="90" spans="1:23">
      <c r="A90" s="23">
        <v>89</v>
      </c>
      <c r="B90" s="7" t="s">
        <v>132</v>
      </c>
      <c r="C90" s="344" t="s">
        <v>2285</v>
      </c>
      <c r="D90" s="343" t="s">
        <v>6155</v>
      </c>
      <c r="E90" s="22" t="s">
        <v>8276</v>
      </c>
      <c r="F90" s="60">
        <f t="shared" si="3"/>
        <v>48</v>
      </c>
      <c r="G90" s="344" t="s">
        <v>1149</v>
      </c>
      <c r="H90" s="343" t="s">
        <v>241</v>
      </c>
      <c r="Q90" s="23"/>
      <c r="S90" t="s">
        <v>3476</v>
      </c>
      <c r="T90" t="str">
        <f t="shared" si="2"/>
        <v>03</v>
      </c>
      <c r="U90" t="s">
        <v>2359</v>
      </c>
      <c r="V90" s="22" t="s">
        <v>2360</v>
      </c>
      <c r="W90" s="22" t="s">
        <v>4624</v>
      </c>
    </row>
    <row r="91" spans="1:23">
      <c r="A91" s="23">
        <v>90</v>
      </c>
      <c r="B91" s="7" t="s">
        <v>133</v>
      </c>
      <c r="C91" s="344" t="s">
        <v>2286</v>
      </c>
      <c r="D91" s="343" t="s">
        <v>6156</v>
      </c>
      <c r="E91" s="22" t="s">
        <v>8276</v>
      </c>
      <c r="F91" s="60">
        <f t="shared" si="3"/>
        <v>48</v>
      </c>
      <c r="G91" s="344" t="s">
        <v>1149</v>
      </c>
      <c r="H91" s="343" t="s">
        <v>241</v>
      </c>
      <c r="Q91" s="23"/>
      <c r="S91" t="s">
        <v>3477</v>
      </c>
      <c r="T91" t="str">
        <f t="shared" si="2"/>
        <v>03</v>
      </c>
      <c r="U91" t="s">
        <v>2359</v>
      </c>
      <c r="V91" s="22" t="s">
        <v>2360</v>
      </c>
      <c r="W91" s="22" t="s">
        <v>4625</v>
      </c>
    </row>
    <row r="92" spans="1:23">
      <c r="A92" s="23">
        <v>91</v>
      </c>
      <c r="B92" s="7" t="s">
        <v>134</v>
      </c>
      <c r="C92" s="344" t="s">
        <v>2288</v>
      </c>
      <c r="D92" s="343" t="s">
        <v>6157</v>
      </c>
      <c r="E92" s="22" t="s">
        <v>8276</v>
      </c>
      <c r="F92" s="60">
        <f t="shared" si="3"/>
        <v>48</v>
      </c>
      <c r="G92" s="344" t="s">
        <v>1149</v>
      </c>
      <c r="H92" s="343" t="s">
        <v>241</v>
      </c>
      <c r="Q92" s="23"/>
      <c r="S92" t="s">
        <v>3478</v>
      </c>
      <c r="T92" t="str">
        <f t="shared" si="2"/>
        <v>00</v>
      </c>
      <c r="U92" t="s">
        <v>2359</v>
      </c>
      <c r="V92" s="22" t="s">
        <v>2360</v>
      </c>
      <c r="W92" s="22" t="s">
        <v>2381</v>
      </c>
    </row>
    <row r="93" spans="1:23">
      <c r="A93" s="23">
        <v>92</v>
      </c>
      <c r="B93" s="7" t="s">
        <v>135</v>
      </c>
      <c r="C93" s="344" t="s">
        <v>7235</v>
      </c>
      <c r="D93" s="343" t="s">
        <v>6158</v>
      </c>
      <c r="E93" s="22" t="s">
        <v>8276</v>
      </c>
      <c r="F93" s="60">
        <f t="shared" si="3"/>
        <v>48</v>
      </c>
      <c r="G93" s="344" t="s">
        <v>1149</v>
      </c>
      <c r="H93" s="343" t="s">
        <v>241</v>
      </c>
      <c r="Q93" s="23"/>
      <c r="S93" t="s">
        <v>3479</v>
      </c>
      <c r="T93" t="str">
        <f t="shared" si="2"/>
        <v>01</v>
      </c>
      <c r="U93" t="s">
        <v>2359</v>
      </c>
      <c r="V93" s="22" t="s">
        <v>2360</v>
      </c>
      <c r="W93" s="22" t="s">
        <v>4626</v>
      </c>
    </row>
    <row r="94" spans="1:23">
      <c r="A94" s="23">
        <v>93</v>
      </c>
      <c r="B94" s="7" t="s">
        <v>136</v>
      </c>
      <c r="C94" s="344" t="s">
        <v>2346</v>
      </c>
      <c r="D94" s="343" t="s">
        <v>6159</v>
      </c>
      <c r="E94" s="22" t="s">
        <v>8276</v>
      </c>
      <c r="F94" s="60">
        <f t="shared" si="3"/>
        <v>48</v>
      </c>
      <c r="G94" s="344" t="s">
        <v>1149</v>
      </c>
      <c r="H94" s="343" t="s">
        <v>247</v>
      </c>
      <c r="Q94" s="23"/>
      <c r="S94" t="s">
        <v>3480</v>
      </c>
      <c r="T94" t="str">
        <f t="shared" si="2"/>
        <v>02</v>
      </c>
      <c r="U94" t="s">
        <v>2359</v>
      </c>
      <c r="V94" s="22" t="s">
        <v>2360</v>
      </c>
      <c r="W94" s="22" t="s">
        <v>4627</v>
      </c>
    </row>
    <row r="95" spans="1:23">
      <c r="A95" s="23">
        <v>94</v>
      </c>
      <c r="B95" s="7" t="s">
        <v>137</v>
      </c>
      <c r="C95" s="344" t="s">
        <v>3162</v>
      </c>
      <c r="D95" s="343" t="s">
        <v>6160</v>
      </c>
      <c r="E95" s="22" t="s">
        <v>8276</v>
      </c>
      <c r="F95" s="60">
        <f t="shared" si="3"/>
        <v>48</v>
      </c>
      <c r="G95" s="344" t="s">
        <v>1149</v>
      </c>
      <c r="H95" s="343">
        <v>4</v>
      </c>
      <c r="Q95" s="23"/>
      <c r="S95" t="s">
        <v>3481</v>
      </c>
      <c r="T95" t="str">
        <f t="shared" si="2"/>
        <v>02</v>
      </c>
      <c r="U95" t="s">
        <v>2359</v>
      </c>
      <c r="V95" s="22" t="s">
        <v>2360</v>
      </c>
      <c r="W95" s="22" t="s">
        <v>4628</v>
      </c>
    </row>
    <row r="96" spans="1:23">
      <c r="A96" s="23">
        <v>95</v>
      </c>
      <c r="B96" s="7" t="s">
        <v>138</v>
      </c>
      <c r="C96" s="344" t="s">
        <v>3164</v>
      </c>
      <c r="D96" s="343" t="s">
        <v>6161</v>
      </c>
      <c r="E96" s="22" t="s">
        <v>8276</v>
      </c>
      <c r="F96" s="60">
        <f t="shared" si="3"/>
        <v>48</v>
      </c>
      <c r="G96" s="344" t="s">
        <v>1149</v>
      </c>
      <c r="H96" s="343">
        <v>4</v>
      </c>
      <c r="Q96" s="23"/>
      <c r="S96" t="s">
        <v>3482</v>
      </c>
      <c r="T96" t="str">
        <f t="shared" si="2"/>
        <v>00</v>
      </c>
      <c r="U96" t="s">
        <v>2359</v>
      </c>
      <c r="V96" s="22" t="s">
        <v>2360</v>
      </c>
      <c r="W96" s="22" t="s">
        <v>2609</v>
      </c>
    </row>
    <row r="97" spans="1:23">
      <c r="A97" s="23">
        <v>96</v>
      </c>
      <c r="B97" s="7" t="s">
        <v>139</v>
      </c>
      <c r="C97" s="344" t="s">
        <v>3163</v>
      </c>
      <c r="D97" s="343" t="s">
        <v>6162</v>
      </c>
      <c r="E97" s="22" t="s">
        <v>8276</v>
      </c>
      <c r="F97" s="60">
        <f t="shared" si="3"/>
        <v>48</v>
      </c>
      <c r="G97" s="344" t="s">
        <v>1149</v>
      </c>
      <c r="H97" s="343">
        <v>4</v>
      </c>
      <c r="Q97" s="23"/>
      <c r="S97" t="s">
        <v>3483</v>
      </c>
      <c r="T97" t="str">
        <f t="shared" si="2"/>
        <v>01</v>
      </c>
      <c r="U97" t="s">
        <v>2359</v>
      </c>
      <c r="V97" s="22" t="s">
        <v>2360</v>
      </c>
      <c r="W97" s="22" t="s">
        <v>2608</v>
      </c>
    </row>
    <row r="98" spans="1:23">
      <c r="A98" s="23">
        <v>97</v>
      </c>
      <c r="B98" s="7" t="s">
        <v>140</v>
      </c>
      <c r="C98" s="344" t="s">
        <v>3170</v>
      </c>
      <c r="D98" s="343" t="s">
        <v>6163</v>
      </c>
      <c r="E98" s="22" t="s">
        <v>8276</v>
      </c>
      <c r="F98" s="60">
        <f t="shared" si="3"/>
        <v>48</v>
      </c>
      <c r="G98" s="344" t="s">
        <v>1149</v>
      </c>
      <c r="H98" s="343">
        <v>4</v>
      </c>
      <c r="Q98" s="23"/>
      <c r="S98" t="s">
        <v>3484</v>
      </c>
      <c r="T98" t="str">
        <f t="shared" si="2"/>
        <v>01</v>
      </c>
      <c r="U98" t="s">
        <v>2359</v>
      </c>
      <c r="V98" s="22" t="s">
        <v>2360</v>
      </c>
      <c r="W98" s="22" t="s">
        <v>2591</v>
      </c>
    </row>
    <row r="99" spans="1:23">
      <c r="A99" s="23">
        <v>98</v>
      </c>
      <c r="B99" s="7" t="s">
        <v>141</v>
      </c>
      <c r="C99" s="344" t="s">
        <v>3171</v>
      </c>
      <c r="D99" s="343" t="s">
        <v>6164</v>
      </c>
      <c r="E99" s="22" t="s">
        <v>8276</v>
      </c>
      <c r="F99" s="60">
        <f t="shared" si="3"/>
        <v>48</v>
      </c>
      <c r="G99" s="344" t="s">
        <v>1149</v>
      </c>
      <c r="H99" s="343">
        <v>4</v>
      </c>
      <c r="Q99" s="23"/>
      <c r="S99" t="s">
        <v>3485</v>
      </c>
      <c r="T99" t="str">
        <f t="shared" si="2"/>
        <v>00</v>
      </c>
      <c r="U99" t="s">
        <v>2359</v>
      </c>
      <c r="V99" s="22" t="s">
        <v>2360</v>
      </c>
      <c r="W99" s="22" t="s">
        <v>2503</v>
      </c>
    </row>
    <row r="100" spans="1:23">
      <c r="A100" s="23">
        <v>99</v>
      </c>
      <c r="B100" s="7" t="s">
        <v>142</v>
      </c>
      <c r="C100" s="344" t="s">
        <v>3169</v>
      </c>
      <c r="D100" s="343" t="s">
        <v>6165</v>
      </c>
      <c r="E100" s="22" t="s">
        <v>8276</v>
      </c>
      <c r="F100" s="60">
        <f t="shared" si="3"/>
        <v>48</v>
      </c>
      <c r="G100" s="344" t="s">
        <v>1149</v>
      </c>
      <c r="H100" s="343">
        <v>4</v>
      </c>
      <c r="Q100" s="23"/>
      <c r="S100" t="s">
        <v>3486</v>
      </c>
      <c r="T100" t="str">
        <f t="shared" si="2"/>
        <v>01</v>
      </c>
      <c r="U100" t="s">
        <v>2359</v>
      </c>
      <c r="V100" s="22" t="s">
        <v>2360</v>
      </c>
      <c r="W100" s="22" t="s">
        <v>4629</v>
      </c>
    </row>
    <row r="101" spans="1:23">
      <c r="A101" s="23">
        <v>100</v>
      </c>
      <c r="B101" s="7" t="s">
        <v>143</v>
      </c>
      <c r="C101" s="344" t="s">
        <v>3160</v>
      </c>
      <c r="D101" s="343" t="s">
        <v>6166</v>
      </c>
      <c r="E101" s="22" t="s">
        <v>8276</v>
      </c>
      <c r="F101" s="60">
        <f t="shared" si="3"/>
        <v>48</v>
      </c>
      <c r="G101" s="344" t="s">
        <v>1149</v>
      </c>
      <c r="H101" s="343">
        <v>3</v>
      </c>
      <c r="Q101" s="23"/>
      <c r="S101" t="s">
        <v>3487</v>
      </c>
      <c r="T101" t="str">
        <f t="shared" si="2"/>
        <v>01</v>
      </c>
      <c r="U101" t="s">
        <v>2359</v>
      </c>
      <c r="V101" s="22" t="s">
        <v>2360</v>
      </c>
      <c r="W101" s="22" t="s">
        <v>4602</v>
      </c>
    </row>
    <row r="102" spans="1:23">
      <c r="A102" s="23">
        <v>101</v>
      </c>
      <c r="B102" s="7" t="s">
        <v>144</v>
      </c>
      <c r="C102" s="344" t="s">
        <v>3158</v>
      </c>
      <c r="D102" s="343" t="s">
        <v>6167</v>
      </c>
      <c r="E102" s="22" t="s">
        <v>8276</v>
      </c>
      <c r="F102" s="60">
        <f t="shared" si="3"/>
        <v>48</v>
      </c>
      <c r="G102" s="344" t="s">
        <v>1149</v>
      </c>
      <c r="H102" s="343">
        <v>3</v>
      </c>
      <c r="Q102" s="23"/>
      <c r="S102" t="s">
        <v>3488</v>
      </c>
      <c r="T102" t="str">
        <f t="shared" si="2"/>
        <v>02</v>
      </c>
      <c r="U102" t="s">
        <v>2359</v>
      </c>
      <c r="V102" s="22" t="s">
        <v>2360</v>
      </c>
      <c r="W102" s="22" t="s">
        <v>4630</v>
      </c>
    </row>
    <row r="103" spans="1:23">
      <c r="A103" s="23">
        <v>102</v>
      </c>
      <c r="B103" s="7" t="s">
        <v>145</v>
      </c>
      <c r="C103" s="344" t="s">
        <v>3167</v>
      </c>
      <c r="D103" s="343" t="s">
        <v>6168</v>
      </c>
      <c r="E103" s="22" t="s">
        <v>8276</v>
      </c>
      <c r="F103" s="60">
        <f t="shared" si="3"/>
        <v>48</v>
      </c>
      <c r="G103" s="344" t="s">
        <v>1149</v>
      </c>
      <c r="H103" s="343">
        <v>3</v>
      </c>
      <c r="Q103" s="23"/>
      <c r="S103" t="s">
        <v>3489</v>
      </c>
      <c r="T103" t="str">
        <f t="shared" si="2"/>
        <v>01</v>
      </c>
      <c r="U103" t="s">
        <v>2359</v>
      </c>
      <c r="V103" s="22" t="s">
        <v>2360</v>
      </c>
      <c r="W103" s="22" t="s">
        <v>4631</v>
      </c>
    </row>
    <row r="104" spans="1:23">
      <c r="A104" s="23">
        <v>103</v>
      </c>
      <c r="B104" s="7" t="s">
        <v>146</v>
      </c>
      <c r="C104" s="344" t="s">
        <v>3166</v>
      </c>
      <c r="D104" s="343" t="s">
        <v>6169</v>
      </c>
      <c r="E104" s="22" t="s">
        <v>8276</v>
      </c>
      <c r="F104" s="60">
        <f t="shared" si="3"/>
        <v>48</v>
      </c>
      <c r="G104" s="344" t="s">
        <v>1149</v>
      </c>
      <c r="H104" s="343">
        <v>3</v>
      </c>
      <c r="Q104" s="23"/>
      <c r="S104" t="s">
        <v>3490</v>
      </c>
      <c r="T104" t="str">
        <f t="shared" si="2"/>
        <v>02</v>
      </c>
      <c r="U104" t="s">
        <v>2359</v>
      </c>
      <c r="V104" s="22" t="s">
        <v>2360</v>
      </c>
      <c r="W104" s="22" t="s">
        <v>4632</v>
      </c>
    </row>
    <row r="105" spans="1:23">
      <c r="A105" s="23">
        <v>104</v>
      </c>
      <c r="B105" s="7" t="s">
        <v>147</v>
      </c>
      <c r="C105" s="344" t="s">
        <v>3159</v>
      </c>
      <c r="D105" s="343" t="s">
        <v>6170</v>
      </c>
      <c r="E105" s="22" t="s">
        <v>8276</v>
      </c>
      <c r="F105" s="60">
        <f t="shared" si="3"/>
        <v>48</v>
      </c>
      <c r="G105" s="344" t="s">
        <v>1149</v>
      </c>
      <c r="H105" s="343">
        <v>3</v>
      </c>
      <c r="Q105" s="23"/>
      <c r="S105" t="s">
        <v>3491</v>
      </c>
      <c r="T105" t="str">
        <f t="shared" si="2"/>
        <v>02</v>
      </c>
      <c r="U105" t="s">
        <v>2359</v>
      </c>
      <c r="V105" s="22" t="s">
        <v>2360</v>
      </c>
      <c r="W105" s="22" t="s">
        <v>4633</v>
      </c>
    </row>
    <row r="106" spans="1:23">
      <c r="A106" s="23">
        <v>105</v>
      </c>
      <c r="B106" s="7" t="s">
        <v>148</v>
      </c>
      <c r="C106" s="344" t="s">
        <v>3161</v>
      </c>
      <c r="D106" s="343" t="s">
        <v>6171</v>
      </c>
      <c r="E106" s="22" t="s">
        <v>8276</v>
      </c>
      <c r="F106" s="60">
        <f t="shared" si="3"/>
        <v>48</v>
      </c>
      <c r="G106" s="344" t="s">
        <v>1149</v>
      </c>
      <c r="H106" s="343">
        <v>3</v>
      </c>
      <c r="Q106" s="23"/>
      <c r="S106" t="s">
        <v>3492</v>
      </c>
      <c r="T106" t="str">
        <f t="shared" si="2"/>
        <v>01</v>
      </c>
      <c r="U106" t="s">
        <v>2359</v>
      </c>
      <c r="V106" s="22" t="s">
        <v>2360</v>
      </c>
      <c r="W106" s="22" t="s">
        <v>4634</v>
      </c>
    </row>
    <row r="107" spans="1:23">
      <c r="A107" s="23">
        <v>106</v>
      </c>
      <c r="B107" s="7" t="s">
        <v>149</v>
      </c>
      <c r="C107" s="344" t="s">
        <v>3168</v>
      </c>
      <c r="D107" s="343" t="s">
        <v>6172</v>
      </c>
      <c r="E107" s="22" t="s">
        <v>8276</v>
      </c>
      <c r="F107" s="60">
        <f t="shared" si="3"/>
        <v>48</v>
      </c>
      <c r="G107" s="344" t="s">
        <v>1149</v>
      </c>
      <c r="H107" s="343">
        <v>3</v>
      </c>
      <c r="Q107" s="23"/>
      <c r="S107" t="s">
        <v>3493</v>
      </c>
      <c r="T107" t="str">
        <f t="shared" si="2"/>
        <v>01</v>
      </c>
      <c r="U107" t="s">
        <v>2359</v>
      </c>
      <c r="V107" s="22" t="s">
        <v>2360</v>
      </c>
      <c r="W107" s="22" t="s">
        <v>4635</v>
      </c>
    </row>
    <row r="108" spans="1:23">
      <c r="A108" s="23">
        <v>107</v>
      </c>
      <c r="B108" s="7" t="s">
        <v>150</v>
      </c>
      <c r="C108" s="344" t="s">
        <v>3165</v>
      </c>
      <c r="D108" s="343" t="s">
        <v>6173</v>
      </c>
      <c r="E108" s="22" t="s">
        <v>8276</v>
      </c>
      <c r="F108" s="60">
        <f t="shared" si="3"/>
        <v>48</v>
      </c>
      <c r="G108" s="344" t="s">
        <v>1149</v>
      </c>
      <c r="H108" s="343">
        <v>3</v>
      </c>
      <c r="Q108" s="23"/>
      <c r="S108" t="s">
        <v>3494</v>
      </c>
      <c r="T108" t="str">
        <f t="shared" si="2"/>
        <v>01</v>
      </c>
      <c r="U108" t="s">
        <v>2359</v>
      </c>
      <c r="V108" s="22" t="s">
        <v>2360</v>
      </c>
      <c r="W108" s="22" t="s">
        <v>4636</v>
      </c>
    </row>
    <row r="109" spans="1:23">
      <c r="A109" s="23">
        <v>108</v>
      </c>
      <c r="B109" s="7" t="s">
        <v>151</v>
      </c>
      <c r="C109" s="344" t="s">
        <v>7236</v>
      </c>
      <c r="D109" s="343" t="s">
        <v>6174</v>
      </c>
      <c r="E109" s="22" t="s">
        <v>8276</v>
      </c>
      <c r="F109" s="60">
        <f t="shared" si="3"/>
        <v>48</v>
      </c>
      <c r="G109" s="344" t="s">
        <v>1149</v>
      </c>
      <c r="H109" s="343">
        <v>3</v>
      </c>
      <c r="Q109" s="23"/>
      <c r="S109" t="s">
        <v>3495</v>
      </c>
      <c r="T109" t="str">
        <f t="shared" si="2"/>
        <v>02</v>
      </c>
      <c r="U109" t="s">
        <v>2359</v>
      </c>
      <c r="V109" s="22" t="s">
        <v>2360</v>
      </c>
      <c r="W109" s="22" t="s">
        <v>4637</v>
      </c>
    </row>
    <row r="110" spans="1:23">
      <c r="A110" s="23">
        <v>109</v>
      </c>
      <c r="B110" s="7" t="s">
        <v>152</v>
      </c>
      <c r="C110" s="344" t="s">
        <v>3324</v>
      </c>
      <c r="D110" s="343" t="s">
        <v>6175</v>
      </c>
      <c r="E110" s="22" t="s">
        <v>8276</v>
      </c>
      <c r="F110" s="60">
        <f t="shared" si="3"/>
        <v>48</v>
      </c>
      <c r="G110" s="344" t="s">
        <v>1149</v>
      </c>
      <c r="H110" s="343">
        <v>2</v>
      </c>
      <c r="Q110" s="23"/>
      <c r="S110" t="s">
        <v>3496</v>
      </c>
      <c r="T110" t="str">
        <f t="shared" si="2"/>
        <v>02</v>
      </c>
      <c r="U110" t="s">
        <v>2359</v>
      </c>
      <c r="V110" s="22" t="s">
        <v>2360</v>
      </c>
      <c r="W110" s="22" t="s">
        <v>4638</v>
      </c>
    </row>
    <row r="111" spans="1:23">
      <c r="A111" s="23">
        <v>110</v>
      </c>
      <c r="B111" s="7" t="s">
        <v>153</v>
      </c>
      <c r="C111" s="344" t="s">
        <v>7237</v>
      </c>
      <c r="D111" s="343" t="s">
        <v>6176</v>
      </c>
      <c r="E111" s="22" t="s">
        <v>8276</v>
      </c>
      <c r="F111" s="60">
        <f t="shared" si="3"/>
        <v>48</v>
      </c>
      <c r="G111" s="344" t="s">
        <v>1149</v>
      </c>
      <c r="H111" s="343">
        <v>2</v>
      </c>
      <c r="Q111" s="23"/>
      <c r="S111" t="s">
        <v>3497</v>
      </c>
      <c r="T111" t="str">
        <f t="shared" si="2"/>
        <v>02</v>
      </c>
      <c r="U111" t="s">
        <v>2359</v>
      </c>
      <c r="V111" s="22" t="s">
        <v>2360</v>
      </c>
      <c r="W111" s="22" t="s">
        <v>4639</v>
      </c>
    </row>
    <row r="112" spans="1:23">
      <c r="A112" s="23">
        <v>111</v>
      </c>
      <c r="B112" s="7" t="s">
        <v>154</v>
      </c>
      <c r="C112" s="344" t="s">
        <v>3330</v>
      </c>
      <c r="D112" s="343" t="s">
        <v>6177</v>
      </c>
      <c r="E112" s="22" t="s">
        <v>8276</v>
      </c>
      <c r="F112" s="60">
        <f t="shared" si="3"/>
        <v>48</v>
      </c>
      <c r="G112" s="344" t="s">
        <v>1149</v>
      </c>
      <c r="H112" s="343">
        <v>2</v>
      </c>
      <c r="Q112" s="23"/>
      <c r="S112" t="s">
        <v>3498</v>
      </c>
      <c r="T112" t="str">
        <f t="shared" si="2"/>
        <v>03</v>
      </c>
      <c r="U112" t="s">
        <v>2359</v>
      </c>
      <c r="V112" s="22" t="s">
        <v>2360</v>
      </c>
      <c r="W112" s="22" t="s">
        <v>4640</v>
      </c>
    </row>
    <row r="113" spans="1:23">
      <c r="A113" s="23">
        <v>112</v>
      </c>
      <c r="B113" s="7" t="s">
        <v>155</v>
      </c>
      <c r="C113" s="344" t="s">
        <v>3217</v>
      </c>
      <c r="D113" s="343" t="s">
        <v>6178</v>
      </c>
      <c r="E113" s="22" t="s">
        <v>8276</v>
      </c>
      <c r="F113" s="60">
        <f t="shared" si="3"/>
        <v>48</v>
      </c>
      <c r="G113" s="344" t="s">
        <v>1149</v>
      </c>
      <c r="H113" s="343">
        <v>2</v>
      </c>
      <c r="Q113" s="23"/>
      <c r="S113" t="s">
        <v>3499</v>
      </c>
      <c r="T113" t="str">
        <f t="shared" si="2"/>
        <v>02</v>
      </c>
      <c r="U113" t="s">
        <v>2359</v>
      </c>
      <c r="V113" s="22" t="s">
        <v>2360</v>
      </c>
      <c r="W113" s="22" t="s">
        <v>4641</v>
      </c>
    </row>
    <row r="114" spans="1:23">
      <c r="A114" s="23">
        <v>113</v>
      </c>
      <c r="B114" s="7" t="s">
        <v>156</v>
      </c>
      <c r="C114" s="344" t="s">
        <v>3326</v>
      </c>
      <c r="D114" s="343" t="s">
        <v>6179</v>
      </c>
      <c r="E114" s="22" t="s">
        <v>8276</v>
      </c>
      <c r="F114" s="60">
        <f t="shared" si="3"/>
        <v>48</v>
      </c>
      <c r="G114" s="344" t="s">
        <v>1149</v>
      </c>
      <c r="H114" s="343">
        <v>2</v>
      </c>
      <c r="Q114" s="23"/>
      <c r="S114" t="s">
        <v>3500</v>
      </c>
      <c r="T114" t="str">
        <f t="shared" si="2"/>
        <v>02</v>
      </c>
      <c r="U114" t="s">
        <v>2359</v>
      </c>
      <c r="V114" s="22" t="s">
        <v>2360</v>
      </c>
      <c r="W114" s="22" t="s">
        <v>4596</v>
      </c>
    </row>
    <row r="115" spans="1:23">
      <c r="A115" s="23">
        <v>114</v>
      </c>
      <c r="B115" s="7" t="s">
        <v>157</v>
      </c>
      <c r="C115" s="344" t="s">
        <v>3329</v>
      </c>
      <c r="D115" s="343" t="s">
        <v>6180</v>
      </c>
      <c r="E115" s="22" t="s">
        <v>8276</v>
      </c>
      <c r="F115" s="60">
        <f t="shared" si="3"/>
        <v>48</v>
      </c>
      <c r="G115" s="344" t="s">
        <v>1149</v>
      </c>
      <c r="H115" s="343">
        <v>2</v>
      </c>
      <c r="Q115" s="23"/>
      <c r="S115" t="s">
        <v>3501</v>
      </c>
      <c r="T115" t="str">
        <f t="shared" si="2"/>
        <v>03</v>
      </c>
      <c r="U115" t="s">
        <v>2359</v>
      </c>
      <c r="V115" s="22" t="s">
        <v>2360</v>
      </c>
      <c r="W115" s="22" t="s">
        <v>4642</v>
      </c>
    </row>
    <row r="116" spans="1:23">
      <c r="A116" s="23">
        <v>115</v>
      </c>
      <c r="B116" s="7" t="s">
        <v>158</v>
      </c>
      <c r="C116" s="344" t="s">
        <v>3325</v>
      </c>
      <c r="D116" s="343" t="s">
        <v>6181</v>
      </c>
      <c r="E116" s="22" t="s">
        <v>8276</v>
      </c>
      <c r="F116" s="60">
        <f t="shared" si="3"/>
        <v>48</v>
      </c>
      <c r="G116" s="344" t="s">
        <v>1149</v>
      </c>
      <c r="H116" s="343">
        <v>2</v>
      </c>
      <c r="Q116" s="23"/>
      <c r="S116" t="s">
        <v>3502</v>
      </c>
      <c r="T116" t="str">
        <f t="shared" si="2"/>
        <v>02</v>
      </c>
      <c r="U116" t="s">
        <v>2359</v>
      </c>
      <c r="V116" s="22" t="s">
        <v>2360</v>
      </c>
      <c r="W116" s="22" t="s">
        <v>4643</v>
      </c>
    </row>
    <row r="117" spans="1:23">
      <c r="A117" s="23">
        <v>116</v>
      </c>
      <c r="B117" s="7" t="s">
        <v>159</v>
      </c>
      <c r="C117" s="344" t="s">
        <v>3331</v>
      </c>
      <c r="D117" s="343" t="s">
        <v>6182</v>
      </c>
      <c r="E117" s="22" t="s">
        <v>8276</v>
      </c>
      <c r="F117" s="60">
        <f t="shared" si="3"/>
        <v>48</v>
      </c>
      <c r="G117" s="344" t="s">
        <v>1149</v>
      </c>
      <c r="H117" s="343">
        <v>2</v>
      </c>
      <c r="Q117" s="23"/>
      <c r="S117" t="s">
        <v>3503</v>
      </c>
      <c r="T117" t="str">
        <f t="shared" si="2"/>
        <v>02</v>
      </c>
      <c r="U117" t="s">
        <v>2359</v>
      </c>
      <c r="V117" s="22" t="s">
        <v>2360</v>
      </c>
      <c r="W117" s="22" t="s">
        <v>4644</v>
      </c>
    </row>
    <row r="118" spans="1:23">
      <c r="A118" s="23">
        <v>117</v>
      </c>
      <c r="B118" s="7" t="s">
        <v>160</v>
      </c>
      <c r="C118" s="344" t="s">
        <v>3327</v>
      </c>
      <c r="D118" s="343" t="s">
        <v>6183</v>
      </c>
      <c r="E118" s="22" t="s">
        <v>8276</v>
      </c>
      <c r="F118" s="60">
        <f t="shared" si="3"/>
        <v>48</v>
      </c>
      <c r="G118" s="344" t="s">
        <v>1149</v>
      </c>
      <c r="H118" s="343">
        <v>2</v>
      </c>
      <c r="Q118" s="23"/>
      <c r="S118" t="s">
        <v>3504</v>
      </c>
      <c r="T118" t="str">
        <f t="shared" si="2"/>
        <v>00</v>
      </c>
      <c r="U118" t="s">
        <v>2359</v>
      </c>
      <c r="V118" s="22" t="s">
        <v>2360</v>
      </c>
      <c r="W118" s="22" t="s">
        <v>2543</v>
      </c>
    </row>
    <row r="119" spans="1:23">
      <c r="A119" s="23">
        <v>118</v>
      </c>
      <c r="B119" s="7" t="s">
        <v>161</v>
      </c>
      <c r="C119" s="344" t="s">
        <v>3328</v>
      </c>
      <c r="D119" s="343" t="s">
        <v>6184</v>
      </c>
      <c r="E119" s="22" t="s">
        <v>8276</v>
      </c>
      <c r="F119" s="60">
        <f t="shared" si="3"/>
        <v>48</v>
      </c>
      <c r="G119" s="344" t="s">
        <v>1149</v>
      </c>
      <c r="H119" s="343">
        <v>2</v>
      </c>
      <c r="Q119" s="23"/>
      <c r="S119" t="s">
        <v>3505</v>
      </c>
      <c r="T119" t="str">
        <f t="shared" si="2"/>
        <v>00</v>
      </c>
      <c r="U119" t="s">
        <v>2359</v>
      </c>
      <c r="V119" s="22" t="s">
        <v>2360</v>
      </c>
      <c r="W119" s="22" t="s">
        <v>2395</v>
      </c>
    </row>
    <row r="120" spans="1:23">
      <c r="A120" s="23">
        <v>119</v>
      </c>
      <c r="B120" s="7" t="s">
        <v>162</v>
      </c>
      <c r="C120" s="344" t="s">
        <v>2299</v>
      </c>
      <c r="D120" s="343" t="s">
        <v>6185</v>
      </c>
      <c r="E120" s="22" t="s">
        <v>8276</v>
      </c>
      <c r="F120" s="60">
        <f t="shared" si="3"/>
        <v>48</v>
      </c>
      <c r="G120" s="344" t="s">
        <v>1165</v>
      </c>
      <c r="H120" s="343" t="s">
        <v>247</v>
      </c>
      <c r="Q120" s="23"/>
      <c r="S120" t="s">
        <v>3506</v>
      </c>
      <c r="T120" t="str">
        <f t="shared" si="2"/>
        <v>00</v>
      </c>
      <c r="U120" t="s">
        <v>2359</v>
      </c>
      <c r="V120" s="22" t="s">
        <v>2360</v>
      </c>
      <c r="W120" s="22" t="s">
        <v>2454</v>
      </c>
    </row>
    <row r="121" spans="1:23">
      <c r="A121" s="23">
        <v>120</v>
      </c>
      <c r="B121" s="7" t="s">
        <v>163</v>
      </c>
      <c r="C121" s="344" t="s">
        <v>3036</v>
      </c>
      <c r="D121" s="343" t="s">
        <v>6186</v>
      </c>
      <c r="E121" s="22" t="s">
        <v>8276</v>
      </c>
      <c r="F121" s="60">
        <f t="shared" si="3"/>
        <v>48</v>
      </c>
      <c r="G121" s="344" t="s">
        <v>1165</v>
      </c>
      <c r="H121" s="343">
        <v>4</v>
      </c>
      <c r="Q121" s="23"/>
      <c r="S121" t="s">
        <v>3507</v>
      </c>
      <c r="T121" t="str">
        <f t="shared" si="2"/>
        <v>00</v>
      </c>
      <c r="U121" t="s">
        <v>2359</v>
      </c>
      <c r="V121" s="22" t="s">
        <v>2360</v>
      </c>
      <c r="W121" s="22" t="s">
        <v>2544</v>
      </c>
    </row>
    <row r="122" spans="1:23">
      <c r="A122" s="23">
        <v>121</v>
      </c>
      <c r="B122" s="7" t="s">
        <v>164</v>
      </c>
      <c r="C122" s="344" t="s">
        <v>3037</v>
      </c>
      <c r="D122" s="343" t="s">
        <v>6187</v>
      </c>
      <c r="E122" s="22" t="s">
        <v>8276</v>
      </c>
      <c r="F122" s="60">
        <f t="shared" si="3"/>
        <v>48</v>
      </c>
      <c r="G122" s="344" t="s">
        <v>1165</v>
      </c>
      <c r="H122" s="343">
        <v>4</v>
      </c>
      <c r="Q122" s="23"/>
      <c r="S122" t="s">
        <v>3508</v>
      </c>
      <c r="T122" t="str">
        <f t="shared" si="2"/>
        <v>00</v>
      </c>
      <c r="U122" t="s">
        <v>2359</v>
      </c>
      <c r="V122" s="22" t="s">
        <v>2360</v>
      </c>
      <c r="W122" s="22" t="s">
        <v>2394</v>
      </c>
    </row>
    <row r="123" spans="1:23">
      <c r="A123" s="23">
        <v>122</v>
      </c>
      <c r="B123" s="7" t="s">
        <v>165</v>
      </c>
      <c r="C123" s="344" t="s">
        <v>3038</v>
      </c>
      <c r="D123" s="343" t="s">
        <v>6188</v>
      </c>
      <c r="E123" s="22" t="s">
        <v>8276</v>
      </c>
      <c r="F123" s="60">
        <f t="shared" si="3"/>
        <v>48</v>
      </c>
      <c r="G123" s="344" t="s">
        <v>1165</v>
      </c>
      <c r="H123" s="343">
        <v>4</v>
      </c>
      <c r="Q123" s="23"/>
      <c r="S123" t="s">
        <v>3509</v>
      </c>
      <c r="T123" t="str">
        <f t="shared" si="2"/>
        <v>00</v>
      </c>
      <c r="U123" t="s">
        <v>2359</v>
      </c>
      <c r="V123" s="22" t="s">
        <v>2360</v>
      </c>
      <c r="W123" s="22" t="s">
        <v>2396</v>
      </c>
    </row>
    <row r="124" spans="1:23">
      <c r="A124" s="23">
        <v>123</v>
      </c>
      <c r="B124" s="7" t="s">
        <v>166</v>
      </c>
      <c r="C124" s="344" t="s">
        <v>3031</v>
      </c>
      <c r="D124" s="343" t="s">
        <v>6189</v>
      </c>
      <c r="E124" s="22" t="s">
        <v>8276</v>
      </c>
      <c r="F124" s="60">
        <f t="shared" si="3"/>
        <v>48</v>
      </c>
      <c r="G124" s="344" t="s">
        <v>1165</v>
      </c>
      <c r="H124" s="343">
        <v>4</v>
      </c>
      <c r="Q124" s="23"/>
      <c r="S124" t="s">
        <v>3510</v>
      </c>
      <c r="T124" t="str">
        <f t="shared" si="2"/>
        <v>00</v>
      </c>
      <c r="U124" t="s">
        <v>2359</v>
      </c>
      <c r="V124" s="22" t="s">
        <v>2360</v>
      </c>
      <c r="W124" s="22" t="s">
        <v>2397</v>
      </c>
    </row>
    <row r="125" spans="1:23">
      <c r="A125" s="23">
        <v>124</v>
      </c>
      <c r="B125" s="7" t="s">
        <v>167</v>
      </c>
      <c r="C125" s="344" t="s">
        <v>3035</v>
      </c>
      <c r="D125" s="343" t="s">
        <v>6190</v>
      </c>
      <c r="E125" s="22" t="s">
        <v>8276</v>
      </c>
      <c r="F125" s="60">
        <f t="shared" si="3"/>
        <v>48</v>
      </c>
      <c r="G125" s="344" t="s">
        <v>1165</v>
      </c>
      <c r="H125" s="343">
        <v>4</v>
      </c>
      <c r="Q125" s="23"/>
      <c r="S125" t="s">
        <v>3511</v>
      </c>
      <c r="T125" t="str">
        <f t="shared" si="2"/>
        <v>01</v>
      </c>
      <c r="U125" t="s">
        <v>2359</v>
      </c>
      <c r="V125" s="22" t="s">
        <v>2360</v>
      </c>
      <c r="W125" s="22" t="s">
        <v>2398</v>
      </c>
    </row>
    <row r="126" spans="1:23">
      <c r="A126" s="23">
        <v>125</v>
      </c>
      <c r="B126" s="7" t="s">
        <v>168</v>
      </c>
      <c r="C126" s="344" t="s">
        <v>3033</v>
      </c>
      <c r="D126" s="343" t="s">
        <v>6191</v>
      </c>
      <c r="E126" s="22" t="s">
        <v>8276</v>
      </c>
      <c r="F126" s="60">
        <f t="shared" si="3"/>
        <v>48</v>
      </c>
      <c r="G126" s="344" t="s">
        <v>1165</v>
      </c>
      <c r="H126" s="343">
        <v>3</v>
      </c>
      <c r="Q126" s="23"/>
      <c r="S126" t="s">
        <v>3512</v>
      </c>
      <c r="T126" t="str">
        <f t="shared" si="2"/>
        <v>00</v>
      </c>
      <c r="U126" t="s">
        <v>2359</v>
      </c>
      <c r="V126" s="22" t="s">
        <v>2360</v>
      </c>
      <c r="W126" s="22" t="s">
        <v>2399</v>
      </c>
    </row>
    <row r="127" spans="1:23">
      <c r="A127" s="23">
        <v>126</v>
      </c>
      <c r="B127" s="7" t="s">
        <v>169</v>
      </c>
      <c r="C127" s="344" t="s">
        <v>3034</v>
      </c>
      <c r="D127" s="343" t="s">
        <v>6192</v>
      </c>
      <c r="E127" s="22" t="s">
        <v>8276</v>
      </c>
      <c r="F127" s="60">
        <f t="shared" si="3"/>
        <v>48</v>
      </c>
      <c r="G127" s="344" t="s">
        <v>1165</v>
      </c>
      <c r="H127" s="343">
        <v>3</v>
      </c>
      <c r="Q127" s="23"/>
      <c r="S127" t="s">
        <v>3513</v>
      </c>
      <c r="T127" t="str">
        <f t="shared" si="2"/>
        <v>01</v>
      </c>
      <c r="U127" t="s">
        <v>2359</v>
      </c>
      <c r="V127" s="22" t="s">
        <v>2360</v>
      </c>
      <c r="W127" s="22" t="s">
        <v>2401</v>
      </c>
    </row>
    <row r="128" spans="1:23">
      <c r="A128" s="23">
        <v>127</v>
      </c>
      <c r="B128" s="7" t="s">
        <v>170</v>
      </c>
      <c r="C128" s="344" t="s">
        <v>3030</v>
      </c>
      <c r="D128" s="343" t="s">
        <v>6193</v>
      </c>
      <c r="E128" s="22" t="s">
        <v>8276</v>
      </c>
      <c r="F128" s="60">
        <f t="shared" si="3"/>
        <v>48</v>
      </c>
      <c r="G128" s="344" t="s">
        <v>1165</v>
      </c>
      <c r="H128" s="343">
        <v>3</v>
      </c>
      <c r="Q128" s="23"/>
      <c r="S128" t="s">
        <v>3514</v>
      </c>
      <c r="T128" t="str">
        <f t="shared" si="2"/>
        <v>00</v>
      </c>
      <c r="U128" t="s">
        <v>2359</v>
      </c>
      <c r="V128" s="22" t="s">
        <v>2360</v>
      </c>
      <c r="W128" s="22" t="s">
        <v>2402</v>
      </c>
    </row>
    <row r="129" spans="1:23">
      <c r="A129" s="23">
        <v>128</v>
      </c>
      <c r="B129" s="7" t="s">
        <v>171</v>
      </c>
      <c r="C129" s="344" t="s">
        <v>3032</v>
      </c>
      <c r="D129" s="343" t="s">
        <v>6194</v>
      </c>
      <c r="E129" s="22" t="s">
        <v>8276</v>
      </c>
      <c r="F129" s="60">
        <f t="shared" si="3"/>
        <v>48</v>
      </c>
      <c r="G129" s="344" t="s">
        <v>1165</v>
      </c>
      <c r="H129" s="343">
        <v>3</v>
      </c>
      <c r="Q129" s="23"/>
      <c r="S129" t="s">
        <v>3515</v>
      </c>
      <c r="T129" t="str">
        <f t="shared" si="2"/>
        <v>00</v>
      </c>
      <c r="U129" t="s">
        <v>2359</v>
      </c>
      <c r="V129" s="22" t="s">
        <v>2360</v>
      </c>
      <c r="W129" s="22" t="s">
        <v>2545</v>
      </c>
    </row>
    <row r="130" spans="1:23">
      <c r="A130" s="23">
        <v>129</v>
      </c>
      <c r="B130" s="7" t="s">
        <v>172</v>
      </c>
      <c r="C130" s="344" t="s">
        <v>3041</v>
      </c>
      <c r="D130" s="343" t="s">
        <v>6195</v>
      </c>
      <c r="E130" s="22" t="s">
        <v>8276</v>
      </c>
      <c r="F130" s="60">
        <f t="shared" si="3"/>
        <v>48</v>
      </c>
      <c r="G130" s="344" t="s">
        <v>1165</v>
      </c>
      <c r="H130" s="343">
        <v>2</v>
      </c>
      <c r="Q130" s="23"/>
      <c r="S130" t="s">
        <v>3516</v>
      </c>
      <c r="T130" t="str">
        <f t="shared" ref="T130:T193" si="4">LEFT(W130,2)</f>
        <v>01</v>
      </c>
      <c r="U130" t="s">
        <v>2359</v>
      </c>
      <c r="V130" s="22" t="s">
        <v>2360</v>
      </c>
      <c r="W130" s="22" t="s">
        <v>2403</v>
      </c>
    </row>
    <row r="131" spans="1:23">
      <c r="A131" s="23">
        <v>130</v>
      </c>
      <c r="B131" s="7" t="s">
        <v>173</v>
      </c>
      <c r="C131" s="344" t="s">
        <v>3376</v>
      </c>
      <c r="D131" s="343" t="s">
        <v>6196</v>
      </c>
      <c r="E131" s="22" t="s">
        <v>8276</v>
      </c>
      <c r="F131" s="60">
        <f t="shared" si="3"/>
        <v>48</v>
      </c>
      <c r="G131" s="344" t="s">
        <v>1165</v>
      </c>
      <c r="H131" s="343">
        <v>2</v>
      </c>
      <c r="Q131" s="23"/>
      <c r="S131" t="s">
        <v>3517</v>
      </c>
      <c r="T131" t="str">
        <f t="shared" si="4"/>
        <v>00</v>
      </c>
      <c r="U131" t="s">
        <v>2359</v>
      </c>
      <c r="V131" s="22" t="s">
        <v>2360</v>
      </c>
      <c r="W131" s="22" t="s">
        <v>2404</v>
      </c>
    </row>
    <row r="132" spans="1:23">
      <c r="A132" s="23">
        <v>131</v>
      </c>
      <c r="B132" s="7" t="s">
        <v>174</v>
      </c>
      <c r="C132" s="344" t="s">
        <v>3040</v>
      </c>
      <c r="D132" s="343" t="s">
        <v>6197</v>
      </c>
      <c r="E132" s="22" t="s">
        <v>8276</v>
      </c>
      <c r="F132" s="60">
        <f t="shared" ref="F132:F195" si="5">VLOOKUP(E132,$N$2:$O$49,2,FALSE)</f>
        <v>48</v>
      </c>
      <c r="G132" s="344" t="s">
        <v>1165</v>
      </c>
      <c r="H132" s="343">
        <v>2</v>
      </c>
      <c r="Q132" s="23"/>
      <c r="S132" t="s">
        <v>3518</v>
      </c>
      <c r="T132" t="str">
        <f t="shared" si="4"/>
        <v>00</v>
      </c>
      <c r="U132" t="s">
        <v>2359</v>
      </c>
      <c r="V132" s="22" t="s">
        <v>2360</v>
      </c>
      <c r="W132" s="22" t="s">
        <v>2405</v>
      </c>
    </row>
    <row r="133" spans="1:23">
      <c r="A133" s="23">
        <v>132</v>
      </c>
      <c r="B133" s="7" t="s">
        <v>175</v>
      </c>
      <c r="C133" s="344" t="s">
        <v>3250</v>
      </c>
      <c r="D133" s="343" t="s">
        <v>6198</v>
      </c>
      <c r="E133" s="22" t="s">
        <v>8276</v>
      </c>
      <c r="F133" s="60">
        <f t="shared" si="5"/>
        <v>48</v>
      </c>
      <c r="G133" s="344" t="s">
        <v>1165</v>
      </c>
      <c r="H133" s="343">
        <v>2</v>
      </c>
      <c r="Q133" s="23"/>
      <c r="S133" t="s">
        <v>3519</v>
      </c>
      <c r="T133" t="str">
        <f t="shared" si="4"/>
        <v>00</v>
      </c>
      <c r="U133" t="s">
        <v>2359</v>
      </c>
      <c r="V133" s="22" t="s">
        <v>2360</v>
      </c>
      <c r="W133" s="22" t="s">
        <v>2546</v>
      </c>
    </row>
    <row r="134" spans="1:23">
      <c r="A134" s="23">
        <v>133</v>
      </c>
      <c r="B134" s="7" t="s">
        <v>176</v>
      </c>
      <c r="C134" s="344" t="s">
        <v>3039</v>
      </c>
      <c r="D134" s="343" t="s">
        <v>6199</v>
      </c>
      <c r="E134" s="22" t="s">
        <v>8276</v>
      </c>
      <c r="F134" s="60">
        <f t="shared" si="5"/>
        <v>48</v>
      </c>
      <c r="G134" s="344" t="s">
        <v>1165</v>
      </c>
      <c r="H134" s="343">
        <v>2</v>
      </c>
      <c r="Q134" s="23"/>
      <c r="S134" t="s">
        <v>3520</v>
      </c>
      <c r="T134" t="str">
        <f t="shared" si="4"/>
        <v>00</v>
      </c>
      <c r="U134" t="s">
        <v>2359</v>
      </c>
      <c r="V134" s="22" t="s">
        <v>2360</v>
      </c>
      <c r="W134" s="22" t="s">
        <v>2408</v>
      </c>
    </row>
    <row r="135" spans="1:23">
      <c r="A135" s="23">
        <v>134</v>
      </c>
      <c r="B135" s="7" t="s">
        <v>177</v>
      </c>
      <c r="C135" s="344" t="s">
        <v>3294</v>
      </c>
      <c r="D135" s="343" t="s">
        <v>6200</v>
      </c>
      <c r="E135" s="22" t="s">
        <v>8276</v>
      </c>
      <c r="F135" s="60">
        <f t="shared" si="5"/>
        <v>48</v>
      </c>
      <c r="G135" s="344" t="s">
        <v>1165</v>
      </c>
      <c r="H135" s="343">
        <v>2</v>
      </c>
      <c r="Q135" s="23"/>
      <c r="S135" t="s">
        <v>3521</v>
      </c>
      <c r="T135" t="str">
        <f t="shared" si="4"/>
        <v>00</v>
      </c>
      <c r="U135" t="s">
        <v>2359</v>
      </c>
      <c r="V135" s="22" t="s">
        <v>2360</v>
      </c>
      <c r="W135" s="22" t="s">
        <v>2409</v>
      </c>
    </row>
    <row r="136" spans="1:23">
      <c r="A136" s="23">
        <v>135</v>
      </c>
      <c r="B136" s="7" t="s">
        <v>178</v>
      </c>
      <c r="C136" s="344" t="s">
        <v>3249</v>
      </c>
      <c r="D136" s="343" t="s">
        <v>6201</v>
      </c>
      <c r="E136" s="22" t="s">
        <v>8276</v>
      </c>
      <c r="F136" s="60">
        <f t="shared" si="5"/>
        <v>48</v>
      </c>
      <c r="G136" s="344" t="s">
        <v>1165</v>
      </c>
      <c r="H136" s="343">
        <v>2</v>
      </c>
      <c r="Q136" s="23"/>
      <c r="S136" t="s">
        <v>3522</v>
      </c>
      <c r="T136" t="str">
        <f t="shared" si="4"/>
        <v>01</v>
      </c>
      <c r="U136" t="s">
        <v>2359</v>
      </c>
      <c r="V136" s="22" t="s">
        <v>2360</v>
      </c>
      <c r="W136" s="22" t="s">
        <v>4645</v>
      </c>
    </row>
    <row r="137" spans="1:23">
      <c r="A137" s="23">
        <v>136</v>
      </c>
      <c r="B137" s="7" t="s">
        <v>179</v>
      </c>
      <c r="C137" s="344" t="s">
        <v>3043</v>
      </c>
      <c r="D137" s="343" t="s">
        <v>6202</v>
      </c>
      <c r="E137" s="22" t="s">
        <v>8276</v>
      </c>
      <c r="F137" s="60">
        <f t="shared" si="5"/>
        <v>48</v>
      </c>
      <c r="G137" s="344" t="s">
        <v>1165</v>
      </c>
      <c r="H137" s="343">
        <v>2</v>
      </c>
      <c r="Q137" s="23"/>
      <c r="S137" t="s">
        <v>3523</v>
      </c>
      <c r="T137" t="str">
        <f t="shared" si="4"/>
        <v>01</v>
      </c>
      <c r="U137" t="s">
        <v>2359</v>
      </c>
      <c r="V137" s="22" t="s">
        <v>2362</v>
      </c>
      <c r="W137" s="22" t="s">
        <v>4646</v>
      </c>
    </row>
    <row r="138" spans="1:23">
      <c r="A138" s="23">
        <v>137</v>
      </c>
      <c r="B138" s="7" t="s">
        <v>180</v>
      </c>
      <c r="C138" s="344" t="s">
        <v>3042</v>
      </c>
      <c r="D138" s="343" t="s">
        <v>6203</v>
      </c>
      <c r="E138" s="22" t="s">
        <v>8276</v>
      </c>
      <c r="F138" s="60">
        <f t="shared" si="5"/>
        <v>48</v>
      </c>
      <c r="G138" s="344" t="s">
        <v>1165</v>
      </c>
      <c r="H138" s="343">
        <v>2</v>
      </c>
      <c r="Q138" s="23"/>
      <c r="S138" t="s">
        <v>3524</v>
      </c>
      <c r="T138" t="str">
        <f t="shared" si="4"/>
        <v>01</v>
      </c>
      <c r="U138" t="s">
        <v>2359</v>
      </c>
      <c r="V138" s="22" t="s">
        <v>2360</v>
      </c>
      <c r="W138" s="22" t="s">
        <v>4647</v>
      </c>
    </row>
    <row r="139" spans="1:23">
      <c r="A139" s="23">
        <v>138</v>
      </c>
      <c r="B139" s="7" t="s">
        <v>181</v>
      </c>
      <c r="C139" s="344" t="s">
        <v>7238</v>
      </c>
      <c r="D139" s="343" t="s">
        <v>6204</v>
      </c>
      <c r="E139" s="22" t="s">
        <v>8276</v>
      </c>
      <c r="F139" s="60">
        <f t="shared" si="5"/>
        <v>48</v>
      </c>
      <c r="G139" s="344" t="s">
        <v>1165</v>
      </c>
      <c r="H139" s="343">
        <v>1</v>
      </c>
      <c r="Q139" s="23"/>
      <c r="S139" t="s">
        <v>3525</v>
      </c>
      <c r="T139" t="str">
        <f t="shared" si="4"/>
        <v>02</v>
      </c>
      <c r="U139" t="s">
        <v>2359</v>
      </c>
      <c r="V139" s="22" t="s">
        <v>2360</v>
      </c>
      <c r="W139" s="22" t="s">
        <v>4648</v>
      </c>
    </row>
    <row r="140" spans="1:23">
      <c r="A140" s="23">
        <v>139</v>
      </c>
      <c r="B140" s="7" t="s">
        <v>182</v>
      </c>
      <c r="C140" s="344" t="s">
        <v>7239</v>
      </c>
      <c r="D140" s="343" t="s">
        <v>6205</v>
      </c>
      <c r="E140" s="22" t="s">
        <v>8276</v>
      </c>
      <c r="F140" s="60">
        <f t="shared" si="5"/>
        <v>48</v>
      </c>
      <c r="G140" s="344" t="s">
        <v>1165</v>
      </c>
      <c r="H140" s="343">
        <v>1</v>
      </c>
      <c r="Q140" s="23"/>
      <c r="S140" t="s">
        <v>3526</v>
      </c>
      <c r="T140" t="str">
        <f t="shared" si="4"/>
        <v>01</v>
      </c>
      <c r="U140" t="s">
        <v>2359</v>
      </c>
      <c r="V140" s="22" t="s">
        <v>2360</v>
      </c>
      <c r="W140" s="22" t="s">
        <v>4606</v>
      </c>
    </row>
    <row r="141" spans="1:23">
      <c r="A141" s="23">
        <v>140</v>
      </c>
      <c r="B141" s="7" t="s">
        <v>183</v>
      </c>
      <c r="C141" s="344" t="s">
        <v>7240</v>
      </c>
      <c r="D141" s="343" t="s">
        <v>6206</v>
      </c>
      <c r="E141" s="22" t="s">
        <v>8276</v>
      </c>
      <c r="F141" s="60">
        <f t="shared" si="5"/>
        <v>48</v>
      </c>
      <c r="G141" s="344" t="s">
        <v>1165</v>
      </c>
      <c r="H141" s="343">
        <v>1</v>
      </c>
      <c r="Q141" s="23"/>
      <c r="S141" t="s">
        <v>3527</v>
      </c>
      <c r="T141" t="str">
        <f t="shared" si="4"/>
        <v>01</v>
      </c>
      <c r="U141" t="s">
        <v>2359</v>
      </c>
      <c r="V141" s="22" t="s">
        <v>2360</v>
      </c>
      <c r="W141" s="22" t="s">
        <v>4649</v>
      </c>
    </row>
    <row r="142" spans="1:23">
      <c r="A142" s="23">
        <v>141</v>
      </c>
      <c r="B142" s="7" t="s">
        <v>184</v>
      </c>
      <c r="C142" s="344" t="s">
        <v>7241</v>
      </c>
      <c r="D142" s="343" t="s">
        <v>6207</v>
      </c>
      <c r="E142" s="22" t="s">
        <v>8276</v>
      </c>
      <c r="F142" s="60">
        <f t="shared" si="5"/>
        <v>48</v>
      </c>
      <c r="G142" s="344" t="s">
        <v>1165</v>
      </c>
      <c r="H142" s="343">
        <v>1</v>
      </c>
      <c r="Q142" s="23"/>
      <c r="S142" t="s">
        <v>3528</v>
      </c>
      <c r="T142" t="str">
        <f t="shared" si="4"/>
        <v>01</v>
      </c>
      <c r="U142" t="s">
        <v>2359</v>
      </c>
      <c r="V142" s="22" t="s">
        <v>2360</v>
      </c>
      <c r="W142" s="22" t="s">
        <v>4650</v>
      </c>
    </row>
    <row r="143" spans="1:23">
      <c r="A143" s="23">
        <v>142</v>
      </c>
      <c r="B143" s="7" t="s">
        <v>185</v>
      </c>
      <c r="C143" s="344" t="s">
        <v>7242</v>
      </c>
      <c r="D143" s="343" t="s">
        <v>6208</v>
      </c>
      <c r="E143" s="22" t="s">
        <v>8276</v>
      </c>
      <c r="F143" s="60">
        <f t="shared" si="5"/>
        <v>48</v>
      </c>
      <c r="G143" s="344" t="s">
        <v>1165</v>
      </c>
      <c r="H143" s="343">
        <v>1</v>
      </c>
      <c r="Q143" s="23"/>
      <c r="S143" t="s">
        <v>3529</v>
      </c>
      <c r="T143" t="str">
        <f t="shared" si="4"/>
        <v>01</v>
      </c>
      <c r="U143" t="s">
        <v>2359</v>
      </c>
      <c r="V143" s="22" t="s">
        <v>2360</v>
      </c>
      <c r="W143" s="22" t="s">
        <v>4651</v>
      </c>
    </row>
    <row r="144" spans="1:23">
      <c r="A144" s="23">
        <v>143</v>
      </c>
      <c r="B144" s="7" t="s">
        <v>186</v>
      </c>
      <c r="C144" s="344" t="s">
        <v>7243</v>
      </c>
      <c r="D144" s="343" t="s">
        <v>6209</v>
      </c>
      <c r="E144" s="22" t="s">
        <v>8276</v>
      </c>
      <c r="F144" s="60">
        <f t="shared" si="5"/>
        <v>48</v>
      </c>
      <c r="G144" s="344" t="s">
        <v>1165</v>
      </c>
      <c r="H144" s="343">
        <v>1</v>
      </c>
      <c r="Q144" s="23"/>
      <c r="S144" t="s">
        <v>3530</v>
      </c>
      <c r="T144" t="str">
        <f t="shared" si="4"/>
        <v>01</v>
      </c>
      <c r="U144" t="s">
        <v>2359</v>
      </c>
      <c r="V144" s="22" t="s">
        <v>2360</v>
      </c>
      <c r="W144" s="22" t="s">
        <v>4652</v>
      </c>
    </row>
    <row r="145" spans="1:23">
      <c r="A145" s="23">
        <v>144</v>
      </c>
      <c r="B145" s="7" t="s">
        <v>187</v>
      </c>
      <c r="C145" s="344" t="s">
        <v>7244</v>
      </c>
      <c r="D145" s="343" t="s">
        <v>6210</v>
      </c>
      <c r="E145" s="22" t="s">
        <v>8276</v>
      </c>
      <c r="F145" s="60">
        <f t="shared" si="5"/>
        <v>48</v>
      </c>
      <c r="G145" s="344" t="s">
        <v>1165</v>
      </c>
      <c r="H145" s="343">
        <v>1</v>
      </c>
      <c r="Q145" s="23"/>
      <c r="S145" t="s">
        <v>3531</v>
      </c>
      <c r="T145" t="str">
        <f t="shared" si="4"/>
        <v>02</v>
      </c>
      <c r="U145" t="s">
        <v>2359</v>
      </c>
      <c r="V145" s="22" t="s">
        <v>2360</v>
      </c>
      <c r="W145" s="22" t="s">
        <v>4653</v>
      </c>
    </row>
    <row r="146" spans="1:23">
      <c r="A146" s="23">
        <v>145</v>
      </c>
      <c r="B146" s="7" t="s">
        <v>188</v>
      </c>
      <c r="C146" s="344" t="s">
        <v>7245</v>
      </c>
      <c r="D146" s="343" t="s">
        <v>6211</v>
      </c>
      <c r="E146" s="22" t="s">
        <v>8276</v>
      </c>
      <c r="F146" s="60">
        <f t="shared" si="5"/>
        <v>48</v>
      </c>
      <c r="G146" s="344" t="s">
        <v>1165</v>
      </c>
      <c r="H146" s="343">
        <v>1</v>
      </c>
      <c r="Q146" s="23"/>
      <c r="S146" t="s">
        <v>3532</v>
      </c>
      <c r="T146" t="str">
        <f t="shared" si="4"/>
        <v>02</v>
      </c>
      <c r="U146" t="s">
        <v>2359</v>
      </c>
      <c r="V146" s="22" t="s">
        <v>2360</v>
      </c>
      <c r="W146" s="22" t="s">
        <v>4654</v>
      </c>
    </row>
    <row r="147" spans="1:23">
      <c r="A147" s="23">
        <v>146</v>
      </c>
      <c r="B147" s="7" t="s">
        <v>189</v>
      </c>
      <c r="C147" s="344" t="s">
        <v>7246</v>
      </c>
      <c r="D147" s="343" t="s">
        <v>6212</v>
      </c>
      <c r="E147" s="22" t="s">
        <v>8276</v>
      </c>
      <c r="F147" s="60">
        <f t="shared" si="5"/>
        <v>48</v>
      </c>
      <c r="G147" s="344" t="s">
        <v>1165</v>
      </c>
      <c r="H147" s="343">
        <v>1</v>
      </c>
      <c r="Q147" s="23"/>
      <c r="S147" t="s">
        <v>3533</v>
      </c>
      <c r="T147" t="str">
        <f t="shared" si="4"/>
        <v>01</v>
      </c>
      <c r="U147" t="s">
        <v>2359</v>
      </c>
      <c r="V147" s="22" t="s">
        <v>2360</v>
      </c>
      <c r="W147" s="22" t="s">
        <v>4655</v>
      </c>
    </row>
    <row r="148" spans="1:23">
      <c r="A148" s="23">
        <v>147</v>
      </c>
      <c r="B148" s="7" t="s">
        <v>190</v>
      </c>
      <c r="C148" s="344" t="s">
        <v>7247</v>
      </c>
      <c r="D148" s="343" t="s">
        <v>6213</v>
      </c>
      <c r="E148" s="22" t="s">
        <v>8276</v>
      </c>
      <c r="F148" s="60">
        <f t="shared" si="5"/>
        <v>48</v>
      </c>
      <c r="G148" s="344" t="s">
        <v>1165</v>
      </c>
      <c r="H148" s="343">
        <v>1</v>
      </c>
      <c r="Q148" s="23"/>
      <c r="S148" t="s">
        <v>3534</v>
      </c>
      <c r="T148" t="str">
        <f t="shared" si="4"/>
        <v>01</v>
      </c>
      <c r="U148" t="s">
        <v>2359</v>
      </c>
      <c r="V148" s="22" t="s">
        <v>2360</v>
      </c>
      <c r="W148" s="22" t="s">
        <v>4606</v>
      </c>
    </row>
    <row r="149" spans="1:23">
      <c r="A149" s="23">
        <v>148</v>
      </c>
      <c r="B149" s="7" t="s">
        <v>191</v>
      </c>
      <c r="C149" s="344" t="s">
        <v>2342</v>
      </c>
      <c r="D149" s="343" t="s">
        <v>6214</v>
      </c>
      <c r="E149" s="22" t="s">
        <v>8276</v>
      </c>
      <c r="F149" s="60">
        <f t="shared" si="5"/>
        <v>48</v>
      </c>
      <c r="G149" s="344" t="s">
        <v>1156</v>
      </c>
      <c r="H149" s="343" t="s">
        <v>247</v>
      </c>
      <c r="Q149" s="23"/>
      <c r="S149" t="s">
        <v>3535</v>
      </c>
      <c r="T149" t="str">
        <f t="shared" si="4"/>
        <v>02</v>
      </c>
      <c r="U149" t="s">
        <v>2359</v>
      </c>
      <c r="V149" s="22" t="s">
        <v>2360</v>
      </c>
      <c r="W149" s="22" t="s">
        <v>4653</v>
      </c>
    </row>
    <row r="150" spans="1:23">
      <c r="A150" s="23">
        <v>149</v>
      </c>
      <c r="B150" s="7" t="s">
        <v>192</v>
      </c>
      <c r="C150" s="344" t="s">
        <v>2992</v>
      </c>
      <c r="D150" s="343" t="s">
        <v>6215</v>
      </c>
      <c r="E150" s="22" t="s">
        <v>8276</v>
      </c>
      <c r="F150" s="60">
        <f t="shared" si="5"/>
        <v>48</v>
      </c>
      <c r="G150" s="344" t="s">
        <v>1156</v>
      </c>
      <c r="H150" s="343">
        <v>3</v>
      </c>
      <c r="Q150" s="23"/>
      <c r="S150" t="s">
        <v>3536</v>
      </c>
      <c r="T150" t="str">
        <f t="shared" si="4"/>
        <v>01</v>
      </c>
      <c r="U150" t="s">
        <v>2359</v>
      </c>
      <c r="V150" s="22" t="s">
        <v>2360</v>
      </c>
      <c r="W150" s="22" t="s">
        <v>4656</v>
      </c>
    </row>
    <row r="151" spans="1:23">
      <c r="A151" s="23">
        <v>150</v>
      </c>
      <c r="B151" s="7" t="s">
        <v>193</v>
      </c>
      <c r="C151" s="344" t="s">
        <v>2980</v>
      </c>
      <c r="D151" s="343" t="s">
        <v>6216</v>
      </c>
      <c r="E151" s="22" t="s">
        <v>8276</v>
      </c>
      <c r="F151" s="60">
        <f t="shared" si="5"/>
        <v>48</v>
      </c>
      <c r="G151" s="344" t="s">
        <v>1156</v>
      </c>
      <c r="H151" s="343">
        <v>4</v>
      </c>
      <c r="Q151" s="23"/>
      <c r="S151" t="s">
        <v>3537</v>
      </c>
      <c r="T151" t="str">
        <f t="shared" si="4"/>
        <v>01</v>
      </c>
      <c r="U151" t="s">
        <v>2359</v>
      </c>
      <c r="V151" s="22" t="s">
        <v>2360</v>
      </c>
      <c r="W151" s="22" t="s">
        <v>4657</v>
      </c>
    </row>
    <row r="152" spans="1:23">
      <c r="A152" s="23">
        <v>151</v>
      </c>
      <c r="B152" s="7" t="s">
        <v>194</v>
      </c>
      <c r="C152" s="344" t="s">
        <v>2985</v>
      </c>
      <c r="D152" s="343" t="s">
        <v>6217</v>
      </c>
      <c r="E152" s="22" t="s">
        <v>8276</v>
      </c>
      <c r="F152" s="60">
        <f t="shared" si="5"/>
        <v>48</v>
      </c>
      <c r="G152" s="344" t="s">
        <v>1156</v>
      </c>
      <c r="H152" s="343">
        <v>4</v>
      </c>
      <c r="Q152" s="23"/>
      <c r="S152" t="s">
        <v>3538</v>
      </c>
      <c r="T152" t="str">
        <f t="shared" si="4"/>
        <v>00</v>
      </c>
      <c r="U152" t="s">
        <v>2359</v>
      </c>
      <c r="V152" s="22" t="s">
        <v>2360</v>
      </c>
      <c r="W152" s="22" t="s">
        <v>2381</v>
      </c>
    </row>
    <row r="153" spans="1:23">
      <c r="A153" s="23">
        <v>152</v>
      </c>
      <c r="B153" s="7" t="s">
        <v>195</v>
      </c>
      <c r="C153" s="344" t="s">
        <v>2988</v>
      </c>
      <c r="D153" s="343" t="s">
        <v>6218</v>
      </c>
      <c r="E153" s="22" t="s">
        <v>8276</v>
      </c>
      <c r="F153" s="60">
        <f t="shared" si="5"/>
        <v>48</v>
      </c>
      <c r="G153" s="344" t="s">
        <v>1156</v>
      </c>
      <c r="H153" s="343">
        <v>4</v>
      </c>
      <c r="Q153" s="23"/>
      <c r="S153" t="s">
        <v>3539</v>
      </c>
      <c r="T153" t="str">
        <f t="shared" si="4"/>
        <v>01</v>
      </c>
      <c r="U153" t="s">
        <v>2359</v>
      </c>
      <c r="V153" s="22" t="s">
        <v>2360</v>
      </c>
      <c r="W153" s="22" t="s">
        <v>4658</v>
      </c>
    </row>
    <row r="154" spans="1:23">
      <c r="A154" s="23">
        <v>153</v>
      </c>
      <c r="B154" s="7" t="s">
        <v>196</v>
      </c>
      <c r="C154" s="344" t="s">
        <v>2978</v>
      </c>
      <c r="D154" s="343" t="s">
        <v>6219</v>
      </c>
      <c r="E154" s="22" t="s">
        <v>8276</v>
      </c>
      <c r="F154" s="60">
        <f t="shared" si="5"/>
        <v>48</v>
      </c>
      <c r="G154" s="344" t="s">
        <v>1156</v>
      </c>
      <c r="H154" s="343" t="s">
        <v>241</v>
      </c>
      <c r="Q154" s="23"/>
      <c r="S154" t="s">
        <v>3540</v>
      </c>
      <c r="T154" t="str">
        <f t="shared" si="4"/>
        <v>01</v>
      </c>
      <c r="U154" t="s">
        <v>2359</v>
      </c>
      <c r="V154" s="22" t="s">
        <v>2360</v>
      </c>
      <c r="W154" s="22" t="s">
        <v>4659</v>
      </c>
    </row>
    <row r="155" spans="1:23">
      <c r="A155" s="23">
        <v>154</v>
      </c>
      <c r="B155" s="7" t="s">
        <v>197</v>
      </c>
      <c r="C155" s="344" t="s">
        <v>2989</v>
      </c>
      <c r="D155" s="343" t="s">
        <v>6220</v>
      </c>
      <c r="E155" s="22" t="s">
        <v>8276</v>
      </c>
      <c r="F155" s="60">
        <f t="shared" si="5"/>
        <v>48</v>
      </c>
      <c r="G155" s="344" t="s">
        <v>1156</v>
      </c>
      <c r="H155" s="343">
        <v>3</v>
      </c>
      <c r="Q155" s="23"/>
      <c r="S155" t="s">
        <v>3541</v>
      </c>
      <c r="T155" t="str">
        <f t="shared" si="4"/>
        <v>01</v>
      </c>
      <c r="U155" t="s">
        <v>2359</v>
      </c>
      <c r="V155" s="22" t="s">
        <v>2360</v>
      </c>
      <c r="W155" s="22" t="s">
        <v>4660</v>
      </c>
    </row>
    <row r="156" spans="1:23">
      <c r="A156" s="23">
        <v>155</v>
      </c>
      <c r="B156" s="7" t="s">
        <v>199</v>
      </c>
      <c r="C156" s="344" t="s">
        <v>2983</v>
      </c>
      <c r="D156" s="343" t="s">
        <v>6221</v>
      </c>
      <c r="E156" s="22" t="s">
        <v>8276</v>
      </c>
      <c r="F156" s="60">
        <f t="shared" si="5"/>
        <v>48</v>
      </c>
      <c r="G156" s="344" t="s">
        <v>1156</v>
      </c>
      <c r="H156" s="343">
        <v>3</v>
      </c>
      <c r="Q156" s="23"/>
      <c r="S156" t="s">
        <v>3542</v>
      </c>
      <c r="T156" t="str">
        <f t="shared" si="4"/>
        <v>01</v>
      </c>
      <c r="U156" t="s">
        <v>2359</v>
      </c>
      <c r="V156" s="22" t="s">
        <v>2360</v>
      </c>
      <c r="W156" s="22" t="s">
        <v>4661</v>
      </c>
    </row>
    <row r="157" spans="1:23">
      <c r="A157" s="23">
        <v>156</v>
      </c>
      <c r="B157" s="7" t="s">
        <v>200</v>
      </c>
      <c r="C157" s="344" t="s">
        <v>2984</v>
      </c>
      <c r="D157" s="343" t="s">
        <v>6222</v>
      </c>
      <c r="E157" s="22" t="s">
        <v>8276</v>
      </c>
      <c r="F157" s="60">
        <f t="shared" si="5"/>
        <v>48</v>
      </c>
      <c r="G157" s="344" t="s">
        <v>1156</v>
      </c>
      <c r="H157" s="343">
        <v>4</v>
      </c>
      <c r="Q157" s="23"/>
      <c r="S157" t="s">
        <v>3543</v>
      </c>
      <c r="T157" t="str">
        <f t="shared" si="4"/>
        <v>03</v>
      </c>
      <c r="U157" t="s">
        <v>2359</v>
      </c>
      <c r="V157" s="22" t="s">
        <v>2360</v>
      </c>
      <c r="W157" s="22" t="s">
        <v>4662</v>
      </c>
    </row>
    <row r="158" spans="1:23">
      <c r="A158" s="23">
        <v>157</v>
      </c>
      <c r="B158" s="7" t="s">
        <v>201</v>
      </c>
      <c r="C158" s="344" t="s">
        <v>2994</v>
      </c>
      <c r="D158" s="343" t="s">
        <v>6223</v>
      </c>
      <c r="E158" s="22" t="s">
        <v>8276</v>
      </c>
      <c r="F158" s="60">
        <f t="shared" si="5"/>
        <v>48</v>
      </c>
      <c r="G158" s="344" t="s">
        <v>1156</v>
      </c>
      <c r="H158" s="343">
        <v>3</v>
      </c>
      <c r="Q158" s="23"/>
      <c r="S158" t="s">
        <v>3544</v>
      </c>
      <c r="T158" t="str">
        <f t="shared" si="4"/>
        <v>02</v>
      </c>
      <c r="U158" t="s">
        <v>2359</v>
      </c>
      <c r="V158" s="22" t="s">
        <v>2360</v>
      </c>
      <c r="W158" s="22" t="s">
        <v>4663</v>
      </c>
    </row>
    <row r="159" spans="1:23">
      <c r="A159" s="23">
        <v>158</v>
      </c>
      <c r="B159" s="7" t="s">
        <v>202</v>
      </c>
      <c r="C159" s="344" t="s">
        <v>2986</v>
      </c>
      <c r="D159" s="343" t="s">
        <v>6224</v>
      </c>
      <c r="E159" s="22" t="s">
        <v>8276</v>
      </c>
      <c r="F159" s="60">
        <f t="shared" si="5"/>
        <v>48</v>
      </c>
      <c r="G159" s="344" t="s">
        <v>1156</v>
      </c>
      <c r="H159" s="343">
        <v>4</v>
      </c>
      <c r="Q159" s="23"/>
      <c r="S159" t="s">
        <v>3545</v>
      </c>
      <c r="T159" t="str">
        <f t="shared" si="4"/>
        <v>03</v>
      </c>
      <c r="U159" t="s">
        <v>2359</v>
      </c>
      <c r="V159" s="22" t="s">
        <v>2360</v>
      </c>
      <c r="W159" s="22" t="s">
        <v>4664</v>
      </c>
    </row>
    <row r="160" spans="1:23">
      <c r="A160" s="23">
        <v>159</v>
      </c>
      <c r="B160" s="7" t="s">
        <v>203</v>
      </c>
      <c r="C160" s="344" t="s">
        <v>2993</v>
      </c>
      <c r="D160" s="343" t="s">
        <v>6225</v>
      </c>
      <c r="E160" s="22" t="s">
        <v>8276</v>
      </c>
      <c r="F160" s="60">
        <f t="shared" si="5"/>
        <v>48</v>
      </c>
      <c r="G160" s="344" t="s">
        <v>1156</v>
      </c>
      <c r="H160" s="343">
        <v>3</v>
      </c>
      <c r="Q160" s="23"/>
      <c r="S160" t="s">
        <v>3546</v>
      </c>
      <c r="T160" t="str">
        <f t="shared" si="4"/>
        <v>02</v>
      </c>
      <c r="U160" t="s">
        <v>2359</v>
      </c>
      <c r="V160" s="22" t="s">
        <v>2360</v>
      </c>
      <c r="W160" s="22" t="s">
        <v>4665</v>
      </c>
    </row>
    <row r="161" spans="1:23">
      <c r="A161" s="23">
        <v>160</v>
      </c>
      <c r="B161" s="7" t="s">
        <v>204</v>
      </c>
      <c r="C161" s="344" t="s">
        <v>2981</v>
      </c>
      <c r="D161" s="343" t="s">
        <v>6226</v>
      </c>
      <c r="E161" s="22" t="s">
        <v>8276</v>
      </c>
      <c r="F161" s="60">
        <f t="shared" si="5"/>
        <v>48</v>
      </c>
      <c r="G161" s="344" t="s">
        <v>1156</v>
      </c>
      <c r="H161" s="343">
        <v>4</v>
      </c>
      <c r="Q161" s="23"/>
      <c r="S161" t="s">
        <v>3547</v>
      </c>
      <c r="T161" t="str">
        <f t="shared" si="4"/>
        <v>02</v>
      </c>
      <c r="U161" t="s">
        <v>2359</v>
      </c>
      <c r="V161" s="22" t="s">
        <v>2360</v>
      </c>
      <c r="W161" s="22" t="s">
        <v>4666</v>
      </c>
    </row>
    <row r="162" spans="1:23">
      <c r="A162" s="23">
        <v>161</v>
      </c>
      <c r="B162" s="7" t="s">
        <v>205</v>
      </c>
      <c r="C162" s="344" t="s">
        <v>2991</v>
      </c>
      <c r="D162" s="343" t="s">
        <v>6227</v>
      </c>
      <c r="E162" s="22" t="s">
        <v>8276</v>
      </c>
      <c r="F162" s="60">
        <f t="shared" si="5"/>
        <v>48</v>
      </c>
      <c r="G162" s="344" t="s">
        <v>1156</v>
      </c>
      <c r="H162" s="343">
        <v>3</v>
      </c>
      <c r="Q162" s="23"/>
      <c r="S162" t="s">
        <v>3548</v>
      </c>
      <c r="T162" t="str">
        <f t="shared" si="4"/>
        <v>02</v>
      </c>
      <c r="U162" t="s">
        <v>2359</v>
      </c>
      <c r="V162" s="22" t="s">
        <v>2360</v>
      </c>
      <c r="W162" s="22" t="s">
        <v>4667</v>
      </c>
    </row>
    <row r="163" spans="1:23">
      <c r="A163" s="23">
        <v>162</v>
      </c>
      <c r="B163" s="7" t="s">
        <v>206</v>
      </c>
      <c r="C163" s="344" t="s">
        <v>2979</v>
      </c>
      <c r="D163" s="343" t="s">
        <v>6228</v>
      </c>
      <c r="E163" s="22" t="s">
        <v>8276</v>
      </c>
      <c r="F163" s="60">
        <f t="shared" si="5"/>
        <v>48</v>
      </c>
      <c r="G163" s="344" t="s">
        <v>1156</v>
      </c>
      <c r="H163" s="343" t="s">
        <v>247</v>
      </c>
      <c r="Q163" s="23"/>
      <c r="S163" t="s">
        <v>3549</v>
      </c>
      <c r="T163" t="str">
        <f t="shared" si="4"/>
        <v>02</v>
      </c>
      <c r="U163" t="s">
        <v>2359</v>
      </c>
      <c r="V163" s="22" t="s">
        <v>2360</v>
      </c>
      <c r="W163" s="22" t="s">
        <v>4668</v>
      </c>
    </row>
    <row r="164" spans="1:23">
      <c r="A164" s="23">
        <v>163</v>
      </c>
      <c r="B164" s="7" t="s">
        <v>207</v>
      </c>
      <c r="C164" s="344" t="s">
        <v>2987</v>
      </c>
      <c r="D164" s="343" t="s">
        <v>6229</v>
      </c>
      <c r="E164" s="22" t="s">
        <v>8276</v>
      </c>
      <c r="F164" s="60">
        <f t="shared" si="5"/>
        <v>48</v>
      </c>
      <c r="G164" s="344" t="s">
        <v>1156</v>
      </c>
      <c r="H164" s="343">
        <v>3</v>
      </c>
      <c r="Q164" s="23"/>
      <c r="S164" t="s">
        <v>3550</v>
      </c>
      <c r="T164" t="str">
        <f t="shared" si="4"/>
        <v>02</v>
      </c>
      <c r="U164" t="s">
        <v>2359</v>
      </c>
      <c r="V164" s="22" t="s">
        <v>2360</v>
      </c>
      <c r="W164" s="22" t="s">
        <v>4669</v>
      </c>
    </row>
    <row r="165" spans="1:23">
      <c r="A165" s="23">
        <v>164</v>
      </c>
      <c r="B165" s="7" t="s">
        <v>208</v>
      </c>
      <c r="C165" s="344" t="s">
        <v>3333</v>
      </c>
      <c r="D165" s="343" t="s">
        <v>6230</v>
      </c>
      <c r="E165" s="22" t="s">
        <v>8276</v>
      </c>
      <c r="F165" s="60">
        <f t="shared" si="5"/>
        <v>48</v>
      </c>
      <c r="G165" s="344" t="s">
        <v>1156</v>
      </c>
      <c r="H165" s="343">
        <v>2</v>
      </c>
      <c r="Q165" s="23"/>
      <c r="S165" t="s">
        <v>3551</v>
      </c>
      <c r="T165" t="str">
        <f t="shared" si="4"/>
        <v>02</v>
      </c>
      <c r="U165" t="s">
        <v>2359</v>
      </c>
      <c r="V165" s="22" t="s">
        <v>2360</v>
      </c>
      <c r="W165" s="22" t="s">
        <v>4670</v>
      </c>
    </row>
    <row r="166" spans="1:23">
      <c r="A166" s="23">
        <v>165</v>
      </c>
      <c r="B166" s="7" t="s">
        <v>209</v>
      </c>
      <c r="C166" s="344" t="s">
        <v>2990</v>
      </c>
      <c r="D166" s="343" t="s">
        <v>6231</v>
      </c>
      <c r="E166" s="22" t="s">
        <v>8276</v>
      </c>
      <c r="F166" s="60">
        <f t="shared" si="5"/>
        <v>48</v>
      </c>
      <c r="G166" s="344" t="s">
        <v>1156</v>
      </c>
      <c r="H166" s="343">
        <v>3</v>
      </c>
      <c r="Q166" s="23"/>
      <c r="S166" t="s">
        <v>3552</v>
      </c>
      <c r="T166" t="str">
        <f t="shared" si="4"/>
        <v>02</v>
      </c>
      <c r="U166" t="s">
        <v>2359</v>
      </c>
      <c r="V166" s="22" t="s">
        <v>2360</v>
      </c>
      <c r="W166" s="22" t="s">
        <v>4671</v>
      </c>
    </row>
    <row r="167" spans="1:23">
      <c r="A167" s="23">
        <v>166</v>
      </c>
      <c r="B167" s="7" t="s">
        <v>210</v>
      </c>
      <c r="C167" s="344" t="s">
        <v>3334</v>
      </c>
      <c r="D167" s="343" t="s">
        <v>6232</v>
      </c>
      <c r="E167" s="22" t="s">
        <v>8276</v>
      </c>
      <c r="F167" s="60">
        <f t="shared" si="5"/>
        <v>48</v>
      </c>
      <c r="G167" s="344" t="s">
        <v>1156</v>
      </c>
      <c r="H167" s="343">
        <v>2</v>
      </c>
      <c r="Q167" s="23"/>
      <c r="S167" t="s">
        <v>3553</v>
      </c>
      <c r="T167" t="str">
        <f t="shared" si="4"/>
        <v>02</v>
      </c>
      <c r="U167" t="s">
        <v>2359</v>
      </c>
      <c r="V167" s="22" t="s">
        <v>2360</v>
      </c>
      <c r="W167" s="22" t="s">
        <v>4672</v>
      </c>
    </row>
    <row r="168" spans="1:23">
      <c r="A168" s="23">
        <v>167</v>
      </c>
      <c r="B168" s="7" t="s">
        <v>211</v>
      </c>
      <c r="C168" s="344" t="s">
        <v>3332</v>
      </c>
      <c r="D168" s="343" t="s">
        <v>6233</v>
      </c>
      <c r="E168" s="22" t="s">
        <v>8276</v>
      </c>
      <c r="F168" s="60">
        <f t="shared" si="5"/>
        <v>48</v>
      </c>
      <c r="G168" s="344" t="s">
        <v>1156</v>
      </c>
      <c r="H168" s="343">
        <v>2</v>
      </c>
      <c r="Q168" s="23"/>
      <c r="S168" t="s">
        <v>3554</v>
      </c>
      <c r="T168" t="str">
        <f t="shared" si="4"/>
        <v>02</v>
      </c>
      <c r="U168" t="s">
        <v>2359</v>
      </c>
      <c r="V168" s="22" t="s">
        <v>2360</v>
      </c>
      <c r="W168" s="22" t="s">
        <v>4673</v>
      </c>
    </row>
    <row r="169" spans="1:23">
      <c r="A169" s="23">
        <v>168</v>
      </c>
      <c r="B169" s="7" t="s">
        <v>212</v>
      </c>
      <c r="C169" s="344" t="s">
        <v>2982</v>
      </c>
      <c r="D169" s="343" t="s">
        <v>6234</v>
      </c>
      <c r="E169" s="22" t="s">
        <v>8276</v>
      </c>
      <c r="F169" s="60">
        <f t="shared" si="5"/>
        <v>48</v>
      </c>
      <c r="G169" s="344" t="s">
        <v>1156</v>
      </c>
      <c r="H169" s="343">
        <v>4</v>
      </c>
      <c r="Q169" s="23"/>
      <c r="S169" t="s">
        <v>3555</v>
      </c>
      <c r="T169" t="str">
        <f t="shared" si="4"/>
        <v>02</v>
      </c>
      <c r="U169" t="s">
        <v>2359</v>
      </c>
      <c r="V169" s="22" t="s">
        <v>2360</v>
      </c>
      <c r="W169" s="22" t="s">
        <v>4674</v>
      </c>
    </row>
    <row r="170" spans="1:23">
      <c r="A170" s="23">
        <v>169</v>
      </c>
      <c r="B170" s="7" t="s">
        <v>213</v>
      </c>
      <c r="C170" s="344" t="s">
        <v>3373</v>
      </c>
      <c r="D170" s="343" t="s">
        <v>6235</v>
      </c>
      <c r="E170" s="22" t="s">
        <v>8276</v>
      </c>
      <c r="F170" s="60">
        <f t="shared" si="5"/>
        <v>48</v>
      </c>
      <c r="G170" s="344" t="s">
        <v>1156</v>
      </c>
      <c r="H170" s="343">
        <v>2</v>
      </c>
      <c r="Q170" s="23"/>
      <c r="S170" t="s">
        <v>3556</v>
      </c>
      <c r="T170" t="str">
        <f t="shared" si="4"/>
        <v>02</v>
      </c>
      <c r="U170" t="s">
        <v>2359</v>
      </c>
      <c r="V170" s="22" t="s">
        <v>2360</v>
      </c>
      <c r="W170" s="22" t="s">
        <v>4675</v>
      </c>
    </row>
    <row r="171" spans="1:23">
      <c r="A171" s="23">
        <v>170</v>
      </c>
      <c r="B171" s="7" t="s">
        <v>214</v>
      </c>
      <c r="C171" s="344" t="s">
        <v>3243</v>
      </c>
      <c r="D171" s="343" t="s">
        <v>6236</v>
      </c>
      <c r="E171" s="22" t="s">
        <v>8276</v>
      </c>
      <c r="F171" s="60">
        <f t="shared" si="5"/>
        <v>48</v>
      </c>
      <c r="G171" s="344" t="s">
        <v>1156</v>
      </c>
      <c r="H171" s="343">
        <v>4</v>
      </c>
      <c r="Q171" s="23"/>
      <c r="S171" t="s">
        <v>3557</v>
      </c>
      <c r="T171" t="str">
        <f t="shared" si="4"/>
        <v>02</v>
      </c>
      <c r="U171" t="s">
        <v>2359</v>
      </c>
      <c r="V171" s="22" t="s">
        <v>2360</v>
      </c>
      <c r="W171" s="22" t="s">
        <v>4676</v>
      </c>
    </row>
    <row r="172" spans="1:23">
      <c r="A172" s="23">
        <v>171</v>
      </c>
      <c r="B172" s="7" t="s">
        <v>215</v>
      </c>
      <c r="C172" s="344" t="s">
        <v>2995</v>
      </c>
      <c r="D172" s="343" t="s">
        <v>6237</v>
      </c>
      <c r="E172" s="22" t="s">
        <v>8276</v>
      </c>
      <c r="F172" s="60">
        <f t="shared" si="5"/>
        <v>48</v>
      </c>
      <c r="G172" s="344" t="s">
        <v>1156</v>
      </c>
      <c r="H172" s="343">
        <v>3</v>
      </c>
      <c r="Q172" s="23"/>
      <c r="S172" t="s">
        <v>3558</v>
      </c>
      <c r="T172" t="str">
        <f t="shared" si="4"/>
        <v>02</v>
      </c>
      <c r="U172" t="s">
        <v>2359</v>
      </c>
      <c r="V172" s="22" t="s">
        <v>2360</v>
      </c>
      <c r="W172" s="22" t="s">
        <v>4677</v>
      </c>
    </row>
    <row r="173" spans="1:23">
      <c r="A173" s="23">
        <v>172</v>
      </c>
      <c r="B173" s="7" t="s">
        <v>216</v>
      </c>
      <c r="C173" s="344" t="s">
        <v>3335</v>
      </c>
      <c r="D173" s="343" t="s">
        <v>6238</v>
      </c>
      <c r="E173" s="22" t="s">
        <v>8276</v>
      </c>
      <c r="F173" s="60">
        <f t="shared" si="5"/>
        <v>48</v>
      </c>
      <c r="G173" s="344" t="s">
        <v>1156</v>
      </c>
      <c r="H173" s="343">
        <v>2</v>
      </c>
      <c r="Q173" s="23"/>
      <c r="S173" t="s">
        <v>3559</v>
      </c>
      <c r="T173" t="str">
        <f t="shared" si="4"/>
        <v>02</v>
      </c>
      <c r="U173" t="s">
        <v>2359</v>
      </c>
      <c r="V173" s="22" t="s">
        <v>2360</v>
      </c>
      <c r="W173" s="22" t="s">
        <v>4678</v>
      </c>
    </row>
    <row r="174" spans="1:23">
      <c r="A174" s="23">
        <v>173</v>
      </c>
      <c r="B174" s="7" t="s">
        <v>217</v>
      </c>
      <c r="C174" s="344" t="s">
        <v>3282</v>
      </c>
      <c r="D174" s="343" t="s">
        <v>6239</v>
      </c>
      <c r="E174" s="22" t="s">
        <v>8276</v>
      </c>
      <c r="F174" s="60">
        <f t="shared" si="5"/>
        <v>48</v>
      </c>
      <c r="G174" s="344" t="s">
        <v>1156</v>
      </c>
      <c r="H174" s="343">
        <v>2</v>
      </c>
      <c r="Q174" s="23"/>
      <c r="S174" t="s">
        <v>3560</v>
      </c>
      <c r="T174" t="str">
        <f t="shared" si="4"/>
        <v>02</v>
      </c>
      <c r="U174" t="s">
        <v>2359</v>
      </c>
      <c r="V174" s="22" t="s">
        <v>2360</v>
      </c>
      <c r="W174" s="22" t="s">
        <v>4595</v>
      </c>
    </row>
    <row r="175" spans="1:23">
      <c r="A175" s="23">
        <v>174</v>
      </c>
      <c r="B175" s="7" t="s">
        <v>218</v>
      </c>
      <c r="C175" s="344" t="s">
        <v>7248</v>
      </c>
      <c r="D175" s="343" t="s">
        <v>6240</v>
      </c>
      <c r="E175" s="22" t="s">
        <v>8276</v>
      </c>
      <c r="F175" s="60">
        <f t="shared" si="5"/>
        <v>48</v>
      </c>
      <c r="G175" s="344" t="s">
        <v>1156</v>
      </c>
      <c r="H175" s="343">
        <v>3</v>
      </c>
      <c r="Q175" s="23"/>
      <c r="S175" t="s">
        <v>3561</v>
      </c>
      <c r="T175" t="str">
        <f t="shared" si="4"/>
        <v>02</v>
      </c>
      <c r="U175" t="s">
        <v>2359</v>
      </c>
      <c r="V175" s="22" t="s">
        <v>2360</v>
      </c>
      <c r="W175" s="22" t="s">
        <v>4679</v>
      </c>
    </row>
    <row r="176" spans="1:23">
      <c r="A176" s="23">
        <v>175</v>
      </c>
      <c r="B176" s="7" t="s">
        <v>219</v>
      </c>
      <c r="C176" s="344" t="s">
        <v>7249</v>
      </c>
      <c r="D176" s="343" t="s">
        <v>6241</v>
      </c>
      <c r="E176" s="22" t="s">
        <v>8276</v>
      </c>
      <c r="F176" s="60">
        <f t="shared" si="5"/>
        <v>48</v>
      </c>
      <c r="G176" s="344" t="s">
        <v>1156</v>
      </c>
      <c r="H176" s="343">
        <v>1</v>
      </c>
      <c r="Q176" s="23"/>
      <c r="S176" t="s">
        <v>3562</v>
      </c>
      <c r="T176" t="str">
        <f t="shared" si="4"/>
        <v>02</v>
      </c>
      <c r="U176" t="s">
        <v>2359</v>
      </c>
      <c r="V176" s="22" t="s">
        <v>2360</v>
      </c>
      <c r="W176" s="22" t="s">
        <v>4665</v>
      </c>
    </row>
    <row r="177" spans="1:23">
      <c r="A177" s="23">
        <v>176</v>
      </c>
      <c r="B177" s="7" t="s">
        <v>220</v>
      </c>
      <c r="C177" s="344" t="s">
        <v>7250</v>
      </c>
      <c r="D177" s="343" t="s">
        <v>6242</v>
      </c>
      <c r="E177" s="22" t="s">
        <v>8276</v>
      </c>
      <c r="F177" s="60">
        <f t="shared" si="5"/>
        <v>48</v>
      </c>
      <c r="G177" s="344" t="s">
        <v>1156</v>
      </c>
      <c r="H177" s="343">
        <v>1</v>
      </c>
      <c r="Q177" s="23"/>
      <c r="S177" t="s">
        <v>3563</v>
      </c>
      <c r="T177" t="str">
        <f t="shared" si="4"/>
        <v>03</v>
      </c>
      <c r="U177" t="s">
        <v>2359</v>
      </c>
      <c r="V177" s="22" t="s">
        <v>2360</v>
      </c>
      <c r="W177" s="22" t="s">
        <v>4680</v>
      </c>
    </row>
    <row r="178" spans="1:23">
      <c r="A178" s="23">
        <v>177</v>
      </c>
      <c r="B178" s="7" t="s">
        <v>221</v>
      </c>
      <c r="C178" s="344" t="s">
        <v>3014</v>
      </c>
      <c r="D178" s="343" t="s">
        <v>6243</v>
      </c>
      <c r="E178" s="22" t="s">
        <v>8276</v>
      </c>
      <c r="F178" s="60">
        <f t="shared" si="5"/>
        <v>48</v>
      </c>
      <c r="G178" s="344" t="s">
        <v>1164</v>
      </c>
      <c r="H178" s="343">
        <v>4</v>
      </c>
      <c r="Q178" s="23"/>
      <c r="S178" t="s">
        <v>3564</v>
      </c>
      <c r="T178" t="str">
        <f t="shared" si="4"/>
        <v>03</v>
      </c>
      <c r="U178" t="s">
        <v>2359</v>
      </c>
      <c r="V178" s="22" t="s">
        <v>2360</v>
      </c>
      <c r="W178" s="22" t="s">
        <v>4681</v>
      </c>
    </row>
    <row r="179" spans="1:23">
      <c r="A179" s="23">
        <v>178</v>
      </c>
      <c r="B179" s="7" t="s">
        <v>222</v>
      </c>
      <c r="C179" s="344" t="s">
        <v>3019</v>
      </c>
      <c r="D179" s="343" t="s">
        <v>6244</v>
      </c>
      <c r="E179" s="22" t="s">
        <v>8276</v>
      </c>
      <c r="F179" s="60">
        <f t="shared" si="5"/>
        <v>48</v>
      </c>
      <c r="G179" s="344" t="s">
        <v>1164</v>
      </c>
      <c r="H179" s="343">
        <v>4</v>
      </c>
      <c r="Q179" s="23"/>
      <c r="S179" t="s">
        <v>3565</v>
      </c>
      <c r="T179" t="str">
        <f t="shared" si="4"/>
        <v>02</v>
      </c>
      <c r="U179" t="s">
        <v>2359</v>
      </c>
      <c r="V179" s="22" t="s">
        <v>2360</v>
      </c>
      <c r="W179" s="22" t="s">
        <v>4607</v>
      </c>
    </row>
    <row r="180" spans="1:23">
      <c r="A180" s="23">
        <v>179</v>
      </c>
      <c r="B180" s="7" t="s">
        <v>223</v>
      </c>
      <c r="C180" s="344" t="s">
        <v>3016</v>
      </c>
      <c r="D180" s="343" t="s">
        <v>6245</v>
      </c>
      <c r="E180" s="22" t="s">
        <v>8276</v>
      </c>
      <c r="F180" s="60">
        <f t="shared" si="5"/>
        <v>48</v>
      </c>
      <c r="G180" s="344" t="s">
        <v>1164</v>
      </c>
      <c r="H180" s="343">
        <v>4</v>
      </c>
      <c r="Q180" s="23"/>
      <c r="S180" t="s">
        <v>3566</v>
      </c>
      <c r="T180" t="str">
        <f t="shared" si="4"/>
        <v>02</v>
      </c>
      <c r="U180" t="s">
        <v>2359</v>
      </c>
      <c r="V180" s="22" t="s">
        <v>2360</v>
      </c>
      <c r="W180" s="22" t="s">
        <v>4682</v>
      </c>
    </row>
    <row r="181" spans="1:23">
      <c r="A181" s="23">
        <v>180</v>
      </c>
      <c r="B181" s="7" t="s">
        <v>224</v>
      </c>
      <c r="C181" s="344" t="s">
        <v>3018</v>
      </c>
      <c r="D181" s="343" t="s">
        <v>6246</v>
      </c>
      <c r="E181" s="22" t="s">
        <v>8276</v>
      </c>
      <c r="F181" s="60">
        <f t="shared" si="5"/>
        <v>48</v>
      </c>
      <c r="G181" s="344" t="s">
        <v>1164</v>
      </c>
      <c r="H181" s="343">
        <v>4</v>
      </c>
      <c r="Q181" s="23"/>
      <c r="S181" t="s">
        <v>3567</v>
      </c>
      <c r="T181" t="str">
        <f t="shared" si="4"/>
        <v>02</v>
      </c>
      <c r="U181" t="s">
        <v>2359</v>
      </c>
      <c r="V181" s="22" t="s">
        <v>2360</v>
      </c>
      <c r="W181" s="22" t="s">
        <v>4683</v>
      </c>
    </row>
    <row r="182" spans="1:23">
      <c r="A182" s="23">
        <v>181</v>
      </c>
      <c r="B182" s="7" t="s">
        <v>225</v>
      </c>
      <c r="C182" s="344" t="s">
        <v>3023</v>
      </c>
      <c r="D182" s="343" t="s">
        <v>6247</v>
      </c>
      <c r="E182" s="22" t="s">
        <v>8276</v>
      </c>
      <c r="F182" s="60">
        <f t="shared" si="5"/>
        <v>48</v>
      </c>
      <c r="G182" s="344" t="s">
        <v>1164</v>
      </c>
      <c r="H182" s="343">
        <v>4</v>
      </c>
      <c r="Q182" s="23"/>
      <c r="S182" t="s">
        <v>3568</v>
      </c>
      <c r="T182" t="str">
        <f t="shared" si="4"/>
        <v>03</v>
      </c>
      <c r="U182" t="s">
        <v>2359</v>
      </c>
      <c r="V182" s="22" t="s">
        <v>2360</v>
      </c>
      <c r="W182" s="22" t="s">
        <v>4684</v>
      </c>
    </row>
    <row r="183" spans="1:23">
      <c r="A183" s="23">
        <v>182</v>
      </c>
      <c r="B183" s="7" t="s">
        <v>226</v>
      </c>
      <c r="C183" s="344" t="s">
        <v>3024</v>
      </c>
      <c r="D183" s="343" t="s">
        <v>6248</v>
      </c>
      <c r="E183" s="22" t="s">
        <v>8276</v>
      </c>
      <c r="F183" s="60">
        <f t="shared" si="5"/>
        <v>48</v>
      </c>
      <c r="G183" s="344" t="s">
        <v>1164</v>
      </c>
      <c r="H183" s="343">
        <v>4</v>
      </c>
      <c r="Q183" s="23"/>
      <c r="S183" t="s">
        <v>3569</v>
      </c>
      <c r="T183" t="str">
        <f t="shared" si="4"/>
        <v>02</v>
      </c>
      <c r="U183" t="s">
        <v>2359</v>
      </c>
      <c r="V183" s="22" t="s">
        <v>2360</v>
      </c>
      <c r="W183" s="22" t="s">
        <v>4685</v>
      </c>
    </row>
    <row r="184" spans="1:23">
      <c r="A184" s="23">
        <v>183</v>
      </c>
      <c r="B184" s="7" t="s">
        <v>227</v>
      </c>
      <c r="C184" s="344" t="s">
        <v>3025</v>
      </c>
      <c r="D184" s="343" t="s">
        <v>6249</v>
      </c>
      <c r="E184" s="22" t="s">
        <v>8276</v>
      </c>
      <c r="F184" s="60">
        <f t="shared" si="5"/>
        <v>48</v>
      </c>
      <c r="G184" s="344" t="s">
        <v>1164</v>
      </c>
      <c r="H184" s="343">
        <v>4</v>
      </c>
      <c r="Q184" s="23"/>
      <c r="S184" t="s">
        <v>3570</v>
      </c>
      <c r="T184" t="str">
        <f t="shared" si="4"/>
        <v>03</v>
      </c>
      <c r="U184" t="s">
        <v>2359</v>
      </c>
      <c r="V184" s="22" t="s">
        <v>2360</v>
      </c>
      <c r="W184" s="22" t="s">
        <v>4686</v>
      </c>
    </row>
    <row r="185" spans="1:23">
      <c r="A185" s="23">
        <v>184</v>
      </c>
      <c r="B185" s="7" t="s">
        <v>228</v>
      </c>
      <c r="C185" s="344" t="s">
        <v>3026</v>
      </c>
      <c r="D185" s="343" t="s">
        <v>6250</v>
      </c>
      <c r="E185" s="22" t="s">
        <v>8276</v>
      </c>
      <c r="F185" s="60">
        <f t="shared" si="5"/>
        <v>48</v>
      </c>
      <c r="G185" s="344" t="s">
        <v>1164</v>
      </c>
      <c r="H185" s="343">
        <v>4</v>
      </c>
      <c r="Q185" s="23"/>
      <c r="S185" t="s">
        <v>3571</v>
      </c>
      <c r="T185" t="str">
        <f t="shared" si="4"/>
        <v>03</v>
      </c>
      <c r="U185" t="s">
        <v>2359</v>
      </c>
      <c r="V185" s="22" t="s">
        <v>2360</v>
      </c>
      <c r="W185" s="22" t="s">
        <v>4597</v>
      </c>
    </row>
    <row r="186" spans="1:23">
      <c r="A186" s="23">
        <v>185</v>
      </c>
      <c r="B186" s="7" t="s">
        <v>229</v>
      </c>
      <c r="C186" s="344" t="s">
        <v>3017</v>
      </c>
      <c r="D186" s="343" t="s">
        <v>6251</v>
      </c>
      <c r="E186" s="22" t="s">
        <v>8276</v>
      </c>
      <c r="F186" s="60">
        <f t="shared" si="5"/>
        <v>48</v>
      </c>
      <c r="G186" s="344" t="s">
        <v>1164</v>
      </c>
      <c r="H186" s="343">
        <v>3</v>
      </c>
      <c r="Q186" s="23"/>
      <c r="S186" t="s">
        <v>3572</v>
      </c>
      <c r="T186" t="str">
        <f t="shared" si="4"/>
        <v>03</v>
      </c>
      <c r="U186" t="s">
        <v>2359</v>
      </c>
      <c r="V186" s="22" t="s">
        <v>2360</v>
      </c>
      <c r="W186" s="22" t="s">
        <v>4687</v>
      </c>
    </row>
    <row r="187" spans="1:23">
      <c r="A187" s="23">
        <v>186</v>
      </c>
      <c r="B187" s="7" t="s">
        <v>230</v>
      </c>
      <c r="C187" s="344" t="s">
        <v>3020</v>
      </c>
      <c r="D187" s="343" t="s">
        <v>6252</v>
      </c>
      <c r="E187" s="22" t="s">
        <v>8276</v>
      </c>
      <c r="F187" s="60">
        <f t="shared" si="5"/>
        <v>48</v>
      </c>
      <c r="G187" s="344" t="s">
        <v>1164</v>
      </c>
      <c r="H187" s="343">
        <v>3</v>
      </c>
      <c r="Q187" s="23"/>
      <c r="S187" t="s">
        <v>3573</v>
      </c>
      <c r="T187" t="str">
        <f t="shared" si="4"/>
        <v>04</v>
      </c>
      <c r="U187" t="s">
        <v>2359</v>
      </c>
      <c r="V187" s="22" t="s">
        <v>2360</v>
      </c>
      <c r="W187" s="22" t="s">
        <v>4688</v>
      </c>
    </row>
    <row r="188" spans="1:23">
      <c r="A188" s="23">
        <v>187</v>
      </c>
      <c r="B188" s="7" t="s">
        <v>231</v>
      </c>
      <c r="C188" s="344" t="s">
        <v>3021</v>
      </c>
      <c r="D188" s="343" t="s">
        <v>6253</v>
      </c>
      <c r="E188" s="22" t="s">
        <v>8276</v>
      </c>
      <c r="F188" s="60">
        <f t="shared" si="5"/>
        <v>48</v>
      </c>
      <c r="G188" s="344" t="s">
        <v>1164</v>
      </c>
      <c r="H188" s="343">
        <v>3</v>
      </c>
      <c r="Q188" s="23"/>
      <c r="S188" t="s">
        <v>3574</v>
      </c>
      <c r="T188" t="str">
        <f t="shared" si="4"/>
        <v>04</v>
      </c>
      <c r="U188" t="s">
        <v>2359</v>
      </c>
      <c r="V188" s="22" t="s">
        <v>2360</v>
      </c>
      <c r="W188" s="22" t="s">
        <v>4689</v>
      </c>
    </row>
    <row r="189" spans="1:23">
      <c r="A189" s="23">
        <v>188</v>
      </c>
      <c r="B189" s="7" t="s">
        <v>232</v>
      </c>
      <c r="C189" s="344" t="s">
        <v>3022</v>
      </c>
      <c r="D189" s="343" t="s">
        <v>6254</v>
      </c>
      <c r="E189" s="22" t="s">
        <v>8276</v>
      </c>
      <c r="F189" s="60">
        <f t="shared" si="5"/>
        <v>48</v>
      </c>
      <c r="G189" s="344" t="s">
        <v>1164</v>
      </c>
      <c r="H189" s="343">
        <v>3</v>
      </c>
      <c r="Q189" s="23"/>
      <c r="S189" t="s">
        <v>3575</v>
      </c>
      <c r="T189" t="str">
        <f t="shared" si="4"/>
        <v>03</v>
      </c>
      <c r="U189" t="s">
        <v>2359</v>
      </c>
      <c r="V189" s="22" t="s">
        <v>2360</v>
      </c>
      <c r="W189" s="22" t="s">
        <v>4690</v>
      </c>
    </row>
    <row r="190" spans="1:23">
      <c r="A190" s="23">
        <v>189</v>
      </c>
      <c r="B190" s="7" t="s">
        <v>233</v>
      </c>
      <c r="C190" s="344" t="s">
        <v>3027</v>
      </c>
      <c r="D190" s="343" t="s">
        <v>6255</v>
      </c>
      <c r="E190" s="22" t="s">
        <v>8276</v>
      </c>
      <c r="F190" s="60">
        <f t="shared" si="5"/>
        <v>48</v>
      </c>
      <c r="G190" s="344" t="s">
        <v>1164</v>
      </c>
      <c r="H190" s="343">
        <v>3</v>
      </c>
      <c r="Q190" s="23"/>
      <c r="S190" t="s">
        <v>3576</v>
      </c>
      <c r="T190" t="str">
        <f t="shared" si="4"/>
        <v>03</v>
      </c>
      <c r="U190" t="s">
        <v>2359</v>
      </c>
      <c r="V190" s="22" t="s">
        <v>2360</v>
      </c>
      <c r="W190" s="22" t="s">
        <v>4691</v>
      </c>
    </row>
    <row r="191" spans="1:23">
      <c r="A191" s="23">
        <v>190</v>
      </c>
      <c r="B191" s="7" t="s">
        <v>234</v>
      </c>
      <c r="C191" s="344" t="s">
        <v>3029</v>
      </c>
      <c r="D191" s="343" t="s">
        <v>6256</v>
      </c>
      <c r="E191" s="22" t="s">
        <v>8276</v>
      </c>
      <c r="F191" s="60">
        <f t="shared" si="5"/>
        <v>48</v>
      </c>
      <c r="G191" s="344" t="s">
        <v>1164</v>
      </c>
      <c r="H191" s="343">
        <v>3</v>
      </c>
      <c r="Q191" s="23"/>
      <c r="S191" t="s">
        <v>3577</v>
      </c>
      <c r="T191" t="str">
        <f t="shared" si="4"/>
        <v>03</v>
      </c>
      <c r="U191" t="s">
        <v>2361</v>
      </c>
      <c r="V191" s="22" t="s">
        <v>2360</v>
      </c>
      <c r="W191" s="22" t="s">
        <v>4692</v>
      </c>
    </row>
    <row r="192" spans="1:23">
      <c r="A192" s="23">
        <v>191</v>
      </c>
      <c r="B192" s="7" t="s">
        <v>235</v>
      </c>
      <c r="C192" s="344" t="s">
        <v>3384</v>
      </c>
      <c r="D192" s="343" t="s">
        <v>6257</v>
      </c>
      <c r="E192" s="22" t="s">
        <v>8276</v>
      </c>
      <c r="F192" s="60">
        <f t="shared" si="5"/>
        <v>48</v>
      </c>
      <c r="G192" s="344" t="s">
        <v>1164</v>
      </c>
      <c r="H192" s="343">
        <v>3</v>
      </c>
      <c r="Q192" s="23"/>
      <c r="S192" t="s">
        <v>3578</v>
      </c>
      <c r="T192" t="str">
        <f t="shared" si="4"/>
        <v>03</v>
      </c>
      <c r="U192" t="s">
        <v>2359</v>
      </c>
      <c r="V192" s="22" t="s">
        <v>2360</v>
      </c>
      <c r="W192" s="22" t="s">
        <v>4693</v>
      </c>
    </row>
    <row r="193" spans="1:23">
      <c r="A193" s="23">
        <v>192</v>
      </c>
      <c r="B193" s="7" t="s">
        <v>236</v>
      </c>
      <c r="C193" s="344" t="s">
        <v>3015</v>
      </c>
      <c r="D193" s="343" t="s">
        <v>6258</v>
      </c>
      <c r="E193" s="22" t="s">
        <v>8276</v>
      </c>
      <c r="F193" s="60">
        <f t="shared" si="5"/>
        <v>48</v>
      </c>
      <c r="G193" s="344" t="s">
        <v>1164</v>
      </c>
      <c r="H193" s="343">
        <v>3</v>
      </c>
      <c r="Q193" s="23"/>
      <c r="S193" t="s">
        <v>3579</v>
      </c>
      <c r="T193" t="str">
        <f t="shared" si="4"/>
        <v>03</v>
      </c>
      <c r="U193" t="s">
        <v>2359</v>
      </c>
      <c r="V193" s="22" t="s">
        <v>2360</v>
      </c>
      <c r="W193" s="22" t="s">
        <v>4694</v>
      </c>
    </row>
    <row r="194" spans="1:23">
      <c r="A194" s="23">
        <v>193</v>
      </c>
      <c r="B194" s="7" t="s">
        <v>237</v>
      </c>
      <c r="C194" s="344" t="s">
        <v>3284</v>
      </c>
      <c r="D194" s="343" t="s">
        <v>6259</v>
      </c>
      <c r="E194" s="22" t="s">
        <v>8276</v>
      </c>
      <c r="F194" s="60">
        <f t="shared" si="5"/>
        <v>48</v>
      </c>
      <c r="G194" s="344" t="s">
        <v>1164</v>
      </c>
      <c r="H194" s="343">
        <v>2</v>
      </c>
      <c r="Q194" s="23"/>
      <c r="S194" t="s">
        <v>3580</v>
      </c>
      <c r="T194" t="str">
        <f t="shared" ref="T194:T257" si="6">LEFT(W194,2)</f>
        <v>03</v>
      </c>
      <c r="U194" t="s">
        <v>2359</v>
      </c>
      <c r="V194" s="22" t="s">
        <v>2360</v>
      </c>
      <c r="W194" s="22" t="s">
        <v>4695</v>
      </c>
    </row>
    <row r="195" spans="1:23">
      <c r="A195" s="23">
        <v>194</v>
      </c>
      <c r="B195" s="7" t="s">
        <v>238</v>
      </c>
      <c r="C195" s="344" t="s">
        <v>3285</v>
      </c>
      <c r="D195" s="343" t="s">
        <v>6260</v>
      </c>
      <c r="E195" s="22" t="s">
        <v>8276</v>
      </c>
      <c r="F195" s="60">
        <f t="shared" si="5"/>
        <v>48</v>
      </c>
      <c r="G195" s="344" t="s">
        <v>1164</v>
      </c>
      <c r="H195" s="343">
        <v>2</v>
      </c>
      <c r="Q195" s="23"/>
      <c r="S195" t="s">
        <v>3581</v>
      </c>
      <c r="T195" t="str">
        <f t="shared" si="6"/>
        <v>03</v>
      </c>
      <c r="U195" t="s">
        <v>2359</v>
      </c>
      <c r="V195" s="22" t="s">
        <v>2360</v>
      </c>
      <c r="W195" s="22" t="s">
        <v>4696</v>
      </c>
    </row>
    <row r="196" spans="1:23">
      <c r="A196" s="23">
        <v>195</v>
      </c>
      <c r="B196" s="7" t="s">
        <v>239</v>
      </c>
      <c r="C196" s="344" t="s">
        <v>3286</v>
      </c>
      <c r="D196" s="343" t="s">
        <v>6261</v>
      </c>
      <c r="E196" s="22" t="s">
        <v>8276</v>
      </c>
      <c r="F196" s="60">
        <f t="shared" ref="F196:F259" si="7">VLOOKUP(E196,$N$2:$O$49,2,FALSE)</f>
        <v>48</v>
      </c>
      <c r="G196" s="344" t="s">
        <v>1164</v>
      </c>
      <c r="H196" s="343">
        <v>2</v>
      </c>
      <c r="Q196" s="23"/>
      <c r="S196" t="s">
        <v>3582</v>
      </c>
      <c r="T196" t="str">
        <f t="shared" si="6"/>
        <v>03</v>
      </c>
      <c r="U196" t="s">
        <v>2359</v>
      </c>
      <c r="V196" s="22" t="s">
        <v>2360</v>
      </c>
      <c r="W196" s="22" t="s">
        <v>4697</v>
      </c>
    </row>
    <row r="197" spans="1:23">
      <c r="A197" s="23">
        <v>196</v>
      </c>
      <c r="B197" s="7" t="s">
        <v>240</v>
      </c>
      <c r="C197" s="344" t="s">
        <v>7251</v>
      </c>
      <c r="D197" s="343" t="s">
        <v>6262</v>
      </c>
      <c r="E197" s="22" t="s">
        <v>8276</v>
      </c>
      <c r="F197" s="60">
        <f t="shared" si="7"/>
        <v>48</v>
      </c>
      <c r="G197" s="344" t="s">
        <v>1164</v>
      </c>
      <c r="H197" s="343">
        <v>2</v>
      </c>
      <c r="Q197" s="23"/>
      <c r="S197" t="s">
        <v>3583</v>
      </c>
      <c r="T197" t="str">
        <f t="shared" si="6"/>
        <v>03</v>
      </c>
      <c r="U197" t="s">
        <v>2359</v>
      </c>
      <c r="V197" s="22" t="s">
        <v>2360</v>
      </c>
      <c r="W197" s="22" t="s">
        <v>4698</v>
      </c>
    </row>
    <row r="198" spans="1:23">
      <c r="A198" s="23">
        <v>197</v>
      </c>
      <c r="B198" s="7" t="s">
        <v>242</v>
      </c>
      <c r="C198" s="344" t="s">
        <v>3287</v>
      </c>
      <c r="D198" s="343" t="s">
        <v>6263</v>
      </c>
      <c r="E198" s="22" t="s">
        <v>8276</v>
      </c>
      <c r="F198" s="60">
        <f t="shared" si="7"/>
        <v>48</v>
      </c>
      <c r="G198" s="344" t="s">
        <v>1164</v>
      </c>
      <c r="H198" s="343">
        <v>2</v>
      </c>
      <c r="Q198" s="23"/>
      <c r="S198" t="s">
        <v>3584</v>
      </c>
      <c r="T198" t="str">
        <f t="shared" si="6"/>
        <v>04</v>
      </c>
      <c r="U198" t="s">
        <v>2359</v>
      </c>
      <c r="V198" s="22" t="s">
        <v>2360</v>
      </c>
      <c r="W198" s="22" t="s">
        <v>4699</v>
      </c>
    </row>
    <row r="199" spans="1:23">
      <c r="A199" s="23">
        <v>198</v>
      </c>
      <c r="B199" s="7" t="s">
        <v>243</v>
      </c>
      <c r="C199" s="344" t="s">
        <v>3289</v>
      </c>
      <c r="D199" s="343" t="s">
        <v>6264</v>
      </c>
      <c r="E199" s="22" t="s">
        <v>8276</v>
      </c>
      <c r="F199" s="60">
        <f t="shared" si="7"/>
        <v>48</v>
      </c>
      <c r="G199" s="344" t="s">
        <v>1164</v>
      </c>
      <c r="H199" s="343">
        <v>2</v>
      </c>
      <c r="Q199" s="23"/>
      <c r="S199" t="s">
        <v>3585</v>
      </c>
      <c r="T199" t="str">
        <f t="shared" si="6"/>
        <v>04</v>
      </c>
      <c r="U199" t="s">
        <v>2359</v>
      </c>
      <c r="V199" s="22" t="s">
        <v>2360</v>
      </c>
      <c r="W199" s="22" t="s">
        <v>4700</v>
      </c>
    </row>
    <row r="200" spans="1:23">
      <c r="A200" s="23">
        <v>199</v>
      </c>
      <c r="B200" s="7" t="s">
        <v>244</v>
      </c>
      <c r="C200" s="344" t="s">
        <v>7252</v>
      </c>
      <c r="D200" s="343" t="s">
        <v>6265</v>
      </c>
      <c r="E200" s="22" t="s">
        <v>8276</v>
      </c>
      <c r="F200" s="60">
        <f t="shared" si="7"/>
        <v>48</v>
      </c>
      <c r="G200" s="344" t="s">
        <v>1164</v>
      </c>
      <c r="H200" s="343">
        <v>2</v>
      </c>
      <c r="Q200" s="23"/>
      <c r="S200" t="s">
        <v>3586</v>
      </c>
      <c r="T200" t="str">
        <f t="shared" si="6"/>
        <v>03</v>
      </c>
      <c r="U200" t="s">
        <v>2359</v>
      </c>
      <c r="V200" s="22" t="s">
        <v>2360</v>
      </c>
      <c r="W200" s="22" t="s">
        <v>4701</v>
      </c>
    </row>
    <row r="201" spans="1:23">
      <c r="A201" s="23">
        <v>200</v>
      </c>
      <c r="B201" s="7" t="s">
        <v>245</v>
      </c>
      <c r="C201" s="344" t="s">
        <v>3290</v>
      </c>
      <c r="D201" s="343" t="s">
        <v>6266</v>
      </c>
      <c r="E201" s="22" t="s">
        <v>8276</v>
      </c>
      <c r="F201" s="60">
        <f t="shared" si="7"/>
        <v>48</v>
      </c>
      <c r="G201" s="344" t="s">
        <v>1164</v>
      </c>
      <c r="H201" s="343">
        <v>2</v>
      </c>
      <c r="Q201" s="23"/>
      <c r="S201" t="s">
        <v>3587</v>
      </c>
      <c r="T201" t="str">
        <f t="shared" si="6"/>
        <v>03</v>
      </c>
      <c r="U201" t="s">
        <v>2359</v>
      </c>
      <c r="V201" s="22" t="s">
        <v>2360</v>
      </c>
      <c r="W201" s="22" t="s">
        <v>4702</v>
      </c>
    </row>
    <row r="202" spans="1:23">
      <c r="A202" s="23">
        <v>201</v>
      </c>
      <c r="B202" s="7" t="s">
        <v>246</v>
      </c>
      <c r="C202" s="344" t="s">
        <v>3288</v>
      </c>
      <c r="D202" s="343" t="s">
        <v>6267</v>
      </c>
      <c r="E202" s="22" t="s">
        <v>8276</v>
      </c>
      <c r="F202" s="60">
        <f t="shared" si="7"/>
        <v>48</v>
      </c>
      <c r="G202" s="344" t="s">
        <v>1164</v>
      </c>
      <c r="H202" s="343">
        <v>2</v>
      </c>
      <c r="Q202" s="23"/>
      <c r="S202" t="s">
        <v>3588</v>
      </c>
      <c r="T202" t="str">
        <f t="shared" si="6"/>
        <v>04</v>
      </c>
      <c r="U202" t="s">
        <v>2359</v>
      </c>
      <c r="V202" s="22" t="s">
        <v>2360</v>
      </c>
      <c r="W202" s="22" t="s">
        <v>4703</v>
      </c>
    </row>
    <row r="203" spans="1:23">
      <c r="A203" s="23">
        <v>202</v>
      </c>
      <c r="B203" s="7" t="s">
        <v>248</v>
      </c>
      <c r="C203" s="344" t="s">
        <v>6026</v>
      </c>
      <c r="D203" s="343" t="s">
        <v>6268</v>
      </c>
      <c r="E203" s="22" t="s">
        <v>8276</v>
      </c>
      <c r="F203" s="60">
        <f t="shared" si="7"/>
        <v>48</v>
      </c>
      <c r="G203" s="344" t="s">
        <v>1164</v>
      </c>
      <c r="H203" s="343">
        <v>2</v>
      </c>
      <c r="Q203" s="23"/>
      <c r="S203" t="s">
        <v>3589</v>
      </c>
      <c r="T203" t="str">
        <f t="shared" si="6"/>
        <v>03</v>
      </c>
      <c r="U203" t="s">
        <v>2359</v>
      </c>
      <c r="V203" s="22" t="s">
        <v>2360</v>
      </c>
      <c r="W203" s="22" t="s">
        <v>4704</v>
      </c>
    </row>
    <row r="204" spans="1:23">
      <c r="A204" s="23">
        <v>203</v>
      </c>
      <c r="B204" s="7" t="s">
        <v>249</v>
      </c>
      <c r="C204" s="344" t="s">
        <v>3291</v>
      </c>
      <c r="D204" s="343" t="s">
        <v>6269</v>
      </c>
      <c r="E204" s="22" t="s">
        <v>8276</v>
      </c>
      <c r="F204" s="60">
        <f t="shared" si="7"/>
        <v>48</v>
      </c>
      <c r="G204" s="344" t="s">
        <v>1164</v>
      </c>
      <c r="H204" s="343">
        <v>2</v>
      </c>
      <c r="Q204" s="23"/>
      <c r="S204" t="s">
        <v>3590</v>
      </c>
      <c r="T204" t="str">
        <f t="shared" si="6"/>
        <v>04</v>
      </c>
      <c r="U204" t="s">
        <v>2359</v>
      </c>
      <c r="V204" s="22" t="s">
        <v>2360</v>
      </c>
      <c r="W204" s="22" t="s">
        <v>4705</v>
      </c>
    </row>
    <row r="205" spans="1:23">
      <c r="A205" s="23">
        <v>204</v>
      </c>
      <c r="B205" s="7" t="s">
        <v>250</v>
      </c>
      <c r="C205" s="344" t="s">
        <v>3292</v>
      </c>
      <c r="D205" s="343" t="s">
        <v>6270</v>
      </c>
      <c r="E205" s="22" t="s">
        <v>8276</v>
      </c>
      <c r="F205" s="60">
        <f t="shared" si="7"/>
        <v>48</v>
      </c>
      <c r="G205" s="344" t="s">
        <v>1164</v>
      </c>
      <c r="H205" s="343">
        <v>2</v>
      </c>
      <c r="Q205" s="23"/>
      <c r="S205" t="s">
        <v>3591</v>
      </c>
      <c r="T205" t="str">
        <f t="shared" si="6"/>
        <v>03</v>
      </c>
      <c r="U205" t="s">
        <v>2359</v>
      </c>
      <c r="V205" s="22" t="s">
        <v>2360</v>
      </c>
      <c r="W205" s="22" t="s">
        <v>4706</v>
      </c>
    </row>
    <row r="206" spans="1:23">
      <c r="A206" s="23">
        <v>205</v>
      </c>
      <c r="B206" s="7" t="s">
        <v>251</v>
      </c>
      <c r="C206" s="344" t="s">
        <v>3341</v>
      </c>
      <c r="D206" s="343" t="s">
        <v>6271</v>
      </c>
      <c r="E206" s="22" t="s">
        <v>8276</v>
      </c>
      <c r="F206" s="60">
        <f t="shared" si="7"/>
        <v>48</v>
      </c>
      <c r="G206" s="344" t="s">
        <v>1164</v>
      </c>
      <c r="H206" s="343">
        <v>2</v>
      </c>
      <c r="Q206" s="23"/>
      <c r="S206" t="s">
        <v>3592</v>
      </c>
      <c r="T206" t="str">
        <f t="shared" si="6"/>
        <v>03</v>
      </c>
      <c r="U206" t="s">
        <v>2359</v>
      </c>
      <c r="V206" s="22" t="s">
        <v>2360</v>
      </c>
      <c r="W206" s="22" t="s">
        <v>4707</v>
      </c>
    </row>
    <row r="207" spans="1:23">
      <c r="A207" s="23">
        <v>206</v>
      </c>
      <c r="B207" s="7" t="s">
        <v>252</v>
      </c>
      <c r="C207" s="344" t="s">
        <v>3342</v>
      </c>
      <c r="D207" s="343" t="s">
        <v>6272</v>
      </c>
      <c r="E207" s="22" t="s">
        <v>8276</v>
      </c>
      <c r="F207" s="60">
        <f t="shared" si="7"/>
        <v>48</v>
      </c>
      <c r="G207" s="344" t="s">
        <v>1164</v>
      </c>
      <c r="H207" s="343">
        <v>2</v>
      </c>
      <c r="Q207" s="23"/>
      <c r="S207" t="s">
        <v>3593</v>
      </c>
      <c r="T207" t="str">
        <f t="shared" si="6"/>
        <v>03</v>
      </c>
      <c r="U207" t="s">
        <v>2359</v>
      </c>
      <c r="V207" s="22" t="s">
        <v>2360</v>
      </c>
      <c r="W207" s="22" t="s">
        <v>4708</v>
      </c>
    </row>
    <row r="208" spans="1:23">
      <c r="A208" s="23">
        <v>207</v>
      </c>
      <c r="B208" s="7" t="s">
        <v>253</v>
      </c>
      <c r="C208" s="344" t="s">
        <v>3248</v>
      </c>
      <c r="D208" s="343" t="s">
        <v>6273</v>
      </c>
      <c r="E208" s="22" t="s">
        <v>8276</v>
      </c>
      <c r="F208" s="60">
        <f t="shared" si="7"/>
        <v>48</v>
      </c>
      <c r="G208" s="344" t="s">
        <v>1164</v>
      </c>
      <c r="H208" s="343">
        <v>2</v>
      </c>
      <c r="Q208" s="23"/>
      <c r="S208" t="s">
        <v>3594</v>
      </c>
      <c r="T208" t="str">
        <f t="shared" si="6"/>
        <v>03</v>
      </c>
      <c r="U208" t="s">
        <v>2359</v>
      </c>
      <c r="V208" s="22" t="s">
        <v>2360</v>
      </c>
      <c r="W208" s="22" t="s">
        <v>4709</v>
      </c>
    </row>
    <row r="209" spans="1:23">
      <c r="A209" s="23">
        <v>208</v>
      </c>
      <c r="B209" s="7" t="s">
        <v>254</v>
      </c>
      <c r="C209" s="344" t="s">
        <v>3293</v>
      </c>
      <c r="D209" s="343" t="s">
        <v>6274</v>
      </c>
      <c r="E209" s="22" t="s">
        <v>8276</v>
      </c>
      <c r="F209" s="60">
        <f t="shared" si="7"/>
        <v>48</v>
      </c>
      <c r="G209" s="344" t="s">
        <v>1164</v>
      </c>
      <c r="H209" s="343">
        <v>2</v>
      </c>
      <c r="Q209" s="23"/>
      <c r="S209" t="s">
        <v>3595</v>
      </c>
      <c r="T209" t="str">
        <f t="shared" si="6"/>
        <v>03</v>
      </c>
      <c r="U209" t="s">
        <v>2359</v>
      </c>
      <c r="V209" s="22" t="s">
        <v>2360</v>
      </c>
      <c r="W209" s="22" t="s">
        <v>4710</v>
      </c>
    </row>
    <row r="210" spans="1:23">
      <c r="A210" s="23">
        <v>209</v>
      </c>
      <c r="B210" s="7" t="s">
        <v>255</v>
      </c>
      <c r="C210" s="344" t="s">
        <v>3385</v>
      </c>
      <c r="D210" s="343" t="s">
        <v>6275</v>
      </c>
      <c r="E210" s="22" t="s">
        <v>8276</v>
      </c>
      <c r="F210" s="60">
        <f t="shared" si="7"/>
        <v>48</v>
      </c>
      <c r="G210" s="344" t="s">
        <v>1164</v>
      </c>
      <c r="H210" s="343">
        <v>2</v>
      </c>
      <c r="Q210" s="23"/>
      <c r="S210" t="s">
        <v>3596</v>
      </c>
      <c r="T210" t="str">
        <f t="shared" si="6"/>
        <v>03</v>
      </c>
      <c r="U210" t="s">
        <v>2359</v>
      </c>
      <c r="V210" s="22" t="s">
        <v>2360</v>
      </c>
      <c r="W210" s="22" t="s">
        <v>4624</v>
      </c>
    </row>
    <row r="211" spans="1:23">
      <c r="A211" s="23">
        <v>210</v>
      </c>
      <c r="B211" s="7" t="s">
        <v>256</v>
      </c>
      <c r="C211" s="344" t="s">
        <v>3386</v>
      </c>
      <c r="D211" s="343" t="s">
        <v>6276</v>
      </c>
      <c r="E211" s="22" t="s">
        <v>8276</v>
      </c>
      <c r="F211" s="60">
        <f t="shared" si="7"/>
        <v>48</v>
      </c>
      <c r="G211" s="344" t="s">
        <v>1164</v>
      </c>
      <c r="H211" s="343">
        <v>2</v>
      </c>
      <c r="Q211" s="23"/>
      <c r="S211" t="s">
        <v>3597</v>
      </c>
      <c r="T211" t="str">
        <f t="shared" si="6"/>
        <v>03</v>
      </c>
      <c r="U211" t="s">
        <v>2359</v>
      </c>
      <c r="V211" s="22" t="s">
        <v>2360</v>
      </c>
      <c r="W211" s="22" t="s">
        <v>4711</v>
      </c>
    </row>
    <row r="212" spans="1:23">
      <c r="A212" s="23">
        <v>211</v>
      </c>
      <c r="B212" s="7" t="s">
        <v>257</v>
      </c>
      <c r="C212" s="344" t="s">
        <v>2699</v>
      </c>
      <c r="D212" s="343" t="s">
        <v>6277</v>
      </c>
      <c r="E212" s="22" t="s">
        <v>8276</v>
      </c>
      <c r="F212" s="60">
        <f t="shared" si="7"/>
        <v>48</v>
      </c>
      <c r="G212" s="344" t="s">
        <v>1137</v>
      </c>
      <c r="H212" s="343">
        <v>4</v>
      </c>
      <c r="Q212" s="23"/>
      <c r="S212" t="s">
        <v>3598</v>
      </c>
      <c r="T212" t="str">
        <f t="shared" si="6"/>
        <v>03</v>
      </c>
      <c r="U212" t="s">
        <v>2359</v>
      </c>
      <c r="V212" s="22" t="s">
        <v>2360</v>
      </c>
      <c r="W212" s="22" t="s">
        <v>4696</v>
      </c>
    </row>
    <row r="213" spans="1:23">
      <c r="A213" s="23">
        <v>212</v>
      </c>
      <c r="B213" s="7" t="s">
        <v>258</v>
      </c>
      <c r="C213" s="344" t="s">
        <v>2701</v>
      </c>
      <c r="D213" s="343" t="s">
        <v>6278</v>
      </c>
      <c r="E213" s="22" t="s">
        <v>8276</v>
      </c>
      <c r="F213" s="60">
        <f t="shared" si="7"/>
        <v>48</v>
      </c>
      <c r="G213" s="344" t="s">
        <v>1137</v>
      </c>
      <c r="H213" s="343">
        <v>4</v>
      </c>
      <c r="Q213" s="23"/>
      <c r="S213" t="s">
        <v>3599</v>
      </c>
      <c r="T213" t="str">
        <f t="shared" si="6"/>
        <v>03</v>
      </c>
      <c r="U213" t="s">
        <v>2359</v>
      </c>
      <c r="V213" s="22" t="s">
        <v>2360</v>
      </c>
      <c r="W213" s="22" t="s">
        <v>4712</v>
      </c>
    </row>
    <row r="214" spans="1:23">
      <c r="A214" s="23">
        <v>213</v>
      </c>
      <c r="B214" s="7" t="s">
        <v>259</v>
      </c>
      <c r="C214" s="344" t="s">
        <v>2706</v>
      </c>
      <c r="D214" s="343" t="s">
        <v>6279</v>
      </c>
      <c r="E214" s="22" t="s">
        <v>8276</v>
      </c>
      <c r="F214" s="60">
        <f t="shared" si="7"/>
        <v>48</v>
      </c>
      <c r="G214" s="344" t="s">
        <v>1137</v>
      </c>
      <c r="H214" s="343">
        <v>4</v>
      </c>
      <c r="Q214" s="23"/>
      <c r="S214" t="s">
        <v>3600</v>
      </c>
      <c r="T214" t="str">
        <f t="shared" si="6"/>
        <v>03</v>
      </c>
      <c r="U214" t="s">
        <v>2359</v>
      </c>
      <c r="V214" s="22" t="s">
        <v>2360</v>
      </c>
      <c r="W214" s="22" t="s">
        <v>4712</v>
      </c>
    </row>
    <row r="215" spans="1:23">
      <c r="A215" s="23">
        <v>214</v>
      </c>
      <c r="B215" s="7" t="s">
        <v>260</v>
      </c>
      <c r="C215" s="344" t="s">
        <v>2700</v>
      </c>
      <c r="D215" s="343" t="s">
        <v>6280</v>
      </c>
      <c r="E215" s="22" t="s">
        <v>8276</v>
      </c>
      <c r="F215" s="60">
        <f t="shared" si="7"/>
        <v>48</v>
      </c>
      <c r="G215" s="344" t="s">
        <v>1137</v>
      </c>
      <c r="H215" s="343">
        <v>3</v>
      </c>
      <c r="Q215" s="23"/>
      <c r="S215" t="s">
        <v>3601</v>
      </c>
      <c r="T215" t="str">
        <f t="shared" si="6"/>
        <v>04</v>
      </c>
      <c r="U215" t="s">
        <v>2359</v>
      </c>
      <c r="V215" s="22" t="s">
        <v>2360</v>
      </c>
      <c r="W215" s="22" t="s">
        <v>4713</v>
      </c>
    </row>
    <row r="216" spans="1:23">
      <c r="A216" s="23">
        <v>215</v>
      </c>
      <c r="B216" s="7" t="s">
        <v>261</v>
      </c>
      <c r="C216" s="344" t="s">
        <v>7253</v>
      </c>
      <c r="D216" s="343" t="s">
        <v>6281</v>
      </c>
      <c r="E216" s="22" t="s">
        <v>8276</v>
      </c>
      <c r="F216" s="60">
        <f t="shared" si="7"/>
        <v>48</v>
      </c>
      <c r="G216" s="344" t="s">
        <v>1137</v>
      </c>
      <c r="H216" s="343">
        <v>3</v>
      </c>
      <c r="Q216" s="23"/>
      <c r="S216" t="s">
        <v>3602</v>
      </c>
      <c r="T216" t="str">
        <f t="shared" si="6"/>
        <v>03</v>
      </c>
      <c r="U216" t="s">
        <v>2359</v>
      </c>
      <c r="V216" s="22" t="s">
        <v>2360</v>
      </c>
      <c r="W216" s="22" t="s">
        <v>4714</v>
      </c>
    </row>
    <row r="217" spans="1:23">
      <c r="A217" s="23">
        <v>216</v>
      </c>
      <c r="B217" s="7" t="s">
        <v>262</v>
      </c>
      <c r="C217" s="344" t="s">
        <v>2703</v>
      </c>
      <c r="D217" s="343" t="s">
        <v>6282</v>
      </c>
      <c r="E217" s="22" t="s">
        <v>8276</v>
      </c>
      <c r="F217" s="60">
        <f t="shared" si="7"/>
        <v>48</v>
      </c>
      <c r="G217" s="344" t="s">
        <v>1137</v>
      </c>
      <c r="H217" s="343">
        <v>3</v>
      </c>
      <c r="Q217" s="23"/>
      <c r="S217" t="s">
        <v>3603</v>
      </c>
      <c r="T217" t="str">
        <f t="shared" si="6"/>
        <v>00</v>
      </c>
      <c r="U217" t="s">
        <v>2359</v>
      </c>
      <c r="V217" s="22" t="s">
        <v>2360</v>
      </c>
      <c r="W217" s="22" t="s">
        <v>2413</v>
      </c>
    </row>
    <row r="218" spans="1:23">
      <c r="A218" s="23">
        <v>217</v>
      </c>
      <c r="B218" s="7" t="s">
        <v>263</v>
      </c>
      <c r="C218" s="344" t="s">
        <v>2705</v>
      </c>
      <c r="D218" s="343" t="s">
        <v>6283</v>
      </c>
      <c r="E218" s="22" t="s">
        <v>8276</v>
      </c>
      <c r="F218" s="60">
        <f t="shared" si="7"/>
        <v>48</v>
      </c>
      <c r="G218" s="344" t="s">
        <v>1137</v>
      </c>
      <c r="H218" s="343">
        <v>3</v>
      </c>
      <c r="Q218" s="23"/>
      <c r="S218" t="s">
        <v>3604</v>
      </c>
      <c r="T218" t="str">
        <f t="shared" si="6"/>
        <v>00</v>
      </c>
      <c r="U218" t="s">
        <v>2359</v>
      </c>
      <c r="V218" s="22" t="s">
        <v>2360</v>
      </c>
      <c r="W218" s="22" t="s">
        <v>2404</v>
      </c>
    </row>
    <row r="219" spans="1:23">
      <c r="A219" s="23">
        <v>218</v>
      </c>
      <c r="B219" s="7" t="s">
        <v>264</v>
      </c>
      <c r="C219" s="344" t="s">
        <v>2702</v>
      </c>
      <c r="D219" s="343" t="s">
        <v>6284</v>
      </c>
      <c r="E219" s="22" t="s">
        <v>8276</v>
      </c>
      <c r="F219" s="60">
        <f t="shared" si="7"/>
        <v>48</v>
      </c>
      <c r="G219" s="344" t="s">
        <v>1137</v>
      </c>
      <c r="H219" s="343">
        <v>3</v>
      </c>
      <c r="Q219" s="23"/>
      <c r="S219" t="s">
        <v>3605</v>
      </c>
      <c r="T219" t="str">
        <f t="shared" si="6"/>
        <v>00</v>
      </c>
      <c r="U219" t="s">
        <v>2359</v>
      </c>
      <c r="V219" s="22" t="s">
        <v>2360</v>
      </c>
      <c r="W219" s="22" t="s">
        <v>2414</v>
      </c>
    </row>
    <row r="220" spans="1:23">
      <c r="A220" s="23">
        <v>219</v>
      </c>
      <c r="B220" s="7" t="s">
        <v>265</v>
      </c>
      <c r="C220" s="344" t="s">
        <v>7254</v>
      </c>
      <c r="D220" s="343" t="s">
        <v>6285</v>
      </c>
      <c r="E220" s="22" t="s">
        <v>8276</v>
      </c>
      <c r="F220" s="60">
        <f t="shared" si="7"/>
        <v>48</v>
      </c>
      <c r="G220" s="344" t="s">
        <v>1137</v>
      </c>
      <c r="H220" s="343">
        <v>3</v>
      </c>
      <c r="Q220" s="23"/>
      <c r="S220" t="s">
        <v>3606</v>
      </c>
      <c r="T220" t="str">
        <f t="shared" si="6"/>
        <v>01</v>
      </c>
      <c r="U220" t="s">
        <v>2359</v>
      </c>
      <c r="V220" s="22" t="s">
        <v>2360</v>
      </c>
      <c r="W220" s="22" t="s">
        <v>2416</v>
      </c>
    </row>
    <row r="221" spans="1:23">
      <c r="A221" s="23">
        <v>220</v>
      </c>
      <c r="B221" s="7" t="s">
        <v>266</v>
      </c>
      <c r="C221" s="344" t="s">
        <v>2704</v>
      </c>
      <c r="D221" s="343" t="s">
        <v>6286</v>
      </c>
      <c r="E221" s="22" t="s">
        <v>8276</v>
      </c>
      <c r="F221" s="60">
        <f t="shared" si="7"/>
        <v>48</v>
      </c>
      <c r="G221" s="344" t="s">
        <v>1137</v>
      </c>
      <c r="H221" s="343">
        <v>3</v>
      </c>
      <c r="Q221" s="23"/>
      <c r="S221" t="s">
        <v>3607</v>
      </c>
      <c r="T221" t="str">
        <f t="shared" si="6"/>
        <v>01</v>
      </c>
      <c r="U221" t="s">
        <v>2359</v>
      </c>
      <c r="V221" s="22" t="s">
        <v>2360</v>
      </c>
      <c r="W221" s="22" t="s">
        <v>2417</v>
      </c>
    </row>
    <row r="222" spans="1:23">
      <c r="A222" s="23">
        <v>221</v>
      </c>
      <c r="B222" s="7" t="s">
        <v>267</v>
      </c>
      <c r="C222" s="344" t="s">
        <v>7255</v>
      </c>
      <c r="D222" s="343" t="s">
        <v>6287</v>
      </c>
      <c r="E222" s="22" t="s">
        <v>8276</v>
      </c>
      <c r="F222" s="60">
        <f t="shared" si="7"/>
        <v>48</v>
      </c>
      <c r="G222" s="344" t="s">
        <v>1137</v>
      </c>
      <c r="H222" s="343">
        <v>3</v>
      </c>
      <c r="Q222" s="23"/>
      <c r="S222" t="s">
        <v>3608</v>
      </c>
      <c r="T222" t="str">
        <f t="shared" si="6"/>
        <v>01</v>
      </c>
      <c r="U222" t="s">
        <v>2359</v>
      </c>
      <c r="V222" s="22" t="s">
        <v>2360</v>
      </c>
      <c r="W222" s="22" t="s">
        <v>2418</v>
      </c>
    </row>
    <row r="223" spans="1:23">
      <c r="A223" s="23">
        <v>222</v>
      </c>
      <c r="B223" s="7" t="s">
        <v>268</v>
      </c>
      <c r="C223" s="344" t="s">
        <v>3223</v>
      </c>
      <c r="D223" s="343" t="s">
        <v>6288</v>
      </c>
      <c r="E223" s="22" t="s">
        <v>8276</v>
      </c>
      <c r="F223" s="60">
        <f t="shared" si="7"/>
        <v>48</v>
      </c>
      <c r="G223" s="344" t="s">
        <v>1137</v>
      </c>
      <c r="H223" s="343">
        <v>2</v>
      </c>
      <c r="Q223" s="23"/>
      <c r="S223" t="s">
        <v>3609</v>
      </c>
      <c r="T223" t="str">
        <f t="shared" si="6"/>
        <v>00</v>
      </c>
      <c r="U223" t="s">
        <v>2359</v>
      </c>
      <c r="V223" s="22" t="s">
        <v>2360</v>
      </c>
      <c r="W223" s="22" t="s">
        <v>2419</v>
      </c>
    </row>
    <row r="224" spans="1:23">
      <c r="A224" s="23">
        <v>223</v>
      </c>
      <c r="B224" s="7" t="s">
        <v>269</v>
      </c>
      <c r="C224" s="344" t="s">
        <v>3222</v>
      </c>
      <c r="D224" s="343" t="s">
        <v>6289</v>
      </c>
      <c r="E224" s="22" t="s">
        <v>8276</v>
      </c>
      <c r="F224" s="60">
        <f t="shared" si="7"/>
        <v>48</v>
      </c>
      <c r="G224" s="344" t="s">
        <v>1137</v>
      </c>
      <c r="H224" s="343">
        <v>2</v>
      </c>
      <c r="Q224" s="23"/>
      <c r="S224" t="s">
        <v>3610</v>
      </c>
      <c r="T224" t="str">
        <f t="shared" si="6"/>
        <v>02</v>
      </c>
      <c r="U224" t="s">
        <v>2359</v>
      </c>
      <c r="V224" s="22" t="s">
        <v>2360</v>
      </c>
      <c r="W224" s="22" t="s">
        <v>4715</v>
      </c>
    </row>
    <row r="225" spans="1:23">
      <c r="A225" s="23">
        <v>224</v>
      </c>
      <c r="B225" s="7" t="s">
        <v>270</v>
      </c>
      <c r="C225" s="344" t="s">
        <v>3364</v>
      </c>
      <c r="D225" s="343" t="s">
        <v>6290</v>
      </c>
      <c r="E225" s="22" t="s">
        <v>8276</v>
      </c>
      <c r="F225" s="60">
        <f t="shared" si="7"/>
        <v>48</v>
      </c>
      <c r="G225" s="344" t="s">
        <v>1137</v>
      </c>
      <c r="H225" s="343">
        <v>2</v>
      </c>
      <c r="Q225" s="23"/>
      <c r="S225" t="s">
        <v>3611</v>
      </c>
      <c r="T225" t="str">
        <f t="shared" si="6"/>
        <v>01</v>
      </c>
      <c r="U225" t="s">
        <v>2359</v>
      </c>
      <c r="V225" s="22" t="s">
        <v>2360</v>
      </c>
      <c r="W225" s="22" t="s">
        <v>4716</v>
      </c>
    </row>
    <row r="226" spans="1:23">
      <c r="A226" s="23">
        <v>225</v>
      </c>
      <c r="B226" s="7" t="s">
        <v>271</v>
      </c>
      <c r="C226" s="344" t="s">
        <v>7256</v>
      </c>
      <c r="D226" s="343" t="s">
        <v>6291</v>
      </c>
      <c r="E226" s="22" t="s">
        <v>8276</v>
      </c>
      <c r="F226" s="60">
        <f t="shared" si="7"/>
        <v>48</v>
      </c>
      <c r="G226" s="344" t="s">
        <v>1137</v>
      </c>
      <c r="H226" s="343">
        <v>2</v>
      </c>
      <c r="Q226" s="23"/>
      <c r="S226" t="s">
        <v>3612</v>
      </c>
      <c r="T226" t="str">
        <f t="shared" si="6"/>
        <v>01</v>
      </c>
      <c r="U226" t="s">
        <v>2359</v>
      </c>
      <c r="V226" s="22" t="s">
        <v>2360</v>
      </c>
      <c r="W226" s="22" t="s">
        <v>4717</v>
      </c>
    </row>
    <row r="227" spans="1:23">
      <c r="A227" s="23">
        <v>226</v>
      </c>
      <c r="B227" s="7" t="s">
        <v>272</v>
      </c>
      <c r="C227" s="344" t="s">
        <v>3361</v>
      </c>
      <c r="D227" s="343" t="s">
        <v>6292</v>
      </c>
      <c r="E227" s="22" t="s">
        <v>8276</v>
      </c>
      <c r="F227" s="60">
        <f t="shared" si="7"/>
        <v>48</v>
      </c>
      <c r="G227" s="344" t="s">
        <v>1137</v>
      </c>
      <c r="H227" s="343">
        <v>2</v>
      </c>
      <c r="Q227" s="23"/>
      <c r="S227" t="s">
        <v>3613</v>
      </c>
      <c r="T227" t="str">
        <f t="shared" si="6"/>
        <v>01</v>
      </c>
      <c r="U227" t="s">
        <v>2359</v>
      </c>
      <c r="V227" s="22" t="s">
        <v>2360</v>
      </c>
      <c r="W227" s="22" t="s">
        <v>4718</v>
      </c>
    </row>
    <row r="228" spans="1:23">
      <c r="A228" s="23">
        <v>227</v>
      </c>
      <c r="B228" s="7" t="s">
        <v>273</v>
      </c>
      <c r="C228" s="344" t="s">
        <v>3362</v>
      </c>
      <c r="D228" s="343" t="s">
        <v>6293</v>
      </c>
      <c r="E228" s="22" t="s">
        <v>8276</v>
      </c>
      <c r="F228" s="60">
        <f t="shared" si="7"/>
        <v>48</v>
      </c>
      <c r="G228" s="344" t="s">
        <v>1137</v>
      </c>
      <c r="H228" s="343">
        <v>2</v>
      </c>
      <c r="Q228" s="23"/>
      <c r="S228" t="s">
        <v>3614</v>
      </c>
      <c r="T228" t="str">
        <f t="shared" si="6"/>
        <v>02</v>
      </c>
      <c r="U228" t="s">
        <v>2359</v>
      </c>
      <c r="V228" s="22" t="s">
        <v>2360</v>
      </c>
      <c r="W228" s="22" t="s">
        <v>4719</v>
      </c>
    </row>
    <row r="229" spans="1:23">
      <c r="A229" s="23">
        <v>228</v>
      </c>
      <c r="B229" s="7" t="s">
        <v>274</v>
      </c>
      <c r="C229" s="344" t="s">
        <v>3363</v>
      </c>
      <c r="D229" s="343" t="s">
        <v>6294</v>
      </c>
      <c r="E229" s="22" t="s">
        <v>8276</v>
      </c>
      <c r="F229" s="60">
        <f t="shared" si="7"/>
        <v>48</v>
      </c>
      <c r="G229" s="344" t="s">
        <v>1137</v>
      </c>
      <c r="H229" s="343">
        <v>2</v>
      </c>
      <c r="Q229" s="23"/>
      <c r="S229" t="s">
        <v>3615</v>
      </c>
      <c r="T229" t="str">
        <f t="shared" si="6"/>
        <v>03</v>
      </c>
      <c r="U229" t="s">
        <v>2359</v>
      </c>
      <c r="V229" s="22" t="s">
        <v>2360</v>
      </c>
      <c r="W229" s="22" t="s">
        <v>4681</v>
      </c>
    </row>
    <row r="230" spans="1:23">
      <c r="A230" s="23">
        <v>229</v>
      </c>
      <c r="B230" s="7" t="s">
        <v>275</v>
      </c>
      <c r="C230" s="344" t="s">
        <v>7257</v>
      </c>
      <c r="D230" s="343" t="s">
        <v>6295</v>
      </c>
      <c r="E230" s="22" t="s">
        <v>8276</v>
      </c>
      <c r="F230" s="60">
        <f t="shared" si="7"/>
        <v>48</v>
      </c>
      <c r="G230" s="344" t="s">
        <v>1137</v>
      </c>
      <c r="H230" s="343">
        <v>2</v>
      </c>
      <c r="Q230" s="23"/>
      <c r="S230" t="s">
        <v>3616</v>
      </c>
      <c r="T230" t="str">
        <f t="shared" si="6"/>
        <v>02</v>
      </c>
      <c r="U230" t="s">
        <v>2359</v>
      </c>
      <c r="V230" s="22" t="s">
        <v>2360</v>
      </c>
      <c r="W230" s="22" t="s">
        <v>4720</v>
      </c>
    </row>
    <row r="231" spans="1:23">
      <c r="A231" s="23">
        <v>230</v>
      </c>
      <c r="B231" s="7" t="s">
        <v>276</v>
      </c>
      <c r="C231" s="344" t="s">
        <v>2707</v>
      </c>
      <c r="D231" s="343" t="s">
        <v>6296</v>
      </c>
      <c r="E231" s="22" t="s">
        <v>8276</v>
      </c>
      <c r="F231" s="60">
        <f t="shared" si="7"/>
        <v>48</v>
      </c>
      <c r="G231" s="344" t="s">
        <v>1137</v>
      </c>
      <c r="H231" s="343">
        <v>3</v>
      </c>
      <c r="Q231" s="23"/>
      <c r="S231" t="s">
        <v>3617</v>
      </c>
      <c r="T231" t="str">
        <f t="shared" si="6"/>
        <v>03</v>
      </c>
      <c r="U231" t="s">
        <v>2359</v>
      </c>
      <c r="V231" s="22" t="s">
        <v>2360</v>
      </c>
      <c r="W231" s="22" t="s">
        <v>4721</v>
      </c>
    </row>
    <row r="232" spans="1:23">
      <c r="A232" s="23">
        <v>231</v>
      </c>
      <c r="B232" s="7" t="s">
        <v>277</v>
      </c>
      <c r="C232" s="344" t="s">
        <v>3221</v>
      </c>
      <c r="D232" s="343" t="s">
        <v>6297</v>
      </c>
      <c r="E232" s="22" t="s">
        <v>8276</v>
      </c>
      <c r="F232" s="60">
        <f t="shared" si="7"/>
        <v>48</v>
      </c>
      <c r="G232" s="344" t="s">
        <v>1137</v>
      </c>
      <c r="H232" s="343">
        <v>3</v>
      </c>
      <c r="Q232" s="23"/>
      <c r="S232" t="s">
        <v>3618</v>
      </c>
      <c r="T232" t="str">
        <f t="shared" si="6"/>
        <v>03</v>
      </c>
      <c r="U232" t="s">
        <v>2359</v>
      </c>
      <c r="V232" s="22" t="s">
        <v>2360</v>
      </c>
      <c r="W232" s="22" t="s">
        <v>4722</v>
      </c>
    </row>
    <row r="233" spans="1:23">
      <c r="A233" s="23">
        <v>232</v>
      </c>
      <c r="B233" s="7" t="s">
        <v>278</v>
      </c>
      <c r="C233" s="344" t="s">
        <v>2710</v>
      </c>
      <c r="D233" s="343" t="s">
        <v>6298</v>
      </c>
      <c r="E233" s="22" t="s">
        <v>8276</v>
      </c>
      <c r="F233" s="60">
        <f t="shared" si="7"/>
        <v>48</v>
      </c>
      <c r="G233" s="344" t="s">
        <v>1140</v>
      </c>
      <c r="H233" s="343">
        <v>4</v>
      </c>
      <c r="Q233" s="23"/>
      <c r="S233" t="s">
        <v>3619</v>
      </c>
      <c r="T233" t="str">
        <f t="shared" si="6"/>
        <v>02</v>
      </c>
      <c r="U233" t="s">
        <v>2359</v>
      </c>
      <c r="V233" s="22" t="s">
        <v>2360</v>
      </c>
      <c r="W233" s="22" t="s">
        <v>4723</v>
      </c>
    </row>
    <row r="234" spans="1:23">
      <c r="A234" s="23">
        <v>233</v>
      </c>
      <c r="B234" s="7" t="s">
        <v>279</v>
      </c>
      <c r="C234" s="344" t="s">
        <v>2715</v>
      </c>
      <c r="D234" s="343" t="s">
        <v>6299</v>
      </c>
      <c r="E234" s="22" t="s">
        <v>8276</v>
      </c>
      <c r="F234" s="60">
        <f t="shared" si="7"/>
        <v>48</v>
      </c>
      <c r="G234" s="344" t="s">
        <v>1140</v>
      </c>
      <c r="H234" s="343">
        <v>4</v>
      </c>
      <c r="Q234" s="23"/>
      <c r="S234" t="s">
        <v>3620</v>
      </c>
      <c r="T234" t="str">
        <f t="shared" si="6"/>
        <v>02</v>
      </c>
      <c r="U234" t="s">
        <v>2359</v>
      </c>
      <c r="V234" s="22" t="s">
        <v>2360</v>
      </c>
      <c r="W234" s="22" t="s">
        <v>4724</v>
      </c>
    </row>
    <row r="235" spans="1:23">
      <c r="A235" s="23">
        <v>234</v>
      </c>
      <c r="B235" s="7" t="s">
        <v>280</v>
      </c>
      <c r="C235" s="344" t="s">
        <v>2718</v>
      </c>
      <c r="D235" s="343" t="s">
        <v>6300</v>
      </c>
      <c r="E235" s="22" t="s">
        <v>8276</v>
      </c>
      <c r="F235" s="60">
        <f t="shared" si="7"/>
        <v>48</v>
      </c>
      <c r="G235" s="344" t="s">
        <v>1140</v>
      </c>
      <c r="H235" s="343">
        <v>4</v>
      </c>
      <c r="Q235" s="23"/>
      <c r="S235" t="s">
        <v>3621</v>
      </c>
      <c r="T235" t="str">
        <f t="shared" si="6"/>
        <v>02</v>
      </c>
      <c r="U235" t="s">
        <v>2359</v>
      </c>
      <c r="V235" s="22" t="s">
        <v>2360</v>
      </c>
      <c r="W235" s="22" t="s">
        <v>4725</v>
      </c>
    </row>
    <row r="236" spans="1:23">
      <c r="A236" s="23">
        <v>235</v>
      </c>
      <c r="B236" s="7" t="s">
        <v>281</v>
      </c>
      <c r="C236" s="344" t="s">
        <v>2716</v>
      </c>
      <c r="D236" s="343" t="s">
        <v>6301</v>
      </c>
      <c r="E236" s="22" t="s">
        <v>8276</v>
      </c>
      <c r="F236" s="60">
        <f t="shared" si="7"/>
        <v>48</v>
      </c>
      <c r="G236" s="344" t="s">
        <v>1140</v>
      </c>
      <c r="H236" s="343">
        <v>4</v>
      </c>
      <c r="Q236" s="23"/>
      <c r="S236" t="s">
        <v>3622</v>
      </c>
      <c r="T236" t="str">
        <f t="shared" si="6"/>
        <v>02</v>
      </c>
      <c r="U236" t="s">
        <v>2359</v>
      </c>
      <c r="V236" s="22" t="s">
        <v>2360</v>
      </c>
      <c r="W236" s="22" t="s">
        <v>4726</v>
      </c>
    </row>
    <row r="237" spans="1:23">
      <c r="A237" s="23">
        <v>236</v>
      </c>
      <c r="B237" s="7" t="s">
        <v>282</v>
      </c>
      <c r="C237" s="344" t="s">
        <v>2713</v>
      </c>
      <c r="D237" s="343" t="s">
        <v>6302</v>
      </c>
      <c r="E237" s="22" t="s">
        <v>8276</v>
      </c>
      <c r="F237" s="60">
        <f t="shared" si="7"/>
        <v>48</v>
      </c>
      <c r="G237" s="344" t="s">
        <v>1140</v>
      </c>
      <c r="H237" s="343">
        <v>3</v>
      </c>
      <c r="Q237" s="23"/>
      <c r="S237" t="s">
        <v>3623</v>
      </c>
      <c r="T237" t="str">
        <f t="shared" si="6"/>
        <v>02</v>
      </c>
      <c r="U237" t="s">
        <v>2359</v>
      </c>
      <c r="V237" s="22" t="s">
        <v>2360</v>
      </c>
      <c r="W237" s="22" t="s">
        <v>4727</v>
      </c>
    </row>
    <row r="238" spans="1:23">
      <c r="A238" s="23">
        <v>237</v>
      </c>
      <c r="B238" s="7" t="s">
        <v>283</v>
      </c>
      <c r="C238" s="344" t="s">
        <v>2711</v>
      </c>
      <c r="D238" s="343" t="s">
        <v>6303</v>
      </c>
      <c r="E238" s="22" t="s">
        <v>8276</v>
      </c>
      <c r="F238" s="60">
        <f t="shared" si="7"/>
        <v>48</v>
      </c>
      <c r="G238" s="344" t="s">
        <v>1140</v>
      </c>
      <c r="H238" s="343">
        <v>3</v>
      </c>
      <c r="Q238" s="23"/>
      <c r="S238" t="s">
        <v>3624</v>
      </c>
      <c r="T238" t="str">
        <f t="shared" si="6"/>
        <v>03</v>
      </c>
      <c r="U238" t="s">
        <v>2359</v>
      </c>
      <c r="V238" s="22" t="s">
        <v>2360</v>
      </c>
      <c r="W238" s="22" t="s">
        <v>4728</v>
      </c>
    </row>
    <row r="239" spans="1:23">
      <c r="A239" s="23">
        <v>238</v>
      </c>
      <c r="B239" s="7" t="s">
        <v>284</v>
      </c>
      <c r="C239" s="344" t="s">
        <v>2717</v>
      </c>
      <c r="D239" s="343" t="s">
        <v>6304</v>
      </c>
      <c r="E239" s="22" t="s">
        <v>8276</v>
      </c>
      <c r="F239" s="60">
        <f t="shared" si="7"/>
        <v>48</v>
      </c>
      <c r="G239" s="344" t="s">
        <v>1140</v>
      </c>
      <c r="H239" s="343">
        <v>3</v>
      </c>
      <c r="Q239" s="23"/>
      <c r="S239" t="s">
        <v>3625</v>
      </c>
      <c r="T239" t="str">
        <f t="shared" si="6"/>
        <v>03</v>
      </c>
      <c r="U239" t="s">
        <v>2359</v>
      </c>
      <c r="V239" s="22" t="s">
        <v>2360</v>
      </c>
      <c r="W239" s="22" t="s">
        <v>4729</v>
      </c>
    </row>
    <row r="240" spans="1:23">
      <c r="A240" s="23">
        <v>239</v>
      </c>
      <c r="B240" s="7" t="s">
        <v>286</v>
      </c>
      <c r="C240" s="344" t="s">
        <v>2714</v>
      </c>
      <c r="D240" s="343" t="s">
        <v>6305</v>
      </c>
      <c r="E240" s="22" t="s">
        <v>8276</v>
      </c>
      <c r="F240" s="60">
        <f t="shared" si="7"/>
        <v>48</v>
      </c>
      <c r="G240" s="344" t="s">
        <v>1140</v>
      </c>
      <c r="H240" s="343">
        <v>3</v>
      </c>
      <c r="Q240" s="23"/>
      <c r="S240" t="s">
        <v>3626</v>
      </c>
      <c r="T240" t="str">
        <f t="shared" si="6"/>
        <v>04</v>
      </c>
      <c r="U240" t="s">
        <v>2359</v>
      </c>
      <c r="V240" s="22" t="s">
        <v>2360</v>
      </c>
      <c r="W240" s="22" t="s">
        <v>4730</v>
      </c>
    </row>
    <row r="241" spans="1:23">
      <c r="A241" s="23">
        <v>240</v>
      </c>
      <c r="B241" s="7" t="s">
        <v>287</v>
      </c>
      <c r="C241" s="344" t="s">
        <v>2709</v>
      </c>
      <c r="D241" s="343" t="s">
        <v>6306</v>
      </c>
      <c r="E241" s="22" t="s">
        <v>8276</v>
      </c>
      <c r="F241" s="60">
        <f t="shared" si="7"/>
        <v>48</v>
      </c>
      <c r="G241" s="344" t="s">
        <v>1140</v>
      </c>
      <c r="H241" s="343">
        <v>3</v>
      </c>
      <c r="Q241" s="23"/>
      <c r="S241" t="s">
        <v>3627</v>
      </c>
      <c r="T241" t="str">
        <f t="shared" si="6"/>
        <v>02</v>
      </c>
      <c r="U241" t="s">
        <v>2359</v>
      </c>
      <c r="V241" s="22" t="s">
        <v>2360</v>
      </c>
      <c r="W241" s="22" t="s">
        <v>4731</v>
      </c>
    </row>
    <row r="242" spans="1:23">
      <c r="A242" s="23">
        <v>241</v>
      </c>
      <c r="B242" s="7" t="s">
        <v>288</v>
      </c>
      <c r="C242" s="344" t="s">
        <v>2712</v>
      </c>
      <c r="D242" s="343" t="s">
        <v>6307</v>
      </c>
      <c r="E242" s="22" t="s">
        <v>8276</v>
      </c>
      <c r="F242" s="60">
        <f t="shared" si="7"/>
        <v>48</v>
      </c>
      <c r="G242" s="344" t="s">
        <v>1140</v>
      </c>
      <c r="H242" s="343">
        <v>3</v>
      </c>
      <c r="Q242" s="23"/>
      <c r="S242" t="s">
        <v>3628</v>
      </c>
      <c r="T242" t="str">
        <f t="shared" si="6"/>
        <v>03</v>
      </c>
      <c r="U242" t="s">
        <v>2359</v>
      </c>
      <c r="V242" s="22" t="s">
        <v>2360</v>
      </c>
      <c r="W242" s="22" t="s">
        <v>4732</v>
      </c>
    </row>
    <row r="243" spans="1:23">
      <c r="A243" s="23">
        <v>242</v>
      </c>
      <c r="B243" s="7" t="s">
        <v>289</v>
      </c>
      <c r="C243" s="344" t="s">
        <v>2721</v>
      </c>
      <c r="D243" s="343" t="s">
        <v>6308</v>
      </c>
      <c r="E243" s="22" t="s">
        <v>8276</v>
      </c>
      <c r="F243" s="60">
        <f t="shared" si="7"/>
        <v>48</v>
      </c>
      <c r="G243" s="344" t="s">
        <v>1140</v>
      </c>
      <c r="H243" s="343">
        <v>2</v>
      </c>
      <c r="Q243" s="23"/>
      <c r="S243" t="s">
        <v>3629</v>
      </c>
      <c r="T243" t="str">
        <f t="shared" si="6"/>
        <v>02</v>
      </c>
      <c r="U243" t="s">
        <v>2359</v>
      </c>
      <c r="V243" s="22" t="s">
        <v>2360</v>
      </c>
      <c r="W243" s="22" t="s">
        <v>4733</v>
      </c>
    </row>
    <row r="244" spans="1:23">
      <c r="A244" s="23">
        <v>243</v>
      </c>
      <c r="B244" s="7" t="s">
        <v>290</v>
      </c>
      <c r="C244" s="344" t="s">
        <v>2720</v>
      </c>
      <c r="D244" s="343" t="s">
        <v>6309</v>
      </c>
      <c r="E244" s="22" t="s">
        <v>8276</v>
      </c>
      <c r="F244" s="60">
        <f t="shared" si="7"/>
        <v>48</v>
      </c>
      <c r="G244" s="344" t="s">
        <v>1140</v>
      </c>
      <c r="H244" s="343">
        <v>2</v>
      </c>
      <c r="Q244" s="23"/>
      <c r="S244" t="s">
        <v>3630</v>
      </c>
      <c r="T244" t="str">
        <f t="shared" si="6"/>
        <v>02</v>
      </c>
      <c r="U244" t="s">
        <v>2359</v>
      </c>
      <c r="V244" s="22" t="s">
        <v>2360</v>
      </c>
      <c r="W244" s="22" t="s">
        <v>4734</v>
      </c>
    </row>
    <row r="245" spans="1:23">
      <c r="A245" s="23">
        <v>244</v>
      </c>
      <c r="B245" s="7" t="s">
        <v>291</v>
      </c>
      <c r="C245" s="344" t="s">
        <v>2719</v>
      </c>
      <c r="D245" s="343" t="s">
        <v>6310</v>
      </c>
      <c r="E245" s="22" t="s">
        <v>8276</v>
      </c>
      <c r="F245" s="60">
        <f t="shared" si="7"/>
        <v>48</v>
      </c>
      <c r="G245" s="344" t="s">
        <v>1140</v>
      </c>
      <c r="H245" s="343">
        <v>2</v>
      </c>
      <c r="Q245" s="23"/>
      <c r="S245" t="s">
        <v>3631</v>
      </c>
      <c r="T245" t="str">
        <f t="shared" si="6"/>
        <v>02</v>
      </c>
      <c r="U245" t="s">
        <v>2359</v>
      </c>
      <c r="V245" s="22" t="s">
        <v>2360</v>
      </c>
      <c r="W245" s="22" t="s">
        <v>4639</v>
      </c>
    </row>
    <row r="246" spans="1:23">
      <c r="A246" s="23">
        <v>245</v>
      </c>
      <c r="B246" s="7" t="s">
        <v>292</v>
      </c>
      <c r="C246" s="344" t="s">
        <v>7258</v>
      </c>
      <c r="D246" s="343" t="s">
        <v>6311</v>
      </c>
      <c r="E246" s="22" t="s">
        <v>8276</v>
      </c>
      <c r="F246" s="60">
        <f t="shared" si="7"/>
        <v>48</v>
      </c>
      <c r="G246" s="344" t="s">
        <v>1140</v>
      </c>
      <c r="H246" s="343">
        <v>1</v>
      </c>
      <c r="Q246" s="23"/>
      <c r="S246" t="s">
        <v>3632</v>
      </c>
      <c r="T246" t="str">
        <f t="shared" si="6"/>
        <v>02</v>
      </c>
      <c r="U246" t="s">
        <v>2359</v>
      </c>
      <c r="V246" s="22" t="s">
        <v>2360</v>
      </c>
      <c r="W246" s="22" t="s">
        <v>4735</v>
      </c>
    </row>
    <row r="247" spans="1:23">
      <c r="A247" s="23">
        <v>246</v>
      </c>
      <c r="B247" s="7" t="s">
        <v>293</v>
      </c>
      <c r="C247" s="344" t="s">
        <v>7259</v>
      </c>
      <c r="D247" s="343" t="s">
        <v>6312</v>
      </c>
      <c r="E247" s="22" t="s">
        <v>8276</v>
      </c>
      <c r="F247" s="60">
        <f t="shared" si="7"/>
        <v>48</v>
      </c>
      <c r="G247" s="344" t="s">
        <v>1140</v>
      </c>
      <c r="H247" s="343">
        <v>1</v>
      </c>
      <c r="Q247" s="23"/>
      <c r="S247" t="s">
        <v>3633</v>
      </c>
      <c r="T247" t="str">
        <f t="shared" si="6"/>
        <v>02</v>
      </c>
      <c r="U247" t="s">
        <v>2359</v>
      </c>
      <c r="V247" s="22" t="s">
        <v>2360</v>
      </c>
      <c r="W247" s="22" t="s">
        <v>4682</v>
      </c>
    </row>
    <row r="248" spans="1:23">
      <c r="A248" s="23">
        <v>247</v>
      </c>
      <c r="B248" s="7" t="s">
        <v>294</v>
      </c>
      <c r="C248" s="344" t="s">
        <v>7260</v>
      </c>
      <c r="D248" s="343" t="s">
        <v>6313</v>
      </c>
      <c r="E248" s="22" t="s">
        <v>8276</v>
      </c>
      <c r="F248" s="60">
        <f t="shared" si="7"/>
        <v>48</v>
      </c>
      <c r="G248" s="344" t="s">
        <v>1140</v>
      </c>
      <c r="H248" s="343">
        <v>1</v>
      </c>
      <c r="Q248" s="23"/>
      <c r="S248" t="s">
        <v>3634</v>
      </c>
      <c r="T248" t="str">
        <f t="shared" si="6"/>
        <v>03</v>
      </c>
      <c r="U248" t="s">
        <v>2359</v>
      </c>
      <c r="V248" s="22" t="s">
        <v>2360</v>
      </c>
      <c r="W248" s="22" t="s">
        <v>4736</v>
      </c>
    </row>
    <row r="249" spans="1:23">
      <c r="A249" s="23">
        <v>248</v>
      </c>
      <c r="B249" s="7" t="s">
        <v>295</v>
      </c>
      <c r="C249" s="344" t="s">
        <v>7261</v>
      </c>
      <c r="D249" s="343" t="s">
        <v>6314</v>
      </c>
      <c r="E249" s="22" t="s">
        <v>8276</v>
      </c>
      <c r="F249" s="60">
        <f t="shared" si="7"/>
        <v>48</v>
      </c>
      <c r="G249" s="344" t="s">
        <v>1140</v>
      </c>
      <c r="H249" s="343">
        <v>1</v>
      </c>
      <c r="Q249" s="23"/>
      <c r="S249" t="s">
        <v>3635</v>
      </c>
      <c r="T249" t="str">
        <f t="shared" si="6"/>
        <v>04</v>
      </c>
      <c r="U249" t="s">
        <v>2359</v>
      </c>
      <c r="V249" s="22" t="s">
        <v>2360</v>
      </c>
      <c r="W249" s="22" t="s">
        <v>4737</v>
      </c>
    </row>
    <row r="250" spans="1:23">
      <c r="A250" s="23">
        <v>249</v>
      </c>
      <c r="B250" s="7" t="s">
        <v>296</v>
      </c>
      <c r="C250" s="344" t="s">
        <v>7262</v>
      </c>
      <c r="D250" s="343" t="s">
        <v>6315</v>
      </c>
      <c r="E250" s="22" t="s">
        <v>8276</v>
      </c>
      <c r="F250" s="60">
        <f t="shared" si="7"/>
        <v>48</v>
      </c>
      <c r="G250" s="344" t="s">
        <v>1140</v>
      </c>
      <c r="H250" s="343">
        <v>1</v>
      </c>
      <c r="Q250" s="23"/>
      <c r="S250" t="s">
        <v>3636</v>
      </c>
      <c r="T250" t="str">
        <f t="shared" si="6"/>
        <v>02</v>
      </c>
      <c r="U250" t="s">
        <v>2359</v>
      </c>
      <c r="V250" s="22" t="s">
        <v>2360</v>
      </c>
      <c r="W250" s="22" t="s">
        <v>4738</v>
      </c>
    </row>
    <row r="251" spans="1:23">
      <c r="A251" s="23">
        <v>250</v>
      </c>
      <c r="B251" s="7" t="s">
        <v>297</v>
      </c>
      <c r="C251" s="344" t="s">
        <v>7263</v>
      </c>
      <c r="D251" s="343" t="s">
        <v>6316</v>
      </c>
      <c r="E251" s="22" t="s">
        <v>8276</v>
      </c>
      <c r="F251" s="60">
        <f t="shared" si="7"/>
        <v>48</v>
      </c>
      <c r="G251" s="344" t="s">
        <v>1140</v>
      </c>
      <c r="H251" s="343">
        <v>1</v>
      </c>
      <c r="Q251" s="23"/>
      <c r="S251" t="s">
        <v>3637</v>
      </c>
      <c r="T251" t="str">
        <f t="shared" si="6"/>
        <v>01</v>
      </c>
      <c r="U251" t="s">
        <v>2359</v>
      </c>
      <c r="V251" s="22" t="s">
        <v>2360</v>
      </c>
      <c r="W251" s="22" t="s">
        <v>4739</v>
      </c>
    </row>
    <row r="252" spans="1:23">
      <c r="A252" s="23">
        <v>251</v>
      </c>
      <c r="B252" s="7" t="s">
        <v>298</v>
      </c>
      <c r="C252" s="344" t="s">
        <v>7264</v>
      </c>
      <c r="D252" s="343" t="s">
        <v>6317</v>
      </c>
      <c r="E252" s="22" t="s">
        <v>8276</v>
      </c>
      <c r="F252" s="60">
        <f t="shared" si="7"/>
        <v>48</v>
      </c>
      <c r="G252" s="344" t="s">
        <v>1140</v>
      </c>
      <c r="H252" s="343">
        <v>1</v>
      </c>
      <c r="Q252" s="23"/>
      <c r="S252" t="s">
        <v>3638</v>
      </c>
      <c r="T252" t="str">
        <f t="shared" si="6"/>
        <v>00</v>
      </c>
      <c r="U252" t="s">
        <v>2359</v>
      </c>
      <c r="V252" s="22" t="s">
        <v>2360</v>
      </c>
      <c r="W252" s="22" t="s">
        <v>2393</v>
      </c>
    </row>
    <row r="253" spans="1:23">
      <c r="A253" s="23">
        <v>252</v>
      </c>
      <c r="B253" s="7" t="s">
        <v>299</v>
      </c>
      <c r="C253" s="344" t="s">
        <v>2731</v>
      </c>
      <c r="D253" s="343" t="s">
        <v>6318</v>
      </c>
      <c r="E253" s="22" t="s">
        <v>8276</v>
      </c>
      <c r="F253" s="60">
        <f t="shared" si="7"/>
        <v>48</v>
      </c>
      <c r="G253" s="344" t="s">
        <v>1169</v>
      </c>
      <c r="H253" s="343">
        <v>4</v>
      </c>
      <c r="Q253" s="23"/>
      <c r="S253" t="s">
        <v>3639</v>
      </c>
      <c r="T253" t="str">
        <f t="shared" si="6"/>
        <v>99</v>
      </c>
      <c r="U253" t="s">
        <v>2359</v>
      </c>
      <c r="V253" s="22" t="s">
        <v>2360</v>
      </c>
      <c r="W253" s="22" t="s">
        <v>2426</v>
      </c>
    </row>
    <row r="254" spans="1:23">
      <c r="A254" s="23">
        <v>253</v>
      </c>
      <c r="B254" s="7" t="s">
        <v>300</v>
      </c>
      <c r="C254" s="344" t="s">
        <v>2730</v>
      </c>
      <c r="D254" s="343" t="s">
        <v>6319</v>
      </c>
      <c r="E254" s="22" t="s">
        <v>8276</v>
      </c>
      <c r="F254" s="60">
        <f t="shared" si="7"/>
        <v>48</v>
      </c>
      <c r="G254" s="344" t="s">
        <v>1169</v>
      </c>
      <c r="H254" s="343">
        <v>4</v>
      </c>
      <c r="Q254" s="23"/>
      <c r="S254" t="s">
        <v>3640</v>
      </c>
      <c r="T254" t="str">
        <f t="shared" si="6"/>
        <v>98</v>
      </c>
      <c r="U254" t="s">
        <v>2359</v>
      </c>
      <c r="V254" s="22" t="s">
        <v>2360</v>
      </c>
      <c r="W254" s="22" t="s">
        <v>2422</v>
      </c>
    </row>
    <row r="255" spans="1:23">
      <c r="A255" s="23">
        <v>254</v>
      </c>
      <c r="B255" s="7" t="s">
        <v>301</v>
      </c>
      <c r="C255" s="344" t="s">
        <v>2729</v>
      </c>
      <c r="D255" s="343" t="s">
        <v>6320</v>
      </c>
      <c r="E255" s="22" t="s">
        <v>8276</v>
      </c>
      <c r="F255" s="60">
        <f t="shared" si="7"/>
        <v>48</v>
      </c>
      <c r="G255" s="344" t="s">
        <v>1169</v>
      </c>
      <c r="H255" s="343">
        <v>4</v>
      </c>
      <c r="Q255" s="23"/>
      <c r="S255" t="s">
        <v>3641</v>
      </c>
      <c r="T255" t="str">
        <f t="shared" si="6"/>
        <v>99</v>
      </c>
      <c r="U255" t="s">
        <v>2359</v>
      </c>
      <c r="V255" s="22" t="s">
        <v>2360</v>
      </c>
      <c r="W255" s="22" t="s">
        <v>2495</v>
      </c>
    </row>
    <row r="256" spans="1:23">
      <c r="A256" s="23">
        <v>255</v>
      </c>
      <c r="B256" s="7" t="s">
        <v>302</v>
      </c>
      <c r="C256" s="344" t="s">
        <v>2726</v>
      </c>
      <c r="D256" s="343" t="s">
        <v>6321</v>
      </c>
      <c r="E256" s="22" t="s">
        <v>8276</v>
      </c>
      <c r="F256" s="60">
        <f t="shared" si="7"/>
        <v>48</v>
      </c>
      <c r="G256" s="344" t="s">
        <v>1169</v>
      </c>
      <c r="H256" s="343">
        <v>4</v>
      </c>
      <c r="Q256" s="23"/>
      <c r="S256" t="s">
        <v>3642</v>
      </c>
      <c r="T256" t="str">
        <f t="shared" si="6"/>
        <v>01</v>
      </c>
      <c r="U256" t="s">
        <v>2359</v>
      </c>
      <c r="V256" s="22" t="s">
        <v>2360</v>
      </c>
      <c r="W256" s="22" t="s">
        <v>4740</v>
      </c>
    </row>
    <row r="257" spans="1:23">
      <c r="A257" s="23">
        <v>256</v>
      </c>
      <c r="B257" s="7" t="s">
        <v>303</v>
      </c>
      <c r="C257" s="344" t="s">
        <v>2728</v>
      </c>
      <c r="D257" s="343" t="s">
        <v>6322</v>
      </c>
      <c r="E257" s="22" t="s">
        <v>8276</v>
      </c>
      <c r="F257" s="60">
        <f t="shared" si="7"/>
        <v>48</v>
      </c>
      <c r="G257" s="344" t="s">
        <v>1169</v>
      </c>
      <c r="H257" s="343">
        <v>4</v>
      </c>
      <c r="Q257" s="23"/>
      <c r="S257" t="s">
        <v>3643</v>
      </c>
      <c r="T257" t="str">
        <f t="shared" si="6"/>
        <v>02</v>
      </c>
      <c r="U257" t="s">
        <v>2359</v>
      </c>
      <c r="V257" s="22" t="s">
        <v>2360</v>
      </c>
      <c r="W257" s="22" t="s">
        <v>4741</v>
      </c>
    </row>
    <row r="258" spans="1:23">
      <c r="A258" s="23">
        <v>257</v>
      </c>
      <c r="B258" s="7" t="s">
        <v>304</v>
      </c>
      <c r="C258" s="344" t="s">
        <v>2727</v>
      </c>
      <c r="D258" s="343" t="s">
        <v>6323</v>
      </c>
      <c r="E258" s="22" t="s">
        <v>8276</v>
      </c>
      <c r="F258" s="60">
        <f t="shared" si="7"/>
        <v>48</v>
      </c>
      <c r="G258" s="344" t="s">
        <v>1169</v>
      </c>
      <c r="H258" s="343">
        <v>4</v>
      </c>
      <c r="Q258" s="23"/>
      <c r="S258" t="s">
        <v>3644</v>
      </c>
      <c r="T258" t="str">
        <f t="shared" ref="T258:T321" si="8">LEFT(W258,2)</f>
        <v>98</v>
      </c>
      <c r="U258" t="s">
        <v>2359</v>
      </c>
      <c r="V258" s="22" t="s">
        <v>2360</v>
      </c>
      <c r="W258" s="22" t="s">
        <v>2420</v>
      </c>
    </row>
    <row r="259" spans="1:23">
      <c r="A259" s="23">
        <v>258</v>
      </c>
      <c r="B259" s="7" t="s">
        <v>305</v>
      </c>
      <c r="C259" s="344" t="s">
        <v>2725</v>
      </c>
      <c r="D259" s="343" t="s">
        <v>6324</v>
      </c>
      <c r="E259" s="22" t="s">
        <v>8276</v>
      </c>
      <c r="F259" s="60">
        <f t="shared" si="7"/>
        <v>48</v>
      </c>
      <c r="G259" s="344" t="s">
        <v>1169</v>
      </c>
      <c r="H259" s="343">
        <v>4</v>
      </c>
      <c r="Q259" s="23"/>
      <c r="S259" t="s">
        <v>3645</v>
      </c>
      <c r="T259" t="str">
        <f t="shared" si="8"/>
        <v>97</v>
      </c>
      <c r="U259" t="s">
        <v>2359</v>
      </c>
      <c r="V259" s="22" t="s">
        <v>2360</v>
      </c>
      <c r="W259" s="22" t="s">
        <v>2429</v>
      </c>
    </row>
    <row r="260" spans="1:23">
      <c r="A260" s="23">
        <v>259</v>
      </c>
      <c r="B260" s="7" t="s">
        <v>306</v>
      </c>
      <c r="C260" s="344" t="s">
        <v>7265</v>
      </c>
      <c r="D260" s="343" t="s">
        <v>6325</v>
      </c>
      <c r="E260" s="22" t="s">
        <v>8276</v>
      </c>
      <c r="F260" s="60">
        <f t="shared" ref="F260:F323" si="9">VLOOKUP(E260,$N$2:$O$49,2,FALSE)</f>
        <v>48</v>
      </c>
      <c r="G260" s="344" t="s">
        <v>1169</v>
      </c>
      <c r="H260" s="343">
        <v>4</v>
      </c>
      <c r="Q260" s="23"/>
      <c r="S260" t="s">
        <v>3646</v>
      </c>
      <c r="T260" t="str">
        <f t="shared" si="8"/>
        <v>03</v>
      </c>
      <c r="U260" t="s">
        <v>2359</v>
      </c>
      <c r="V260" s="22" t="s">
        <v>2360</v>
      </c>
      <c r="W260" s="22" t="s">
        <v>4742</v>
      </c>
    </row>
    <row r="261" spans="1:23">
      <c r="A261" s="23">
        <v>260</v>
      </c>
      <c r="B261" s="7" t="s">
        <v>307</v>
      </c>
      <c r="C261" s="344" t="s">
        <v>2732</v>
      </c>
      <c r="D261" s="343" t="s">
        <v>6326</v>
      </c>
      <c r="E261" s="22" t="s">
        <v>8276</v>
      </c>
      <c r="F261" s="60">
        <f t="shared" si="9"/>
        <v>48</v>
      </c>
      <c r="G261" s="344" t="s">
        <v>1169</v>
      </c>
      <c r="H261" s="343">
        <v>3</v>
      </c>
      <c r="Q261" s="23"/>
      <c r="S261" t="s">
        <v>3647</v>
      </c>
      <c r="T261" t="str">
        <f t="shared" si="8"/>
        <v>99</v>
      </c>
      <c r="U261" t="s">
        <v>2359</v>
      </c>
      <c r="V261" s="22" t="s">
        <v>2360</v>
      </c>
      <c r="W261" s="22" t="s">
        <v>2547</v>
      </c>
    </row>
    <row r="262" spans="1:23">
      <c r="A262" s="23">
        <v>261</v>
      </c>
      <c r="B262" s="7" t="s">
        <v>308</v>
      </c>
      <c r="C262" s="344" t="s">
        <v>2737</v>
      </c>
      <c r="D262" s="343" t="s">
        <v>6327</v>
      </c>
      <c r="E262" s="22" t="s">
        <v>8276</v>
      </c>
      <c r="F262" s="60">
        <f t="shared" si="9"/>
        <v>48</v>
      </c>
      <c r="G262" s="344" t="s">
        <v>1169</v>
      </c>
      <c r="H262" s="343">
        <v>3</v>
      </c>
      <c r="Q262" s="23"/>
      <c r="S262" t="s">
        <v>3648</v>
      </c>
      <c r="T262" t="str">
        <f t="shared" si="8"/>
        <v>01</v>
      </c>
      <c r="U262" t="s">
        <v>2359</v>
      </c>
      <c r="V262" s="22" t="s">
        <v>2360</v>
      </c>
      <c r="W262" s="22" t="s">
        <v>4743</v>
      </c>
    </row>
    <row r="263" spans="1:23">
      <c r="A263" s="23">
        <v>262</v>
      </c>
      <c r="B263" s="7" t="s">
        <v>309</v>
      </c>
      <c r="C263" s="344" t="s">
        <v>2736</v>
      </c>
      <c r="D263" s="343" t="s">
        <v>6328</v>
      </c>
      <c r="E263" s="22" t="s">
        <v>8276</v>
      </c>
      <c r="F263" s="60">
        <f t="shared" si="9"/>
        <v>48</v>
      </c>
      <c r="G263" s="344" t="s">
        <v>1169</v>
      </c>
      <c r="H263" s="343">
        <v>3</v>
      </c>
      <c r="Q263" s="23"/>
      <c r="S263" t="s">
        <v>3649</v>
      </c>
      <c r="T263" t="str">
        <f t="shared" si="8"/>
        <v>01</v>
      </c>
      <c r="U263" t="s">
        <v>2359</v>
      </c>
      <c r="V263" s="22" t="s">
        <v>2360</v>
      </c>
      <c r="W263" s="22" t="s">
        <v>4744</v>
      </c>
    </row>
    <row r="264" spans="1:23">
      <c r="A264" s="23">
        <v>263</v>
      </c>
      <c r="B264" s="7" t="s">
        <v>310</v>
      </c>
      <c r="C264" s="344" t="s">
        <v>2733</v>
      </c>
      <c r="D264" s="343" t="s">
        <v>6329</v>
      </c>
      <c r="E264" s="22" t="s">
        <v>8276</v>
      </c>
      <c r="F264" s="60">
        <f t="shared" si="9"/>
        <v>48</v>
      </c>
      <c r="G264" s="344" t="s">
        <v>1169</v>
      </c>
      <c r="H264" s="343">
        <v>3</v>
      </c>
      <c r="Q264" s="23"/>
      <c r="S264" t="s">
        <v>3650</v>
      </c>
      <c r="T264" t="str">
        <f t="shared" si="8"/>
        <v>02</v>
      </c>
      <c r="U264" t="s">
        <v>2359</v>
      </c>
      <c r="V264" s="22" t="s">
        <v>2360</v>
      </c>
      <c r="W264" s="22" t="s">
        <v>4745</v>
      </c>
    </row>
    <row r="265" spans="1:23">
      <c r="A265" s="23">
        <v>264</v>
      </c>
      <c r="B265" s="7" t="s">
        <v>311</v>
      </c>
      <c r="C265" s="344" t="s">
        <v>2735</v>
      </c>
      <c r="D265" s="343" t="s">
        <v>6330</v>
      </c>
      <c r="E265" s="22" t="s">
        <v>8276</v>
      </c>
      <c r="F265" s="60">
        <f t="shared" si="9"/>
        <v>48</v>
      </c>
      <c r="G265" s="344" t="s">
        <v>1169</v>
      </c>
      <c r="H265" s="343">
        <v>3</v>
      </c>
      <c r="Q265" s="23"/>
      <c r="S265" t="s">
        <v>3651</v>
      </c>
      <c r="T265" t="str">
        <f t="shared" si="8"/>
        <v>01</v>
      </c>
      <c r="U265" t="s">
        <v>2359</v>
      </c>
      <c r="V265" s="22" t="s">
        <v>2360</v>
      </c>
      <c r="W265" s="22" t="s">
        <v>4746</v>
      </c>
    </row>
    <row r="266" spans="1:23">
      <c r="A266" s="23">
        <v>265</v>
      </c>
      <c r="B266" s="7" t="s">
        <v>312</v>
      </c>
      <c r="C266" s="344" t="s">
        <v>2734</v>
      </c>
      <c r="D266" s="343" t="s">
        <v>6331</v>
      </c>
      <c r="E266" s="22" t="s">
        <v>8276</v>
      </c>
      <c r="F266" s="60">
        <f t="shared" si="9"/>
        <v>48</v>
      </c>
      <c r="G266" s="344" t="s">
        <v>1169</v>
      </c>
      <c r="H266" s="343">
        <v>3</v>
      </c>
      <c r="Q266" s="23"/>
      <c r="S266" t="s">
        <v>3652</v>
      </c>
      <c r="T266" t="str">
        <f t="shared" si="8"/>
        <v>02</v>
      </c>
      <c r="U266" t="s">
        <v>2359</v>
      </c>
      <c r="V266" s="22" t="s">
        <v>2360</v>
      </c>
      <c r="W266" s="22" t="s">
        <v>4747</v>
      </c>
    </row>
    <row r="267" spans="1:23">
      <c r="A267" s="23">
        <v>266</v>
      </c>
      <c r="B267" s="7" t="s">
        <v>313</v>
      </c>
      <c r="C267" s="344" t="s">
        <v>3227</v>
      </c>
      <c r="D267" s="343" t="s">
        <v>6332</v>
      </c>
      <c r="E267" s="22" t="s">
        <v>8276</v>
      </c>
      <c r="F267" s="60">
        <f t="shared" si="9"/>
        <v>48</v>
      </c>
      <c r="G267" s="344" t="s">
        <v>1169</v>
      </c>
      <c r="H267" s="343">
        <v>2</v>
      </c>
      <c r="Q267" s="23"/>
      <c r="S267" t="s">
        <v>3653</v>
      </c>
      <c r="T267" t="str">
        <f t="shared" si="8"/>
        <v>00</v>
      </c>
      <c r="U267" t="s">
        <v>2359</v>
      </c>
      <c r="V267" s="22" t="s">
        <v>2360</v>
      </c>
      <c r="W267" s="22" t="s">
        <v>2425</v>
      </c>
    </row>
    <row r="268" spans="1:23">
      <c r="A268" s="23">
        <v>267</v>
      </c>
      <c r="B268" s="7" t="s">
        <v>314</v>
      </c>
      <c r="C268" s="344" t="s">
        <v>3368</v>
      </c>
      <c r="D268" s="343" t="s">
        <v>6333</v>
      </c>
      <c r="E268" s="22" t="s">
        <v>8276</v>
      </c>
      <c r="F268" s="60">
        <f t="shared" si="9"/>
        <v>48</v>
      </c>
      <c r="G268" s="344" t="s">
        <v>1169</v>
      </c>
      <c r="H268" s="343">
        <v>2</v>
      </c>
      <c r="Q268" s="23"/>
      <c r="S268" t="s">
        <v>3654</v>
      </c>
      <c r="T268" t="str">
        <f t="shared" si="8"/>
        <v>02</v>
      </c>
      <c r="U268" t="s">
        <v>2359</v>
      </c>
      <c r="V268" s="22" t="s">
        <v>2360</v>
      </c>
      <c r="W268" s="22" t="s">
        <v>4641</v>
      </c>
    </row>
    <row r="269" spans="1:23">
      <c r="A269" s="23">
        <v>268</v>
      </c>
      <c r="B269" s="7" t="s">
        <v>315</v>
      </c>
      <c r="C269" s="344" t="s">
        <v>3366</v>
      </c>
      <c r="D269" s="343" t="s">
        <v>6334</v>
      </c>
      <c r="E269" s="22" t="s">
        <v>8276</v>
      </c>
      <c r="F269" s="60">
        <f t="shared" si="9"/>
        <v>48</v>
      </c>
      <c r="G269" s="344" t="s">
        <v>1169</v>
      </c>
      <c r="H269" s="343">
        <v>2</v>
      </c>
      <c r="Q269" s="23"/>
      <c r="S269" t="s">
        <v>3655</v>
      </c>
      <c r="T269" t="str">
        <f t="shared" si="8"/>
        <v>00</v>
      </c>
      <c r="U269" t="s">
        <v>2359</v>
      </c>
      <c r="V269" s="22" t="s">
        <v>2360</v>
      </c>
      <c r="W269" s="22" t="s">
        <v>2423</v>
      </c>
    </row>
    <row r="270" spans="1:23">
      <c r="A270" s="23">
        <v>269</v>
      </c>
      <c r="B270" s="7" t="s">
        <v>316</v>
      </c>
      <c r="C270" s="344" t="s">
        <v>3367</v>
      </c>
      <c r="D270" s="343" t="s">
        <v>6335</v>
      </c>
      <c r="E270" s="22" t="s">
        <v>8276</v>
      </c>
      <c r="F270" s="60">
        <f t="shared" si="9"/>
        <v>48</v>
      </c>
      <c r="G270" s="344" t="s">
        <v>1169</v>
      </c>
      <c r="H270" s="343">
        <v>2</v>
      </c>
      <c r="Q270" s="23"/>
      <c r="S270" t="s">
        <v>3656</v>
      </c>
      <c r="T270" t="str">
        <f t="shared" si="8"/>
        <v>00</v>
      </c>
      <c r="U270" t="s">
        <v>2359</v>
      </c>
      <c r="V270" s="22" t="s">
        <v>2360</v>
      </c>
      <c r="W270" s="22" t="s">
        <v>2599</v>
      </c>
    </row>
    <row r="271" spans="1:23">
      <c r="A271" s="23">
        <v>270</v>
      </c>
      <c r="B271" s="7" t="s">
        <v>317</v>
      </c>
      <c r="C271" s="344" t="s">
        <v>3365</v>
      </c>
      <c r="D271" s="343" t="s">
        <v>6336</v>
      </c>
      <c r="E271" s="22" t="s">
        <v>8276</v>
      </c>
      <c r="F271" s="60">
        <f t="shared" si="9"/>
        <v>48</v>
      </c>
      <c r="G271" s="344" t="s">
        <v>1169</v>
      </c>
      <c r="H271" s="343">
        <v>2</v>
      </c>
      <c r="Q271" s="23"/>
      <c r="S271" t="s">
        <v>3657</v>
      </c>
      <c r="T271" t="str">
        <f t="shared" si="8"/>
        <v>01</v>
      </c>
      <c r="U271" t="s">
        <v>2359</v>
      </c>
      <c r="V271" s="22" t="s">
        <v>2360</v>
      </c>
      <c r="W271" s="22" t="s">
        <v>4656</v>
      </c>
    </row>
    <row r="272" spans="1:23">
      <c r="A272" s="23">
        <v>271</v>
      </c>
      <c r="B272" s="7" t="s">
        <v>318</v>
      </c>
      <c r="C272" s="344" t="s">
        <v>6025</v>
      </c>
      <c r="D272" s="343" t="s">
        <v>6337</v>
      </c>
      <c r="E272" s="22" t="s">
        <v>8276</v>
      </c>
      <c r="F272" s="60">
        <f t="shared" si="9"/>
        <v>48</v>
      </c>
      <c r="G272" s="344" t="s">
        <v>1169</v>
      </c>
      <c r="H272" s="343">
        <v>2</v>
      </c>
      <c r="Q272" s="23"/>
      <c r="S272" t="s">
        <v>3658</v>
      </c>
      <c r="T272" t="str">
        <f t="shared" si="8"/>
        <v>98</v>
      </c>
      <c r="U272" t="s">
        <v>2359</v>
      </c>
      <c r="V272" s="22" t="s">
        <v>2360</v>
      </c>
      <c r="W272" s="22" t="s">
        <v>2431</v>
      </c>
    </row>
    <row r="273" spans="1:23">
      <c r="A273" s="23">
        <v>272</v>
      </c>
      <c r="B273" s="7" t="s">
        <v>319</v>
      </c>
      <c r="C273" s="344" t="s">
        <v>7266</v>
      </c>
      <c r="D273" s="343" t="s">
        <v>6338</v>
      </c>
      <c r="E273" s="22" t="s">
        <v>8276</v>
      </c>
      <c r="F273" s="60">
        <f t="shared" si="9"/>
        <v>48</v>
      </c>
      <c r="G273" s="344" t="s">
        <v>1169</v>
      </c>
      <c r="H273" s="343">
        <v>2</v>
      </c>
      <c r="Q273" s="23"/>
      <c r="S273" t="s">
        <v>3659</v>
      </c>
      <c r="T273" t="str">
        <f t="shared" si="8"/>
        <v>98</v>
      </c>
      <c r="U273" t="s">
        <v>2359</v>
      </c>
      <c r="V273" s="22" t="s">
        <v>2360</v>
      </c>
      <c r="W273" s="22" t="s">
        <v>2427</v>
      </c>
    </row>
    <row r="274" spans="1:23">
      <c r="A274" s="23">
        <v>273</v>
      </c>
      <c r="B274" s="7" t="s">
        <v>320</v>
      </c>
      <c r="C274" s="344" t="s">
        <v>2738</v>
      </c>
      <c r="D274" s="343" t="s">
        <v>6339</v>
      </c>
      <c r="E274" s="22" t="s">
        <v>8276</v>
      </c>
      <c r="F274" s="60">
        <f t="shared" si="9"/>
        <v>48</v>
      </c>
      <c r="G274" s="344" t="s">
        <v>2258</v>
      </c>
      <c r="H274" s="343">
        <v>4</v>
      </c>
      <c r="Q274" s="23"/>
      <c r="S274" t="s">
        <v>3660</v>
      </c>
      <c r="T274" t="str">
        <f t="shared" si="8"/>
        <v>99</v>
      </c>
      <c r="U274" t="s">
        <v>2359</v>
      </c>
      <c r="V274" s="22" t="s">
        <v>2360</v>
      </c>
      <c r="W274" s="22" t="s">
        <v>4748</v>
      </c>
    </row>
    <row r="275" spans="1:23">
      <c r="A275" s="23">
        <v>274</v>
      </c>
      <c r="B275" s="7" t="s">
        <v>321</v>
      </c>
      <c r="C275" s="344" t="s">
        <v>2739</v>
      </c>
      <c r="D275" s="343" t="s">
        <v>6340</v>
      </c>
      <c r="E275" s="22" t="s">
        <v>8276</v>
      </c>
      <c r="F275" s="60">
        <f t="shared" si="9"/>
        <v>48</v>
      </c>
      <c r="G275" s="344" t="s">
        <v>2258</v>
      </c>
      <c r="H275" s="343">
        <v>4</v>
      </c>
      <c r="Q275" s="23"/>
      <c r="S275" t="s">
        <v>3661</v>
      </c>
      <c r="T275" t="str">
        <f t="shared" si="8"/>
        <v>98</v>
      </c>
      <c r="U275" t="s">
        <v>2359</v>
      </c>
      <c r="V275" s="22" t="s">
        <v>2360</v>
      </c>
      <c r="W275" s="22" t="s">
        <v>2506</v>
      </c>
    </row>
    <row r="276" spans="1:23">
      <c r="A276" s="23">
        <v>275</v>
      </c>
      <c r="B276" s="7" t="s">
        <v>322</v>
      </c>
      <c r="C276" s="344" t="s">
        <v>2740</v>
      </c>
      <c r="D276" s="343" t="s">
        <v>6341</v>
      </c>
      <c r="E276" s="22" t="s">
        <v>8276</v>
      </c>
      <c r="F276" s="60">
        <f t="shared" si="9"/>
        <v>48</v>
      </c>
      <c r="G276" s="344" t="s">
        <v>2258</v>
      </c>
      <c r="H276" s="343">
        <v>4</v>
      </c>
      <c r="Q276" s="23"/>
      <c r="S276" t="s">
        <v>3662</v>
      </c>
      <c r="T276" t="str">
        <f t="shared" si="8"/>
        <v>01</v>
      </c>
      <c r="U276" t="s">
        <v>2359</v>
      </c>
      <c r="V276" s="22" t="s">
        <v>2360</v>
      </c>
      <c r="W276" s="22" t="s">
        <v>4572</v>
      </c>
    </row>
    <row r="277" spans="1:23">
      <c r="A277" s="23">
        <v>276</v>
      </c>
      <c r="B277" s="7" t="s">
        <v>323</v>
      </c>
      <c r="C277" s="344" t="s">
        <v>2741</v>
      </c>
      <c r="D277" s="343" t="s">
        <v>6342</v>
      </c>
      <c r="E277" s="22" t="s">
        <v>8276</v>
      </c>
      <c r="F277" s="60">
        <f t="shared" si="9"/>
        <v>48</v>
      </c>
      <c r="G277" s="344" t="s">
        <v>2258</v>
      </c>
      <c r="H277" s="343">
        <v>4</v>
      </c>
      <c r="Q277" s="23"/>
      <c r="S277" t="s">
        <v>3663</v>
      </c>
      <c r="T277" t="str">
        <f t="shared" si="8"/>
        <v>98</v>
      </c>
      <c r="U277" t="s">
        <v>2359</v>
      </c>
      <c r="V277" s="22" t="s">
        <v>2360</v>
      </c>
      <c r="W277" s="22" t="s">
        <v>2430</v>
      </c>
    </row>
    <row r="278" spans="1:23">
      <c r="A278" s="23">
        <v>277</v>
      </c>
      <c r="B278" s="7" t="s">
        <v>324</v>
      </c>
      <c r="C278" s="344" t="s">
        <v>2742</v>
      </c>
      <c r="D278" s="343" t="s">
        <v>6343</v>
      </c>
      <c r="E278" s="22" t="s">
        <v>8276</v>
      </c>
      <c r="F278" s="60">
        <f t="shared" si="9"/>
        <v>48</v>
      </c>
      <c r="G278" s="344" t="s">
        <v>2258</v>
      </c>
      <c r="H278" s="343">
        <v>4</v>
      </c>
      <c r="Q278" s="23"/>
      <c r="S278" t="s">
        <v>3664</v>
      </c>
      <c r="T278" t="str">
        <f t="shared" si="8"/>
        <v>02</v>
      </c>
      <c r="U278" t="s">
        <v>2359</v>
      </c>
      <c r="V278" s="22" t="s">
        <v>2360</v>
      </c>
      <c r="W278" s="22" t="s">
        <v>4749</v>
      </c>
    </row>
    <row r="279" spans="1:23">
      <c r="A279" s="23">
        <v>278</v>
      </c>
      <c r="B279" s="7" t="s">
        <v>325</v>
      </c>
      <c r="C279" s="344" t="s">
        <v>2743</v>
      </c>
      <c r="D279" s="343" t="s">
        <v>6344</v>
      </c>
      <c r="E279" s="22" t="s">
        <v>8276</v>
      </c>
      <c r="F279" s="60">
        <f t="shared" si="9"/>
        <v>48</v>
      </c>
      <c r="G279" s="344" t="s">
        <v>2258</v>
      </c>
      <c r="H279" s="343">
        <v>4</v>
      </c>
      <c r="Q279" s="23"/>
      <c r="S279" t="s">
        <v>3665</v>
      </c>
      <c r="T279" t="str">
        <f t="shared" si="8"/>
        <v>02</v>
      </c>
      <c r="U279" t="s">
        <v>2359</v>
      </c>
      <c r="V279" s="22" t="s">
        <v>2360</v>
      </c>
      <c r="W279" s="22" t="s">
        <v>4750</v>
      </c>
    </row>
    <row r="280" spans="1:23">
      <c r="A280" s="23">
        <v>279</v>
      </c>
      <c r="B280" s="7" t="s">
        <v>326</v>
      </c>
      <c r="C280" s="344" t="s">
        <v>2744</v>
      </c>
      <c r="D280" s="343" t="s">
        <v>6345</v>
      </c>
      <c r="E280" s="22" t="s">
        <v>8276</v>
      </c>
      <c r="F280" s="60">
        <f t="shared" si="9"/>
        <v>48</v>
      </c>
      <c r="G280" s="344" t="s">
        <v>2258</v>
      </c>
      <c r="H280" s="343">
        <v>4</v>
      </c>
      <c r="Q280" s="23"/>
      <c r="S280" t="s">
        <v>3666</v>
      </c>
      <c r="T280" t="str">
        <f t="shared" si="8"/>
        <v>02</v>
      </c>
      <c r="U280" t="s">
        <v>2359</v>
      </c>
      <c r="V280" s="22" t="s">
        <v>2360</v>
      </c>
      <c r="W280" s="22" t="s">
        <v>4751</v>
      </c>
    </row>
    <row r="281" spans="1:23">
      <c r="A281" s="23">
        <v>280</v>
      </c>
      <c r="B281" s="7" t="s">
        <v>327</v>
      </c>
      <c r="C281" s="344" t="s">
        <v>2745</v>
      </c>
      <c r="D281" s="343" t="s">
        <v>6346</v>
      </c>
      <c r="E281" s="22" t="s">
        <v>8276</v>
      </c>
      <c r="F281" s="60">
        <f t="shared" si="9"/>
        <v>48</v>
      </c>
      <c r="G281" s="344" t="s">
        <v>2258</v>
      </c>
      <c r="H281" s="343">
        <v>4</v>
      </c>
      <c r="Q281" s="58"/>
      <c r="S281" t="s">
        <v>3667</v>
      </c>
      <c r="T281" t="str">
        <f t="shared" si="8"/>
        <v>03</v>
      </c>
      <c r="U281" t="s">
        <v>2359</v>
      </c>
      <c r="V281" s="22" t="s">
        <v>2360</v>
      </c>
      <c r="W281" s="22" t="s">
        <v>4752</v>
      </c>
    </row>
    <row r="282" spans="1:23">
      <c r="A282" s="23">
        <v>281</v>
      </c>
      <c r="B282" s="7" t="s">
        <v>328</v>
      </c>
      <c r="C282" s="344" t="s">
        <v>2746</v>
      </c>
      <c r="D282" s="343" t="s">
        <v>6347</v>
      </c>
      <c r="E282" s="22" t="s">
        <v>8276</v>
      </c>
      <c r="F282" s="60">
        <f t="shared" si="9"/>
        <v>48</v>
      </c>
      <c r="G282" s="344" t="s">
        <v>2258</v>
      </c>
      <c r="H282" s="343">
        <v>4</v>
      </c>
      <c r="Q282" s="23"/>
      <c r="S282" t="s">
        <v>3668</v>
      </c>
      <c r="T282" t="str">
        <f t="shared" si="8"/>
        <v>03</v>
      </c>
      <c r="U282" t="s">
        <v>2359</v>
      </c>
      <c r="V282" s="22" t="s">
        <v>2360</v>
      </c>
      <c r="W282" s="22" t="s">
        <v>4697</v>
      </c>
    </row>
    <row r="283" spans="1:23">
      <c r="A283" s="23">
        <v>282</v>
      </c>
      <c r="B283" s="7" t="s">
        <v>329</v>
      </c>
      <c r="C283" s="344" t="s">
        <v>2747</v>
      </c>
      <c r="D283" s="343" t="s">
        <v>6348</v>
      </c>
      <c r="E283" s="22" t="s">
        <v>8276</v>
      </c>
      <c r="F283" s="60">
        <f t="shared" si="9"/>
        <v>48</v>
      </c>
      <c r="G283" s="344" t="s">
        <v>2258</v>
      </c>
      <c r="H283" s="343">
        <v>4</v>
      </c>
      <c r="Q283" s="23"/>
      <c r="S283" t="s">
        <v>3669</v>
      </c>
      <c r="T283" t="str">
        <f t="shared" si="8"/>
        <v>03</v>
      </c>
      <c r="U283" t="s">
        <v>2359</v>
      </c>
      <c r="V283" s="22" t="s">
        <v>2360</v>
      </c>
      <c r="W283" s="22" t="s">
        <v>4753</v>
      </c>
    </row>
    <row r="284" spans="1:23">
      <c r="A284" s="23">
        <v>283</v>
      </c>
      <c r="B284" s="7" t="s">
        <v>330</v>
      </c>
      <c r="C284" s="344" t="s">
        <v>2748</v>
      </c>
      <c r="D284" s="343" t="s">
        <v>6349</v>
      </c>
      <c r="E284" s="22" t="s">
        <v>8276</v>
      </c>
      <c r="F284" s="60">
        <f t="shared" si="9"/>
        <v>48</v>
      </c>
      <c r="G284" s="344" t="s">
        <v>2258</v>
      </c>
      <c r="H284" s="343">
        <v>4</v>
      </c>
      <c r="Q284" s="23"/>
      <c r="S284" t="s">
        <v>3670</v>
      </c>
      <c r="T284" t="str">
        <f t="shared" si="8"/>
        <v>01</v>
      </c>
      <c r="U284" t="s">
        <v>2359</v>
      </c>
      <c r="V284" s="22" t="s">
        <v>2360</v>
      </c>
      <c r="W284" s="22" t="s">
        <v>2489</v>
      </c>
    </row>
    <row r="285" spans="1:23">
      <c r="A285" s="23">
        <v>284</v>
      </c>
      <c r="B285" s="7" t="s">
        <v>331</v>
      </c>
      <c r="C285" s="344" t="s">
        <v>2749</v>
      </c>
      <c r="D285" s="343" t="s">
        <v>6350</v>
      </c>
      <c r="E285" s="22" t="s">
        <v>8276</v>
      </c>
      <c r="F285" s="60">
        <f t="shared" si="9"/>
        <v>48</v>
      </c>
      <c r="G285" s="344" t="s">
        <v>2258</v>
      </c>
      <c r="H285" s="343">
        <v>4</v>
      </c>
      <c r="Q285" s="23"/>
      <c r="S285" t="s">
        <v>3671</v>
      </c>
      <c r="T285" t="str">
        <f t="shared" si="8"/>
        <v>03</v>
      </c>
      <c r="U285" t="s">
        <v>2359</v>
      </c>
      <c r="V285" s="22" t="s">
        <v>2360</v>
      </c>
      <c r="W285" s="22" t="s">
        <v>4754</v>
      </c>
    </row>
    <row r="286" spans="1:23">
      <c r="A286" s="23">
        <v>285</v>
      </c>
      <c r="B286" s="7" t="s">
        <v>332</v>
      </c>
      <c r="C286" s="344" t="s">
        <v>2750</v>
      </c>
      <c r="D286" s="343" t="s">
        <v>6351</v>
      </c>
      <c r="E286" s="22" t="s">
        <v>8276</v>
      </c>
      <c r="F286" s="60">
        <f t="shared" si="9"/>
        <v>48</v>
      </c>
      <c r="G286" s="344" t="s">
        <v>2258</v>
      </c>
      <c r="H286" s="343">
        <v>4</v>
      </c>
      <c r="Q286" s="58"/>
      <c r="S286" t="s">
        <v>3672</v>
      </c>
      <c r="T286" t="str">
        <f t="shared" si="8"/>
        <v>02</v>
      </c>
      <c r="U286" t="s">
        <v>2359</v>
      </c>
      <c r="V286" s="22" t="s">
        <v>2360</v>
      </c>
      <c r="W286" s="22" t="s">
        <v>4755</v>
      </c>
    </row>
    <row r="287" spans="1:23">
      <c r="A287" s="23">
        <v>286</v>
      </c>
      <c r="B287" s="7" t="s">
        <v>333</v>
      </c>
      <c r="C287" s="344" t="s">
        <v>2751</v>
      </c>
      <c r="D287" s="343" t="s">
        <v>6352</v>
      </c>
      <c r="E287" s="22" t="s">
        <v>8276</v>
      </c>
      <c r="F287" s="60">
        <f t="shared" si="9"/>
        <v>48</v>
      </c>
      <c r="G287" s="344" t="s">
        <v>2258</v>
      </c>
      <c r="H287" s="343">
        <v>4</v>
      </c>
      <c r="Q287" s="23"/>
      <c r="S287" t="s">
        <v>3673</v>
      </c>
      <c r="T287" t="str">
        <f t="shared" si="8"/>
        <v>02</v>
      </c>
      <c r="U287" t="s">
        <v>2359</v>
      </c>
      <c r="V287" s="22" t="s">
        <v>2360</v>
      </c>
      <c r="W287" s="22" t="s">
        <v>4756</v>
      </c>
    </row>
    <row r="288" spans="1:23">
      <c r="A288" s="23">
        <v>287</v>
      </c>
      <c r="B288" s="7" t="s">
        <v>334</v>
      </c>
      <c r="C288" s="344" t="s">
        <v>2752</v>
      </c>
      <c r="D288" s="343" t="s">
        <v>6353</v>
      </c>
      <c r="E288" s="22" t="s">
        <v>8276</v>
      </c>
      <c r="F288" s="60">
        <f t="shared" si="9"/>
        <v>48</v>
      </c>
      <c r="G288" s="344" t="s">
        <v>2258</v>
      </c>
      <c r="H288" s="343">
        <v>4</v>
      </c>
      <c r="Q288" s="23"/>
      <c r="S288" t="s">
        <v>3674</v>
      </c>
      <c r="T288" t="str">
        <f t="shared" si="8"/>
        <v>00</v>
      </c>
      <c r="U288" t="s">
        <v>2359</v>
      </c>
      <c r="V288" s="22" t="s">
        <v>2360</v>
      </c>
      <c r="W288" s="22" t="s">
        <v>2499</v>
      </c>
    </row>
    <row r="289" spans="1:23">
      <c r="A289" s="23">
        <v>288</v>
      </c>
      <c r="B289" s="7" t="s">
        <v>335</v>
      </c>
      <c r="C289" s="344" t="s">
        <v>2753</v>
      </c>
      <c r="D289" s="343" t="s">
        <v>6354</v>
      </c>
      <c r="E289" s="22" t="s">
        <v>8276</v>
      </c>
      <c r="F289" s="60">
        <f t="shared" si="9"/>
        <v>48</v>
      </c>
      <c r="G289" s="344" t="s">
        <v>2258</v>
      </c>
      <c r="H289" s="343">
        <v>4</v>
      </c>
      <c r="Q289" s="23"/>
      <c r="S289" t="s">
        <v>3675</v>
      </c>
      <c r="T289" t="str">
        <f t="shared" si="8"/>
        <v>00</v>
      </c>
      <c r="U289" t="s">
        <v>2359</v>
      </c>
      <c r="V289" s="22" t="s">
        <v>2360</v>
      </c>
      <c r="W289" s="22" t="s">
        <v>2442</v>
      </c>
    </row>
    <row r="290" spans="1:23">
      <c r="A290" s="23">
        <v>289</v>
      </c>
      <c r="B290" s="7" t="s">
        <v>336</v>
      </c>
      <c r="C290" s="344" t="s">
        <v>2754</v>
      </c>
      <c r="D290" s="343" t="s">
        <v>6355</v>
      </c>
      <c r="E290" s="22" t="s">
        <v>8276</v>
      </c>
      <c r="F290" s="60">
        <f t="shared" si="9"/>
        <v>48</v>
      </c>
      <c r="G290" s="344" t="s">
        <v>2258</v>
      </c>
      <c r="H290" s="343">
        <v>4</v>
      </c>
      <c r="Q290" s="23"/>
      <c r="S290" t="s">
        <v>3676</v>
      </c>
      <c r="T290" t="str">
        <f t="shared" si="8"/>
        <v>01</v>
      </c>
      <c r="U290" t="s">
        <v>2359</v>
      </c>
      <c r="V290" s="22" t="s">
        <v>2360</v>
      </c>
      <c r="W290" s="22" t="s">
        <v>4757</v>
      </c>
    </row>
    <row r="291" spans="1:23">
      <c r="A291" s="23">
        <v>290</v>
      </c>
      <c r="B291" s="7" t="s">
        <v>337</v>
      </c>
      <c r="C291" s="344" t="s">
        <v>2755</v>
      </c>
      <c r="D291" s="343" t="s">
        <v>6356</v>
      </c>
      <c r="E291" s="22" t="s">
        <v>8276</v>
      </c>
      <c r="F291" s="60">
        <f t="shared" si="9"/>
        <v>48</v>
      </c>
      <c r="G291" s="344" t="s">
        <v>2258</v>
      </c>
      <c r="H291" s="343">
        <v>4</v>
      </c>
      <c r="Q291" s="23"/>
      <c r="S291" t="s">
        <v>3677</v>
      </c>
      <c r="T291" t="str">
        <f t="shared" si="8"/>
        <v>02</v>
      </c>
      <c r="U291" t="s">
        <v>2359</v>
      </c>
      <c r="V291" s="22" t="s">
        <v>2360</v>
      </c>
      <c r="W291" s="22" t="s">
        <v>4719</v>
      </c>
    </row>
    <row r="292" spans="1:23">
      <c r="A292" s="23">
        <v>291</v>
      </c>
      <c r="B292" s="7" t="s">
        <v>338</v>
      </c>
      <c r="C292" s="344" t="s">
        <v>2756</v>
      </c>
      <c r="D292" s="343" t="s">
        <v>6357</v>
      </c>
      <c r="E292" s="22" t="s">
        <v>8276</v>
      </c>
      <c r="F292" s="60">
        <f t="shared" si="9"/>
        <v>48</v>
      </c>
      <c r="G292" s="344" t="s">
        <v>2258</v>
      </c>
      <c r="H292" s="343">
        <v>3</v>
      </c>
      <c r="Q292" s="23"/>
      <c r="S292" t="s">
        <v>3678</v>
      </c>
      <c r="T292" t="str">
        <f t="shared" si="8"/>
        <v>02</v>
      </c>
      <c r="U292" t="s">
        <v>2359</v>
      </c>
      <c r="V292" s="22" t="s">
        <v>2360</v>
      </c>
      <c r="W292" s="22" t="s">
        <v>4758</v>
      </c>
    </row>
    <row r="293" spans="1:23">
      <c r="A293" s="23">
        <v>292</v>
      </c>
      <c r="B293" s="7" t="s">
        <v>339</v>
      </c>
      <c r="C293" s="344" t="s">
        <v>2757</v>
      </c>
      <c r="D293" s="343" t="s">
        <v>6358</v>
      </c>
      <c r="E293" s="22" t="s">
        <v>8276</v>
      </c>
      <c r="F293" s="60">
        <f t="shared" si="9"/>
        <v>48</v>
      </c>
      <c r="G293" s="344" t="s">
        <v>2258</v>
      </c>
      <c r="H293" s="343">
        <v>3</v>
      </c>
      <c r="Q293" s="23"/>
      <c r="S293" t="s">
        <v>3679</v>
      </c>
      <c r="T293" t="str">
        <f t="shared" si="8"/>
        <v>01</v>
      </c>
      <c r="U293" t="s">
        <v>2359</v>
      </c>
      <c r="V293" s="22" t="s">
        <v>2360</v>
      </c>
      <c r="W293" s="22" t="s">
        <v>4759</v>
      </c>
    </row>
    <row r="294" spans="1:23">
      <c r="A294" s="23">
        <v>293</v>
      </c>
      <c r="B294" s="7" t="s">
        <v>340</v>
      </c>
      <c r="C294" s="344" t="s">
        <v>2758</v>
      </c>
      <c r="D294" s="343" t="s">
        <v>6359</v>
      </c>
      <c r="E294" s="22" t="s">
        <v>8276</v>
      </c>
      <c r="F294" s="60">
        <f t="shared" si="9"/>
        <v>48</v>
      </c>
      <c r="G294" s="344" t="s">
        <v>2258</v>
      </c>
      <c r="H294" s="343">
        <v>3</v>
      </c>
      <c r="Q294" s="23"/>
      <c r="S294" t="s">
        <v>3680</v>
      </c>
      <c r="T294" t="str">
        <f t="shared" si="8"/>
        <v>01</v>
      </c>
      <c r="U294" t="s">
        <v>2359</v>
      </c>
      <c r="V294" s="22" t="s">
        <v>2360</v>
      </c>
      <c r="W294" s="22" t="s">
        <v>4645</v>
      </c>
    </row>
    <row r="295" spans="1:23">
      <c r="A295" s="23">
        <v>294</v>
      </c>
      <c r="B295" s="7" t="s">
        <v>341</v>
      </c>
      <c r="C295" s="344" t="s">
        <v>2759</v>
      </c>
      <c r="D295" s="343" t="s">
        <v>6360</v>
      </c>
      <c r="E295" s="22" t="s">
        <v>8276</v>
      </c>
      <c r="F295" s="60">
        <f t="shared" si="9"/>
        <v>48</v>
      </c>
      <c r="G295" s="344" t="s">
        <v>2258</v>
      </c>
      <c r="H295" s="343">
        <v>3</v>
      </c>
      <c r="Q295" s="23"/>
      <c r="S295" t="s">
        <v>3681</v>
      </c>
      <c r="T295" t="str">
        <f t="shared" si="8"/>
        <v>00</v>
      </c>
      <c r="U295" t="s">
        <v>2359</v>
      </c>
      <c r="V295" s="22" t="s">
        <v>2360</v>
      </c>
      <c r="W295" s="22" t="s">
        <v>2440</v>
      </c>
    </row>
    <row r="296" spans="1:23">
      <c r="A296" s="23">
        <v>295</v>
      </c>
      <c r="B296" s="7" t="s">
        <v>342</v>
      </c>
      <c r="C296" s="344" t="s">
        <v>2760</v>
      </c>
      <c r="D296" s="343" t="s">
        <v>6361</v>
      </c>
      <c r="E296" s="22" t="s">
        <v>8276</v>
      </c>
      <c r="F296" s="60">
        <f t="shared" si="9"/>
        <v>48</v>
      </c>
      <c r="G296" s="344" t="s">
        <v>2258</v>
      </c>
      <c r="H296" s="343">
        <v>3</v>
      </c>
      <c r="Q296" s="23"/>
      <c r="S296" t="s">
        <v>3682</v>
      </c>
      <c r="T296" t="str">
        <f t="shared" si="8"/>
        <v>01</v>
      </c>
      <c r="U296" t="s">
        <v>2359</v>
      </c>
      <c r="V296" s="22" t="s">
        <v>2360</v>
      </c>
      <c r="W296" s="22" t="s">
        <v>4760</v>
      </c>
    </row>
    <row r="297" spans="1:23">
      <c r="A297" s="23">
        <v>296</v>
      </c>
      <c r="B297" s="7" t="s">
        <v>343</v>
      </c>
      <c r="C297" s="344" t="s">
        <v>2761</v>
      </c>
      <c r="D297" s="343" t="s">
        <v>6362</v>
      </c>
      <c r="E297" s="22" t="s">
        <v>8276</v>
      </c>
      <c r="F297" s="60">
        <f t="shared" si="9"/>
        <v>48</v>
      </c>
      <c r="G297" s="344" t="s">
        <v>2258</v>
      </c>
      <c r="H297" s="343">
        <v>3</v>
      </c>
      <c r="Q297" s="23"/>
      <c r="S297" t="s">
        <v>3683</v>
      </c>
      <c r="T297" t="str">
        <f t="shared" si="8"/>
        <v>03</v>
      </c>
      <c r="U297" t="s">
        <v>2359</v>
      </c>
      <c r="V297" s="22" t="s">
        <v>2360</v>
      </c>
      <c r="W297" s="22" t="s">
        <v>4761</v>
      </c>
    </row>
    <row r="298" spans="1:23">
      <c r="A298" s="23">
        <v>297</v>
      </c>
      <c r="B298" s="7" t="s">
        <v>344</v>
      </c>
      <c r="C298" s="344" t="s">
        <v>2762</v>
      </c>
      <c r="D298" s="343" t="s">
        <v>6363</v>
      </c>
      <c r="E298" s="22" t="s">
        <v>8276</v>
      </c>
      <c r="F298" s="60">
        <f t="shared" si="9"/>
        <v>48</v>
      </c>
      <c r="G298" s="344" t="s">
        <v>2258</v>
      </c>
      <c r="H298" s="343">
        <v>3</v>
      </c>
      <c r="Q298" s="23"/>
      <c r="S298" t="s">
        <v>3684</v>
      </c>
      <c r="T298" t="str">
        <f t="shared" si="8"/>
        <v>01</v>
      </c>
      <c r="U298" t="s">
        <v>2359</v>
      </c>
      <c r="V298" s="22" t="s">
        <v>2360</v>
      </c>
      <c r="W298" s="22" t="s">
        <v>4645</v>
      </c>
    </row>
    <row r="299" spans="1:23">
      <c r="A299" s="23">
        <v>298</v>
      </c>
      <c r="B299" s="7" t="s">
        <v>345</v>
      </c>
      <c r="C299" s="344" t="s">
        <v>2763</v>
      </c>
      <c r="D299" s="343" t="s">
        <v>6364</v>
      </c>
      <c r="E299" s="22" t="s">
        <v>8276</v>
      </c>
      <c r="F299" s="60">
        <f t="shared" si="9"/>
        <v>48</v>
      </c>
      <c r="G299" s="344" t="s">
        <v>2258</v>
      </c>
      <c r="H299" s="343">
        <v>3</v>
      </c>
      <c r="Q299" s="23"/>
      <c r="S299" t="s">
        <v>3685</v>
      </c>
      <c r="T299" t="str">
        <f t="shared" si="8"/>
        <v>02</v>
      </c>
      <c r="U299" t="s">
        <v>2359</v>
      </c>
      <c r="V299" s="22" t="s">
        <v>2360</v>
      </c>
      <c r="W299" s="22" t="s">
        <v>4762</v>
      </c>
    </row>
    <row r="300" spans="1:23">
      <c r="A300" s="23">
        <v>299</v>
      </c>
      <c r="B300" s="7" t="s">
        <v>346</v>
      </c>
      <c r="C300" s="344" t="s">
        <v>7267</v>
      </c>
      <c r="D300" s="343" t="s">
        <v>6365</v>
      </c>
      <c r="E300" s="22" t="s">
        <v>8276</v>
      </c>
      <c r="F300" s="60">
        <f t="shared" si="9"/>
        <v>48</v>
      </c>
      <c r="G300" s="344" t="s">
        <v>2258</v>
      </c>
      <c r="H300" s="343">
        <v>3</v>
      </c>
      <c r="Q300" s="23"/>
      <c r="S300" t="s">
        <v>3686</v>
      </c>
      <c r="T300" t="str">
        <f t="shared" si="8"/>
        <v>01</v>
      </c>
      <c r="U300" t="s">
        <v>2359</v>
      </c>
      <c r="V300" s="22" t="s">
        <v>2360</v>
      </c>
      <c r="W300" s="22" t="s">
        <v>4763</v>
      </c>
    </row>
    <row r="301" spans="1:23">
      <c r="A301" s="23">
        <v>300</v>
      </c>
      <c r="B301" s="7" t="s">
        <v>347</v>
      </c>
      <c r="C301" s="344" t="s">
        <v>2764</v>
      </c>
      <c r="D301" s="343" t="s">
        <v>6366</v>
      </c>
      <c r="E301" s="22" t="s">
        <v>8276</v>
      </c>
      <c r="F301" s="60">
        <f t="shared" si="9"/>
        <v>48</v>
      </c>
      <c r="G301" s="344" t="s">
        <v>2258</v>
      </c>
      <c r="H301" s="343">
        <v>3</v>
      </c>
      <c r="Q301" s="23"/>
      <c r="S301" t="s">
        <v>3687</v>
      </c>
      <c r="T301" t="str">
        <f t="shared" si="8"/>
        <v>00</v>
      </c>
      <c r="U301" t="s">
        <v>2359</v>
      </c>
      <c r="V301" s="22" t="s">
        <v>2360</v>
      </c>
      <c r="W301" s="22" t="s">
        <v>2609</v>
      </c>
    </row>
    <row r="302" spans="1:23">
      <c r="A302" s="23">
        <v>301</v>
      </c>
      <c r="B302" s="7" t="s">
        <v>348</v>
      </c>
      <c r="C302" s="344" t="s">
        <v>2765</v>
      </c>
      <c r="D302" s="343" t="s">
        <v>6367</v>
      </c>
      <c r="E302" s="22" t="s">
        <v>8276</v>
      </c>
      <c r="F302" s="60">
        <f t="shared" si="9"/>
        <v>48</v>
      </c>
      <c r="G302" s="344" t="s">
        <v>2258</v>
      </c>
      <c r="H302" s="343">
        <v>3</v>
      </c>
      <c r="Q302" s="23"/>
      <c r="S302" t="s">
        <v>3688</v>
      </c>
      <c r="T302" t="str">
        <f t="shared" si="8"/>
        <v>02</v>
      </c>
      <c r="U302" t="s">
        <v>2359</v>
      </c>
      <c r="V302" s="22" t="s">
        <v>2360</v>
      </c>
      <c r="W302" s="22" t="s">
        <v>4731</v>
      </c>
    </row>
    <row r="303" spans="1:23">
      <c r="A303" s="23">
        <v>302</v>
      </c>
      <c r="B303" s="7" t="s">
        <v>349</v>
      </c>
      <c r="C303" s="344" t="s">
        <v>2766</v>
      </c>
      <c r="D303" s="343" t="s">
        <v>6368</v>
      </c>
      <c r="E303" s="22" t="s">
        <v>8276</v>
      </c>
      <c r="F303" s="60">
        <f t="shared" si="9"/>
        <v>48</v>
      </c>
      <c r="G303" s="344" t="s">
        <v>2258</v>
      </c>
      <c r="H303" s="343">
        <v>3</v>
      </c>
      <c r="Q303" s="23"/>
      <c r="S303" t="s">
        <v>3689</v>
      </c>
      <c r="T303" t="str">
        <f t="shared" si="8"/>
        <v>02</v>
      </c>
      <c r="U303" t="s">
        <v>2359</v>
      </c>
      <c r="V303" s="22" t="s">
        <v>2360</v>
      </c>
      <c r="W303" s="22" t="s">
        <v>4764</v>
      </c>
    </row>
    <row r="304" spans="1:23">
      <c r="A304" s="23">
        <v>303</v>
      </c>
      <c r="B304" s="7" t="s">
        <v>350</v>
      </c>
      <c r="C304" s="344" t="s">
        <v>2767</v>
      </c>
      <c r="D304" s="343" t="s">
        <v>6369</v>
      </c>
      <c r="E304" s="22" t="s">
        <v>8276</v>
      </c>
      <c r="F304" s="60">
        <f t="shared" si="9"/>
        <v>48</v>
      </c>
      <c r="G304" s="344" t="s">
        <v>2258</v>
      </c>
      <c r="H304" s="343">
        <v>3</v>
      </c>
      <c r="Q304" s="23"/>
      <c r="S304" t="s">
        <v>3690</v>
      </c>
      <c r="T304" t="str">
        <f t="shared" si="8"/>
        <v>03</v>
      </c>
      <c r="U304" t="s">
        <v>2359</v>
      </c>
      <c r="V304" s="22" t="s">
        <v>2360</v>
      </c>
      <c r="W304" s="22" t="s">
        <v>4765</v>
      </c>
    </row>
    <row r="305" spans="1:23">
      <c r="A305" s="23">
        <v>304</v>
      </c>
      <c r="B305" s="7" t="s">
        <v>351</v>
      </c>
      <c r="C305" s="344" t="s">
        <v>2768</v>
      </c>
      <c r="D305" s="343" t="s">
        <v>6370</v>
      </c>
      <c r="E305" s="22" t="s">
        <v>8276</v>
      </c>
      <c r="F305" s="60">
        <f t="shared" si="9"/>
        <v>48</v>
      </c>
      <c r="G305" s="344" t="s">
        <v>2258</v>
      </c>
      <c r="H305" s="343">
        <v>3</v>
      </c>
      <c r="Q305" s="23"/>
      <c r="S305" t="s">
        <v>3691</v>
      </c>
      <c r="T305" t="str">
        <f t="shared" si="8"/>
        <v>02</v>
      </c>
      <c r="U305" t="s">
        <v>2359</v>
      </c>
      <c r="V305" s="22" t="s">
        <v>2360</v>
      </c>
      <c r="W305" s="22" t="s">
        <v>4766</v>
      </c>
    </row>
    <row r="306" spans="1:23">
      <c r="A306" s="23">
        <v>305</v>
      </c>
      <c r="B306" s="7" t="s">
        <v>352</v>
      </c>
      <c r="C306" s="344" t="s">
        <v>2769</v>
      </c>
      <c r="D306" s="343" t="s">
        <v>6371</v>
      </c>
      <c r="E306" s="22" t="s">
        <v>8276</v>
      </c>
      <c r="F306" s="60">
        <f t="shared" si="9"/>
        <v>48</v>
      </c>
      <c r="G306" s="344" t="s">
        <v>2258</v>
      </c>
      <c r="H306" s="343">
        <v>3</v>
      </c>
      <c r="Q306" s="23"/>
      <c r="S306" t="s">
        <v>3692</v>
      </c>
      <c r="T306" t="str">
        <f t="shared" si="8"/>
        <v>02</v>
      </c>
      <c r="U306" t="s">
        <v>2359</v>
      </c>
      <c r="V306" s="22" t="s">
        <v>2360</v>
      </c>
      <c r="W306" s="22" t="s">
        <v>4767</v>
      </c>
    </row>
    <row r="307" spans="1:23">
      <c r="A307" s="23">
        <v>306</v>
      </c>
      <c r="B307" s="7" t="s">
        <v>353</v>
      </c>
      <c r="C307" s="344" t="s">
        <v>2770</v>
      </c>
      <c r="D307" s="343" t="s">
        <v>6372</v>
      </c>
      <c r="E307" s="22" t="s">
        <v>8276</v>
      </c>
      <c r="F307" s="60">
        <f t="shared" si="9"/>
        <v>48</v>
      </c>
      <c r="G307" s="344" t="s">
        <v>2258</v>
      </c>
      <c r="H307" s="343">
        <v>3</v>
      </c>
      <c r="Q307" s="23"/>
      <c r="S307" t="s">
        <v>3693</v>
      </c>
      <c r="T307" t="str">
        <f t="shared" si="8"/>
        <v>03</v>
      </c>
      <c r="U307" t="s">
        <v>2359</v>
      </c>
      <c r="V307" s="22" t="s">
        <v>2360</v>
      </c>
      <c r="W307" s="22" t="s">
        <v>4768</v>
      </c>
    </row>
    <row r="308" spans="1:23">
      <c r="A308" s="23">
        <v>307</v>
      </c>
      <c r="B308" s="7" t="s">
        <v>354</v>
      </c>
      <c r="C308" s="344" t="s">
        <v>2771</v>
      </c>
      <c r="D308" s="343" t="s">
        <v>6373</v>
      </c>
      <c r="E308" s="22" t="s">
        <v>8276</v>
      </c>
      <c r="F308" s="60">
        <f t="shared" si="9"/>
        <v>48</v>
      </c>
      <c r="G308" s="344" t="s">
        <v>2258</v>
      </c>
      <c r="H308" s="343">
        <v>3</v>
      </c>
      <c r="Q308" s="23"/>
      <c r="S308" t="s">
        <v>3694</v>
      </c>
      <c r="T308" t="str">
        <f t="shared" si="8"/>
        <v>02</v>
      </c>
      <c r="U308" t="s">
        <v>2359</v>
      </c>
      <c r="V308" s="22" t="s">
        <v>2360</v>
      </c>
      <c r="W308" s="22" t="s">
        <v>4769</v>
      </c>
    </row>
    <row r="309" spans="1:23">
      <c r="A309" s="23">
        <v>308</v>
      </c>
      <c r="B309" s="7" t="s">
        <v>355</v>
      </c>
      <c r="C309" s="344" t="s">
        <v>2772</v>
      </c>
      <c r="D309" s="343" t="s">
        <v>6374</v>
      </c>
      <c r="E309" s="22" t="s">
        <v>8276</v>
      </c>
      <c r="F309" s="60">
        <f t="shared" si="9"/>
        <v>48</v>
      </c>
      <c r="G309" s="344" t="s">
        <v>2258</v>
      </c>
      <c r="H309" s="343">
        <v>3</v>
      </c>
      <c r="Q309" s="23"/>
      <c r="S309" t="s">
        <v>3695</v>
      </c>
      <c r="T309" t="str">
        <f t="shared" si="8"/>
        <v>03</v>
      </c>
      <c r="U309" t="s">
        <v>2359</v>
      </c>
      <c r="V309" s="22" t="s">
        <v>2360</v>
      </c>
      <c r="W309" s="22" t="s">
        <v>4770</v>
      </c>
    </row>
    <row r="310" spans="1:23">
      <c r="A310" s="23">
        <v>309</v>
      </c>
      <c r="B310" s="7" t="s">
        <v>356</v>
      </c>
      <c r="C310" s="344" t="s">
        <v>2773</v>
      </c>
      <c r="D310" s="343" t="s">
        <v>6375</v>
      </c>
      <c r="E310" s="22" t="s">
        <v>8276</v>
      </c>
      <c r="F310" s="60">
        <f t="shared" si="9"/>
        <v>48</v>
      </c>
      <c r="G310" s="344" t="s">
        <v>2258</v>
      </c>
      <c r="H310" s="343">
        <v>3</v>
      </c>
      <c r="Q310" s="23"/>
      <c r="S310" t="s">
        <v>3696</v>
      </c>
      <c r="T310" t="str">
        <f t="shared" si="8"/>
        <v>02</v>
      </c>
      <c r="U310" t="s">
        <v>2359</v>
      </c>
      <c r="V310" s="22" t="s">
        <v>2360</v>
      </c>
      <c r="W310" s="22" t="s">
        <v>4771</v>
      </c>
    </row>
    <row r="311" spans="1:23">
      <c r="A311" s="23">
        <v>310</v>
      </c>
      <c r="B311" s="7" t="s">
        <v>357</v>
      </c>
      <c r="C311" s="344" t="s">
        <v>2774</v>
      </c>
      <c r="D311" s="343" t="s">
        <v>6376</v>
      </c>
      <c r="E311" s="22" t="s">
        <v>8276</v>
      </c>
      <c r="F311" s="60">
        <f t="shared" si="9"/>
        <v>48</v>
      </c>
      <c r="G311" s="344" t="s">
        <v>2258</v>
      </c>
      <c r="H311" s="343">
        <v>3</v>
      </c>
      <c r="Q311" s="23"/>
      <c r="S311" t="s">
        <v>3697</v>
      </c>
      <c r="T311" t="str">
        <f t="shared" si="8"/>
        <v>02</v>
      </c>
      <c r="U311" t="s">
        <v>2359</v>
      </c>
      <c r="V311" s="22" t="s">
        <v>2360</v>
      </c>
      <c r="W311" s="22" t="s">
        <v>4772</v>
      </c>
    </row>
    <row r="312" spans="1:23">
      <c r="A312" s="23">
        <v>311</v>
      </c>
      <c r="B312" s="7" t="s">
        <v>358</v>
      </c>
      <c r="C312" s="344" t="s">
        <v>2775</v>
      </c>
      <c r="D312" s="343" t="s">
        <v>6377</v>
      </c>
      <c r="E312" s="22" t="s">
        <v>8276</v>
      </c>
      <c r="F312" s="60">
        <f t="shared" si="9"/>
        <v>48</v>
      </c>
      <c r="G312" s="344" t="s">
        <v>2258</v>
      </c>
      <c r="H312" s="343">
        <v>3</v>
      </c>
      <c r="Q312" s="23"/>
      <c r="S312" t="s">
        <v>3698</v>
      </c>
      <c r="T312" t="str">
        <f t="shared" si="8"/>
        <v>02</v>
      </c>
      <c r="U312" t="s">
        <v>2359</v>
      </c>
      <c r="V312" s="22" t="s">
        <v>2360</v>
      </c>
      <c r="W312" s="22" t="s">
        <v>4773</v>
      </c>
    </row>
    <row r="313" spans="1:23">
      <c r="A313" s="23">
        <v>312</v>
      </c>
      <c r="B313" s="7" t="s">
        <v>359</v>
      </c>
      <c r="C313" s="344" t="s">
        <v>2776</v>
      </c>
      <c r="D313" s="343" t="s">
        <v>6378</v>
      </c>
      <c r="E313" s="22" t="s">
        <v>8276</v>
      </c>
      <c r="F313" s="60">
        <f t="shared" si="9"/>
        <v>48</v>
      </c>
      <c r="G313" s="344" t="s">
        <v>2258</v>
      </c>
      <c r="H313" s="343">
        <v>3</v>
      </c>
      <c r="Q313" s="23"/>
      <c r="S313" t="s">
        <v>3699</v>
      </c>
      <c r="T313" t="str">
        <f t="shared" si="8"/>
        <v>01</v>
      </c>
      <c r="U313" t="s">
        <v>2359</v>
      </c>
      <c r="V313" s="22" t="s">
        <v>2360</v>
      </c>
      <c r="W313" s="22" t="s">
        <v>4587</v>
      </c>
    </row>
    <row r="314" spans="1:23">
      <c r="A314" s="23">
        <v>313</v>
      </c>
      <c r="B314" s="7" t="s">
        <v>360</v>
      </c>
      <c r="C314" s="344" t="s">
        <v>2777</v>
      </c>
      <c r="D314" s="343" t="s">
        <v>6379</v>
      </c>
      <c r="E314" s="22" t="s">
        <v>8276</v>
      </c>
      <c r="F314" s="60">
        <f t="shared" si="9"/>
        <v>48</v>
      </c>
      <c r="G314" s="344" t="s">
        <v>2258</v>
      </c>
      <c r="H314" s="343">
        <v>3</v>
      </c>
      <c r="Q314" s="23"/>
      <c r="S314" t="s">
        <v>3700</v>
      </c>
      <c r="T314" t="str">
        <f t="shared" si="8"/>
        <v>00</v>
      </c>
      <c r="U314" t="s">
        <v>2359</v>
      </c>
      <c r="V314" s="22" t="s">
        <v>2360</v>
      </c>
      <c r="W314" s="22" t="s">
        <v>2455</v>
      </c>
    </row>
    <row r="315" spans="1:23">
      <c r="A315" s="23">
        <v>314</v>
      </c>
      <c r="B315" s="7" t="s">
        <v>361</v>
      </c>
      <c r="C315" s="344" t="s">
        <v>2778</v>
      </c>
      <c r="D315" s="343" t="s">
        <v>6380</v>
      </c>
      <c r="E315" s="22" t="s">
        <v>8276</v>
      </c>
      <c r="F315" s="60">
        <f t="shared" si="9"/>
        <v>48</v>
      </c>
      <c r="G315" s="344" t="s">
        <v>2258</v>
      </c>
      <c r="H315" s="343">
        <v>3</v>
      </c>
      <c r="Q315" s="23"/>
      <c r="S315" t="s">
        <v>3701</v>
      </c>
      <c r="T315" t="str">
        <f t="shared" si="8"/>
        <v>02</v>
      </c>
      <c r="U315" t="s">
        <v>2359</v>
      </c>
      <c r="V315" s="22" t="s">
        <v>2360</v>
      </c>
      <c r="W315" s="22" t="s">
        <v>4774</v>
      </c>
    </row>
    <row r="316" spans="1:23">
      <c r="A316" s="23">
        <v>315</v>
      </c>
      <c r="B316" s="7" t="s">
        <v>362</v>
      </c>
      <c r="C316" s="344" t="s">
        <v>2779</v>
      </c>
      <c r="D316" s="343" t="s">
        <v>6381</v>
      </c>
      <c r="E316" s="22" t="s">
        <v>8276</v>
      </c>
      <c r="F316" s="60">
        <f t="shared" si="9"/>
        <v>48</v>
      </c>
      <c r="G316" s="344" t="s">
        <v>2258</v>
      </c>
      <c r="H316" s="343">
        <v>2</v>
      </c>
      <c r="Q316" s="23"/>
      <c r="S316" t="s">
        <v>3702</v>
      </c>
      <c r="T316" t="str">
        <f t="shared" si="8"/>
        <v>01</v>
      </c>
      <c r="U316" t="s">
        <v>2359</v>
      </c>
      <c r="V316" s="22" t="s">
        <v>2360</v>
      </c>
      <c r="W316" s="22" t="s">
        <v>4775</v>
      </c>
    </row>
    <row r="317" spans="1:23">
      <c r="A317" s="23">
        <v>316</v>
      </c>
      <c r="B317" s="7" t="s">
        <v>363</v>
      </c>
      <c r="C317" s="344" t="s">
        <v>2780</v>
      </c>
      <c r="D317" s="343" t="s">
        <v>6382</v>
      </c>
      <c r="E317" s="22" t="s">
        <v>8276</v>
      </c>
      <c r="F317" s="60">
        <f t="shared" si="9"/>
        <v>48</v>
      </c>
      <c r="G317" s="344" t="s">
        <v>2258</v>
      </c>
      <c r="H317" s="343">
        <v>2</v>
      </c>
      <c r="Q317" s="23"/>
      <c r="S317" t="s">
        <v>3703</v>
      </c>
      <c r="T317" t="str">
        <f t="shared" si="8"/>
        <v>02</v>
      </c>
      <c r="U317" t="s">
        <v>2359</v>
      </c>
      <c r="V317" s="22" t="s">
        <v>2360</v>
      </c>
      <c r="W317" s="22" t="s">
        <v>4776</v>
      </c>
    </row>
    <row r="318" spans="1:23">
      <c r="A318" s="23">
        <v>317</v>
      </c>
      <c r="B318" s="7" t="s">
        <v>364</v>
      </c>
      <c r="C318" s="344" t="s">
        <v>2781</v>
      </c>
      <c r="D318" s="343" t="s">
        <v>6383</v>
      </c>
      <c r="E318" s="22" t="s">
        <v>8276</v>
      </c>
      <c r="F318" s="60">
        <f t="shared" si="9"/>
        <v>48</v>
      </c>
      <c r="G318" s="344" t="s">
        <v>2258</v>
      </c>
      <c r="H318" s="343">
        <v>2</v>
      </c>
      <c r="Q318" s="23"/>
      <c r="S318" t="s">
        <v>3704</v>
      </c>
      <c r="T318" t="str">
        <f t="shared" si="8"/>
        <v>01</v>
      </c>
      <c r="U318" t="s">
        <v>2359</v>
      </c>
      <c r="V318" s="22" t="s">
        <v>2360</v>
      </c>
      <c r="W318" s="22" t="s">
        <v>4777</v>
      </c>
    </row>
    <row r="319" spans="1:23">
      <c r="A319" s="23">
        <v>318</v>
      </c>
      <c r="B319" s="7" t="s">
        <v>365</v>
      </c>
      <c r="C319" s="344" t="s">
        <v>2782</v>
      </c>
      <c r="D319" s="343" t="s">
        <v>6384</v>
      </c>
      <c r="E319" s="22" t="s">
        <v>8276</v>
      </c>
      <c r="F319" s="60">
        <f t="shared" si="9"/>
        <v>48</v>
      </c>
      <c r="G319" s="344" t="s">
        <v>2258</v>
      </c>
      <c r="H319" s="343">
        <v>2</v>
      </c>
      <c r="Q319" s="23"/>
      <c r="S319" t="s">
        <v>3705</v>
      </c>
      <c r="T319" t="str">
        <f t="shared" si="8"/>
        <v>98</v>
      </c>
      <c r="U319" t="s">
        <v>2359</v>
      </c>
      <c r="V319" s="22" t="s">
        <v>2360</v>
      </c>
      <c r="W319" s="22" t="s">
        <v>2366</v>
      </c>
    </row>
    <row r="320" spans="1:23">
      <c r="A320" s="23">
        <v>319</v>
      </c>
      <c r="B320" s="7" t="s">
        <v>366</v>
      </c>
      <c r="C320" s="344" t="s">
        <v>2783</v>
      </c>
      <c r="D320" s="343" t="s">
        <v>6385</v>
      </c>
      <c r="E320" s="22" t="s">
        <v>8276</v>
      </c>
      <c r="F320" s="60">
        <f t="shared" si="9"/>
        <v>48</v>
      </c>
      <c r="G320" s="344" t="s">
        <v>2258</v>
      </c>
      <c r="H320" s="343">
        <v>2</v>
      </c>
      <c r="Q320" s="23"/>
      <c r="S320" t="s">
        <v>3706</v>
      </c>
      <c r="T320" t="str">
        <f t="shared" si="8"/>
        <v>00</v>
      </c>
      <c r="U320" t="s">
        <v>2359</v>
      </c>
      <c r="V320" s="22" t="s">
        <v>2360</v>
      </c>
      <c r="W320" s="22" t="s">
        <v>2526</v>
      </c>
    </row>
    <row r="321" spans="1:23">
      <c r="A321" s="23">
        <v>320</v>
      </c>
      <c r="B321" s="7" t="s">
        <v>367</v>
      </c>
      <c r="C321" s="344" t="s">
        <v>2784</v>
      </c>
      <c r="D321" s="343" t="s">
        <v>6386</v>
      </c>
      <c r="E321" s="22" t="s">
        <v>8276</v>
      </c>
      <c r="F321" s="60">
        <f t="shared" si="9"/>
        <v>48</v>
      </c>
      <c r="G321" s="344" t="s">
        <v>2258</v>
      </c>
      <c r="H321" s="343">
        <v>2</v>
      </c>
      <c r="Q321" s="23"/>
      <c r="S321" t="s">
        <v>3707</v>
      </c>
      <c r="T321" t="str">
        <f t="shared" si="8"/>
        <v>02</v>
      </c>
      <c r="U321" t="s">
        <v>2359</v>
      </c>
      <c r="V321" s="22" t="s">
        <v>2360</v>
      </c>
      <c r="W321" s="22" t="s">
        <v>4667</v>
      </c>
    </row>
    <row r="322" spans="1:23">
      <c r="A322" s="23">
        <v>321</v>
      </c>
      <c r="B322" s="7" t="s">
        <v>368</v>
      </c>
      <c r="C322" s="344" t="s">
        <v>2785</v>
      </c>
      <c r="D322" s="343" t="s">
        <v>6387</v>
      </c>
      <c r="E322" s="22" t="s">
        <v>8276</v>
      </c>
      <c r="F322" s="60">
        <f t="shared" si="9"/>
        <v>48</v>
      </c>
      <c r="G322" s="344" t="s">
        <v>2258</v>
      </c>
      <c r="H322" s="343">
        <v>2</v>
      </c>
      <c r="Q322" s="23"/>
      <c r="S322" t="s">
        <v>3708</v>
      </c>
      <c r="T322" t="str">
        <f t="shared" ref="T322:T385" si="10">LEFT(W322,2)</f>
        <v>00</v>
      </c>
      <c r="U322" t="s">
        <v>2359</v>
      </c>
      <c r="V322" s="22" t="s">
        <v>2360</v>
      </c>
      <c r="W322" s="22" t="s">
        <v>2494</v>
      </c>
    </row>
    <row r="323" spans="1:23">
      <c r="A323" s="23">
        <v>322</v>
      </c>
      <c r="B323" s="7" t="s">
        <v>369</v>
      </c>
      <c r="C323" s="344" t="s">
        <v>2786</v>
      </c>
      <c r="D323" s="343" t="s">
        <v>6388</v>
      </c>
      <c r="E323" s="22" t="s">
        <v>8276</v>
      </c>
      <c r="F323" s="60">
        <f t="shared" si="9"/>
        <v>48</v>
      </c>
      <c r="G323" s="344" t="s">
        <v>2258</v>
      </c>
      <c r="H323" s="343">
        <v>2</v>
      </c>
      <c r="Q323" s="23"/>
      <c r="S323" t="s">
        <v>3709</v>
      </c>
      <c r="T323" t="str">
        <f t="shared" si="10"/>
        <v>03</v>
      </c>
      <c r="U323" t="s">
        <v>2359</v>
      </c>
      <c r="V323" s="22" t="s">
        <v>2360</v>
      </c>
      <c r="W323" s="22" t="s">
        <v>4778</v>
      </c>
    </row>
    <row r="324" spans="1:23">
      <c r="A324" s="23">
        <v>323</v>
      </c>
      <c r="B324" s="7" t="s">
        <v>370</v>
      </c>
      <c r="C324" s="344" t="s">
        <v>2787</v>
      </c>
      <c r="D324" s="343" t="s">
        <v>6389</v>
      </c>
      <c r="E324" s="22" t="s">
        <v>8276</v>
      </c>
      <c r="F324" s="60">
        <f t="shared" ref="F324:F387" si="11">VLOOKUP(E324,$N$2:$O$49,2,FALSE)</f>
        <v>48</v>
      </c>
      <c r="G324" s="344" t="s">
        <v>2258</v>
      </c>
      <c r="H324" s="343">
        <v>2</v>
      </c>
      <c r="Q324" s="23"/>
      <c r="S324" t="s">
        <v>3710</v>
      </c>
      <c r="T324" t="str">
        <f t="shared" si="10"/>
        <v>03</v>
      </c>
      <c r="U324" t="s">
        <v>2359</v>
      </c>
      <c r="V324" s="22" t="s">
        <v>2360</v>
      </c>
      <c r="W324" s="22" t="s">
        <v>4752</v>
      </c>
    </row>
    <row r="325" spans="1:23">
      <c r="A325" s="23">
        <v>324</v>
      </c>
      <c r="B325" s="7" t="s">
        <v>371</v>
      </c>
      <c r="C325" s="344" t="s">
        <v>2788</v>
      </c>
      <c r="D325" s="343" t="s">
        <v>6390</v>
      </c>
      <c r="E325" s="22" t="s">
        <v>8276</v>
      </c>
      <c r="F325" s="60">
        <f t="shared" si="11"/>
        <v>48</v>
      </c>
      <c r="G325" s="344" t="s">
        <v>2258</v>
      </c>
      <c r="H325" s="343">
        <v>2</v>
      </c>
      <c r="Q325" s="23"/>
      <c r="S325" t="s">
        <v>3711</v>
      </c>
      <c r="T325" t="str">
        <f t="shared" si="10"/>
        <v>03</v>
      </c>
      <c r="U325" t="s">
        <v>2359</v>
      </c>
      <c r="V325" s="22" t="s">
        <v>2360</v>
      </c>
      <c r="W325" s="22" t="s">
        <v>4779</v>
      </c>
    </row>
    <row r="326" spans="1:23">
      <c r="A326" s="23">
        <v>325</v>
      </c>
      <c r="B326" s="7" t="s">
        <v>372</v>
      </c>
      <c r="C326" s="344" t="s">
        <v>2789</v>
      </c>
      <c r="D326" s="343" t="s">
        <v>6391</v>
      </c>
      <c r="E326" s="22" t="s">
        <v>8276</v>
      </c>
      <c r="F326" s="60">
        <f t="shared" si="11"/>
        <v>48</v>
      </c>
      <c r="G326" s="344" t="s">
        <v>2258</v>
      </c>
      <c r="H326" s="343">
        <v>2</v>
      </c>
      <c r="Q326" s="23"/>
      <c r="S326" t="s">
        <v>3712</v>
      </c>
      <c r="T326" t="str">
        <f t="shared" si="10"/>
        <v>01</v>
      </c>
      <c r="U326" t="s">
        <v>2359</v>
      </c>
      <c r="V326" s="22" t="s">
        <v>2360</v>
      </c>
      <c r="W326" s="22" t="s">
        <v>4780</v>
      </c>
    </row>
    <row r="327" spans="1:23">
      <c r="A327" s="23">
        <v>326</v>
      </c>
      <c r="B327" s="7" t="s">
        <v>373</v>
      </c>
      <c r="C327" s="344" t="s">
        <v>2790</v>
      </c>
      <c r="D327" s="343" t="s">
        <v>6392</v>
      </c>
      <c r="E327" s="22" t="s">
        <v>8276</v>
      </c>
      <c r="F327" s="60">
        <f t="shared" si="11"/>
        <v>48</v>
      </c>
      <c r="G327" s="344" t="s">
        <v>2258</v>
      </c>
      <c r="H327" s="343">
        <v>2</v>
      </c>
      <c r="Q327" s="23"/>
      <c r="S327" t="s">
        <v>3713</v>
      </c>
      <c r="T327" t="str">
        <f t="shared" si="10"/>
        <v>02</v>
      </c>
      <c r="U327" t="s">
        <v>2359</v>
      </c>
      <c r="V327" s="22" t="s">
        <v>2360</v>
      </c>
      <c r="W327" s="22" t="s">
        <v>4781</v>
      </c>
    </row>
    <row r="328" spans="1:23">
      <c r="A328" s="23">
        <v>327</v>
      </c>
      <c r="B328" s="7" t="s">
        <v>374</v>
      </c>
      <c r="C328" s="344" t="s">
        <v>2791</v>
      </c>
      <c r="D328" s="343" t="s">
        <v>6393</v>
      </c>
      <c r="E328" s="22" t="s">
        <v>8276</v>
      </c>
      <c r="F328" s="60">
        <f t="shared" si="11"/>
        <v>48</v>
      </c>
      <c r="G328" s="344" t="s">
        <v>2258</v>
      </c>
      <c r="H328" s="343">
        <v>2</v>
      </c>
      <c r="Q328" s="23"/>
      <c r="S328" t="s">
        <v>3714</v>
      </c>
      <c r="T328" t="str">
        <f t="shared" si="10"/>
        <v>00</v>
      </c>
      <c r="U328" t="s">
        <v>2359</v>
      </c>
      <c r="V328" s="22" t="s">
        <v>2360</v>
      </c>
      <c r="W328" s="22" t="s">
        <v>2562</v>
      </c>
    </row>
    <row r="329" spans="1:23">
      <c r="A329" s="23">
        <v>328</v>
      </c>
      <c r="B329" s="7" t="s">
        <v>375</v>
      </c>
      <c r="C329" s="344" t="s">
        <v>2792</v>
      </c>
      <c r="D329" s="343" t="s">
        <v>6394</v>
      </c>
      <c r="E329" s="22" t="s">
        <v>8276</v>
      </c>
      <c r="F329" s="60">
        <f t="shared" si="11"/>
        <v>48</v>
      </c>
      <c r="G329" s="344" t="s">
        <v>2258</v>
      </c>
      <c r="H329" s="343">
        <v>2</v>
      </c>
      <c r="Q329" s="23"/>
      <c r="S329" t="s">
        <v>3715</v>
      </c>
      <c r="T329" t="str">
        <f t="shared" si="10"/>
        <v>00</v>
      </c>
      <c r="U329" t="s">
        <v>2359</v>
      </c>
      <c r="V329" s="22" t="s">
        <v>2360</v>
      </c>
      <c r="W329" s="22" t="s">
        <v>2563</v>
      </c>
    </row>
    <row r="330" spans="1:23">
      <c r="A330" s="23">
        <v>329</v>
      </c>
      <c r="B330" s="7" t="s">
        <v>376</v>
      </c>
      <c r="C330" s="344" t="s">
        <v>2793</v>
      </c>
      <c r="D330" s="343" t="s">
        <v>6395</v>
      </c>
      <c r="E330" s="22" t="s">
        <v>8276</v>
      </c>
      <c r="F330" s="60">
        <f t="shared" si="11"/>
        <v>48</v>
      </c>
      <c r="G330" s="344" t="s">
        <v>2258</v>
      </c>
      <c r="H330" s="343">
        <v>2</v>
      </c>
      <c r="Q330" s="23"/>
      <c r="S330" t="s">
        <v>3716</v>
      </c>
      <c r="T330" t="str">
        <f t="shared" si="10"/>
        <v>01</v>
      </c>
      <c r="U330" t="s">
        <v>2359</v>
      </c>
      <c r="V330" s="22" t="s">
        <v>2360</v>
      </c>
      <c r="W330" s="22" t="s">
        <v>4782</v>
      </c>
    </row>
    <row r="331" spans="1:23">
      <c r="A331" s="23">
        <v>330</v>
      </c>
      <c r="B331" s="7" t="s">
        <v>377</v>
      </c>
      <c r="C331" s="344" t="s">
        <v>2794</v>
      </c>
      <c r="D331" s="343" t="s">
        <v>6396</v>
      </c>
      <c r="E331" s="22" t="s">
        <v>8276</v>
      </c>
      <c r="F331" s="60">
        <f t="shared" si="11"/>
        <v>48</v>
      </c>
      <c r="G331" s="344" t="s">
        <v>2258</v>
      </c>
      <c r="H331" s="343">
        <v>2</v>
      </c>
      <c r="Q331" s="23"/>
      <c r="S331" t="s">
        <v>3717</v>
      </c>
      <c r="T331" t="str">
        <f t="shared" si="10"/>
        <v>02</v>
      </c>
      <c r="U331" t="s">
        <v>2359</v>
      </c>
      <c r="V331" s="22" t="s">
        <v>2360</v>
      </c>
      <c r="W331" s="22" t="s">
        <v>4783</v>
      </c>
    </row>
    <row r="332" spans="1:23">
      <c r="A332" s="23">
        <v>331</v>
      </c>
      <c r="B332" s="7" t="s">
        <v>378</v>
      </c>
      <c r="C332" s="344" t="s">
        <v>2795</v>
      </c>
      <c r="D332" s="343" t="s">
        <v>6397</v>
      </c>
      <c r="E332" s="22" t="s">
        <v>8276</v>
      </c>
      <c r="F332" s="60">
        <f t="shared" si="11"/>
        <v>48</v>
      </c>
      <c r="G332" s="344" t="s">
        <v>2258</v>
      </c>
      <c r="H332" s="343">
        <v>2</v>
      </c>
      <c r="Q332" s="23"/>
      <c r="S332" t="s">
        <v>3718</v>
      </c>
      <c r="T332" t="str">
        <f t="shared" si="10"/>
        <v>01</v>
      </c>
      <c r="U332" t="s">
        <v>2359</v>
      </c>
      <c r="V332" s="22" t="s">
        <v>2360</v>
      </c>
      <c r="W332" s="22" t="s">
        <v>2441</v>
      </c>
    </row>
    <row r="333" spans="1:23">
      <c r="A333" s="23">
        <v>332</v>
      </c>
      <c r="B333" s="7" t="s">
        <v>379</v>
      </c>
      <c r="C333" s="344" t="s">
        <v>2796</v>
      </c>
      <c r="D333" s="343" t="s">
        <v>6398</v>
      </c>
      <c r="E333" s="22" t="s">
        <v>8276</v>
      </c>
      <c r="F333" s="60">
        <f t="shared" si="11"/>
        <v>48</v>
      </c>
      <c r="G333" s="344" t="s">
        <v>2258</v>
      </c>
      <c r="H333" s="343">
        <v>2</v>
      </c>
      <c r="Q333" s="23"/>
      <c r="S333" t="s">
        <v>3719</v>
      </c>
      <c r="T333" t="str">
        <f t="shared" si="10"/>
        <v>02</v>
      </c>
      <c r="U333" t="s">
        <v>2359</v>
      </c>
      <c r="V333" s="22" t="s">
        <v>2360</v>
      </c>
      <c r="W333" s="22" t="s">
        <v>4784</v>
      </c>
    </row>
    <row r="334" spans="1:23">
      <c r="A334" s="23">
        <v>333</v>
      </c>
      <c r="B334" s="7" t="s">
        <v>380</v>
      </c>
      <c r="C334" s="344" t="s">
        <v>2797</v>
      </c>
      <c r="D334" s="343" t="s">
        <v>6399</v>
      </c>
      <c r="E334" s="22" t="s">
        <v>8276</v>
      </c>
      <c r="F334" s="60">
        <f t="shared" si="11"/>
        <v>48</v>
      </c>
      <c r="G334" s="344" t="s">
        <v>2258</v>
      </c>
      <c r="H334" s="343">
        <v>2</v>
      </c>
      <c r="Q334" s="23"/>
      <c r="S334" t="s">
        <v>3720</v>
      </c>
      <c r="T334" t="str">
        <f t="shared" si="10"/>
        <v>02</v>
      </c>
      <c r="U334" t="s">
        <v>2359</v>
      </c>
      <c r="V334" s="22" t="s">
        <v>2360</v>
      </c>
      <c r="W334" s="22" t="s">
        <v>4785</v>
      </c>
    </row>
    <row r="335" spans="1:23">
      <c r="A335" s="23">
        <v>334</v>
      </c>
      <c r="B335" s="7" t="s">
        <v>381</v>
      </c>
      <c r="C335" s="344" t="s">
        <v>2798</v>
      </c>
      <c r="D335" s="343" t="s">
        <v>6400</v>
      </c>
      <c r="E335" s="22" t="s">
        <v>8276</v>
      </c>
      <c r="F335" s="60">
        <f t="shared" si="11"/>
        <v>48</v>
      </c>
      <c r="G335" s="344" t="s">
        <v>2258</v>
      </c>
      <c r="H335" s="343">
        <v>2</v>
      </c>
      <c r="Q335" s="23"/>
      <c r="S335" t="s">
        <v>3721</v>
      </c>
      <c r="T335" t="str">
        <f t="shared" si="10"/>
        <v>02</v>
      </c>
      <c r="U335" t="s">
        <v>2359</v>
      </c>
      <c r="V335" s="22" t="s">
        <v>2360</v>
      </c>
      <c r="W335" s="22" t="s">
        <v>4786</v>
      </c>
    </row>
    <row r="336" spans="1:23">
      <c r="A336" s="23">
        <v>335</v>
      </c>
      <c r="B336" s="7" t="s">
        <v>382</v>
      </c>
      <c r="C336" s="344" t="s">
        <v>2799</v>
      </c>
      <c r="D336" s="343" t="s">
        <v>6401</v>
      </c>
      <c r="E336" s="22" t="s">
        <v>8276</v>
      </c>
      <c r="F336" s="60">
        <f t="shared" si="11"/>
        <v>48</v>
      </c>
      <c r="G336" s="344" t="s">
        <v>2258</v>
      </c>
      <c r="H336" s="343">
        <v>2</v>
      </c>
      <c r="Q336" s="23"/>
      <c r="S336" t="s">
        <v>3722</v>
      </c>
      <c r="T336" t="str">
        <f t="shared" si="10"/>
        <v>02</v>
      </c>
      <c r="U336" t="s">
        <v>2359</v>
      </c>
      <c r="V336" s="22" t="s">
        <v>2360</v>
      </c>
      <c r="W336" s="22" t="s">
        <v>4787</v>
      </c>
    </row>
    <row r="337" spans="1:23">
      <c r="A337" s="23">
        <v>336</v>
      </c>
      <c r="B337" s="7" t="s">
        <v>383</v>
      </c>
      <c r="C337" s="344" t="s">
        <v>2800</v>
      </c>
      <c r="D337" s="343" t="s">
        <v>6402</v>
      </c>
      <c r="E337" s="22" t="s">
        <v>8276</v>
      </c>
      <c r="F337" s="60">
        <f t="shared" si="11"/>
        <v>48</v>
      </c>
      <c r="G337" s="344" t="s">
        <v>2258</v>
      </c>
      <c r="H337" s="343">
        <v>2</v>
      </c>
      <c r="Q337" s="23"/>
      <c r="S337" t="s">
        <v>3723</v>
      </c>
      <c r="T337" t="str">
        <f t="shared" si="10"/>
        <v>01</v>
      </c>
      <c r="U337" t="s">
        <v>2359</v>
      </c>
      <c r="V337" s="22" t="s">
        <v>2360</v>
      </c>
      <c r="W337" s="22" t="s">
        <v>4788</v>
      </c>
    </row>
    <row r="338" spans="1:23">
      <c r="A338" s="23">
        <v>337</v>
      </c>
      <c r="B338" s="7" t="s">
        <v>384</v>
      </c>
      <c r="C338" s="344" t="s">
        <v>2801</v>
      </c>
      <c r="D338" s="343" t="s">
        <v>6403</v>
      </c>
      <c r="E338" s="22" t="s">
        <v>8276</v>
      </c>
      <c r="F338" s="60">
        <f t="shared" si="11"/>
        <v>48</v>
      </c>
      <c r="G338" s="344" t="s">
        <v>2258</v>
      </c>
      <c r="H338" s="343">
        <v>2</v>
      </c>
      <c r="Q338" s="23"/>
      <c r="S338" t="s">
        <v>3724</v>
      </c>
      <c r="T338" t="str">
        <f t="shared" si="10"/>
        <v>01</v>
      </c>
      <c r="U338" t="s">
        <v>2359</v>
      </c>
      <c r="V338" s="22" t="s">
        <v>2360</v>
      </c>
      <c r="W338" s="22" t="s">
        <v>4789</v>
      </c>
    </row>
    <row r="339" spans="1:23">
      <c r="A339" s="23">
        <v>338</v>
      </c>
      <c r="B339" s="7" t="s">
        <v>385</v>
      </c>
      <c r="C339" s="344" t="s">
        <v>3260</v>
      </c>
      <c r="D339" s="343" t="s">
        <v>6404</v>
      </c>
      <c r="E339" s="22" t="s">
        <v>8276</v>
      </c>
      <c r="F339" s="60">
        <f t="shared" si="11"/>
        <v>48</v>
      </c>
      <c r="G339" s="344" t="s">
        <v>2258</v>
      </c>
      <c r="H339" s="343">
        <v>2</v>
      </c>
      <c r="Q339" s="23"/>
      <c r="S339" t="s">
        <v>3725</v>
      </c>
      <c r="T339" t="str">
        <f t="shared" si="10"/>
        <v>00</v>
      </c>
      <c r="U339" t="s">
        <v>2359</v>
      </c>
      <c r="V339" s="22" t="s">
        <v>2360</v>
      </c>
      <c r="W339" s="22" t="s">
        <v>2610</v>
      </c>
    </row>
    <row r="340" spans="1:23">
      <c r="A340" s="23">
        <v>339</v>
      </c>
      <c r="B340" s="7" t="s">
        <v>386</v>
      </c>
      <c r="C340" s="344" t="s">
        <v>2802</v>
      </c>
      <c r="D340" s="343" t="s">
        <v>6405</v>
      </c>
      <c r="E340" s="22" t="s">
        <v>8276</v>
      </c>
      <c r="F340" s="60">
        <f t="shared" si="11"/>
        <v>48</v>
      </c>
      <c r="G340" s="344" t="s">
        <v>2258</v>
      </c>
      <c r="H340" s="343">
        <v>2</v>
      </c>
      <c r="Q340" s="23"/>
      <c r="S340" t="s">
        <v>3726</v>
      </c>
      <c r="T340" t="str">
        <f t="shared" si="10"/>
        <v>02</v>
      </c>
      <c r="U340" t="s">
        <v>2359</v>
      </c>
      <c r="V340" s="22" t="s">
        <v>2360</v>
      </c>
      <c r="W340" s="22" t="s">
        <v>4790</v>
      </c>
    </row>
    <row r="341" spans="1:23">
      <c r="A341" s="23">
        <v>340</v>
      </c>
      <c r="B341" s="7" t="s">
        <v>387</v>
      </c>
      <c r="C341" s="344" t="s">
        <v>2803</v>
      </c>
      <c r="D341" s="343" t="s">
        <v>6406</v>
      </c>
      <c r="E341" s="22" t="s">
        <v>8276</v>
      </c>
      <c r="F341" s="60">
        <f t="shared" si="11"/>
        <v>48</v>
      </c>
      <c r="G341" s="344" t="s">
        <v>2258</v>
      </c>
      <c r="H341" s="343">
        <v>2</v>
      </c>
      <c r="Q341" s="23"/>
      <c r="S341" t="s">
        <v>3727</v>
      </c>
      <c r="T341" t="str">
        <f t="shared" si="10"/>
        <v>02</v>
      </c>
      <c r="U341" t="s">
        <v>2359</v>
      </c>
      <c r="V341" s="22" t="s">
        <v>2360</v>
      </c>
      <c r="W341" s="22" t="s">
        <v>4791</v>
      </c>
    </row>
    <row r="342" spans="1:23">
      <c r="A342" s="23">
        <v>341</v>
      </c>
      <c r="B342" s="7" t="s">
        <v>388</v>
      </c>
      <c r="C342" s="344" t="s">
        <v>2804</v>
      </c>
      <c r="D342" s="343" t="s">
        <v>6407</v>
      </c>
      <c r="E342" s="22" t="s">
        <v>8276</v>
      </c>
      <c r="F342" s="60">
        <f t="shared" si="11"/>
        <v>48</v>
      </c>
      <c r="G342" s="344" t="s">
        <v>2258</v>
      </c>
      <c r="H342" s="343">
        <v>2</v>
      </c>
      <c r="Q342" s="23"/>
      <c r="S342" t="s">
        <v>3728</v>
      </c>
      <c r="T342" t="str">
        <f t="shared" si="10"/>
        <v>02</v>
      </c>
      <c r="U342" t="s">
        <v>2359</v>
      </c>
      <c r="V342" s="22" t="s">
        <v>2360</v>
      </c>
      <c r="W342" s="22" t="s">
        <v>4792</v>
      </c>
    </row>
    <row r="343" spans="1:23">
      <c r="A343" s="23">
        <v>342</v>
      </c>
      <c r="B343" s="7" t="s">
        <v>389</v>
      </c>
      <c r="C343" s="344" t="s">
        <v>2805</v>
      </c>
      <c r="D343" s="343" t="s">
        <v>6408</v>
      </c>
      <c r="E343" s="22" t="s">
        <v>8276</v>
      </c>
      <c r="F343" s="60">
        <f t="shared" si="11"/>
        <v>48</v>
      </c>
      <c r="G343" s="344" t="s">
        <v>2258</v>
      </c>
      <c r="H343" s="343">
        <v>2</v>
      </c>
      <c r="Q343" s="23"/>
      <c r="S343" t="s">
        <v>3729</v>
      </c>
      <c r="T343" t="str">
        <f t="shared" si="10"/>
        <v>02</v>
      </c>
      <c r="U343" t="s">
        <v>2359</v>
      </c>
      <c r="V343" s="22" t="s">
        <v>2360</v>
      </c>
      <c r="W343" s="22" t="s">
        <v>4793</v>
      </c>
    </row>
    <row r="344" spans="1:23">
      <c r="A344" s="23">
        <v>343</v>
      </c>
      <c r="B344" s="7" t="s">
        <v>390</v>
      </c>
      <c r="C344" s="344" t="s">
        <v>2806</v>
      </c>
      <c r="D344" s="343" t="s">
        <v>6409</v>
      </c>
      <c r="E344" s="22" t="s">
        <v>8276</v>
      </c>
      <c r="F344" s="60">
        <f t="shared" si="11"/>
        <v>48</v>
      </c>
      <c r="G344" s="344" t="s">
        <v>2258</v>
      </c>
      <c r="H344" s="343">
        <v>2</v>
      </c>
      <c r="Q344" s="23"/>
      <c r="S344" t="s">
        <v>3730</v>
      </c>
      <c r="T344" t="str">
        <f t="shared" si="10"/>
        <v>00</v>
      </c>
      <c r="U344" t="s">
        <v>2359</v>
      </c>
      <c r="V344" s="22" t="s">
        <v>2360</v>
      </c>
      <c r="W344" s="22" t="s">
        <v>2397</v>
      </c>
    </row>
    <row r="345" spans="1:23">
      <c r="A345" s="23">
        <v>344</v>
      </c>
      <c r="B345" s="7" t="s">
        <v>391</v>
      </c>
      <c r="C345" s="344" t="s">
        <v>7268</v>
      </c>
      <c r="D345" s="343" t="s">
        <v>6410</v>
      </c>
      <c r="E345" s="22" t="s">
        <v>8276</v>
      </c>
      <c r="F345" s="60">
        <f t="shared" si="11"/>
        <v>48</v>
      </c>
      <c r="G345" s="344" t="s">
        <v>2258</v>
      </c>
      <c r="H345" s="343">
        <v>1</v>
      </c>
      <c r="Q345" s="23"/>
      <c r="S345" t="s">
        <v>3731</v>
      </c>
      <c r="T345" t="str">
        <f t="shared" si="10"/>
        <v>02</v>
      </c>
      <c r="U345" t="s">
        <v>2359</v>
      </c>
      <c r="V345" s="22" t="s">
        <v>2360</v>
      </c>
      <c r="W345" s="22" t="s">
        <v>4762</v>
      </c>
    </row>
    <row r="346" spans="1:23">
      <c r="A346" s="23">
        <v>345</v>
      </c>
      <c r="B346" s="7" t="s">
        <v>392</v>
      </c>
      <c r="C346" s="344" t="s">
        <v>7269</v>
      </c>
      <c r="D346" s="343" t="s">
        <v>6411</v>
      </c>
      <c r="E346" s="22" t="s">
        <v>8276</v>
      </c>
      <c r="F346" s="60">
        <f t="shared" si="11"/>
        <v>48</v>
      </c>
      <c r="G346" s="344" t="s">
        <v>2258</v>
      </c>
      <c r="H346" s="343">
        <v>1</v>
      </c>
      <c r="Q346" s="23"/>
      <c r="S346" t="s">
        <v>3732</v>
      </c>
      <c r="T346" t="str">
        <f t="shared" si="10"/>
        <v>04</v>
      </c>
      <c r="U346" t="s">
        <v>2359</v>
      </c>
      <c r="V346" s="22" t="s">
        <v>2360</v>
      </c>
      <c r="W346" s="22" t="s">
        <v>4713</v>
      </c>
    </row>
    <row r="347" spans="1:23">
      <c r="A347" s="23">
        <v>346</v>
      </c>
      <c r="B347" s="7" t="s">
        <v>393</v>
      </c>
      <c r="C347" s="344" t="s">
        <v>7270</v>
      </c>
      <c r="D347" s="343" t="s">
        <v>6412</v>
      </c>
      <c r="E347" s="22" t="s">
        <v>8276</v>
      </c>
      <c r="F347" s="60">
        <f t="shared" si="11"/>
        <v>48</v>
      </c>
      <c r="G347" s="344" t="s">
        <v>2258</v>
      </c>
      <c r="H347" s="343">
        <v>1</v>
      </c>
      <c r="Q347" s="23"/>
      <c r="S347" t="s">
        <v>3733</v>
      </c>
      <c r="T347" t="str">
        <f t="shared" si="10"/>
        <v>03</v>
      </c>
      <c r="U347" t="s">
        <v>2359</v>
      </c>
      <c r="V347" s="22" t="s">
        <v>2360</v>
      </c>
      <c r="W347" s="22" t="s">
        <v>4794</v>
      </c>
    </row>
    <row r="348" spans="1:23">
      <c r="A348" s="23">
        <v>347</v>
      </c>
      <c r="B348" s="7" t="s">
        <v>394</v>
      </c>
      <c r="C348" s="344" t="s">
        <v>7271</v>
      </c>
      <c r="D348" s="343" t="s">
        <v>6413</v>
      </c>
      <c r="E348" s="22" t="s">
        <v>8276</v>
      </c>
      <c r="F348" s="60">
        <f t="shared" si="11"/>
        <v>48</v>
      </c>
      <c r="G348" s="344" t="s">
        <v>2258</v>
      </c>
      <c r="H348" s="343">
        <v>1</v>
      </c>
      <c r="Q348" s="23"/>
      <c r="S348" t="s">
        <v>3734</v>
      </c>
      <c r="T348" t="str">
        <f t="shared" si="10"/>
        <v>03</v>
      </c>
      <c r="U348" t="s">
        <v>2359</v>
      </c>
      <c r="V348" s="22" t="s">
        <v>2360</v>
      </c>
      <c r="W348" s="22" t="s">
        <v>4710</v>
      </c>
    </row>
    <row r="349" spans="1:23">
      <c r="A349" s="23">
        <v>348</v>
      </c>
      <c r="B349" s="7" t="s">
        <v>395</v>
      </c>
      <c r="C349" s="344" t="s">
        <v>7272</v>
      </c>
      <c r="D349" s="343" t="s">
        <v>6414</v>
      </c>
      <c r="E349" s="22" t="s">
        <v>8276</v>
      </c>
      <c r="F349" s="60">
        <f t="shared" si="11"/>
        <v>48</v>
      </c>
      <c r="G349" s="344" t="s">
        <v>2258</v>
      </c>
      <c r="H349" s="343">
        <v>1</v>
      </c>
      <c r="Q349" s="23"/>
      <c r="S349" t="s">
        <v>3735</v>
      </c>
      <c r="T349" t="str">
        <f t="shared" si="10"/>
        <v>03</v>
      </c>
      <c r="U349" t="s">
        <v>2359</v>
      </c>
      <c r="V349" s="22" t="s">
        <v>2360</v>
      </c>
      <c r="W349" s="22" t="s">
        <v>4795</v>
      </c>
    </row>
    <row r="350" spans="1:23">
      <c r="A350" s="23">
        <v>349</v>
      </c>
      <c r="B350" s="7" t="s">
        <v>396</v>
      </c>
      <c r="C350" s="344" t="s">
        <v>7273</v>
      </c>
      <c r="D350" s="343" t="s">
        <v>6415</v>
      </c>
      <c r="E350" s="22" t="s">
        <v>8276</v>
      </c>
      <c r="F350" s="60">
        <f t="shared" si="11"/>
        <v>48</v>
      </c>
      <c r="G350" s="344" t="s">
        <v>2258</v>
      </c>
      <c r="H350" s="343">
        <v>1</v>
      </c>
      <c r="Q350" s="23"/>
      <c r="S350" t="s">
        <v>3736</v>
      </c>
      <c r="T350" t="str">
        <f t="shared" si="10"/>
        <v>03</v>
      </c>
      <c r="U350" t="s">
        <v>2359</v>
      </c>
      <c r="V350" s="22" t="s">
        <v>2360</v>
      </c>
      <c r="W350" s="22" t="s">
        <v>4796</v>
      </c>
    </row>
    <row r="351" spans="1:23">
      <c r="A351" s="23">
        <v>350</v>
      </c>
      <c r="B351" s="7" t="s">
        <v>397</v>
      </c>
      <c r="C351" s="344" t="s">
        <v>7274</v>
      </c>
      <c r="D351" s="343" t="s">
        <v>6416</v>
      </c>
      <c r="E351" s="22" t="s">
        <v>8276</v>
      </c>
      <c r="F351" s="60">
        <f t="shared" si="11"/>
        <v>48</v>
      </c>
      <c r="G351" s="344" t="s">
        <v>2258</v>
      </c>
      <c r="H351" s="343">
        <v>1</v>
      </c>
      <c r="Q351" s="23"/>
      <c r="S351" t="s">
        <v>3737</v>
      </c>
      <c r="T351" t="str">
        <f t="shared" si="10"/>
        <v>03</v>
      </c>
      <c r="U351" t="s">
        <v>2359</v>
      </c>
      <c r="V351" s="22" t="s">
        <v>2360</v>
      </c>
      <c r="W351" s="22" t="s">
        <v>4797</v>
      </c>
    </row>
    <row r="352" spans="1:23">
      <c r="A352" s="23">
        <v>351</v>
      </c>
      <c r="B352" s="7" t="s">
        <v>398</v>
      </c>
      <c r="C352" s="344" t="s">
        <v>7275</v>
      </c>
      <c r="D352" s="343" t="s">
        <v>6417</v>
      </c>
      <c r="E352" s="22" t="s">
        <v>8276</v>
      </c>
      <c r="F352" s="60">
        <f t="shared" si="11"/>
        <v>48</v>
      </c>
      <c r="G352" s="344" t="s">
        <v>2258</v>
      </c>
      <c r="H352" s="343">
        <v>1</v>
      </c>
      <c r="Q352" s="23"/>
      <c r="S352" t="s">
        <v>3738</v>
      </c>
      <c r="T352" t="str">
        <f t="shared" si="10"/>
        <v>03</v>
      </c>
      <c r="U352" t="s">
        <v>2359</v>
      </c>
      <c r="V352" s="22" t="s">
        <v>2360</v>
      </c>
      <c r="W352" s="22" t="s">
        <v>4798</v>
      </c>
    </row>
    <row r="353" spans="1:23">
      <c r="A353" s="23">
        <v>352</v>
      </c>
      <c r="B353" s="7" t="s">
        <v>399</v>
      </c>
      <c r="C353" s="344" t="s">
        <v>7276</v>
      </c>
      <c r="D353" s="343" t="s">
        <v>6418</v>
      </c>
      <c r="E353" s="22" t="s">
        <v>8276</v>
      </c>
      <c r="F353" s="60">
        <f t="shared" si="11"/>
        <v>48</v>
      </c>
      <c r="G353" s="344" t="s">
        <v>2258</v>
      </c>
      <c r="H353" s="343">
        <v>1</v>
      </c>
      <c r="Q353" s="23"/>
      <c r="S353" t="s">
        <v>3739</v>
      </c>
      <c r="T353" t="str">
        <f t="shared" si="10"/>
        <v>03</v>
      </c>
      <c r="U353" t="s">
        <v>2359</v>
      </c>
      <c r="V353" s="22" t="s">
        <v>2360</v>
      </c>
      <c r="W353" s="22" t="s">
        <v>4799</v>
      </c>
    </row>
    <row r="354" spans="1:23">
      <c r="A354" s="23">
        <v>353</v>
      </c>
      <c r="B354" s="7" t="s">
        <v>400</v>
      </c>
      <c r="C354" s="344" t="s">
        <v>7277</v>
      </c>
      <c r="D354" s="343" t="s">
        <v>6419</v>
      </c>
      <c r="E354" s="22" t="s">
        <v>8276</v>
      </c>
      <c r="F354" s="60">
        <f t="shared" si="11"/>
        <v>48</v>
      </c>
      <c r="G354" s="344" t="s">
        <v>2258</v>
      </c>
      <c r="H354" s="343">
        <v>1</v>
      </c>
      <c r="Q354" s="23"/>
      <c r="S354" t="s">
        <v>3740</v>
      </c>
      <c r="T354" t="str">
        <f t="shared" si="10"/>
        <v>03</v>
      </c>
      <c r="U354" t="s">
        <v>2359</v>
      </c>
      <c r="V354" s="22" t="s">
        <v>2360</v>
      </c>
      <c r="W354" s="22" t="s">
        <v>4800</v>
      </c>
    </row>
    <row r="355" spans="1:23">
      <c r="A355" s="23">
        <v>354</v>
      </c>
      <c r="B355" s="7" t="s">
        <v>401</v>
      </c>
      <c r="C355" s="344" t="s">
        <v>7278</v>
      </c>
      <c r="D355" s="343" t="s">
        <v>6420</v>
      </c>
      <c r="E355" s="22" t="s">
        <v>8276</v>
      </c>
      <c r="F355" s="60">
        <f t="shared" si="11"/>
        <v>48</v>
      </c>
      <c r="G355" s="344" t="s">
        <v>2258</v>
      </c>
      <c r="H355" s="343">
        <v>1</v>
      </c>
      <c r="Q355" s="23"/>
      <c r="S355" t="s">
        <v>3741</v>
      </c>
      <c r="T355" t="str">
        <f t="shared" si="10"/>
        <v>03</v>
      </c>
      <c r="U355" t="s">
        <v>2359</v>
      </c>
      <c r="V355" s="22" t="s">
        <v>2360</v>
      </c>
      <c r="W355" s="22" t="s">
        <v>4801</v>
      </c>
    </row>
    <row r="356" spans="1:23">
      <c r="A356" s="23">
        <v>355</v>
      </c>
      <c r="B356" s="7" t="s">
        <v>402</v>
      </c>
      <c r="C356" s="344" t="s">
        <v>7279</v>
      </c>
      <c r="D356" s="343" t="s">
        <v>6421</v>
      </c>
      <c r="E356" s="22" t="s">
        <v>8276</v>
      </c>
      <c r="F356" s="60">
        <f t="shared" si="11"/>
        <v>48</v>
      </c>
      <c r="G356" s="344" t="s">
        <v>2258</v>
      </c>
      <c r="H356" s="343">
        <v>1</v>
      </c>
      <c r="Q356" s="23"/>
      <c r="S356" t="s">
        <v>3742</v>
      </c>
      <c r="T356" t="str">
        <f t="shared" si="10"/>
        <v>03</v>
      </c>
      <c r="U356" t="s">
        <v>2359</v>
      </c>
      <c r="V356" s="22" t="s">
        <v>2360</v>
      </c>
      <c r="W356" s="22" t="s">
        <v>4802</v>
      </c>
    </row>
    <row r="357" spans="1:23">
      <c r="A357" s="23">
        <v>356</v>
      </c>
      <c r="B357" s="7" t="s">
        <v>403</v>
      </c>
      <c r="C357" s="344" t="s">
        <v>7280</v>
      </c>
      <c r="D357" s="343" t="s">
        <v>6422</v>
      </c>
      <c r="E357" s="22" t="s">
        <v>8276</v>
      </c>
      <c r="F357" s="60">
        <f t="shared" si="11"/>
        <v>48</v>
      </c>
      <c r="G357" s="344" t="s">
        <v>2258</v>
      </c>
      <c r="H357" s="343">
        <v>1</v>
      </c>
      <c r="Q357" s="23"/>
      <c r="S357" t="s">
        <v>3743</v>
      </c>
      <c r="T357" t="str">
        <f t="shared" si="10"/>
        <v>02</v>
      </c>
      <c r="U357" t="s">
        <v>2359</v>
      </c>
      <c r="V357" s="22" t="s">
        <v>2360</v>
      </c>
      <c r="W357" s="22" t="s">
        <v>4580</v>
      </c>
    </row>
    <row r="358" spans="1:23">
      <c r="A358" s="23">
        <v>357</v>
      </c>
      <c r="B358" s="7" t="s">
        <v>404</v>
      </c>
      <c r="C358" s="344" t="s">
        <v>7281</v>
      </c>
      <c r="D358" s="343" t="s">
        <v>6423</v>
      </c>
      <c r="E358" s="22" t="s">
        <v>8276</v>
      </c>
      <c r="F358" s="60">
        <f t="shared" si="11"/>
        <v>48</v>
      </c>
      <c r="G358" s="344" t="s">
        <v>2258</v>
      </c>
      <c r="H358" s="343">
        <v>1</v>
      </c>
      <c r="Q358" s="23"/>
      <c r="S358" t="s">
        <v>3744</v>
      </c>
      <c r="T358" t="str">
        <f t="shared" si="10"/>
        <v>02</v>
      </c>
      <c r="U358" t="s">
        <v>2359</v>
      </c>
      <c r="V358" s="22" t="s">
        <v>2360</v>
      </c>
      <c r="W358" s="22" t="s">
        <v>4803</v>
      </c>
    </row>
    <row r="359" spans="1:23">
      <c r="A359" s="23">
        <v>358</v>
      </c>
      <c r="B359" s="7" t="s">
        <v>405</v>
      </c>
      <c r="C359" s="344" t="s">
        <v>7282</v>
      </c>
      <c r="D359" s="343" t="s">
        <v>6424</v>
      </c>
      <c r="E359" s="22" t="s">
        <v>8276</v>
      </c>
      <c r="F359" s="60">
        <f t="shared" si="11"/>
        <v>48</v>
      </c>
      <c r="G359" s="344" t="s">
        <v>2258</v>
      </c>
      <c r="H359" s="343">
        <v>1</v>
      </c>
      <c r="Q359" s="23"/>
      <c r="S359" t="s">
        <v>3745</v>
      </c>
      <c r="T359" t="str">
        <f t="shared" si="10"/>
        <v>02</v>
      </c>
      <c r="U359" t="s">
        <v>2359</v>
      </c>
      <c r="V359" s="22" t="s">
        <v>2360</v>
      </c>
      <c r="W359" s="22" t="s">
        <v>4804</v>
      </c>
    </row>
    <row r="360" spans="1:23">
      <c r="A360" s="23">
        <v>359</v>
      </c>
      <c r="B360" s="7" t="s">
        <v>406</v>
      </c>
      <c r="C360" s="344" t="s">
        <v>7283</v>
      </c>
      <c r="D360" s="343" t="s">
        <v>6425</v>
      </c>
      <c r="E360" s="22" t="s">
        <v>8276</v>
      </c>
      <c r="F360" s="60">
        <f t="shared" si="11"/>
        <v>48</v>
      </c>
      <c r="G360" s="344" t="s">
        <v>2258</v>
      </c>
      <c r="H360" s="343">
        <v>1</v>
      </c>
      <c r="Q360" s="23"/>
      <c r="S360" t="s">
        <v>3746</v>
      </c>
      <c r="T360" t="str">
        <f t="shared" si="10"/>
        <v>03</v>
      </c>
      <c r="U360" t="s">
        <v>2359</v>
      </c>
      <c r="V360" s="22" t="s">
        <v>2360</v>
      </c>
      <c r="W360" s="22" t="s">
        <v>4805</v>
      </c>
    </row>
    <row r="361" spans="1:23">
      <c r="A361" s="23">
        <v>360</v>
      </c>
      <c r="B361" s="7" t="s">
        <v>407</v>
      </c>
      <c r="C361" s="344" t="s">
        <v>7284</v>
      </c>
      <c r="D361" s="343" t="s">
        <v>6426</v>
      </c>
      <c r="E361" s="22" t="s">
        <v>8276</v>
      </c>
      <c r="F361" s="60">
        <f t="shared" si="11"/>
        <v>48</v>
      </c>
      <c r="G361" s="344" t="s">
        <v>2258</v>
      </c>
      <c r="H361" s="343">
        <v>1</v>
      </c>
      <c r="Q361" s="23"/>
      <c r="S361" t="s">
        <v>3747</v>
      </c>
      <c r="T361" t="str">
        <f t="shared" si="10"/>
        <v>02</v>
      </c>
      <c r="U361" t="s">
        <v>2359</v>
      </c>
      <c r="V361" s="22" t="s">
        <v>2360</v>
      </c>
      <c r="W361" s="22" t="s">
        <v>4806</v>
      </c>
    </row>
    <row r="362" spans="1:23">
      <c r="A362" s="23">
        <v>361</v>
      </c>
      <c r="B362" s="7" t="s">
        <v>408</v>
      </c>
      <c r="C362" s="344" t="s">
        <v>7285</v>
      </c>
      <c r="D362" s="343" t="s">
        <v>6427</v>
      </c>
      <c r="E362" s="22" t="s">
        <v>8276</v>
      </c>
      <c r="F362" s="60">
        <f t="shared" si="11"/>
        <v>48</v>
      </c>
      <c r="G362" s="344" t="s">
        <v>2258</v>
      </c>
      <c r="H362" s="343">
        <v>1</v>
      </c>
      <c r="Q362" s="23"/>
      <c r="S362" t="s">
        <v>3748</v>
      </c>
      <c r="T362" t="str">
        <f t="shared" si="10"/>
        <v>02</v>
      </c>
      <c r="U362" t="s">
        <v>2359</v>
      </c>
      <c r="V362" s="22" t="s">
        <v>2360</v>
      </c>
      <c r="W362" s="22" t="s">
        <v>4672</v>
      </c>
    </row>
    <row r="363" spans="1:23">
      <c r="A363" s="23">
        <v>362</v>
      </c>
      <c r="B363" s="7" t="s">
        <v>409</v>
      </c>
      <c r="C363" s="344" t="s">
        <v>7286</v>
      </c>
      <c r="D363" s="343" t="s">
        <v>6428</v>
      </c>
      <c r="E363" s="22" t="s">
        <v>8276</v>
      </c>
      <c r="F363" s="60">
        <f t="shared" si="11"/>
        <v>48</v>
      </c>
      <c r="G363" s="344" t="s">
        <v>2258</v>
      </c>
      <c r="H363" s="343">
        <v>1</v>
      </c>
      <c r="Q363" s="23"/>
      <c r="S363" t="s">
        <v>3749</v>
      </c>
      <c r="T363" t="str">
        <f t="shared" si="10"/>
        <v>02</v>
      </c>
      <c r="U363" t="s">
        <v>2359</v>
      </c>
      <c r="V363" s="22" t="s">
        <v>2360</v>
      </c>
      <c r="W363" s="22" t="s">
        <v>4807</v>
      </c>
    </row>
    <row r="364" spans="1:23">
      <c r="A364" s="23">
        <v>363</v>
      </c>
      <c r="B364" s="7" t="s">
        <v>410</v>
      </c>
      <c r="C364" s="344" t="s">
        <v>7287</v>
      </c>
      <c r="D364" s="343" t="s">
        <v>6429</v>
      </c>
      <c r="E364" s="22" t="s">
        <v>8276</v>
      </c>
      <c r="F364" s="60">
        <f t="shared" si="11"/>
        <v>48</v>
      </c>
      <c r="G364" s="344" t="s">
        <v>2258</v>
      </c>
      <c r="H364" s="343">
        <v>1</v>
      </c>
      <c r="Q364" s="23"/>
      <c r="S364" t="s">
        <v>3750</v>
      </c>
      <c r="T364" t="str">
        <f t="shared" si="10"/>
        <v>02</v>
      </c>
      <c r="U364" t="s">
        <v>2359</v>
      </c>
      <c r="V364" s="22" t="s">
        <v>2360</v>
      </c>
      <c r="W364" s="22" t="s">
        <v>4808</v>
      </c>
    </row>
    <row r="365" spans="1:23">
      <c r="A365" s="23">
        <v>364</v>
      </c>
      <c r="B365" s="7" t="s">
        <v>411</v>
      </c>
      <c r="C365" s="344" t="s">
        <v>7288</v>
      </c>
      <c r="D365" s="343" t="s">
        <v>6430</v>
      </c>
      <c r="E365" s="22" t="s">
        <v>8276</v>
      </c>
      <c r="F365" s="60">
        <f t="shared" si="11"/>
        <v>48</v>
      </c>
      <c r="G365" s="344" t="s">
        <v>2258</v>
      </c>
      <c r="H365" s="343">
        <v>1</v>
      </c>
      <c r="Q365" s="23"/>
      <c r="S365" t="s">
        <v>3751</v>
      </c>
      <c r="T365" t="str">
        <f t="shared" si="10"/>
        <v>02</v>
      </c>
      <c r="U365" t="s">
        <v>2359</v>
      </c>
      <c r="V365" s="22" t="s">
        <v>2360</v>
      </c>
      <c r="W365" s="22" t="s">
        <v>4679</v>
      </c>
    </row>
    <row r="366" spans="1:23">
      <c r="A366" s="23">
        <v>365</v>
      </c>
      <c r="B366" s="7" t="s">
        <v>412</v>
      </c>
      <c r="C366" s="344" t="s">
        <v>7289</v>
      </c>
      <c r="D366" s="343" t="s">
        <v>6431</v>
      </c>
      <c r="E366" s="22" t="s">
        <v>8276</v>
      </c>
      <c r="F366" s="60">
        <f t="shared" si="11"/>
        <v>48</v>
      </c>
      <c r="G366" s="344" t="s">
        <v>2258</v>
      </c>
      <c r="H366" s="343">
        <v>1</v>
      </c>
      <c r="Q366" s="23"/>
      <c r="S366" t="s">
        <v>3752</v>
      </c>
      <c r="T366" t="str">
        <f t="shared" si="10"/>
        <v>02</v>
      </c>
      <c r="U366" t="s">
        <v>2359</v>
      </c>
      <c r="V366" s="22" t="s">
        <v>2360</v>
      </c>
      <c r="W366" s="22" t="s">
        <v>4809</v>
      </c>
    </row>
    <row r="367" spans="1:23">
      <c r="A367" s="23">
        <v>366</v>
      </c>
      <c r="B367" s="7" t="s">
        <v>413</v>
      </c>
      <c r="C367" s="344" t="s">
        <v>7290</v>
      </c>
      <c r="D367" s="343" t="s">
        <v>6432</v>
      </c>
      <c r="E367" s="22" t="s">
        <v>8276</v>
      </c>
      <c r="F367" s="60">
        <f t="shared" si="11"/>
        <v>48</v>
      </c>
      <c r="G367" s="344" t="s">
        <v>2258</v>
      </c>
      <c r="H367" s="343">
        <v>1</v>
      </c>
      <c r="Q367" s="23"/>
      <c r="S367" t="s">
        <v>3753</v>
      </c>
      <c r="T367" t="str">
        <f t="shared" si="10"/>
        <v>01</v>
      </c>
      <c r="U367" t="s">
        <v>2359</v>
      </c>
      <c r="V367" s="22" t="s">
        <v>2360</v>
      </c>
      <c r="W367" s="22" t="s">
        <v>4810</v>
      </c>
    </row>
    <row r="368" spans="1:23">
      <c r="A368" s="23">
        <v>367</v>
      </c>
      <c r="B368" s="7" t="s">
        <v>414</v>
      </c>
      <c r="C368" s="344" t="s">
        <v>7291</v>
      </c>
      <c r="D368" s="343" t="s">
        <v>6433</v>
      </c>
      <c r="E368" s="22" t="s">
        <v>8276</v>
      </c>
      <c r="F368" s="60">
        <f t="shared" si="11"/>
        <v>48</v>
      </c>
      <c r="G368" s="344" t="s">
        <v>2258</v>
      </c>
      <c r="H368" s="343">
        <v>1</v>
      </c>
      <c r="Q368" s="23"/>
      <c r="S368" t="s">
        <v>3754</v>
      </c>
      <c r="T368" t="str">
        <f t="shared" si="10"/>
        <v>01</v>
      </c>
      <c r="U368" t="s">
        <v>2359</v>
      </c>
      <c r="V368" s="22" t="s">
        <v>2360</v>
      </c>
      <c r="W368" s="22" t="s">
        <v>4811</v>
      </c>
    </row>
    <row r="369" spans="1:23">
      <c r="A369" s="23">
        <v>368</v>
      </c>
      <c r="B369" s="7" t="s">
        <v>415</v>
      </c>
      <c r="C369" s="344" t="s">
        <v>7292</v>
      </c>
      <c r="D369" s="343" t="s">
        <v>6434</v>
      </c>
      <c r="E369" s="22" t="s">
        <v>8276</v>
      </c>
      <c r="F369" s="60">
        <f t="shared" si="11"/>
        <v>48</v>
      </c>
      <c r="G369" s="344" t="s">
        <v>2258</v>
      </c>
      <c r="H369" s="343">
        <v>1</v>
      </c>
      <c r="Q369" s="23"/>
      <c r="S369" t="s">
        <v>3755</v>
      </c>
      <c r="T369" t="str">
        <f t="shared" si="10"/>
        <v>01</v>
      </c>
      <c r="U369" t="s">
        <v>2359</v>
      </c>
      <c r="V369" s="22" t="s">
        <v>2360</v>
      </c>
      <c r="W369" s="22" t="s">
        <v>4812</v>
      </c>
    </row>
    <row r="370" spans="1:23">
      <c r="A370" s="23">
        <v>369</v>
      </c>
      <c r="B370" s="7" t="s">
        <v>416</v>
      </c>
      <c r="C370" s="344" t="s">
        <v>7293</v>
      </c>
      <c r="D370" s="343" t="s">
        <v>6435</v>
      </c>
      <c r="E370" s="22" t="s">
        <v>8276</v>
      </c>
      <c r="F370" s="60">
        <f t="shared" si="11"/>
        <v>48</v>
      </c>
      <c r="G370" s="344" t="s">
        <v>2258</v>
      </c>
      <c r="H370" s="343">
        <v>1</v>
      </c>
      <c r="Q370" s="23"/>
      <c r="S370" t="s">
        <v>3756</v>
      </c>
      <c r="T370" t="str">
        <f t="shared" si="10"/>
        <v>01</v>
      </c>
      <c r="U370" t="s">
        <v>2359</v>
      </c>
      <c r="V370" s="22" t="s">
        <v>2360</v>
      </c>
      <c r="W370" s="22" t="s">
        <v>4813</v>
      </c>
    </row>
    <row r="371" spans="1:23">
      <c r="A371" s="23">
        <v>370</v>
      </c>
      <c r="B371" s="7" t="s">
        <v>417</v>
      </c>
      <c r="C371" s="344" t="s">
        <v>7294</v>
      </c>
      <c r="D371" s="343" t="s">
        <v>6436</v>
      </c>
      <c r="E371" s="22" t="s">
        <v>8276</v>
      </c>
      <c r="F371" s="60">
        <f t="shared" si="11"/>
        <v>48</v>
      </c>
      <c r="G371" s="344" t="s">
        <v>2258</v>
      </c>
      <c r="H371" s="343">
        <v>1</v>
      </c>
      <c r="Q371" s="23"/>
      <c r="S371" t="s">
        <v>3757</v>
      </c>
      <c r="T371" t="str">
        <f t="shared" si="10"/>
        <v>01</v>
      </c>
      <c r="U371" t="s">
        <v>2359</v>
      </c>
      <c r="V371" s="22" t="s">
        <v>2360</v>
      </c>
      <c r="W371" s="22" t="s">
        <v>4570</v>
      </c>
    </row>
    <row r="372" spans="1:23">
      <c r="A372" s="23">
        <v>371</v>
      </c>
      <c r="B372" s="7" t="s">
        <v>418</v>
      </c>
      <c r="C372" s="344" t="s">
        <v>7295</v>
      </c>
      <c r="D372" s="343" t="s">
        <v>6437</v>
      </c>
      <c r="E372" s="22" t="s">
        <v>8276</v>
      </c>
      <c r="F372" s="60">
        <f t="shared" si="11"/>
        <v>48</v>
      </c>
      <c r="G372" s="344" t="s">
        <v>2258</v>
      </c>
      <c r="H372" s="343">
        <v>1</v>
      </c>
      <c r="Q372" s="23"/>
      <c r="S372" t="s">
        <v>3758</v>
      </c>
      <c r="T372" t="str">
        <f t="shared" si="10"/>
        <v>02</v>
      </c>
      <c r="U372" t="s">
        <v>2359</v>
      </c>
      <c r="V372" s="22" t="s">
        <v>2360</v>
      </c>
      <c r="W372" s="22" t="s">
        <v>4814</v>
      </c>
    </row>
    <row r="373" spans="1:23">
      <c r="A373" s="23">
        <v>372</v>
      </c>
      <c r="B373" s="7" t="s">
        <v>419</v>
      </c>
      <c r="C373" s="344" t="s">
        <v>7296</v>
      </c>
      <c r="D373" s="343" t="s">
        <v>6438</v>
      </c>
      <c r="E373" s="22" t="s">
        <v>8276</v>
      </c>
      <c r="F373" s="60">
        <f t="shared" si="11"/>
        <v>48</v>
      </c>
      <c r="G373" s="344" t="s">
        <v>2258</v>
      </c>
      <c r="H373" s="343">
        <v>1</v>
      </c>
      <c r="Q373" s="23"/>
      <c r="S373" t="s">
        <v>3759</v>
      </c>
      <c r="T373" t="str">
        <f t="shared" si="10"/>
        <v>02</v>
      </c>
      <c r="U373" t="s">
        <v>2359</v>
      </c>
      <c r="V373" s="22" t="s">
        <v>2360</v>
      </c>
      <c r="W373" s="22" t="s">
        <v>4815</v>
      </c>
    </row>
    <row r="374" spans="1:23">
      <c r="A374" s="23">
        <v>373</v>
      </c>
      <c r="B374" s="7" t="s">
        <v>420</v>
      </c>
      <c r="C374" s="344" t="s">
        <v>7297</v>
      </c>
      <c r="D374" s="343" t="s">
        <v>6439</v>
      </c>
      <c r="E374" s="22" t="s">
        <v>8276</v>
      </c>
      <c r="F374" s="60">
        <f t="shared" si="11"/>
        <v>48</v>
      </c>
      <c r="G374" s="344" t="s">
        <v>2258</v>
      </c>
      <c r="H374" s="343">
        <v>1</v>
      </c>
      <c r="Q374" s="23"/>
      <c r="S374" t="s">
        <v>3760</v>
      </c>
      <c r="T374" t="str">
        <f t="shared" si="10"/>
        <v>02</v>
      </c>
      <c r="U374" t="s">
        <v>2359</v>
      </c>
      <c r="V374" s="22" t="s">
        <v>2360</v>
      </c>
      <c r="W374" s="22" t="s">
        <v>4816</v>
      </c>
    </row>
    <row r="375" spans="1:23">
      <c r="A375" s="23">
        <v>374</v>
      </c>
      <c r="B375" s="7" t="s">
        <v>421</v>
      </c>
      <c r="C375" s="344" t="s">
        <v>2807</v>
      </c>
      <c r="D375" s="343" t="s">
        <v>6440</v>
      </c>
      <c r="E375" s="22" t="s">
        <v>8276</v>
      </c>
      <c r="F375" s="60">
        <f t="shared" si="11"/>
        <v>48</v>
      </c>
      <c r="G375" s="344" t="s">
        <v>2258</v>
      </c>
      <c r="H375" s="343">
        <v>4</v>
      </c>
      <c r="Q375" s="23"/>
      <c r="S375" t="s">
        <v>3761</v>
      </c>
      <c r="T375" t="str">
        <f t="shared" si="10"/>
        <v>00</v>
      </c>
      <c r="U375" t="s">
        <v>2359</v>
      </c>
      <c r="V375" s="22" t="s">
        <v>2360</v>
      </c>
      <c r="W375" s="22" t="s">
        <v>2502</v>
      </c>
    </row>
    <row r="376" spans="1:23">
      <c r="A376" s="23">
        <v>375</v>
      </c>
      <c r="B376" s="7" t="s">
        <v>422</v>
      </c>
      <c r="C376" s="344" t="s">
        <v>2808</v>
      </c>
      <c r="D376" s="343" t="s">
        <v>6441</v>
      </c>
      <c r="E376" s="22" t="s">
        <v>8276</v>
      </c>
      <c r="F376" s="60">
        <f t="shared" si="11"/>
        <v>48</v>
      </c>
      <c r="G376" s="344" t="s">
        <v>2258</v>
      </c>
      <c r="H376" s="343">
        <v>4</v>
      </c>
      <c r="Q376" s="23"/>
      <c r="S376" t="s">
        <v>3762</v>
      </c>
      <c r="T376" t="str">
        <f t="shared" si="10"/>
        <v>99</v>
      </c>
      <c r="U376" t="s">
        <v>2359</v>
      </c>
      <c r="V376" s="22" t="s">
        <v>2360</v>
      </c>
      <c r="W376" s="22" t="s">
        <v>2567</v>
      </c>
    </row>
    <row r="377" spans="1:23">
      <c r="A377" s="23">
        <v>376</v>
      </c>
      <c r="B377" s="7" t="s">
        <v>423</v>
      </c>
      <c r="C377" s="344" t="s">
        <v>2809</v>
      </c>
      <c r="D377" s="343" t="s">
        <v>6442</v>
      </c>
      <c r="E377" s="22" t="s">
        <v>8276</v>
      </c>
      <c r="F377" s="60">
        <f t="shared" si="11"/>
        <v>48</v>
      </c>
      <c r="G377" s="344" t="s">
        <v>2258</v>
      </c>
      <c r="H377" s="343">
        <v>4</v>
      </c>
      <c r="Q377" s="23"/>
      <c r="S377" t="s">
        <v>3763</v>
      </c>
      <c r="T377" t="str">
        <f t="shared" si="10"/>
        <v>00</v>
      </c>
      <c r="U377" t="s">
        <v>2359</v>
      </c>
      <c r="V377" s="22" t="s">
        <v>2360</v>
      </c>
      <c r="W377" s="22" t="s">
        <v>2395</v>
      </c>
    </row>
    <row r="378" spans="1:23">
      <c r="A378" s="23">
        <v>377</v>
      </c>
      <c r="B378" s="7" t="s">
        <v>424</v>
      </c>
      <c r="C378" s="344" t="s">
        <v>2810</v>
      </c>
      <c r="D378" s="343" t="s">
        <v>6443</v>
      </c>
      <c r="E378" s="22" t="s">
        <v>8276</v>
      </c>
      <c r="F378" s="60">
        <f t="shared" si="11"/>
        <v>48</v>
      </c>
      <c r="G378" s="344" t="s">
        <v>2258</v>
      </c>
      <c r="H378" s="343">
        <v>3</v>
      </c>
      <c r="Q378" s="23"/>
      <c r="S378" t="s">
        <v>3764</v>
      </c>
      <c r="T378" t="str">
        <f t="shared" si="10"/>
        <v>00</v>
      </c>
      <c r="U378" t="s">
        <v>2359</v>
      </c>
      <c r="V378" s="22" t="s">
        <v>2360</v>
      </c>
      <c r="W378" s="22" t="s">
        <v>2379</v>
      </c>
    </row>
    <row r="379" spans="1:23">
      <c r="A379" s="23">
        <v>378</v>
      </c>
      <c r="B379" s="7" t="s">
        <v>425</v>
      </c>
      <c r="C379" s="344" t="s">
        <v>2811</v>
      </c>
      <c r="D379" s="343" t="s">
        <v>6444</v>
      </c>
      <c r="E379" s="22" t="s">
        <v>8276</v>
      </c>
      <c r="F379" s="60">
        <f t="shared" si="11"/>
        <v>48</v>
      </c>
      <c r="G379" s="344" t="s">
        <v>2258</v>
      </c>
      <c r="H379" s="343">
        <v>3</v>
      </c>
      <c r="Q379" s="23"/>
      <c r="S379" t="s">
        <v>3765</v>
      </c>
      <c r="T379" t="str">
        <f t="shared" si="10"/>
        <v>00</v>
      </c>
      <c r="U379" t="s">
        <v>2359</v>
      </c>
      <c r="V379" s="22" t="s">
        <v>2360</v>
      </c>
      <c r="W379" s="22" t="s">
        <v>2457</v>
      </c>
    </row>
    <row r="380" spans="1:23">
      <c r="A380" s="23">
        <v>379</v>
      </c>
      <c r="B380" s="7" t="s">
        <v>426</v>
      </c>
      <c r="C380" s="344" t="s">
        <v>2812</v>
      </c>
      <c r="D380" s="343" t="s">
        <v>6445</v>
      </c>
      <c r="E380" s="22" t="s">
        <v>8276</v>
      </c>
      <c r="F380" s="60">
        <f t="shared" si="11"/>
        <v>48</v>
      </c>
      <c r="G380" s="344" t="s">
        <v>2258</v>
      </c>
      <c r="H380" s="343">
        <v>3</v>
      </c>
      <c r="Q380" s="23"/>
      <c r="S380" t="s">
        <v>3766</v>
      </c>
      <c r="T380" t="str">
        <f t="shared" si="10"/>
        <v>01</v>
      </c>
      <c r="U380" t="s">
        <v>2359</v>
      </c>
      <c r="V380" s="22" t="s">
        <v>2360</v>
      </c>
      <c r="W380" s="22" t="s">
        <v>2566</v>
      </c>
    </row>
    <row r="381" spans="1:23">
      <c r="A381" s="23">
        <v>380</v>
      </c>
      <c r="B381" s="7" t="s">
        <v>427</v>
      </c>
      <c r="C381" s="344" t="s">
        <v>2813</v>
      </c>
      <c r="D381" s="343" t="s">
        <v>6446</v>
      </c>
      <c r="E381" s="22" t="s">
        <v>8276</v>
      </c>
      <c r="F381" s="60">
        <f t="shared" si="11"/>
        <v>48</v>
      </c>
      <c r="G381" s="344" t="s">
        <v>2258</v>
      </c>
      <c r="H381" s="343">
        <v>3</v>
      </c>
      <c r="Q381" s="23"/>
      <c r="S381" t="s">
        <v>3767</v>
      </c>
      <c r="T381" t="str">
        <f t="shared" si="10"/>
        <v>99</v>
      </c>
      <c r="U381" t="s">
        <v>2359</v>
      </c>
      <c r="V381" s="22" t="s">
        <v>2360</v>
      </c>
      <c r="W381" s="22" t="s">
        <v>2450</v>
      </c>
    </row>
    <row r="382" spans="1:23">
      <c r="A382" s="23">
        <v>381</v>
      </c>
      <c r="B382" s="7" t="s">
        <v>428</v>
      </c>
      <c r="C382" s="344" t="s">
        <v>2814</v>
      </c>
      <c r="D382" s="343" t="s">
        <v>6447</v>
      </c>
      <c r="E382" s="22" t="s">
        <v>8276</v>
      </c>
      <c r="F382" s="60">
        <f t="shared" si="11"/>
        <v>48</v>
      </c>
      <c r="G382" s="344" t="s">
        <v>2258</v>
      </c>
      <c r="H382" s="343">
        <v>3</v>
      </c>
      <c r="Q382" s="23"/>
      <c r="S382" t="s">
        <v>3768</v>
      </c>
      <c r="T382" t="str">
        <f t="shared" si="10"/>
        <v>98</v>
      </c>
      <c r="U382" t="s">
        <v>2359</v>
      </c>
      <c r="V382" s="22" t="s">
        <v>2360</v>
      </c>
      <c r="W382" s="22" t="s">
        <v>2385</v>
      </c>
    </row>
    <row r="383" spans="1:23">
      <c r="A383" s="23">
        <v>382</v>
      </c>
      <c r="B383" s="7" t="s">
        <v>429</v>
      </c>
      <c r="C383" s="344" t="s">
        <v>2815</v>
      </c>
      <c r="D383" s="343" t="s">
        <v>6448</v>
      </c>
      <c r="E383" s="22" t="s">
        <v>8276</v>
      </c>
      <c r="F383" s="60">
        <f t="shared" si="11"/>
        <v>48</v>
      </c>
      <c r="G383" s="344" t="s">
        <v>2258</v>
      </c>
      <c r="H383" s="343">
        <v>3</v>
      </c>
      <c r="Q383" s="23"/>
      <c r="S383" t="s">
        <v>3769</v>
      </c>
      <c r="T383" t="str">
        <f t="shared" si="10"/>
        <v>03</v>
      </c>
      <c r="U383" t="s">
        <v>2359</v>
      </c>
      <c r="V383" s="22" t="s">
        <v>2360</v>
      </c>
      <c r="W383" s="22" t="s">
        <v>4817</v>
      </c>
    </row>
    <row r="384" spans="1:23">
      <c r="A384" s="23">
        <v>383</v>
      </c>
      <c r="B384" s="7" t="s">
        <v>430</v>
      </c>
      <c r="C384" s="344" t="s">
        <v>2816</v>
      </c>
      <c r="D384" s="343" t="s">
        <v>6449</v>
      </c>
      <c r="E384" s="22" t="s">
        <v>8276</v>
      </c>
      <c r="F384" s="60">
        <f t="shared" si="11"/>
        <v>48</v>
      </c>
      <c r="G384" s="344" t="s">
        <v>2258</v>
      </c>
      <c r="H384" s="343">
        <v>3</v>
      </c>
      <c r="Q384" s="23"/>
      <c r="S384" t="s">
        <v>3770</v>
      </c>
      <c r="T384" t="str">
        <f t="shared" si="10"/>
        <v>03</v>
      </c>
      <c r="U384" t="s">
        <v>2359</v>
      </c>
      <c r="V384" s="22" t="s">
        <v>2360</v>
      </c>
      <c r="W384" s="22" t="s">
        <v>4818</v>
      </c>
    </row>
    <row r="385" spans="1:23">
      <c r="A385" s="23">
        <v>384</v>
      </c>
      <c r="B385" s="7" t="s">
        <v>431</v>
      </c>
      <c r="C385" s="344" t="s">
        <v>2817</v>
      </c>
      <c r="D385" s="343" t="s">
        <v>6450</v>
      </c>
      <c r="E385" s="22" t="s">
        <v>8276</v>
      </c>
      <c r="F385" s="60">
        <f t="shared" si="11"/>
        <v>48</v>
      </c>
      <c r="G385" s="344" t="s">
        <v>2258</v>
      </c>
      <c r="H385" s="343">
        <v>3</v>
      </c>
      <c r="Q385" s="23"/>
      <c r="S385" t="s">
        <v>3771</v>
      </c>
      <c r="T385" t="str">
        <f t="shared" si="10"/>
        <v>02</v>
      </c>
      <c r="U385" t="s">
        <v>2359</v>
      </c>
      <c r="V385" s="22" t="s">
        <v>2360</v>
      </c>
      <c r="W385" s="22" t="s">
        <v>4627</v>
      </c>
    </row>
    <row r="386" spans="1:23">
      <c r="A386" s="23">
        <v>385</v>
      </c>
      <c r="B386" s="7" t="s">
        <v>432</v>
      </c>
      <c r="C386" s="344" t="s">
        <v>2818</v>
      </c>
      <c r="D386" s="343" t="s">
        <v>6451</v>
      </c>
      <c r="E386" s="22" t="s">
        <v>8276</v>
      </c>
      <c r="F386" s="60">
        <f t="shared" si="11"/>
        <v>48</v>
      </c>
      <c r="G386" s="344" t="s">
        <v>2258</v>
      </c>
      <c r="H386" s="343">
        <v>3</v>
      </c>
      <c r="Q386" s="23"/>
      <c r="S386" t="s">
        <v>3772</v>
      </c>
      <c r="T386" t="str">
        <f t="shared" ref="T386:T449" si="12">LEFT(W386,2)</f>
        <v>02</v>
      </c>
      <c r="U386" t="s">
        <v>2359</v>
      </c>
      <c r="V386" s="22" t="s">
        <v>2360</v>
      </c>
      <c r="W386" s="22" t="s">
        <v>4819</v>
      </c>
    </row>
    <row r="387" spans="1:23">
      <c r="A387" s="23">
        <v>386</v>
      </c>
      <c r="B387" s="7" t="s">
        <v>433</v>
      </c>
      <c r="C387" s="344" t="s">
        <v>7298</v>
      </c>
      <c r="D387" s="343" t="s">
        <v>6452</v>
      </c>
      <c r="E387" s="22" t="s">
        <v>8276</v>
      </c>
      <c r="F387" s="60">
        <f t="shared" si="11"/>
        <v>48</v>
      </c>
      <c r="G387" s="344" t="s">
        <v>2258</v>
      </c>
      <c r="H387" s="343">
        <v>2</v>
      </c>
      <c r="Q387" s="23"/>
      <c r="S387" t="s">
        <v>3773</v>
      </c>
      <c r="T387" t="str">
        <f t="shared" si="12"/>
        <v>02</v>
      </c>
      <c r="U387" t="s">
        <v>2359</v>
      </c>
      <c r="V387" s="22" t="s">
        <v>2360</v>
      </c>
      <c r="W387" s="22" t="s">
        <v>4820</v>
      </c>
    </row>
    <row r="388" spans="1:23">
      <c r="A388" s="23">
        <v>387</v>
      </c>
      <c r="B388" s="7" t="s">
        <v>434</v>
      </c>
      <c r="C388" s="344" t="s">
        <v>2819</v>
      </c>
      <c r="D388" s="343" t="s">
        <v>6453</v>
      </c>
      <c r="E388" s="22" t="s">
        <v>8276</v>
      </c>
      <c r="F388" s="60">
        <f t="shared" ref="F388:F451" si="13">VLOOKUP(E388,$N$2:$O$49,2,FALSE)</f>
        <v>48</v>
      </c>
      <c r="G388" s="344" t="s">
        <v>2258</v>
      </c>
      <c r="H388" s="343">
        <v>2</v>
      </c>
      <c r="Q388" s="23"/>
      <c r="S388" t="s">
        <v>3774</v>
      </c>
      <c r="T388" t="str">
        <f t="shared" si="12"/>
        <v>03</v>
      </c>
      <c r="U388" t="s">
        <v>2359</v>
      </c>
      <c r="V388" s="22" t="s">
        <v>2360</v>
      </c>
      <c r="W388" s="22" t="s">
        <v>4821</v>
      </c>
    </row>
    <row r="389" spans="1:23">
      <c r="A389" s="23">
        <v>388</v>
      </c>
      <c r="B389" s="7" t="s">
        <v>435</v>
      </c>
      <c r="C389" s="344" t="s">
        <v>2820</v>
      </c>
      <c r="D389" s="343" t="s">
        <v>6454</v>
      </c>
      <c r="E389" s="22" t="s">
        <v>8276</v>
      </c>
      <c r="F389" s="60">
        <f t="shared" si="13"/>
        <v>48</v>
      </c>
      <c r="G389" s="344" t="s">
        <v>2258</v>
      </c>
      <c r="H389" s="343">
        <v>2</v>
      </c>
      <c r="Q389" s="23"/>
      <c r="S389" t="s">
        <v>3775</v>
      </c>
      <c r="T389" t="str">
        <f t="shared" si="12"/>
        <v>02</v>
      </c>
      <c r="U389" t="s">
        <v>2359</v>
      </c>
      <c r="V389" s="22" t="s">
        <v>2360</v>
      </c>
      <c r="W389" s="22" t="s">
        <v>4822</v>
      </c>
    </row>
    <row r="390" spans="1:23">
      <c r="A390" s="23">
        <v>389</v>
      </c>
      <c r="B390" s="7" t="s">
        <v>436</v>
      </c>
      <c r="C390" s="344" t="s">
        <v>7299</v>
      </c>
      <c r="D390" s="343" t="s">
        <v>6455</v>
      </c>
      <c r="E390" s="22" t="s">
        <v>8276</v>
      </c>
      <c r="F390" s="60">
        <f t="shared" si="13"/>
        <v>48</v>
      </c>
      <c r="G390" s="344" t="s">
        <v>2258</v>
      </c>
      <c r="H390" s="343">
        <v>1</v>
      </c>
      <c r="Q390" s="23"/>
      <c r="S390" t="s">
        <v>3776</v>
      </c>
      <c r="T390" t="str">
        <f t="shared" si="12"/>
        <v>01</v>
      </c>
      <c r="U390" t="s">
        <v>2359</v>
      </c>
      <c r="V390" s="22" t="s">
        <v>2360</v>
      </c>
      <c r="W390" s="22" t="s">
        <v>4823</v>
      </c>
    </row>
    <row r="391" spans="1:23">
      <c r="A391" s="23">
        <v>390</v>
      </c>
      <c r="B391" s="7" t="s">
        <v>437</v>
      </c>
      <c r="C391" s="344" t="s">
        <v>7300</v>
      </c>
      <c r="D391" s="343" t="s">
        <v>6456</v>
      </c>
      <c r="E391" s="22" t="s">
        <v>8276</v>
      </c>
      <c r="F391" s="60">
        <f t="shared" si="13"/>
        <v>48</v>
      </c>
      <c r="G391" s="344" t="s">
        <v>2258</v>
      </c>
      <c r="H391" s="343">
        <v>1</v>
      </c>
      <c r="Q391" s="23"/>
      <c r="S391" t="s">
        <v>3777</v>
      </c>
      <c r="T391" t="str">
        <f t="shared" si="12"/>
        <v>01</v>
      </c>
      <c r="U391" t="s">
        <v>2359</v>
      </c>
      <c r="V391" s="22" t="s">
        <v>2360</v>
      </c>
      <c r="W391" s="22" t="s">
        <v>2458</v>
      </c>
    </row>
    <row r="392" spans="1:23">
      <c r="A392" s="23">
        <v>391</v>
      </c>
      <c r="B392" s="7" t="s">
        <v>438</v>
      </c>
      <c r="C392" s="344" t="s">
        <v>7301</v>
      </c>
      <c r="D392" s="343" t="s">
        <v>6457</v>
      </c>
      <c r="E392" s="22" t="s">
        <v>8276</v>
      </c>
      <c r="F392" s="60">
        <f t="shared" si="13"/>
        <v>48</v>
      </c>
      <c r="G392" s="344" t="s">
        <v>2258</v>
      </c>
      <c r="H392" s="343">
        <v>1</v>
      </c>
      <c r="Q392" s="23"/>
      <c r="S392" t="s">
        <v>3778</v>
      </c>
      <c r="T392" t="str">
        <f t="shared" si="12"/>
        <v>00</v>
      </c>
      <c r="U392" t="s">
        <v>2359</v>
      </c>
      <c r="V392" s="22" t="s">
        <v>2360</v>
      </c>
      <c r="W392" s="22" t="s">
        <v>2487</v>
      </c>
    </row>
    <row r="393" spans="1:23">
      <c r="A393" s="23">
        <v>392</v>
      </c>
      <c r="B393" s="7" t="s">
        <v>439</v>
      </c>
      <c r="C393" s="344" t="s">
        <v>7302</v>
      </c>
      <c r="D393" s="343" t="s">
        <v>6458</v>
      </c>
      <c r="E393" s="22" t="s">
        <v>8276</v>
      </c>
      <c r="F393" s="60">
        <f t="shared" si="13"/>
        <v>48</v>
      </c>
      <c r="G393" s="344" t="s">
        <v>2258</v>
      </c>
      <c r="H393" s="343">
        <v>1</v>
      </c>
      <c r="Q393" s="23"/>
      <c r="S393" t="s">
        <v>3779</v>
      </c>
      <c r="T393" t="str">
        <f t="shared" si="12"/>
        <v>00</v>
      </c>
      <c r="U393" t="s">
        <v>2359</v>
      </c>
      <c r="V393" s="22" t="s">
        <v>2360</v>
      </c>
      <c r="W393" s="22" t="s">
        <v>2583</v>
      </c>
    </row>
    <row r="394" spans="1:23">
      <c r="A394" s="23">
        <v>393</v>
      </c>
      <c r="B394" s="7" t="s">
        <v>440</v>
      </c>
      <c r="C394" s="344" t="s">
        <v>7303</v>
      </c>
      <c r="D394" s="343" t="s">
        <v>6459</v>
      </c>
      <c r="E394" s="22" t="s">
        <v>8276</v>
      </c>
      <c r="F394" s="60">
        <f t="shared" si="13"/>
        <v>48</v>
      </c>
      <c r="G394" s="344" t="s">
        <v>2258</v>
      </c>
      <c r="H394" s="343">
        <v>1</v>
      </c>
      <c r="Q394" s="23"/>
      <c r="S394" t="s">
        <v>3780</v>
      </c>
      <c r="T394" t="str">
        <f t="shared" si="12"/>
        <v>03</v>
      </c>
      <c r="U394" t="s">
        <v>2359</v>
      </c>
      <c r="V394" s="22" t="s">
        <v>2360</v>
      </c>
      <c r="W394" s="22" t="s">
        <v>4824</v>
      </c>
    </row>
    <row r="395" spans="1:23">
      <c r="A395" s="23">
        <v>394</v>
      </c>
      <c r="B395" s="7" t="s">
        <v>441</v>
      </c>
      <c r="C395" s="344" t="s">
        <v>7304</v>
      </c>
      <c r="D395" s="343" t="s">
        <v>6460</v>
      </c>
      <c r="E395" s="22" t="s">
        <v>8276</v>
      </c>
      <c r="F395" s="60">
        <f t="shared" si="13"/>
        <v>48</v>
      </c>
      <c r="G395" s="344" t="s">
        <v>2258</v>
      </c>
      <c r="H395" s="343">
        <v>1</v>
      </c>
      <c r="Q395" s="23"/>
      <c r="S395" t="s">
        <v>3781</v>
      </c>
      <c r="T395" t="str">
        <f t="shared" si="12"/>
        <v>00</v>
      </c>
      <c r="U395" t="s">
        <v>2359</v>
      </c>
      <c r="V395" s="22" t="s">
        <v>2360</v>
      </c>
      <c r="W395" s="22" t="s">
        <v>2455</v>
      </c>
    </row>
    <row r="396" spans="1:23">
      <c r="A396" s="23">
        <v>395</v>
      </c>
      <c r="B396" s="7" t="s">
        <v>442</v>
      </c>
      <c r="C396" s="344" t="s">
        <v>7305</v>
      </c>
      <c r="D396" s="343" t="s">
        <v>6461</v>
      </c>
      <c r="E396" s="22" t="s">
        <v>8276</v>
      </c>
      <c r="F396" s="60">
        <f t="shared" si="13"/>
        <v>48</v>
      </c>
      <c r="G396" s="344" t="s">
        <v>2258</v>
      </c>
      <c r="H396" s="343">
        <v>1</v>
      </c>
      <c r="Q396" s="23"/>
      <c r="S396" t="s">
        <v>3782</v>
      </c>
      <c r="T396" t="str">
        <f t="shared" si="12"/>
        <v>00</v>
      </c>
      <c r="U396" t="s">
        <v>2359</v>
      </c>
      <c r="V396" s="22" t="s">
        <v>2360</v>
      </c>
      <c r="W396" s="22" t="s">
        <v>2461</v>
      </c>
    </row>
    <row r="397" spans="1:23">
      <c r="A397" s="23">
        <v>396</v>
      </c>
      <c r="B397" s="7" t="s">
        <v>443</v>
      </c>
      <c r="C397" s="344" t="s">
        <v>7306</v>
      </c>
      <c r="D397" s="343" t="s">
        <v>6462</v>
      </c>
      <c r="E397" s="22" t="s">
        <v>8276</v>
      </c>
      <c r="F397" s="60">
        <f t="shared" si="13"/>
        <v>48</v>
      </c>
      <c r="G397" s="344" t="s">
        <v>2258</v>
      </c>
      <c r="H397" s="343">
        <v>1</v>
      </c>
      <c r="Q397" s="23"/>
      <c r="S397" t="s">
        <v>3783</v>
      </c>
      <c r="T397" t="str">
        <f t="shared" si="12"/>
        <v>00</v>
      </c>
      <c r="U397" t="s">
        <v>2359</v>
      </c>
      <c r="V397" s="22" t="s">
        <v>2360</v>
      </c>
      <c r="W397" s="22" t="s">
        <v>2462</v>
      </c>
    </row>
    <row r="398" spans="1:23">
      <c r="A398" s="23">
        <v>397</v>
      </c>
      <c r="B398" s="7" t="s">
        <v>444</v>
      </c>
      <c r="C398" s="344" t="s">
        <v>7307</v>
      </c>
      <c r="D398" s="343" t="s">
        <v>6463</v>
      </c>
      <c r="E398" s="22" t="s">
        <v>8276</v>
      </c>
      <c r="F398" s="60">
        <f t="shared" si="13"/>
        <v>48</v>
      </c>
      <c r="G398" s="344" t="s">
        <v>2258</v>
      </c>
      <c r="H398" s="343">
        <v>1</v>
      </c>
      <c r="Q398" s="23"/>
      <c r="S398" t="s">
        <v>3784</v>
      </c>
      <c r="T398" t="str">
        <f t="shared" si="12"/>
        <v>02</v>
      </c>
      <c r="U398" t="s">
        <v>2359</v>
      </c>
      <c r="V398" s="22" t="s">
        <v>2360</v>
      </c>
      <c r="W398" s="22" t="s">
        <v>4825</v>
      </c>
    </row>
    <row r="399" spans="1:23">
      <c r="A399" s="23">
        <v>398</v>
      </c>
      <c r="B399" s="7" t="s">
        <v>445</v>
      </c>
      <c r="C399" s="344" t="s">
        <v>7308</v>
      </c>
      <c r="D399" s="343" t="s">
        <v>6464</v>
      </c>
      <c r="E399" s="22" t="s">
        <v>8276</v>
      </c>
      <c r="F399" s="60">
        <f t="shared" si="13"/>
        <v>48</v>
      </c>
      <c r="G399" s="344" t="s">
        <v>2258</v>
      </c>
      <c r="H399" s="343">
        <v>1</v>
      </c>
      <c r="Q399" s="23"/>
      <c r="S399" t="s">
        <v>3785</v>
      </c>
      <c r="T399" t="str">
        <f t="shared" si="12"/>
        <v>01</v>
      </c>
      <c r="U399" t="s">
        <v>2359</v>
      </c>
      <c r="V399" s="22" t="s">
        <v>2360</v>
      </c>
      <c r="W399" s="22" t="s">
        <v>4646</v>
      </c>
    </row>
    <row r="400" spans="1:23">
      <c r="A400" s="23">
        <v>399</v>
      </c>
      <c r="B400" s="7" t="s">
        <v>446</v>
      </c>
      <c r="C400" s="344" t="s">
        <v>3173</v>
      </c>
      <c r="D400" s="343" t="s">
        <v>6465</v>
      </c>
      <c r="E400" s="22" t="s">
        <v>8276</v>
      </c>
      <c r="F400" s="60">
        <f t="shared" si="13"/>
        <v>48</v>
      </c>
      <c r="G400" s="344" t="s">
        <v>1144</v>
      </c>
      <c r="H400" s="343">
        <v>4</v>
      </c>
      <c r="Q400" s="23"/>
      <c r="S400" t="s">
        <v>3786</v>
      </c>
      <c r="T400" t="str">
        <f t="shared" si="12"/>
        <v>00</v>
      </c>
      <c r="U400" t="s">
        <v>2359</v>
      </c>
      <c r="V400" s="22" t="s">
        <v>2360</v>
      </c>
      <c r="W400" s="22" t="s">
        <v>2569</v>
      </c>
    </row>
    <row r="401" spans="1:23">
      <c r="A401" s="23">
        <v>400</v>
      </c>
      <c r="B401" s="7" t="s">
        <v>447</v>
      </c>
      <c r="C401" s="344" t="s">
        <v>3274</v>
      </c>
      <c r="D401" s="343" t="s">
        <v>6466</v>
      </c>
      <c r="E401" s="22" t="s">
        <v>8276</v>
      </c>
      <c r="F401" s="60">
        <f t="shared" si="13"/>
        <v>48</v>
      </c>
      <c r="G401" s="344" t="s">
        <v>1144</v>
      </c>
      <c r="H401" s="343">
        <v>3</v>
      </c>
      <c r="Q401" s="23"/>
      <c r="S401" t="s">
        <v>3787</v>
      </c>
      <c r="T401" t="str">
        <f t="shared" si="12"/>
        <v>01</v>
      </c>
      <c r="U401" t="s">
        <v>2359</v>
      </c>
      <c r="V401" s="22" t="s">
        <v>2360</v>
      </c>
      <c r="W401" s="22" t="s">
        <v>4826</v>
      </c>
    </row>
    <row r="402" spans="1:23">
      <c r="A402" s="23">
        <v>401</v>
      </c>
      <c r="B402" s="7" t="s">
        <v>448</v>
      </c>
      <c r="C402" s="344" t="s">
        <v>3275</v>
      </c>
      <c r="D402" s="343" t="s">
        <v>6467</v>
      </c>
      <c r="E402" s="22" t="s">
        <v>8276</v>
      </c>
      <c r="F402" s="60">
        <f t="shared" si="13"/>
        <v>48</v>
      </c>
      <c r="G402" s="344" t="s">
        <v>1144</v>
      </c>
      <c r="H402" s="343">
        <v>2</v>
      </c>
      <c r="Q402" s="23"/>
      <c r="S402" t="s">
        <v>3788</v>
      </c>
      <c r="T402" t="str">
        <f t="shared" si="12"/>
        <v>02</v>
      </c>
      <c r="U402" t="s">
        <v>2359</v>
      </c>
      <c r="V402" s="22" t="s">
        <v>2360</v>
      </c>
      <c r="W402" s="22" t="s">
        <v>4827</v>
      </c>
    </row>
    <row r="403" spans="1:23">
      <c r="A403" s="23">
        <v>402</v>
      </c>
      <c r="B403" s="7" t="s">
        <v>449</v>
      </c>
      <c r="C403" s="344" t="s">
        <v>3321</v>
      </c>
      <c r="D403" s="343" t="s">
        <v>6468</v>
      </c>
      <c r="E403" s="22" t="s">
        <v>8276</v>
      </c>
      <c r="F403" s="60">
        <f t="shared" si="13"/>
        <v>48</v>
      </c>
      <c r="G403" s="344" t="s">
        <v>1144</v>
      </c>
      <c r="H403" s="343">
        <v>2</v>
      </c>
      <c r="Q403" s="23"/>
      <c r="S403" t="s">
        <v>3789</v>
      </c>
      <c r="T403" t="str">
        <f t="shared" si="12"/>
        <v>02</v>
      </c>
      <c r="U403" t="s">
        <v>2359</v>
      </c>
      <c r="V403" s="22" t="s">
        <v>2360</v>
      </c>
      <c r="W403" s="22" t="s">
        <v>4828</v>
      </c>
    </row>
    <row r="404" spans="1:23">
      <c r="A404" s="23">
        <v>403</v>
      </c>
      <c r="B404" s="7" t="s">
        <v>450</v>
      </c>
      <c r="C404" s="344" t="s">
        <v>3150</v>
      </c>
      <c r="D404" s="343" t="s">
        <v>6469</v>
      </c>
      <c r="E404" s="22" t="s">
        <v>8276</v>
      </c>
      <c r="F404" s="60">
        <f t="shared" si="13"/>
        <v>48</v>
      </c>
      <c r="G404" s="344" t="s">
        <v>1143</v>
      </c>
      <c r="H404" s="343">
        <v>4</v>
      </c>
      <c r="Q404" s="23"/>
      <c r="S404" t="s">
        <v>3790</v>
      </c>
      <c r="T404" t="str">
        <f t="shared" si="12"/>
        <v>01</v>
      </c>
      <c r="U404" t="s">
        <v>2359</v>
      </c>
      <c r="V404" s="22" t="s">
        <v>2360</v>
      </c>
      <c r="W404" s="22" t="s">
        <v>4829</v>
      </c>
    </row>
    <row r="405" spans="1:23">
      <c r="A405" s="23">
        <v>404</v>
      </c>
      <c r="B405" s="7" t="s">
        <v>451</v>
      </c>
      <c r="C405" s="344" t="s">
        <v>2824</v>
      </c>
      <c r="D405" s="343" t="s">
        <v>6470</v>
      </c>
      <c r="E405" s="22" t="s">
        <v>8276</v>
      </c>
      <c r="F405" s="60">
        <f t="shared" si="13"/>
        <v>48</v>
      </c>
      <c r="G405" s="344" t="s">
        <v>1143</v>
      </c>
      <c r="H405" s="343">
        <v>4</v>
      </c>
      <c r="Q405" s="23"/>
      <c r="S405" t="s">
        <v>3791</v>
      </c>
      <c r="T405" t="str">
        <f t="shared" si="12"/>
        <v>01</v>
      </c>
      <c r="U405" t="s">
        <v>2359</v>
      </c>
      <c r="V405" s="22" t="s">
        <v>2360</v>
      </c>
      <c r="W405" s="22" t="s">
        <v>4636</v>
      </c>
    </row>
    <row r="406" spans="1:23">
      <c r="A406" s="23">
        <v>405</v>
      </c>
      <c r="B406" s="7" t="s">
        <v>452</v>
      </c>
      <c r="C406" s="344" t="s">
        <v>2830</v>
      </c>
      <c r="D406" s="343" t="s">
        <v>6471</v>
      </c>
      <c r="E406" s="22" t="s">
        <v>8276</v>
      </c>
      <c r="F406" s="60">
        <f t="shared" si="13"/>
        <v>48</v>
      </c>
      <c r="G406" s="344" t="s">
        <v>1143</v>
      </c>
      <c r="H406" s="343">
        <v>4</v>
      </c>
      <c r="Q406" s="23"/>
      <c r="S406" t="s">
        <v>3792</v>
      </c>
      <c r="T406" t="str">
        <f t="shared" si="12"/>
        <v>01</v>
      </c>
      <c r="U406" t="s">
        <v>2359</v>
      </c>
      <c r="V406" s="22" t="s">
        <v>2360</v>
      </c>
      <c r="W406" s="22" t="s">
        <v>4830</v>
      </c>
    </row>
    <row r="407" spans="1:23">
      <c r="A407" s="23">
        <v>406</v>
      </c>
      <c r="B407" s="7" t="s">
        <v>453</v>
      </c>
      <c r="C407" s="344" t="s">
        <v>2832</v>
      </c>
      <c r="D407" s="343" t="s">
        <v>6472</v>
      </c>
      <c r="E407" s="22" t="s">
        <v>8276</v>
      </c>
      <c r="F407" s="60">
        <f t="shared" si="13"/>
        <v>48</v>
      </c>
      <c r="G407" s="344" t="s">
        <v>1143</v>
      </c>
      <c r="H407" s="343">
        <v>4</v>
      </c>
      <c r="Q407" s="23"/>
      <c r="S407" t="s">
        <v>3793</v>
      </c>
      <c r="T407" t="str">
        <f t="shared" si="12"/>
        <v>01</v>
      </c>
      <c r="U407" t="s">
        <v>2359</v>
      </c>
      <c r="V407" s="22" t="s">
        <v>2360</v>
      </c>
      <c r="W407" s="22" t="s">
        <v>4831</v>
      </c>
    </row>
    <row r="408" spans="1:23">
      <c r="A408" s="23">
        <v>407</v>
      </c>
      <c r="B408" s="7" t="s">
        <v>454</v>
      </c>
      <c r="C408" s="344" t="s">
        <v>2831</v>
      </c>
      <c r="D408" s="343" t="s">
        <v>6473</v>
      </c>
      <c r="E408" s="22" t="s">
        <v>8276</v>
      </c>
      <c r="F408" s="60">
        <f t="shared" si="13"/>
        <v>48</v>
      </c>
      <c r="G408" s="344" t="s">
        <v>1143</v>
      </c>
      <c r="H408" s="343">
        <v>4</v>
      </c>
      <c r="Q408" s="23"/>
      <c r="S408" t="s">
        <v>3794</v>
      </c>
      <c r="T408" t="str">
        <f t="shared" si="12"/>
        <v>01</v>
      </c>
      <c r="U408" t="s">
        <v>2359</v>
      </c>
      <c r="V408" s="22" t="s">
        <v>2360</v>
      </c>
      <c r="W408" s="22" t="s">
        <v>4590</v>
      </c>
    </row>
    <row r="409" spans="1:23">
      <c r="A409" s="23">
        <v>408</v>
      </c>
      <c r="B409" s="7" t="s">
        <v>455</v>
      </c>
      <c r="C409" s="344" t="s">
        <v>2834</v>
      </c>
      <c r="D409" s="343" t="s">
        <v>6474</v>
      </c>
      <c r="E409" s="22" t="s">
        <v>8276</v>
      </c>
      <c r="F409" s="60">
        <f t="shared" si="13"/>
        <v>48</v>
      </c>
      <c r="G409" s="344" t="s">
        <v>1143</v>
      </c>
      <c r="H409" s="343">
        <v>4</v>
      </c>
      <c r="Q409" s="23"/>
      <c r="S409" t="s">
        <v>3795</v>
      </c>
      <c r="T409" t="str">
        <f t="shared" si="12"/>
        <v>00</v>
      </c>
      <c r="U409" t="s">
        <v>2359</v>
      </c>
      <c r="V409" s="22" t="s">
        <v>2360</v>
      </c>
      <c r="W409" s="22" t="s">
        <v>2452</v>
      </c>
    </row>
    <row r="410" spans="1:23">
      <c r="A410" s="23">
        <v>409</v>
      </c>
      <c r="B410" s="7" t="s">
        <v>456</v>
      </c>
      <c r="C410" s="344" t="s">
        <v>3152</v>
      </c>
      <c r="D410" s="343" t="s">
        <v>6475</v>
      </c>
      <c r="E410" s="22" t="s">
        <v>8276</v>
      </c>
      <c r="F410" s="60">
        <f t="shared" si="13"/>
        <v>48</v>
      </c>
      <c r="G410" s="344" t="s">
        <v>1143</v>
      </c>
      <c r="H410" s="343">
        <v>4</v>
      </c>
      <c r="Q410" s="23"/>
      <c r="S410" t="s">
        <v>3796</v>
      </c>
      <c r="T410" t="str">
        <f t="shared" si="12"/>
        <v>02</v>
      </c>
      <c r="U410" t="s">
        <v>2359</v>
      </c>
      <c r="V410" s="22" t="s">
        <v>2360</v>
      </c>
      <c r="W410" s="22" t="s">
        <v>4745</v>
      </c>
    </row>
    <row r="411" spans="1:23">
      <c r="A411" s="23">
        <v>410</v>
      </c>
      <c r="B411" s="7" t="s">
        <v>457</v>
      </c>
      <c r="C411" s="344" t="s">
        <v>2823</v>
      </c>
      <c r="D411" s="343" t="s">
        <v>6476</v>
      </c>
      <c r="E411" s="22" t="s">
        <v>8276</v>
      </c>
      <c r="F411" s="60">
        <f t="shared" si="13"/>
        <v>48</v>
      </c>
      <c r="G411" s="344" t="s">
        <v>1143</v>
      </c>
      <c r="H411" s="343">
        <v>3</v>
      </c>
      <c r="Q411" s="23"/>
      <c r="S411" t="s">
        <v>3797</v>
      </c>
      <c r="T411" t="str">
        <f t="shared" si="12"/>
        <v>02</v>
      </c>
      <c r="U411" t="s">
        <v>2359</v>
      </c>
      <c r="V411" s="22" t="s">
        <v>2360</v>
      </c>
      <c r="W411" s="22" t="s">
        <v>4832</v>
      </c>
    </row>
    <row r="412" spans="1:23">
      <c r="A412" s="23">
        <v>411</v>
      </c>
      <c r="B412" s="7" t="s">
        <v>458</v>
      </c>
      <c r="C412" s="344" t="s">
        <v>2826</v>
      </c>
      <c r="D412" s="343" t="s">
        <v>6477</v>
      </c>
      <c r="E412" s="22" t="s">
        <v>8276</v>
      </c>
      <c r="F412" s="60">
        <f t="shared" si="13"/>
        <v>48</v>
      </c>
      <c r="G412" s="344" t="s">
        <v>1143</v>
      </c>
      <c r="H412" s="343">
        <v>3</v>
      </c>
      <c r="Q412" s="23"/>
      <c r="S412" t="s">
        <v>3798</v>
      </c>
      <c r="T412" t="str">
        <f t="shared" si="12"/>
        <v>02</v>
      </c>
      <c r="U412" t="s">
        <v>2359</v>
      </c>
      <c r="V412" s="22" t="s">
        <v>2360</v>
      </c>
      <c r="W412" s="22" t="s">
        <v>4833</v>
      </c>
    </row>
    <row r="413" spans="1:23">
      <c r="A413" s="23">
        <v>412</v>
      </c>
      <c r="B413" s="7" t="s">
        <v>459</v>
      </c>
      <c r="C413" s="344" t="s">
        <v>2827</v>
      </c>
      <c r="D413" s="343" t="s">
        <v>6478</v>
      </c>
      <c r="E413" s="22" t="s">
        <v>8276</v>
      </c>
      <c r="F413" s="60">
        <f t="shared" si="13"/>
        <v>48</v>
      </c>
      <c r="G413" s="344" t="s">
        <v>1143</v>
      </c>
      <c r="H413" s="343">
        <v>3</v>
      </c>
      <c r="Q413" s="23"/>
      <c r="S413" t="s">
        <v>3799</v>
      </c>
      <c r="T413" t="str">
        <f t="shared" si="12"/>
        <v>02</v>
      </c>
      <c r="U413" t="s">
        <v>2359</v>
      </c>
      <c r="V413" s="22" t="s">
        <v>2360</v>
      </c>
      <c r="W413" s="22" t="s">
        <v>4834</v>
      </c>
    </row>
    <row r="414" spans="1:23">
      <c r="A414" s="23">
        <v>413</v>
      </c>
      <c r="B414" s="7" t="s">
        <v>460</v>
      </c>
      <c r="C414" s="344" t="s">
        <v>2828</v>
      </c>
      <c r="D414" s="343" t="s">
        <v>6479</v>
      </c>
      <c r="E414" s="22" t="s">
        <v>8276</v>
      </c>
      <c r="F414" s="60">
        <f t="shared" si="13"/>
        <v>48</v>
      </c>
      <c r="G414" s="344" t="s">
        <v>1143</v>
      </c>
      <c r="H414" s="343">
        <v>3</v>
      </c>
      <c r="Q414" s="23"/>
      <c r="S414" t="s">
        <v>3800</v>
      </c>
      <c r="T414" t="str">
        <f t="shared" si="12"/>
        <v>01</v>
      </c>
      <c r="U414" t="s">
        <v>2359</v>
      </c>
      <c r="V414" s="22" t="s">
        <v>2360</v>
      </c>
      <c r="W414" s="22" t="s">
        <v>4835</v>
      </c>
    </row>
    <row r="415" spans="1:23">
      <c r="A415" s="23">
        <v>414</v>
      </c>
      <c r="B415" s="7" t="s">
        <v>461</v>
      </c>
      <c r="C415" s="344" t="s">
        <v>2829</v>
      </c>
      <c r="D415" s="343" t="s">
        <v>6480</v>
      </c>
      <c r="E415" s="22" t="s">
        <v>8276</v>
      </c>
      <c r="F415" s="60">
        <f t="shared" si="13"/>
        <v>48</v>
      </c>
      <c r="G415" s="344" t="s">
        <v>1143</v>
      </c>
      <c r="H415" s="343">
        <v>3</v>
      </c>
      <c r="Q415" s="23"/>
      <c r="S415" t="s">
        <v>3801</v>
      </c>
      <c r="T415" t="str">
        <f t="shared" si="12"/>
        <v>01</v>
      </c>
      <c r="U415" t="s">
        <v>2359</v>
      </c>
      <c r="V415" s="22" t="s">
        <v>2360</v>
      </c>
      <c r="W415" s="22" t="s">
        <v>4836</v>
      </c>
    </row>
    <row r="416" spans="1:23">
      <c r="A416" s="23">
        <v>415</v>
      </c>
      <c r="B416" s="7" t="s">
        <v>462</v>
      </c>
      <c r="C416" s="344" t="s">
        <v>2833</v>
      </c>
      <c r="D416" s="343" t="s">
        <v>6481</v>
      </c>
      <c r="E416" s="22" t="s">
        <v>8276</v>
      </c>
      <c r="F416" s="60">
        <f t="shared" si="13"/>
        <v>48</v>
      </c>
      <c r="G416" s="344" t="s">
        <v>1143</v>
      </c>
      <c r="H416" s="343">
        <v>3</v>
      </c>
      <c r="Q416" s="23"/>
      <c r="S416" t="s">
        <v>3802</v>
      </c>
      <c r="T416" t="str">
        <f t="shared" si="12"/>
        <v>03</v>
      </c>
      <c r="U416" t="s">
        <v>2359</v>
      </c>
      <c r="V416" s="22" t="s">
        <v>2360</v>
      </c>
      <c r="W416" s="22" t="s">
        <v>4837</v>
      </c>
    </row>
    <row r="417" spans="1:23">
      <c r="A417" s="23">
        <v>416</v>
      </c>
      <c r="B417" s="7" t="s">
        <v>463</v>
      </c>
      <c r="C417" s="344" t="s">
        <v>2835</v>
      </c>
      <c r="D417" s="343" t="s">
        <v>6482</v>
      </c>
      <c r="E417" s="22" t="s">
        <v>8276</v>
      </c>
      <c r="F417" s="60">
        <f t="shared" si="13"/>
        <v>48</v>
      </c>
      <c r="G417" s="344" t="s">
        <v>1143</v>
      </c>
      <c r="H417" s="343">
        <v>3</v>
      </c>
      <c r="Q417" s="23"/>
      <c r="S417" t="s">
        <v>3803</v>
      </c>
      <c r="T417" t="str">
        <f t="shared" si="12"/>
        <v>02</v>
      </c>
      <c r="U417" t="s">
        <v>2359</v>
      </c>
      <c r="V417" s="22" t="s">
        <v>2360</v>
      </c>
      <c r="W417" s="22" t="s">
        <v>4838</v>
      </c>
    </row>
    <row r="418" spans="1:23">
      <c r="A418" s="23">
        <v>417</v>
      </c>
      <c r="B418" s="7" t="s">
        <v>464</v>
      </c>
      <c r="C418" s="344" t="s">
        <v>3151</v>
      </c>
      <c r="D418" s="343" t="s">
        <v>6483</v>
      </c>
      <c r="E418" s="22" t="s">
        <v>8276</v>
      </c>
      <c r="F418" s="60">
        <f t="shared" si="13"/>
        <v>48</v>
      </c>
      <c r="G418" s="344" t="s">
        <v>1143</v>
      </c>
      <c r="H418" s="343">
        <v>3</v>
      </c>
      <c r="Q418" s="23"/>
      <c r="S418" t="s">
        <v>3804</v>
      </c>
      <c r="T418" t="str">
        <f t="shared" si="12"/>
        <v>02</v>
      </c>
      <c r="U418" t="s">
        <v>2359</v>
      </c>
      <c r="V418" s="22" t="s">
        <v>5187</v>
      </c>
      <c r="W418" s="22" t="s">
        <v>4682</v>
      </c>
    </row>
    <row r="419" spans="1:23">
      <c r="A419" s="23">
        <v>418</v>
      </c>
      <c r="B419" s="7" t="s">
        <v>465</v>
      </c>
      <c r="C419" s="344" t="s">
        <v>3228</v>
      </c>
      <c r="D419" s="343" t="s">
        <v>6484</v>
      </c>
      <c r="E419" s="22" t="s">
        <v>8276</v>
      </c>
      <c r="F419" s="60">
        <f t="shared" si="13"/>
        <v>48</v>
      </c>
      <c r="G419" s="344" t="s">
        <v>1143</v>
      </c>
      <c r="H419" s="343">
        <v>2</v>
      </c>
      <c r="Q419" s="23"/>
      <c r="S419" t="s">
        <v>3805</v>
      </c>
      <c r="T419" t="str">
        <f t="shared" si="12"/>
        <v>02</v>
      </c>
      <c r="U419" t="s">
        <v>2359</v>
      </c>
      <c r="V419" s="22" t="s">
        <v>2360</v>
      </c>
      <c r="W419" s="22" t="s">
        <v>4727</v>
      </c>
    </row>
    <row r="420" spans="1:23">
      <c r="A420" s="23">
        <v>419</v>
      </c>
      <c r="B420" s="7" t="s">
        <v>466</v>
      </c>
      <c r="C420" s="344" t="s">
        <v>3229</v>
      </c>
      <c r="D420" s="343" t="s">
        <v>6485</v>
      </c>
      <c r="E420" s="22" t="s">
        <v>8276</v>
      </c>
      <c r="F420" s="60">
        <f t="shared" si="13"/>
        <v>48</v>
      </c>
      <c r="G420" s="344" t="s">
        <v>1143</v>
      </c>
      <c r="H420" s="343">
        <v>2</v>
      </c>
      <c r="Q420" s="23"/>
      <c r="S420" t="s">
        <v>3806</v>
      </c>
      <c r="T420" t="str">
        <f t="shared" si="12"/>
        <v>03</v>
      </c>
      <c r="U420" t="s">
        <v>2359</v>
      </c>
      <c r="V420" s="22" t="s">
        <v>2360</v>
      </c>
      <c r="W420" s="22" t="s">
        <v>4692</v>
      </c>
    </row>
    <row r="421" spans="1:23">
      <c r="A421" s="23">
        <v>420</v>
      </c>
      <c r="B421" s="7" t="s">
        <v>467</v>
      </c>
      <c r="C421" s="344" t="s">
        <v>3230</v>
      </c>
      <c r="D421" s="343" t="s">
        <v>6486</v>
      </c>
      <c r="E421" s="22" t="s">
        <v>8276</v>
      </c>
      <c r="F421" s="60">
        <f t="shared" si="13"/>
        <v>48</v>
      </c>
      <c r="G421" s="344" t="s">
        <v>1143</v>
      </c>
      <c r="H421" s="343">
        <v>2</v>
      </c>
      <c r="Q421" s="23"/>
      <c r="S421" t="s">
        <v>3807</v>
      </c>
      <c r="T421" t="str">
        <f t="shared" si="12"/>
        <v>01</v>
      </c>
      <c r="U421" t="s">
        <v>2359</v>
      </c>
      <c r="V421" s="22" t="s">
        <v>2360</v>
      </c>
      <c r="W421" s="22" t="s">
        <v>4839</v>
      </c>
    </row>
    <row r="422" spans="1:23">
      <c r="A422" s="23">
        <v>421</v>
      </c>
      <c r="B422" s="7" t="s">
        <v>468</v>
      </c>
      <c r="C422" s="344" t="s">
        <v>3231</v>
      </c>
      <c r="D422" s="343" t="s">
        <v>6487</v>
      </c>
      <c r="E422" s="22" t="s">
        <v>8276</v>
      </c>
      <c r="F422" s="60">
        <f t="shared" si="13"/>
        <v>48</v>
      </c>
      <c r="G422" s="344" t="s">
        <v>1143</v>
      </c>
      <c r="H422" s="343">
        <v>2</v>
      </c>
      <c r="Q422" s="23"/>
      <c r="S422" t="s">
        <v>3808</v>
      </c>
      <c r="T422" t="str">
        <f t="shared" si="12"/>
        <v>01</v>
      </c>
      <c r="U422" t="s">
        <v>2359</v>
      </c>
      <c r="V422" s="22" t="s">
        <v>2360</v>
      </c>
      <c r="W422" s="22" t="s">
        <v>4570</v>
      </c>
    </row>
    <row r="423" spans="1:23">
      <c r="A423" s="23">
        <v>422</v>
      </c>
      <c r="B423" s="7" t="s">
        <v>469</v>
      </c>
      <c r="C423" s="344" t="s">
        <v>3383</v>
      </c>
      <c r="D423" s="343" t="s">
        <v>6488</v>
      </c>
      <c r="E423" s="22" t="s">
        <v>8276</v>
      </c>
      <c r="F423" s="60">
        <f t="shared" si="13"/>
        <v>48</v>
      </c>
      <c r="G423" s="344" t="s">
        <v>1143</v>
      </c>
      <c r="H423" s="343">
        <v>2</v>
      </c>
      <c r="Q423" s="23"/>
      <c r="S423" t="s">
        <v>3809</v>
      </c>
      <c r="T423" t="str">
        <f t="shared" si="12"/>
        <v>02</v>
      </c>
      <c r="U423" t="s">
        <v>2359</v>
      </c>
      <c r="V423" s="22" t="s">
        <v>2360</v>
      </c>
      <c r="W423" s="22" t="s">
        <v>4840</v>
      </c>
    </row>
    <row r="424" spans="1:23">
      <c r="A424" s="23">
        <v>423</v>
      </c>
      <c r="B424" s="7" t="s">
        <v>470</v>
      </c>
      <c r="C424" s="344" t="s">
        <v>2825</v>
      </c>
      <c r="D424" s="343" t="s">
        <v>6489</v>
      </c>
      <c r="E424" s="22" t="s">
        <v>8276</v>
      </c>
      <c r="F424" s="60">
        <f t="shared" si="13"/>
        <v>48</v>
      </c>
      <c r="G424" s="344" t="s">
        <v>1143</v>
      </c>
      <c r="H424" s="343" t="s">
        <v>241</v>
      </c>
      <c r="Q424" s="23"/>
      <c r="S424" t="s">
        <v>3810</v>
      </c>
      <c r="T424" t="str">
        <f t="shared" si="12"/>
        <v>02</v>
      </c>
      <c r="U424" t="s">
        <v>2359</v>
      </c>
      <c r="V424" s="22" t="s">
        <v>2360</v>
      </c>
      <c r="W424" s="22" t="s">
        <v>4841</v>
      </c>
    </row>
    <row r="425" spans="1:23">
      <c r="A425" s="23">
        <v>424</v>
      </c>
      <c r="B425" s="7" t="s">
        <v>471</v>
      </c>
      <c r="C425" s="344" t="s">
        <v>2295</v>
      </c>
      <c r="D425" s="343" t="s">
        <v>6490</v>
      </c>
      <c r="E425" s="22" t="s">
        <v>8276</v>
      </c>
      <c r="F425" s="60">
        <f t="shared" si="13"/>
        <v>48</v>
      </c>
      <c r="G425" s="344" t="s">
        <v>1143</v>
      </c>
      <c r="H425" s="343" t="s">
        <v>241</v>
      </c>
      <c r="Q425" s="23"/>
      <c r="S425" t="s">
        <v>3811</v>
      </c>
      <c r="T425" t="str">
        <f t="shared" si="12"/>
        <v>03</v>
      </c>
      <c r="U425" t="s">
        <v>2359</v>
      </c>
      <c r="V425" s="22" t="s">
        <v>2360</v>
      </c>
      <c r="W425" s="22" t="s">
        <v>4842</v>
      </c>
    </row>
    <row r="426" spans="1:23">
      <c r="A426" s="23">
        <v>425</v>
      </c>
      <c r="B426" s="7" t="s">
        <v>472</v>
      </c>
      <c r="C426" s="344" t="s">
        <v>1979</v>
      </c>
      <c r="D426" s="343" t="s">
        <v>6491</v>
      </c>
      <c r="E426" s="22" t="s">
        <v>8276</v>
      </c>
      <c r="F426" s="60">
        <f t="shared" si="13"/>
        <v>48</v>
      </c>
      <c r="G426" s="344" t="s">
        <v>1143</v>
      </c>
      <c r="H426" s="343" t="s">
        <v>241</v>
      </c>
      <c r="Q426" s="23"/>
      <c r="S426" t="s">
        <v>3812</v>
      </c>
      <c r="T426" t="str">
        <f t="shared" si="12"/>
        <v>04</v>
      </c>
      <c r="U426" t="s">
        <v>2359</v>
      </c>
      <c r="V426" s="22" t="s">
        <v>2360</v>
      </c>
      <c r="W426" s="22" t="s">
        <v>4843</v>
      </c>
    </row>
    <row r="427" spans="1:23">
      <c r="A427" s="23">
        <v>426</v>
      </c>
      <c r="B427" s="7" t="s">
        <v>473</v>
      </c>
      <c r="C427" s="344" t="s">
        <v>2029</v>
      </c>
      <c r="D427" s="343" t="s">
        <v>6492</v>
      </c>
      <c r="E427" s="22" t="s">
        <v>8276</v>
      </c>
      <c r="F427" s="60">
        <f t="shared" si="13"/>
        <v>48</v>
      </c>
      <c r="G427" s="344" t="s">
        <v>1143</v>
      </c>
      <c r="H427" s="343" t="s">
        <v>241</v>
      </c>
      <c r="Q427" s="23"/>
      <c r="S427" t="s">
        <v>3813</v>
      </c>
      <c r="T427" t="str">
        <f t="shared" si="12"/>
        <v>03</v>
      </c>
      <c r="U427" t="s">
        <v>2359</v>
      </c>
      <c r="V427" s="22" t="s">
        <v>2360</v>
      </c>
      <c r="W427" s="22" t="s">
        <v>4844</v>
      </c>
    </row>
    <row r="428" spans="1:23">
      <c r="A428" s="23">
        <v>427</v>
      </c>
      <c r="B428" s="7" t="s">
        <v>474</v>
      </c>
      <c r="C428" s="344" t="s">
        <v>2028</v>
      </c>
      <c r="D428" s="343" t="s">
        <v>6493</v>
      </c>
      <c r="E428" s="22" t="s">
        <v>8276</v>
      </c>
      <c r="F428" s="60">
        <f t="shared" si="13"/>
        <v>48</v>
      </c>
      <c r="G428" s="344" t="s">
        <v>1143</v>
      </c>
      <c r="H428" s="343" t="s">
        <v>241</v>
      </c>
      <c r="Q428" s="23"/>
      <c r="S428" t="s">
        <v>3814</v>
      </c>
      <c r="T428" t="str">
        <f t="shared" si="12"/>
        <v>03</v>
      </c>
      <c r="U428" t="s">
        <v>2359</v>
      </c>
      <c r="V428" s="22" t="s">
        <v>2360</v>
      </c>
      <c r="W428" s="22" t="s">
        <v>4845</v>
      </c>
    </row>
    <row r="429" spans="1:23">
      <c r="A429" s="23">
        <v>428</v>
      </c>
      <c r="B429" s="7" t="s">
        <v>475</v>
      </c>
      <c r="C429" s="344" t="s">
        <v>2038</v>
      </c>
      <c r="D429" s="343" t="s">
        <v>6494</v>
      </c>
      <c r="E429" s="22" t="s">
        <v>8276</v>
      </c>
      <c r="F429" s="60">
        <f t="shared" si="13"/>
        <v>48</v>
      </c>
      <c r="G429" s="344" t="s">
        <v>1143</v>
      </c>
      <c r="H429" s="343" t="s">
        <v>241</v>
      </c>
      <c r="Q429" s="23"/>
      <c r="S429" t="s">
        <v>3815</v>
      </c>
      <c r="T429" t="str">
        <f t="shared" si="12"/>
        <v>03</v>
      </c>
      <c r="U429" t="s">
        <v>2359</v>
      </c>
      <c r="V429" s="22" t="s">
        <v>2360</v>
      </c>
      <c r="W429" s="22" t="s">
        <v>4846</v>
      </c>
    </row>
    <row r="430" spans="1:23">
      <c r="A430" s="23">
        <v>429</v>
      </c>
      <c r="B430" s="7" t="s">
        <v>476</v>
      </c>
      <c r="C430" s="344" t="s">
        <v>2030</v>
      </c>
      <c r="D430" s="343" t="s">
        <v>6495</v>
      </c>
      <c r="E430" s="22" t="s">
        <v>8276</v>
      </c>
      <c r="F430" s="60">
        <f t="shared" si="13"/>
        <v>48</v>
      </c>
      <c r="G430" s="344" t="s">
        <v>1143</v>
      </c>
      <c r="H430" s="343" t="s">
        <v>241</v>
      </c>
      <c r="Q430" s="23"/>
      <c r="S430" t="s">
        <v>3816</v>
      </c>
      <c r="T430" t="str">
        <f t="shared" si="12"/>
        <v>03</v>
      </c>
      <c r="U430" t="s">
        <v>2359</v>
      </c>
      <c r="V430" s="22" t="s">
        <v>2360</v>
      </c>
      <c r="W430" s="22" t="s">
        <v>4847</v>
      </c>
    </row>
    <row r="431" spans="1:23">
      <c r="A431" s="23">
        <v>430</v>
      </c>
      <c r="B431" s="7" t="s">
        <v>477</v>
      </c>
      <c r="C431" s="344" t="s">
        <v>2355</v>
      </c>
      <c r="D431" s="343" t="s">
        <v>6496</v>
      </c>
      <c r="E431" s="22" t="s">
        <v>8276</v>
      </c>
      <c r="F431" s="60">
        <f t="shared" si="13"/>
        <v>48</v>
      </c>
      <c r="G431" s="344" t="s">
        <v>1143</v>
      </c>
      <c r="H431" s="343">
        <v>4</v>
      </c>
      <c r="Q431" s="23"/>
      <c r="S431" t="s">
        <v>3817</v>
      </c>
      <c r="T431" t="str">
        <f t="shared" si="12"/>
        <v>03</v>
      </c>
      <c r="U431" t="s">
        <v>2359</v>
      </c>
      <c r="V431" s="22" t="s">
        <v>2360</v>
      </c>
      <c r="W431" s="22" t="s">
        <v>4848</v>
      </c>
    </row>
    <row r="432" spans="1:23">
      <c r="A432" s="23">
        <v>431</v>
      </c>
      <c r="B432" s="7" t="s">
        <v>478</v>
      </c>
      <c r="C432" s="344" t="s">
        <v>3370</v>
      </c>
      <c r="D432" s="343" t="s">
        <v>6497</v>
      </c>
      <c r="E432" s="22" t="s">
        <v>8276</v>
      </c>
      <c r="F432" s="60">
        <f t="shared" si="13"/>
        <v>48</v>
      </c>
      <c r="G432" s="344" t="s">
        <v>1143</v>
      </c>
      <c r="H432" s="343">
        <v>3</v>
      </c>
      <c r="Q432" s="23"/>
      <c r="S432" t="s">
        <v>3818</v>
      </c>
      <c r="T432" t="str">
        <f t="shared" si="12"/>
        <v>01</v>
      </c>
      <c r="U432" t="s">
        <v>2359</v>
      </c>
      <c r="V432" s="22" t="s">
        <v>2360</v>
      </c>
      <c r="W432" s="22" t="s">
        <v>2453</v>
      </c>
    </row>
    <row r="433" spans="1:23">
      <c r="A433" s="23">
        <v>432</v>
      </c>
      <c r="B433" s="7" t="s">
        <v>479</v>
      </c>
      <c r="C433" s="344" t="s">
        <v>7309</v>
      </c>
      <c r="D433" s="343" t="s">
        <v>6498</v>
      </c>
      <c r="E433" s="22" t="s">
        <v>8276</v>
      </c>
      <c r="F433" s="60">
        <f t="shared" si="13"/>
        <v>48</v>
      </c>
      <c r="G433" s="344" t="s">
        <v>1143</v>
      </c>
      <c r="H433" s="343">
        <v>2</v>
      </c>
      <c r="Q433" s="23"/>
      <c r="S433" t="s">
        <v>3819</v>
      </c>
      <c r="T433" t="str">
        <f t="shared" si="12"/>
        <v>02</v>
      </c>
      <c r="U433" t="s">
        <v>2359</v>
      </c>
      <c r="V433" s="22" t="s">
        <v>2360</v>
      </c>
      <c r="W433" s="22" t="s">
        <v>4849</v>
      </c>
    </row>
    <row r="434" spans="1:23">
      <c r="A434" s="23">
        <v>433</v>
      </c>
      <c r="B434" s="7" t="s">
        <v>480</v>
      </c>
      <c r="C434" s="344" t="s">
        <v>3369</v>
      </c>
      <c r="D434" s="343" t="s">
        <v>6499</v>
      </c>
      <c r="E434" s="22" t="s">
        <v>8276</v>
      </c>
      <c r="F434" s="60">
        <f t="shared" si="13"/>
        <v>48</v>
      </c>
      <c r="G434" s="344" t="s">
        <v>1143</v>
      </c>
      <c r="H434" s="343">
        <v>2</v>
      </c>
      <c r="Q434" s="23"/>
      <c r="S434" t="s">
        <v>3820</v>
      </c>
      <c r="T434" t="str">
        <f t="shared" si="12"/>
        <v>02</v>
      </c>
      <c r="U434" t="s">
        <v>2359</v>
      </c>
      <c r="V434" s="22" t="s">
        <v>2360</v>
      </c>
      <c r="W434" s="22" t="s">
        <v>4637</v>
      </c>
    </row>
    <row r="435" spans="1:23">
      <c r="A435" s="23">
        <v>434</v>
      </c>
      <c r="B435" s="7" t="s">
        <v>481</v>
      </c>
      <c r="C435" s="344" t="s">
        <v>2837</v>
      </c>
      <c r="D435" s="343" t="s">
        <v>6500</v>
      </c>
      <c r="E435" s="22" t="s">
        <v>8276</v>
      </c>
      <c r="F435" s="60">
        <f t="shared" si="13"/>
        <v>48</v>
      </c>
      <c r="G435" s="344" t="s">
        <v>1146</v>
      </c>
      <c r="H435" s="343">
        <v>2</v>
      </c>
      <c r="Q435" s="23"/>
      <c r="S435" t="s">
        <v>3821</v>
      </c>
      <c r="T435" t="str">
        <f t="shared" si="12"/>
        <v>02</v>
      </c>
      <c r="U435" t="s">
        <v>2359</v>
      </c>
      <c r="V435" s="22" t="s">
        <v>2360</v>
      </c>
      <c r="W435" s="22" t="s">
        <v>4675</v>
      </c>
    </row>
    <row r="436" spans="1:23">
      <c r="A436" s="23">
        <v>435</v>
      </c>
      <c r="B436" s="7" t="s">
        <v>482</v>
      </c>
      <c r="C436" s="344" t="s">
        <v>2838</v>
      </c>
      <c r="D436" s="343" t="s">
        <v>6501</v>
      </c>
      <c r="E436" s="22" t="s">
        <v>8276</v>
      </c>
      <c r="F436" s="60">
        <f t="shared" si="13"/>
        <v>48</v>
      </c>
      <c r="G436" s="344" t="s">
        <v>1146</v>
      </c>
      <c r="H436" s="343">
        <v>2</v>
      </c>
      <c r="Q436" s="23"/>
      <c r="S436" t="s">
        <v>3822</v>
      </c>
      <c r="T436" t="str">
        <f t="shared" si="12"/>
        <v>02</v>
      </c>
      <c r="U436" t="s">
        <v>2359</v>
      </c>
      <c r="V436" s="22" t="s">
        <v>2360</v>
      </c>
      <c r="W436" s="22" t="s">
        <v>4850</v>
      </c>
    </row>
    <row r="437" spans="1:23">
      <c r="A437" s="23">
        <v>436</v>
      </c>
      <c r="B437" s="7" t="s">
        <v>483</v>
      </c>
      <c r="C437" s="344" t="s">
        <v>2836</v>
      </c>
      <c r="D437" s="343" t="s">
        <v>6502</v>
      </c>
      <c r="E437" s="22" t="s">
        <v>8276</v>
      </c>
      <c r="F437" s="60">
        <f t="shared" si="13"/>
        <v>48</v>
      </c>
      <c r="G437" s="344" t="s">
        <v>1146</v>
      </c>
      <c r="H437" s="343">
        <v>2</v>
      </c>
      <c r="Q437" s="23"/>
      <c r="S437" t="s">
        <v>3823</v>
      </c>
      <c r="T437" t="str">
        <f t="shared" si="12"/>
        <v>00</v>
      </c>
      <c r="U437" t="s">
        <v>2359</v>
      </c>
      <c r="V437" s="22" t="s">
        <v>2360</v>
      </c>
      <c r="W437" s="22" t="s">
        <v>2561</v>
      </c>
    </row>
    <row r="438" spans="1:23">
      <c r="A438" s="23">
        <v>437</v>
      </c>
      <c r="B438" s="7" t="s">
        <v>484</v>
      </c>
      <c r="C438" s="344" t="s">
        <v>7310</v>
      </c>
      <c r="D438" s="343" t="s">
        <v>6503</v>
      </c>
      <c r="E438" s="22" t="s">
        <v>8276</v>
      </c>
      <c r="F438" s="60">
        <f t="shared" si="13"/>
        <v>48</v>
      </c>
      <c r="G438" s="344" t="s">
        <v>1146</v>
      </c>
      <c r="H438" s="343">
        <v>1</v>
      </c>
      <c r="Q438" s="23"/>
      <c r="S438" t="s">
        <v>3824</v>
      </c>
      <c r="T438" t="str">
        <f t="shared" si="12"/>
        <v>01</v>
      </c>
      <c r="U438" t="s">
        <v>2359</v>
      </c>
      <c r="V438" s="22" t="s">
        <v>2360</v>
      </c>
      <c r="W438" s="22" t="s">
        <v>2403</v>
      </c>
    </row>
    <row r="439" spans="1:23">
      <c r="A439" s="23">
        <v>438</v>
      </c>
      <c r="B439" s="7" t="s">
        <v>485</v>
      </c>
      <c r="C439" s="344" t="s">
        <v>7311</v>
      </c>
      <c r="D439" s="343" t="s">
        <v>6504</v>
      </c>
      <c r="E439" s="22" t="s">
        <v>8276</v>
      </c>
      <c r="F439" s="60">
        <f t="shared" si="13"/>
        <v>48</v>
      </c>
      <c r="G439" s="344" t="s">
        <v>1146</v>
      </c>
      <c r="H439" s="343">
        <v>1</v>
      </c>
      <c r="Q439" s="23"/>
      <c r="S439" t="s">
        <v>3825</v>
      </c>
      <c r="T439" t="str">
        <f t="shared" si="12"/>
        <v>02</v>
      </c>
      <c r="U439" t="s">
        <v>2359</v>
      </c>
      <c r="V439" s="22" t="s">
        <v>2360</v>
      </c>
      <c r="W439" s="22" t="s">
        <v>4851</v>
      </c>
    </row>
    <row r="440" spans="1:23">
      <c r="A440" s="23">
        <v>439</v>
      </c>
      <c r="B440" s="7" t="s">
        <v>486</v>
      </c>
      <c r="C440" s="344" t="s">
        <v>7312</v>
      </c>
      <c r="D440" s="343" t="s">
        <v>6505</v>
      </c>
      <c r="E440" s="22" t="s">
        <v>8276</v>
      </c>
      <c r="F440" s="60">
        <f t="shared" si="13"/>
        <v>48</v>
      </c>
      <c r="G440" s="344" t="s">
        <v>1146</v>
      </c>
      <c r="H440" s="343">
        <v>1</v>
      </c>
      <c r="Q440" s="23"/>
      <c r="S440" t="s">
        <v>3826</v>
      </c>
      <c r="T440" t="str">
        <f t="shared" si="12"/>
        <v>00</v>
      </c>
      <c r="U440" t="s">
        <v>2359</v>
      </c>
      <c r="V440" s="22" t="s">
        <v>2360</v>
      </c>
      <c r="W440" s="22" t="s">
        <v>2460</v>
      </c>
    </row>
    <row r="441" spans="1:23">
      <c r="A441" s="23">
        <v>440</v>
      </c>
      <c r="B441" s="7" t="s">
        <v>487</v>
      </c>
      <c r="C441" s="344" t="s">
        <v>7313</v>
      </c>
      <c r="D441" s="343" t="s">
        <v>6506</v>
      </c>
      <c r="E441" s="22" t="s">
        <v>8276</v>
      </c>
      <c r="F441" s="60">
        <f t="shared" si="13"/>
        <v>48</v>
      </c>
      <c r="G441" s="344" t="s">
        <v>1146</v>
      </c>
      <c r="H441" s="343">
        <v>1</v>
      </c>
      <c r="Q441" s="23"/>
      <c r="S441" t="s">
        <v>3827</v>
      </c>
      <c r="T441" t="str">
        <f t="shared" si="12"/>
        <v>02</v>
      </c>
      <c r="U441" t="s">
        <v>2359</v>
      </c>
      <c r="V441" s="22" t="s">
        <v>2360</v>
      </c>
      <c r="W441" s="22" t="s">
        <v>4852</v>
      </c>
    </row>
    <row r="442" spans="1:23">
      <c r="A442" s="23">
        <v>441</v>
      </c>
      <c r="B442" s="7" t="s">
        <v>488</v>
      </c>
      <c r="C442" s="344" t="s">
        <v>7314</v>
      </c>
      <c r="D442" s="343" t="s">
        <v>6507</v>
      </c>
      <c r="E442" s="22" t="s">
        <v>8276</v>
      </c>
      <c r="F442" s="60">
        <f t="shared" si="13"/>
        <v>48</v>
      </c>
      <c r="G442" s="344" t="s">
        <v>1146</v>
      </c>
      <c r="H442" s="343">
        <v>1</v>
      </c>
      <c r="Q442" s="23"/>
      <c r="S442" t="s">
        <v>3828</v>
      </c>
      <c r="T442" t="str">
        <f t="shared" si="12"/>
        <v>03</v>
      </c>
      <c r="U442" t="s">
        <v>2359</v>
      </c>
      <c r="V442" s="22" t="s">
        <v>2360</v>
      </c>
      <c r="W442" s="22" t="s">
        <v>4853</v>
      </c>
    </row>
    <row r="443" spans="1:23">
      <c r="A443" s="23">
        <v>442</v>
      </c>
      <c r="B443" s="7" t="s">
        <v>489</v>
      </c>
      <c r="C443" s="344" t="s">
        <v>3103</v>
      </c>
      <c r="D443" s="343" t="s">
        <v>6508</v>
      </c>
      <c r="E443" s="22" t="s">
        <v>8276</v>
      </c>
      <c r="F443" s="60">
        <f t="shared" si="13"/>
        <v>48</v>
      </c>
      <c r="G443" s="344" t="s">
        <v>1147</v>
      </c>
      <c r="H443" s="343">
        <v>4</v>
      </c>
      <c r="Q443" s="23"/>
      <c r="S443" t="s">
        <v>3829</v>
      </c>
      <c r="T443" t="str">
        <f t="shared" si="12"/>
        <v>01</v>
      </c>
      <c r="U443" t="s">
        <v>2359</v>
      </c>
      <c r="V443" s="22" t="s">
        <v>2360</v>
      </c>
      <c r="W443" s="22" t="s">
        <v>4854</v>
      </c>
    </row>
    <row r="444" spans="1:23">
      <c r="A444" s="23">
        <v>443</v>
      </c>
      <c r="B444" s="7" t="s">
        <v>490</v>
      </c>
      <c r="C444" s="344" t="s">
        <v>3123</v>
      </c>
      <c r="D444" s="343" t="s">
        <v>6509</v>
      </c>
      <c r="E444" s="22" t="s">
        <v>8276</v>
      </c>
      <c r="F444" s="60">
        <f t="shared" si="13"/>
        <v>48</v>
      </c>
      <c r="G444" s="344" t="s">
        <v>1147</v>
      </c>
      <c r="H444" s="343">
        <v>2</v>
      </c>
      <c r="Q444" s="23"/>
      <c r="S444" t="s">
        <v>3830</v>
      </c>
      <c r="T444" t="str">
        <f t="shared" si="12"/>
        <v>00</v>
      </c>
      <c r="U444" t="s">
        <v>2359</v>
      </c>
      <c r="V444" s="22" t="s">
        <v>2360</v>
      </c>
      <c r="W444" s="22" t="s">
        <v>2394</v>
      </c>
    </row>
    <row r="445" spans="1:23">
      <c r="A445" s="23">
        <v>444</v>
      </c>
      <c r="B445" s="7" t="s">
        <v>491</v>
      </c>
      <c r="C445" s="344" t="s">
        <v>7315</v>
      </c>
      <c r="D445" s="343" t="s">
        <v>6510</v>
      </c>
      <c r="E445" s="22" t="s">
        <v>8276</v>
      </c>
      <c r="F445" s="60">
        <f t="shared" si="13"/>
        <v>48</v>
      </c>
      <c r="G445" s="344" t="s">
        <v>1167</v>
      </c>
      <c r="H445" s="343" t="s">
        <v>247</v>
      </c>
      <c r="Q445" s="23"/>
      <c r="S445" t="s">
        <v>3831</v>
      </c>
      <c r="T445" t="str">
        <f t="shared" si="12"/>
        <v>03</v>
      </c>
      <c r="U445" t="s">
        <v>2359</v>
      </c>
      <c r="V445" s="22" t="s">
        <v>2360</v>
      </c>
      <c r="W445" s="22" t="s">
        <v>4855</v>
      </c>
    </row>
    <row r="446" spans="1:23">
      <c r="A446" s="23">
        <v>445</v>
      </c>
      <c r="B446" s="7" t="s">
        <v>492</v>
      </c>
      <c r="C446" s="344" t="s">
        <v>3174</v>
      </c>
      <c r="D446" s="343" t="s">
        <v>6511</v>
      </c>
      <c r="E446" s="22" t="s">
        <v>8276</v>
      </c>
      <c r="F446" s="60">
        <f t="shared" si="13"/>
        <v>48</v>
      </c>
      <c r="G446" s="344" t="s">
        <v>1148</v>
      </c>
      <c r="H446" s="343">
        <v>4</v>
      </c>
      <c r="Q446" s="23"/>
      <c r="S446" t="s">
        <v>3832</v>
      </c>
      <c r="T446" t="str">
        <f t="shared" si="12"/>
        <v>02</v>
      </c>
      <c r="U446" t="s">
        <v>2359</v>
      </c>
      <c r="V446" s="22" t="s">
        <v>2360</v>
      </c>
      <c r="W446" s="22" t="s">
        <v>4771</v>
      </c>
    </row>
    <row r="447" spans="1:23">
      <c r="A447" s="23">
        <v>446</v>
      </c>
      <c r="B447" s="7" t="s">
        <v>493</v>
      </c>
      <c r="C447" s="344" t="s">
        <v>2840</v>
      </c>
      <c r="D447" s="343" t="s">
        <v>6512</v>
      </c>
      <c r="E447" s="22" t="s">
        <v>8276</v>
      </c>
      <c r="F447" s="60">
        <f t="shared" si="13"/>
        <v>48</v>
      </c>
      <c r="G447" s="344" t="s">
        <v>1148</v>
      </c>
      <c r="H447" s="343">
        <v>4</v>
      </c>
      <c r="Q447" s="23"/>
      <c r="S447" t="s">
        <v>3833</v>
      </c>
      <c r="T447" t="str">
        <f t="shared" si="12"/>
        <v>02</v>
      </c>
      <c r="U447" t="s">
        <v>2359</v>
      </c>
      <c r="V447" s="22" t="s">
        <v>2360</v>
      </c>
      <c r="W447" s="22" t="s">
        <v>4715</v>
      </c>
    </row>
    <row r="448" spans="1:23">
      <c r="A448" s="23">
        <v>447</v>
      </c>
      <c r="B448" s="7" t="s">
        <v>494</v>
      </c>
      <c r="C448" s="344" t="s">
        <v>2864</v>
      </c>
      <c r="D448" s="343" t="s">
        <v>6513</v>
      </c>
      <c r="E448" s="22" t="s">
        <v>8276</v>
      </c>
      <c r="F448" s="60">
        <f t="shared" si="13"/>
        <v>48</v>
      </c>
      <c r="G448" s="344" t="s">
        <v>1148</v>
      </c>
      <c r="H448" s="343">
        <v>3</v>
      </c>
      <c r="Q448" s="23"/>
      <c r="S448" t="s">
        <v>3834</v>
      </c>
      <c r="T448" t="str">
        <f t="shared" si="12"/>
        <v>01</v>
      </c>
      <c r="U448" t="s">
        <v>2359</v>
      </c>
      <c r="V448" s="22" t="s">
        <v>2360</v>
      </c>
      <c r="W448" s="22" t="s">
        <v>4856</v>
      </c>
    </row>
    <row r="449" spans="1:23">
      <c r="A449" s="23">
        <v>448</v>
      </c>
      <c r="B449" s="7" t="s">
        <v>495</v>
      </c>
      <c r="C449" s="344" t="s">
        <v>2855</v>
      </c>
      <c r="D449" s="343" t="s">
        <v>6514</v>
      </c>
      <c r="E449" s="22" t="s">
        <v>8276</v>
      </c>
      <c r="F449" s="60">
        <f t="shared" si="13"/>
        <v>48</v>
      </c>
      <c r="G449" s="344" t="s">
        <v>1148</v>
      </c>
      <c r="H449" s="343">
        <v>4</v>
      </c>
      <c r="Q449" s="23"/>
      <c r="S449" t="s">
        <v>3763</v>
      </c>
      <c r="T449" t="str">
        <f t="shared" si="12"/>
        <v>02</v>
      </c>
      <c r="U449" t="s">
        <v>2359</v>
      </c>
      <c r="V449" s="22" t="s">
        <v>2360</v>
      </c>
      <c r="W449" s="22" t="s">
        <v>4857</v>
      </c>
    </row>
    <row r="450" spans="1:23">
      <c r="A450" s="23">
        <v>449</v>
      </c>
      <c r="B450" s="7" t="s">
        <v>496</v>
      </c>
      <c r="C450" s="344" t="s">
        <v>2858</v>
      </c>
      <c r="D450" s="343" t="s">
        <v>6515</v>
      </c>
      <c r="E450" s="22" t="s">
        <v>8276</v>
      </c>
      <c r="F450" s="60">
        <f t="shared" si="13"/>
        <v>48</v>
      </c>
      <c r="G450" s="344" t="s">
        <v>1148</v>
      </c>
      <c r="H450" s="343">
        <v>4</v>
      </c>
      <c r="Q450" s="23"/>
      <c r="S450" t="s">
        <v>3835</v>
      </c>
      <c r="T450" t="str">
        <f t="shared" ref="T450:T513" si="14">LEFT(W450,2)</f>
        <v>02</v>
      </c>
      <c r="U450" t="s">
        <v>2359</v>
      </c>
      <c r="V450" s="22" t="s">
        <v>2360</v>
      </c>
      <c r="W450" s="22" t="s">
        <v>4592</v>
      </c>
    </row>
    <row r="451" spans="1:23">
      <c r="A451" s="23">
        <v>450</v>
      </c>
      <c r="B451" s="7" t="s">
        <v>497</v>
      </c>
      <c r="C451" s="344" t="s">
        <v>2868</v>
      </c>
      <c r="D451" s="343" t="s">
        <v>6516</v>
      </c>
      <c r="E451" s="22" t="s">
        <v>8276</v>
      </c>
      <c r="F451" s="60">
        <f t="shared" si="13"/>
        <v>48</v>
      </c>
      <c r="G451" s="344" t="s">
        <v>1148</v>
      </c>
      <c r="H451" s="343">
        <v>3</v>
      </c>
      <c r="Q451" s="23"/>
      <c r="S451" t="s">
        <v>3836</v>
      </c>
      <c r="T451" t="str">
        <f t="shared" si="14"/>
        <v>02</v>
      </c>
      <c r="U451" t="s">
        <v>2359</v>
      </c>
      <c r="V451" s="22" t="s">
        <v>2360</v>
      </c>
      <c r="W451" s="22" t="s">
        <v>4858</v>
      </c>
    </row>
    <row r="452" spans="1:23">
      <c r="A452" s="23">
        <v>451</v>
      </c>
      <c r="B452" s="7" t="s">
        <v>498</v>
      </c>
      <c r="C452" s="344" t="s">
        <v>2869</v>
      </c>
      <c r="D452" s="343" t="s">
        <v>6517</v>
      </c>
      <c r="E452" s="22" t="s">
        <v>8276</v>
      </c>
      <c r="F452" s="60">
        <f t="shared" ref="F452:F515" si="15">VLOOKUP(E452,$N$2:$O$49,2,FALSE)</f>
        <v>48</v>
      </c>
      <c r="G452" s="344" t="s">
        <v>1148</v>
      </c>
      <c r="H452" s="343">
        <v>4</v>
      </c>
      <c r="Q452" s="23"/>
      <c r="S452" t="s">
        <v>3837</v>
      </c>
      <c r="T452" t="str">
        <f t="shared" si="14"/>
        <v>02</v>
      </c>
      <c r="U452" t="s">
        <v>2359</v>
      </c>
      <c r="V452" s="22" t="s">
        <v>2360</v>
      </c>
      <c r="W452" s="22" t="s">
        <v>4859</v>
      </c>
    </row>
    <row r="453" spans="1:23">
      <c r="A453" s="23">
        <v>452</v>
      </c>
      <c r="B453" s="7" t="s">
        <v>499</v>
      </c>
      <c r="C453" s="344" t="s">
        <v>3220</v>
      </c>
      <c r="D453" s="343" t="s">
        <v>6518</v>
      </c>
      <c r="E453" s="22" t="s">
        <v>8276</v>
      </c>
      <c r="F453" s="60">
        <f t="shared" si="15"/>
        <v>48</v>
      </c>
      <c r="G453" s="344" t="s">
        <v>1148</v>
      </c>
      <c r="H453" s="343">
        <v>2</v>
      </c>
      <c r="Q453" s="23"/>
      <c r="S453" t="s">
        <v>3838</v>
      </c>
      <c r="T453" t="str">
        <f t="shared" si="14"/>
        <v>02</v>
      </c>
      <c r="U453" t="s">
        <v>2359</v>
      </c>
      <c r="V453" s="22" t="s">
        <v>2360</v>
      </c>
      <c r="W453" s="22" t="s">
        <v>4860</v>
      </c>
    </row>
    <row r="454" spans="1:23">
      <c r="A454" s="23">
        <v>453</v>
      </c>
      <c r="B454" s="7" t="s">
        <v>500</v>
      </c>
      <c r="C454" s="344" t="s">
        <v>3217</v>
      </c>
      <c r="D454" s="343" t="s">
        <v>6178</v>
      </c>
      <c r="E454" s="22" t="s">
        <v>8276</v>
      </c>
      <c r="F454" s="60">
        <f t="shared" si="15"/>
        <v>48</v>
      </c>
      <c r="G454" s="344" t="s">
        <v>1148</v>
      </c>
      <c r="H454" s="343">
        <v>2</v>
      </c>
      <c r="Q454" s="23"/>
      <c r="S454" t="s">
        <v>3839</v>
      </c>
      <c r="T454" t="str">
        <f t="shared" si="14"/>
        <v>00</v>
      </c>
      <c r="U454" t="s">
        <v>2359</v>
      </c>
      <c r="V454" s="22" t="s">
        <v>2360</v>
      </c>
      <c r="W454" s="22" t="s">
        <v>2407</v>
      </c>
    </row>
    <row r="455" spans="1:23">
      <c r="A455" s="23">
        <v>454</v>
      </c>
      <c r="B455" s="7" t="s">
        <v>501</v>
      </c>
      <c r="C455" s="344" t="s">
        <v>2863</v>
      </c>
      <c r="D455" s="343" t="s">
        <v>6519</v>
      </c>
      <c r="E455" s="22" t="s">
        <v>8276</v>
      </c>
      <c r="F455" s="60">
        <f t="shared" si="15"/>
        <v>48</v>
      </c>
      <c r="G455" s="344" t="s">
        <v>1148</v>
      </c>
      <c r="H455" s="343">
        <v>4</v>
      </c>
      <c r="Q455" s="23"/>
      <c r="S455" t="s">
        <v>3840</v>
      </c>
      <c r="T455" t="str">
        <f t="shared" si="14"/>
        <v>00</v>
      </c>
      <c r="U455" t="s">
        <v>2359</v>
      </c>
      <c r="V455" s="22" t="s">
        <v>2360</v>
      </c>
      <c r="W455" s="22" t="s">
        <v>2459</v>
      </c>
    </row>
    <row r="456" spans="1:23">
      <c r="A456" s="23">
        <v>455</v>
      </c>
      <c r="B456" s="7" t="s">
        <v>502</v>
      </c>
      <c r="C456" s="344" t="s">
        <v>2284</v>
      </c>
      <c r="D456" s="343" t="s">
        <v>6520</v>
      </c>
      <c r="E456" s="22" t="s">
        <v>8276</v>
      </c>
      <c r="F456" s="60">
        <f t="shared" si="15"/>
        <v>48</v>
      </c>
      <c r="G456" s="344" t="s">
        <v>1148</v>
      </c>
      <c r="H456" s="343" t="s">
        <v>247</v>
      </c>
      <c r="Q456" s="23"/>
      <c r="S456" t="s">
        <v>3841</v>
      </c>
      <c r="T456" t="str">
        <f t="shared" si="14"/>
        <v>02</v>
      </c>
      <c r="U456" t="s">
        <v>2359</v>
      </c>
      <c r="V456" s="22" t="s">
        <v>2360</v>
      </c>
      <c r="W456" s="22" t="s">
        <v>4838</v>
      </c>
    </row>
    <row r="457" spans="1:23">
      <c r="A457" s="23">
        <v>456</v>
      </c>
      <c r="B457" s="7" t="s">
        <v>503</v>
      </c>
      <c r="C457" s="344" t="s">
        <v>2861</v>
      </c>
      <c r="D457" s="343" t="s">
        <v>6521</v>
      </c>
      <c r="E457" s="22" t="s">
        <v>8276</v>
      </c>
      <c r="F457" s="60">
        <f t="shared" si="15"/>
        <v>48</v>
      </c>
      <c r="G457" s="344" t="s">
        <v>1148</v>
      </c>
      <c r="H457" s="343">
        <v>2</v>
      </c>
      <c r="Q457" s="23"/>
      <c r="S457" t="s">
        <v>3842</v>
      </c>
      <c r="T457" t="str">
        <f t="shared" si="14"/>
        <v>01</v>
      </c>
      <c r="U457" t="s">
        <v>2359</v>
      </c>
      <c r="V457" s="22" t="s">
        <v>2360</v>
      </c>
      <c r="W457" s="22" t="s">
        <v>4861</v>
      </c>
    </row>
    <row r="458" spans="1:23">
      <c r="A458" s="23">
        <v>457</v>
      </c>
      <c r="B458" s="7" t="s">
        <v>504</v>
      </c>
      <c r="C458" s="344" t="s">
        <v>3216</v>
      </c>
      <c r="D458" s="343" t="s">
        <v>6522</v>
      </c>
      <c r="E458" s="22" t="s">
        <v>8276</v>
      </c>
      <c r="F458" s="60">
        <f t="shared" si="15"/>
        <v>48</v>
      </c>
      <c r="G458" s="344" t="s">
        <v>1148</v>
      </c>
      <c r="H458" s="343">
        <v>2</v>
      </c>
      <c r="Q458" s="23"/>
      <c r="S458" t="s">
        <v>3843</v>
      </c>
      <c r="T458" t="str">
        <f t="shared" si="14"/>
        <v>02</v>
      </c>
      <c r="U458" t="s">
        <v>2359</v>
      </c>
      <c r="V458" s="22" t="s">
        <v>2360</v>
      </c>
      <c r="W458" s="22" t="s">
        <v>4676</v>
      </c>
    </row>
    <row r="459" spans="1:23">
      <c r="A459" s="23">
        <v>458</v>
      </c>
      <c r="B459" s="7" t="s">
        <v>505</v>
      </c>
      <c r="C459" s="344" t="s">
        <v>3155</v>
      </c>
      <c r="D459" s="343" t="s">
        <v>6523</v>
      </c>
      <c r="E459" s="22" t="s">
        <v>8276</v>
      </c>
      <c r="F459" s="60">
        <f t="shared" si="15"/>
        <v>48</v>
      </c>
      <c r="G459" s="344" t="s">
        <v>1148</v>
      </c>
      <c r="H459" s="343">
        <v>2</v>
      </c>
      <c r="Q459" s="23"/>
      <c r="S459" t="s">
        <v>3844</v>
      </c>
      <c r="T459" t="str">
        <f t="shared" si="14"/>
        <v>02</v>
      </c>
      <c r="U459" t="s">
        <v>2359</v>
      </c>
      <c r="V459" s="22" t="s">
        <v>2360</v>
      </c>
      <c r="W459" s="22" t="s">
        <v>4862</v>
      </c>
    </row>
    <row r="460" spans="1:23">
      <c r="A460" s="23">
        <v>459</v>
      </c>
      <c r="B460" s="7" t="s">
        <v>506</v>
      </c>
      <c r="C460" s="344" t="s">
        <v>2850</v>
      </c>
      <c r="D460" s="343" t="s">
        <v>6524</v>
      </c>
      <c r="E460" s="22" t="s">
        <v>8276</v>
      </c>
      <c r="F460" s="60">
        <f t="shared" si="15"/>
        <v>48</v>
      </c>
      <c r="G460" s="344" t="s">
        <v>1148</v>
      </c>
      <c r="H460" s="343">
        <v>3</v>
      </c>
      <c r="Q460" s="23"/>
      <c r="S460" t="s">
        <v>3845</v>
      </c>
      <c r="T460" t="str">
        <f t="shared" si="14"/>
        <v>02</v>
      </c>
      <c r="U460" t="s">
        <v>2359</v>
      </c>
      <c r="V460" s="22" t="s">
        <v>2360</v>
      </c>
      <c r="W460" s="22" t="s">
        <v>4863</v>
      </c>
    </row>
    <row r="461" spans="1:23">
      <c r="A461" s="23">
        <v>460</v>
      </c>
      <c r="B461" s="7" t="s">
        <v>507</v>
      </c>
      <c r="C461" s="344" t="s">
        <v>2851</v>
      </c>
      <c r="D461" s="343" t="s">
        <v>6525</v>
      </c>
      <c r="E461" s="22" t="s">
        <v>8276</v>
      </c>
      <c r="F461" s="60">
        <f t="shared" si="15"/>
        <v>48</v>
      </c>
      <c r="G461" s="344" t="s">
        <v>1148</v>
      </c>
      <c r="H461" s="343">
        <v>3</v>
      </c>
      <c r="Q461" s="23"/>
      <c r="S461" t="s">
        <v>3846</v>
      </c>
      <c r="T461" t="str">
        <f t="shared" si="14"/>
        <v>01</v>
      </c>
      <c r="U461" t="s">
        <v>2359</v>
      </c>
      <c r="V461" s="22" t="s">
        <v>2360</v>
      </c>
      <c r="W461" s="22" t="s">
        <v>4864</v>
      </c>
    </row>
    <row r="462" spans="1:23">
      <c r="A462" s="23">
        <v>461</v>
      </c>
      <c r="B462" s="7" t="s">
        <v>508</v>
      </c>
      <c r="C462" s="344" t="s">
        <v>2844</v>
      </c>
      <c r="D462" s="343" t="s">
        <v>6526</v>
      </c>
      <c r="E462" s="22" t="s">
        <v>8276</v>
      </c>
      <c r="F462" s="60">
        <f t="shared" si="15"/>
        <v>48</v>
      </c>
      <c r="G462" s="344" t="s">
        <v>1148</v>
      </c>
      <c r="H462" s="343">
        <v>4</v>
      </c>
      <c r="Q462" s="23"/>
      <c r="S462" t="s">
        <v>3847</v>
      </c>
      <c r="T462" t="str">
        <f t="shared" si="14"/>
        <v>01</v>
      </c>
      <c r="U462" t="s">
        <v>2359</v>
      </c>
      <c r="V462" s="22" t="s">
        <v>2360</v>
      </c>
      <c r="W462" s="22" t="s">
        <v>4865</v>
      </c>
    </row>
    <row r="463" spans="1:23">
      <c r="A463" s="23">
        <v>462</v>
      </c>
      <c r="B463" s="7" t="s">
        <v>509</v>
      </c>
      <c r="C463" s="344" t="s">
        <v>2857</v>
      </c>
      <c r="D463" s="343" t="s">
        <v>6527</v>
      </c>
      <c r="E463" s="22" t="s">
        <v>8276</v>
      </c>
      <c r="F463" s="60">
        <f t="shared" si="15"/>
        <v>48</v>
      </c>
      <c r="G463" s="344" t="s">
        <v>1148</v>
      </c>
      <c r="H463" s="343">
        <v>4</v>
      </c>
      <c r="Q463" s="23"/>
      <c r="S463" t="s">
        <v>3848</v>
      </c>
      <c r="T463" t="str">
        <f t="shared" si="14"/>
        <v>00</v>
      </c>
      <c r="U463" t="s">
        <v>2359</v>
      </c>
      <c r="V463" s="22" t="s">
        <v>2360</v>
      </c>
      <c r="W463" s="22" t="s">
        <v>2451</v>
      </c>
    </row>
    <row r="464" spans="1:23">
      <c r="A464" s="23">
        <v>463</v>
      </c>
      <c r="B464" s="7" t="s">
        <v>510</v>
      </c>
      <c r="C464" s="344" t="s">
        <v>3215</v>
      </c>
      <c r="D464" s="343" t="s">
        <v>6528</v>
      </c>
      <c r="E464" s="22" t="s">
        <v>8276</v>
      </c>
      <c r="F464" s="60">
        <f t="shared" si="15"/>
        <v>48</v>
      </c>
      <c r="G464" s="344" t="s">
        <v>1148</v>
      </c>
      <c r="H464" s="343">
        <v>3</v>
      </c>
      <c r="Q464" s="23"/>
      <c r="S464" t="s">
        <v>3849</v>
      </c>
      <c r="T464" t="str">
        <f t="shared" si="14"/>
        <v>02</v>
      </c>
      <c r="U464" t="s">
        <v>2359</v>
      </c>
      <c r="V464" s="22" t="s">
        <v>2360</v>
      </c>
      <c r="W464" s="22" t="s">
        <v>4866</v>
      </c>
    </row>
    <row r="465" spans="1:23">
      <c r="A465" s="23">
        <v>464</v>
      </c>
      <c r="B465" s="7" t="s">
        <v>511</v>
      </c>
      <c r="C465" s="344" t="s">
        <v>2856</v>
      </c>
      <c r="D465" s="343" t="s">
        <v>6529</v>
      </c>
      <c r="E465" s="22" t="s">
        <v>8276</v>
      </c>
      <c r="F465" s="60">
        <f t="shared" si="15"/>
        <v>48</v>
      </c>
      <c r="G465" s="344" t="s">
        <v>1148</v>
      </c>
      <c r="H465" s="343">
        <v>4</v>
      </c>
      <c r="Q465" s="23"/>
      <c r="S465" t="s">
        <v>3850</v>
      </c>
      <c r="T465" t="str">
        <f t="shared" si="14"/>
        <v>03</v>
      </c>
      <c r="U465" t="s">
        <v>2359</v>
      </c>
      <c r="V465" s="22" t="s">
        <v>2360</v>
      </c>
      <c r="W465" s="22" t="s">
        <v>4693</v>
      </c>
    </row>
    <row r="466" spans="1:23">
      <c r="A466" s="23">
        <v>465</v>
      </c>
      <c r="B466" s="7" t="s">
        <v>512</v>
      </c>
      <c r="C466" s="344" t="s">
        <v>3219</v>
      </c>
      <c r="D466" s="343" t="s">
        <v>6530</v>
      </c>
      <c r="E466" s="22" t="s">
        <v>8276</v>
      </c>
      <c r="F466" s="60">
        <f t="shared" si="15"/>
        <v>48</v>
      </c>
      <c r="G466" s="344" t="s">
        <v>1148</v>
      </c>
      <c r="H466" s="343">
        <v>2</v>
      </c>
      <c r="Q466" s="23"/>
      <c r="S466" t="s">
        <v>3851</v>
      </c>
      <c r="T466" t="str">
        <f t="shared" si="14"/>
        <v>02</v>
      </c>
      <c r="U466" t="s">
        <v>2359</v>
      </c>
      <c r="V466" s="22" t="s">
        <v>2360</v>
      </c>
      <c r="W466" s="22" t="s">
        <v>4867</v>
      </c>
    </row>
    <row r="467" spans="1:23">
      <c r="A467" s="23">
        <v>466</v>
      </c>
      <c r="B467" s="7" t="s">
        <v>513</v>
      </c>
      <c r="C467" s="344" t="s">
        <v>2841</v>
      </c>
      <c r="D467" s="343" t="s">
        <v>6531</v>
      </c>
      <c r="E467" s="22" t="s">
        <v>8276</v>
      </c>
      <c r="F467" s="60">
        <f t="shared" si="15"/>
        <v>48</v>
      </c>
      <c r="G467" s="344" t="s">
        <v>1148</v>
      </c>
      <c r="H467" s="343">
        <v>3</v>
      </c>
      <c r="Q467" s="23"/>
      <c r="S467" t="s">
        <v>3852</v>
      </c>
      <c r="T467" t="str">
        <f t="shared" si="14"/>
        <v>03</v>
      </c>
      <c r="U467" t="s">
        <v>2359</v>
      </c>
      <c r="V467" s="22" t="s">
        <v>2360</v>
      </c>
      <c r="W467" s="22" t="s">
        <v>4868</v>
      </c>
    </row>
    <row r="468" spans="1:23">
      <c r="A468" s="23">
        <v>467</v>
      </c>
      <c r="B468" s="7" t="s">
        <v>514</v>
      </c>
      <c r="C468" s="344" t="s">
        <v>3153</v>
      </c>
      <c r="D468" s="343" t="s">
        <v>6532</v>
      </c>
      <c r="E468" s="22" t="s">
        <v>8276</v>
      </c>
      <c r="F468" s="60">
        <f t="shared" si="15"/>
        <v>48</v>
      </c>
      <c r="G468" s="344" t="s">
        <v>1148</v>
      </c>
      <c r="H468" s="343">
        <v>2</v>
      </c>
      <c r="Q468" s="23"/>
      <c r="S468" t="s">
        <v>3853</v>
      </c>
      <c r="T468" t="str">
        <f t="shared" si="14"/>
        <v>02</v>
      </c>
      <c r="U468" t="s">
        <v>2359</v>
      </c>
      <c r="V468" s="22" t="s">
        <v>2360</v>
      </c>
      <c r="W468" s="22" t="s">
        <v>4628</v>
      </c>
    </row>
    <row r="469" spans="1:23">
      <c r="A469" s="23">
        <v>468</v>
      </c>
      <c r="B469" s="7" t="s">
        <v>515</v>
      </c>
      <c r="C469" s="344" t="s">
        <v>3156</v>
      </c>
      <c r="D469" s="343" t="s">
        <v>6533</v>
      </c>
      <c r="E469" s="22" t="s">
        <v>8276</v>
      </c>
      <c r="F469" s="60">
        <f t="shared" si="15"/>
        <v>48</v>
      </c>
      <c r="G469" s="344" t="s">
        <v>1148</v>
      </c>
      <c r="H469" s="343">
        <v>2</v>
      </c>
      <c r="Q469" s="23"/>
      <c r="S469" t="s">
        <v>3854</v>
      </c>
      <c r="T469" t="str">
        <f t="shared" si="14"/>
        <v>01</v>
      </c>
      <c r="U469" t="s">
        <v>2359</v>
      </c>
      <c r="V469" s="22" t="s">
        <v>2360</v>
      </c>
      <c r="W469" s="22" t="s">
        <v>4869</v>
      </c>
    </row>
    <row r="470" spans="1:23">
      <c r="A470" s="23">
        <v>469</v>
      </c>
      <c r="B470" s="7" t="s">
        <v>516</v>
      </c>
      <c r="C470" s="344" t="s">
        <v>3154</v>
      </c>
      <c r="D470" s="343" t="s">
        <v>6534</v>
      </c>
      <c r="E470" s="22" t="s">
        <v>8276</v>
      </c>
      <c r="F470" s="60">
        <f t="shared" si="15"/>
        <v>48</v>
      </c>
      <c r="G470" s="344" t="s">
        <v>1148</v>
      </c>
      <c r="H470" s="343">
        <v>2</v>
      </c>
      <c r="Q470" s="23"/>
      <c r="S470" t="s">
        <v>3855</v>
      </c>
      <c r="T470" t="str">
        <f t="shared" si="14"/>
        <v>02</v>
      </c>
      <c r="U470" t="s">
        <v>2359</v>
      </c>
      <c r="V470" s="22" t="s">
        <v>2360</v>
      </c>
      <c r="W470" s="22" t="s">
        <v>4870</v>
      </c>
    </row>
    <row r="471" spans="1:23">
      <c r="A471" s="23">
        <v>470</v>
      </c>
      <c r="B471" s="7" t="s">
        <v>517</v>
      </c>
      <c r="C471" s="344" t="s">
        <v>2862</v>
      </c>
      <c r="D471" s="343" t="s">
        <v>6535</v>
      </c>
      <c r="E471" s="22" t="s">
        <v>8276</v>
      </c>
      <c r="F471" s="60">
        <f t="shared" si="15"/>
        <v>48</v>
      </c>
      <c r="G471" s="344" t="s">
        <v>1148</v>
      </c>
      <c r="H471" s="343">
        <v>2</v>
      </c>
      <c r="Q471" s="23"/>
      <c r="S471" t="s">
        <v>3856</v>
      </c>
      <c r="T471" t="str">
        <f t="shared" si="14"/>
        <v>01</v>
      </c>
      <c r="U471" t="s">
        <v>2359</v>
      </c>
      <c r="V471" s="22" t="s">
        <v>2360</v>
      </c>
      <c r="W471" s="22" t="s">
        <v>2463</v>
      </c>
    </row>
    <row r="472" spans="1:23">
      <c r="A472" s="23">
        <v>471</v>
      </c>
      <c r="B472" s="7" t="s">
        <v>518</v>
      </c>
      <c r="C472" s="344" t="s">
        <v>2848</v>
      </c>
      <c r="D472" s="343" t="s">
        <v>6536</v>
      </c>
      <c r="E472" s="22" t="s">
        <v>8276</v>
      </c>
      <c r="F472" s="60">
        <f t="shared" si="15"/>
        <v>48</v>
      </c>
      <c r="G472" s="344" t="s">
        <v>1148</v>
      </c>
      <c r="H472" s="343">
        <v>4</v>
      </c>
      <c r="Q472" s="23"/>
      <c r="S472" t="s">
        <v>3857</v>
      </c>
      <c r="T472" t="str">
        <f t="shared" si="14"/>
        <v>01</v>
      </c>
      <c r="U472" t="s">
        <v>2359</v>
      </c>
      <c r="V472" s="22" t="s">
        <v>2360</v>
      </c>
      <c r="W472" s="22" t="s">
        <v>2485</v>
      </c>
    </row>
    <row r="473" spans="1:23">
      <c r="A473" s="23">
        <v>472</v>
      </c>
      <c r="B473" s="7" t="s">
        <v>519</v>
      </c>
      <c r="C473" s="344" t="s">
        <v>7316</v>
      </c>
      <c r="D473" s="343" t="s">
        <v>6537</v>
      </c>
      <c r="E473" s="22" t="s">
        <v>8276</v>
      </c>
      <c r="F473" s="60">
        <f t="shared" si="15"/>
        <v>48</v>
      </c>
      <c r="G473" s="344" t="s">
        <v>1148</v>
      </c>
      <c r="H473" s="343">
        <v>1</v>
      </c>
      <c r="Q473" s="23"/>
      <c r="S473" t="s">
        <v>3858</v>
      </c>
      <c r="T473" t="str">
        <f t="shared" si="14"/>
        <v>02</v>
      </c>
      <c r="U473" t="s">
        <v>2359</v>
      </c>
      <c r="V473" s="22" t="s">
        <v>2360</v>
      </c>
      <c r="W473" s="22" t="s">
        <v>4750</v>
      </c>
    </row>
    <row r="474" spans="1:23">
      <c r="A474" s="23">
        <v>473</v>
      </c>
      <c r="B474" s="7" t="s">
        <v>520</v>
      </c>
      <c r="C474" s="344" t="s">
        <v>2849</v>
      </c>
      <c r="D474" s="343" t="s">
        <v>6538</v>
      </c>
      <c r="E474" s="22" t="s">
        <v>8276</v>
      </c>
      <c r="F474" s="60">
        <f t="shared" si="15"/>
        <v>48</v>
      </c>
      <c r="G474" s="344" t="s">
        <v>1148</v>
      </c>
      <c r="H474" s="343">
        <v>4</v>
      </c>
      <c r="Q474" s="23"/>
      <c r="S474" t="s">
        <v>3859</v>
      </c>
      <c r="T474" t="str">
        <f t="shared" si="14"/>
        <v>02</v>
      </c>
      <c r="U474" t="s">
        <v>2359</v>
      </c>
      <c r="V474" s="22" t="s">
        <v>2360</v>
      </c>
      <c r="W474" s="22" t="s">
        <v>4738</v>
      </c>
    </row>
    <row r="475" spans="1:23">
      <c r="A475" s="23">
        <v>474</v>
      </c>
      <c r="B475" s="7" t="s">
        <v>521</v>
      </c>
      <c r="C475" s="344" t="s">
        <v>2846</v>
      </c>
      <c r="D475" s="343" t="s">
        <v>6539</v>
      </c>
      <c r="E475" s="22" t="s">
        <v>8276</v>
      </c>
      <c r="F475" s="60">
        <f t="shared" si="15"/>
        <v>48</v>
      </c>
      <c r="G475" s="344" t="s">
        <v>1148</v>
      </c>
      <c r="H475" s="343">
        <v>4</v>
      </c>
      <c r="Q475" s="23"/>
      <c r="S475" t="s">
        <v>3860</v>
      </c>
      <c r="T475" t="str">
        <f t="shared" si="14"/>
        <v>02</v>
      </c>
      <c r="U475" t="s">
        <v>2359</v>
      </c>
      <c r="V475" s="22" t="s">
        <v>2360</v>
      </c>
      <c r="W475" s="22" t="s">
        <v>4731</v>
      </c>
    </row>
    <row r="476" spans="1:23">
      <c r="A476" s="23">
        <v>475</v>
      </c>
      <c r="B476" s="7" t="s">
        <v>522</v>
      </c>
      <c r="C476" s="344" t="s">
        <v>2852</v>
      </c>
      <c r="D476" s="343" t="s">
        <v>6540</v>
      </c>
      <c r="E476" s="22" t="s">
        <v>8276</v>
      </c>
      <c r="F476" s="60">
        <f t="shared" si="15"/>
        <v>48</v>
      </c>
      <c r="G476" s="344" t="s">
        <v>1148</v>
      </c>
      <c r="H476" s="343">
        <v>3</v>
      </c>
      <c r="Q476" s="23"/>
      <c r="S476" t="s">
        <v>3861</v>
      </c>
      <c r="T476" t="str">
        <f t="shared" si="14"/>
        <v>03</v>
      </c>
      <c r="U476" t="s">
        <v>2359</v>
      </c>
      <c r="V476" s="22" t="s">
        <v>2360</v>
      </c>
      <c r="W476" s="22" t="s">
        <v>4871</v>
      </c>
    </row>
    <row r="477" spans="1:23">
      <c r="A477" s="23">
        <v>476</v>
      </c>
      <c r="B477" s="7" t="s">
        <v>523</v>
      </c>
      <c r="C477" s="344" t="s">
        <v>2843</v>
      </c>
      <c r="D477" s="343" t="s">
        <v>6541</v>
      </c>
      <c r="E477" s="22" t="s">
        <v>8276</v>
      </c>
      <c r="F477" s="60">
        <f t="shared" si="15"/>
        <v>48</v>
      </c>
      <c r="G477" s="344" t="s">
        <v>1148</v>
      </c>
      <c r="H477" s="343">
        <v>4</v>
      </c>
      <c r="Q477" s="23"/>
      <c r="S477" t="s">
        <v>3862</v>
      </c>
      <c r="T477" t="str">
        <f t="shared" si="14"/>
        <v>02</v>
      </c>
      <c r="U477" t="s">
        <v>2359</v>
      </c>
      <c r="V477" s="22" t="s">
        <v>2360</v>
      </c>
      <c r="W477" s="22" t="s">
        <v>4583</v>
      </c>
    </row>
    <row r="478" spans="1:23">
      <c r="A478" s="23">
        <v>477</v>
      </c>
      <c r="B478" s="7" t="s">
        <v>524</v>
      </c>
      <c r="C478" s="344" t="s">
        <v>2842</v>
      </c>
      <c r="D478" s="343" t="s">
        <v>6542</v>
      </c>
      <c r="E478" s="22" t="s">
        <v>8276</v>
      </c>
      <c r="F478" s="60">
        <f t="shared" si="15"/>
        <v>48</v>
      </c>
      <c r="G478" s="344" t="s">
        <v>1148</v>
      </c>
      <c r="H478" s="343">
        <v>4</v>
      </c>
      <c r="Q478" s="23"/>
      <c r="S478" t="s">
        <v>3863</v>
      </c>
      <c r="T478" t="str">
        <f t="shared" si="14"/>
        <v>03</v>
      </c>
      <c r="U478" t="s">
        <v>2359</v>
      </c>
      <c r="V478" s="22" t="s">
        <v>2360</v>
      </c>
      <c r="W478" s="22" t="s">
        <v>4872</v>
      </c>
    </row>
    <row r="479" spans="1:23">
      <c r="A479" s="23">
        <v>478</v>
      </c>
      <c r="B479" s="7" t="s">
        <v>525</v>
      </c>
      <c r="C479" s="344" t="s">
        <v>2847</v>
      </c>
      <c r="D479" s="343" t="s">
        <v>6543</v>
      </c>
      <c r="E479" s="22" t="s">
        <v>8276</v>
      </c>
      <c r="F479" s="60">
        <f t="shared" si="15"/>
        <v>48</v>
      </c>
      <c r="G479" s="344" t="s">
        <v>1148</v>
      </c>
      <c r="H479" s="343">
        <v>3</v>
      </c>
      <c r="Q479" s="23"/>
      <c r="S479" t="s">
        <v>3864</v>
      </c>
      <c r="T479" t="str">
        <f t="shared" si="14"/>
        <v>03</v>
      </c>
      <c r="U479" t="s">
        <v>2359</v>
      </c>
      <c r="V479" s="22" t="s">
        <v>2360</v>
      </c>
      <c r="W479" s="22" t="s">
        <v>4873</v>
      </c>
    </row>
    <row r="480" spans="1:23">
      <c r="A480" s="23">
        <v>479</v>
      </c>
      <c r="B480" s="7" t="s">
        <v>526</v>
      </c>
      <c r="C480" s="344" t="s">
        <v>3280</v>
      </c>
      <c r="D480" s="343" t="s">
        <v>6544</v>
      </c>
      <c r="E480" s="22" t="s">
        <v>8276</v>
      </c>
      <c r="F480" s="60">
        <f t="shared" si="15"/>
        <v>48</v>
      </c>
      <c r="G480" s="344" t="s">
        <v>1148</v>
      </c>
      <c r="H480" s="343">
        <v>2</v>
      </c>
      <c r="Q480" s="23"/>
      <c r="S480" t="s">
        <v>3828</v>
      </c>
      <c r="T480" t="str">
        <f t="shared" si="14"/>
        <v>03</v>
      </c>
      <c r="U480" t="s">
        <v>2359</v>
      </c>
      <c r="V480" s="22" t="s">
        <v>2360</v>
      </c>
      <c r="W480" s="22" t="s">
        <v>4618</v>
      </c>
    </row>
    <row r="481" spans="1:23">
      <c r="A481" s="23">
        <v>480</v>
      </c>
      <c r="B481" s="7" t="s">
        <v>527</v>
      </c>
      <c r="C481" s="344" t="s">
        <v>2859</v>
      </c>
      <c r="D481" s="343" t="s">
        <v>6545</v>
      </c>
      <c r="E481" s="22" t="s">
        <v>8276</v>
      </c>
      <c r="F481" s="60">
        <f t="shared" si="15"/>
        <v>48</v>
      </c>
      <c r="G481" s="344" t="s">
        <v>1148</v>
      </c>
      <c r="H481" s="343">
        <v>3</v>
      </c>
      <c r="Q481" s="23"/>
      <c r="S481" t="s">
        <v>3865</v>
      </c>
      <c r="T481" t="str">
        <f t="shared" si="14"/>
        <v>01</v>
      </c>
      <c r="U481" t="s">
        <v>2359</v>
      </c>
      <c r="V481" s="22" t="s">
        <v>2360</v>
      </c>
      <c r="W481" s="22" t="s">
        <v>4622</v>
      </c>
    </row>
    <row r="482" spans="1:23">
      <c r="A482" s="23">
        <v>481</v>
      </c>
      <c r="B482" s="7" t="s">
        <v>528</v>
      </c>
      <c r="C482" s="344" t="s">
        <v>7317</v>
      </c>
      <c r="D482" s="343" t="s">
        <v>6546</v>
      </c>
      <c r="E482" s="22" t="s">
        <v>8276</v>
      </c>
      <c r="F482" s="60">
        <f t="shared" si="15"/>
        <v>48</v>
      </c>
      <c r="G482" s="344" t="s">
        <v>1148</v>
      </c>
      <c r="H482" s="343">
        <v>3</v>
      </c>
      <c r="Q482" s="23"/>
      <c r="S482" t="s">
        <v>3866</v>
      </c>
      <c r="T482" t="str">
        <f t="shared" si="14"/>
        <v>03</v>
      </c>
      <c r="U482" t="s">
        <v>2359</v>
      </c>
      <c r="V482" s="22" t="s">
        <v>2360</v>
      </c>
      <c r="W482" s="22" t="s">
        <v>4874</v>
      </c>
    </row>
    <row r="483" spans="1:23">
      <c r="A483" s="23">
        <v>482</v>
      </c>
      <c r="B483" s="7" t="s">
        <v>529</v>
      </c>
      <c r="C483" s="344" t="s">
        <v>2853</v>
      </c>
      <c r="D483" s="343" t="s">
        <v>6547</v>
      </c>
      <c r="E483" s="22" t="s">
        <v>8276</v>
      </c>
      <c r="F483" s="60">
        <f t="shared" si="15"/>
        <v>48</v>
      </c>
      <c r="G483" s="344" t="s">
        <v>1148</v>
      </c>
      <c r="H483" s="343">
        <v>3</v>
      </c>
      <c r="Q483" s="23"/>
      <c r="S483" t="s">
        <v>3867</v>
      </c>
      <c r="T483" t="str">
        <f t="shared" si="14"/>
        <v>03</v>
      </c>
      <c r="U483" t="s">
        <v>2359</v>
      </c>
      <c r="V483" s="22" t="s">
        <v>2360</v>
      </c>
      <c r="W483" s="22" t="s">
        <v>4736</v>
      </c>
    </row>
    <row r="484" spans="1:23">
      <c r="A484" s="23">
        <v>483</v>
      </c>
      <c r="B484" s="7" t="s">
        <v>530</v>
      </c>
      <c r="C484" s="344" t="s">
        <v>2854</v>
      </c>
      <c r="D484" s="343" t="s">
        <v>6548</v>
      </c>
      <c r="E484" s="22" t="s">
        <v>8276</v>
      </c>
      <c r="F484" s="60">
        <f t="shared" si="15"/>
        <v>48</v>
      </c>
      <c r="G484" s="344" t="s">
        <v>1148</v>
      </c>
      <c r="H484" s="343">
        <v>3</v>
      </c>
      <c r="Q484" s="23"/>
      <c r="S484" t="s">
        <v>3868</v>
      </c>
      <c r="T484" t="str">
        <f t="shared" si="14"/>
        <v>03</v>
      </c>
      <c r="U484" t="s">
        <v>2359</v>
      </c>
      <c r="V484" s="22" t="s">
        <v>2360</v>
      </c>
      <c r="W484" s="22" t="s">
        <v>4624</v>
      </c>
    </row>
    <row r="485" spans="1:23">
      <c r="A485" s="23">
        <v>484</v>
      </c>
      <c r="B485" s="7" t="s">
        <v>531</v>
      </c>
      <c r="C485" s="344" t="s">
        <v>3175</v>
      </c>
      <c r="D485" s="343" t="s">
        <v>6549</v>
      </c>
      <c r="E485" s="22" t="s">
        <v>8276</v>
      </c>
      <c r="F485" s="60">
        <f t="shared" si="15"/>
        <v>48</v>
      </c>
      <c r="G485" s="344" t="s">
        <v>1148</v>
      </c>
      <c r="H485" s="343">
        <v>2</v>
      </c>
      <c r="Q485" s="23"/>
      <c r="S485" t="s">
        <v>3869</v>
      </c>
      <c r="T485" t="str">
        <f t="shared" si="14"/>
        <v>03</v>
      </c>
      <c r="U485" t="s">
        <v>2359</v>
      </c>
      <c r="V485" s="22" t="s">
        <v>2360</v>
      </c>
      <c r="W485" s="22" t="s">
        <v>4875</v>
      </c>
    </row>
    <row r="486" spans="1:23">
      <c r="A486" s="23">
        <v>485</v>
      </c>
      <c r="B486" s="7" t="s">
        <v>532</v>
      </c>
      <c r="C486" s="344" t="s">
        <v>2845</v>
      </c>
      <c r="D486" s="343" t="s">
        <v>6550</v>
      </c>
      <c r="E486" s="22" t="s">
        <v>8276</v>
      </c>
      <c r="F486" s="60">
        <f t="shared" si="15"/>
        <v>48</v>
      </c>
      <c r="G486" s="344" t="s">
        <v>1148</v>
      </c>
      <c r="H486" s="343">
        <v>4</v>
      </c>
      <c r="Q486" s="23"/>
      <c r="S486" t="s">
        <v>3870</v>
      </c>
      <c r="T486" t="str">
        <f t="shared" si="14"/>
        <v>03</v>
      </c>
      <c r="U486" t="s">
        <v>2359</v>
      </c>
      <c r="V486" s="22" t="s">
        <v>2360</v>
      </c>
      <c r="W486" s="22" t="s">
        <v>4876</v>
      </c>
    </row>
    <row r="487" spans="1:23">
      <c r="A487" s="23">
        <v>486</v>
      </c>
      <c r="B487" s="7" t="s">
        <v>533</v>
      </c>
      <c r="C487" s="344" t="s">
        <v>2860</v>
      </c>
      <c r="D487" s="343" t="s">
        <v>6551</v>
      </c>
      <c r="E487" s="22" t="s">
        <v>8276</v>
      </c>
      <c r="F487" s="60">
        <f t="shared" si="15"/>
        <v>48</v>
      </c>
      <c r="G487" s="344" t="s">
        <v>1148</v>
      </c>
      <c r="H487" s="343">
        <v>2</v>
      </c>
      <c r="Q487" s="23"/>
      <c r="S487" t="s">
        <v>3871</v>
      </c>
      <c r="T487" t="str">
        <f t="shared" si="14"/>
        <v>00</v>
      </c>
      <c r="U487" t="s">
        <v>2359</v>
      </c>
      <c r="V487" s="22" t="s">
        <v>2360</v>
      </c>
      <c r="W487" s="22" t="s">
        <v>2464</v>
      </c>
    </row>
    <row r="488" spans="1:23">
      <c r="A488" s="23">
        <v>487</v>
      </c>
      <c r="B488" s="7" t="s">
        <v>534</v>
      </c>
      <c r="C488" s="344" t="s">
        <v>3218</v>
      </c>
      <c r="D488" s="343" t="s">
        <v>6552</v>
      </c>
      <c r="E488" s="22" t="s">
        <v>8276</v>
      </c>
      <c r="F488" s="60">
        <f t="shared" si="15"/>
        <v>48</v>
      </c>
      <c r="G488" s="344" t="s">
        <v>1148</v>
      </c>
      <c r="H488" s="343">
        <v>2</v>
      </c>
      <c r="Q488" s="23"/>
      <c r="S488" t="s">
        <v>3872</v>
      </c>
      <c r="T488" t="str">
        <f t="shared" si="14"/>
        <v>02</v>
      </c>
      <c r="U488" t="s">
        <v>2359</v>
      </c>
      <c r="V488" s="22" t="s">
        <v>2360</v>
      </c>
      <c r="W488" s="22" t="s">
        <v>4671</v>
      </c>
    </row>
    <row r="489" spans="1:23">
      <c r="A489" s="23">
        <v>488</v>
      </c>
      <c r="B489" s="7" t="s">
        <v>535</v>
      </c>
      <c r="C489" s="344" t="s">
        <v>2839</v>
      </c>
      <c r="D489" s="343" t="s">
        <v>6553</v>
      </c>
      <c r="E489" s="22" t="s">
        <v>8276</v>
      </c>
      <c r="F489" s="60">
        <f t="shared" si="15"/>
        <v>48</v>
      </c>
      <c r="G489" s="344" t="s">
        <v>1148</v>
      </c>
      <c r="H489" s="343">
        <v>3</v>
      </c>
      <c r="Q489" s="23"/>
      <c r="S489" t="s">
        <v>3873</v>
      </c>
      <c r="T489" t="str">
        <f t="shared" si="14"/>
        <v>02</v>
      </c>
      <c r="U489" t="s">
        <v>2359</v>
      </c>
      <c r="V489" s="22" t="s">
        <v>2360</v>
      </c>
      <c r="W489" s="22" t="s">
        <v>4877</v>
      </c>
    </row>
    <row r="490" spans="1:23">
      <c r="A490" s="23">
        <v>489</v>
      </c>
      <c r="B490" s="7" t="s">
        <v>536</v>
      </c>
      <c r="C490" s="344" t="s">
        <v>3157</v>
      </c>
      <c r="D490" s="343" t="s">
        <v>6554</v>
      </c>
      <c r="E490" s="22" t="s">
        <v>8276</v>
      </c>
      <c r="F490" s="60">
        <f t="shared" si="15"/>
        <v>48</v>
      </c>
      <c r="G490" s="344" t="s">
        <v>1148</v>
      </c>
      <c r="H490" s="343">
        <v>2</v>
      </c>
      <c r="Q490" s="23"/>
      <c r="S490" t="s">
        <v>3874</v>
      </c>
      <c r="T490" t="str">
        <f t="shared" si="14"/>
        <v>99</v>
      </c>
      <c r="U490" t="s">
        <v>2359</v>
      </c>
      <c r="V490" s="22" t="s">
        <v>2360</v>
      </c>
      <c r="W490" s="22" t="s">
        <v>4878</v>
      </c>
    </row>
    <row r="491" spans="1:23">
      <c r="A491" s="23">
        <v>490</v>
      </c>
      <c r="B491" s="7" t="s">
        <v>537</v>
      </c>
      <c r="C491" s="344" t="s">
        <v>7318</v>
      </c>
      <c r="D491" s="343" t="s">
        <v>6555</v>
      </c>
      <c r="E491" s="22" t="s">
        <v>8276</v>
      </c>
      <c r="F491" s="60">
        <f t="shared" si="15"/>
        <v>48</v>
      </c>
      <c r="G491" s="344" t="s">
        <v>1148</v>
      </c>
      <c r="H491" s="343">
        <v>1</v>
      </c>
      <c r="Q491" s="23"/>
      <c r="S491" t="s">
        <v>3875</v>
      </c>
      <c r="T491" t="str">
        <f t="shared" si="14"/>
        <v>99</v>
      </c>
      <c r="U491" t="s">
        <v>2359</v>
      </c>
      <c r="V491" s="22" t="s">
        <v>2360</v>
      </c>
      <c r="W491" s="22" t="s">
        <v>2611</v>
      </c>
    </row>
    <row r="492" spans="1:23">
      <c r="A492" s="23">
        <v>491</v>
      </c>
      <c r="B492" s="7" t="s">
        <v>538</v>
      </c>
      <c r="C492" s="344" t="s">
        <v>7319</v>
      </c>
      <c r="D492" s="343" t="s">
        <v>6556</v>
      </c>
      <c r="E492" s="22" t="s">
        <v>8276</v>
      </c>
      <c r="F492" s="60">
        <f t="shared" si="15"/>
        <v>48</v>
      </c>
      <c r="G492" s="344" t="s">
        <v>1148</v>
      </c>
      <c r="H492" s="343">
        <v>1</v>
      </c>
      <c r="Q492" s="23"/>
      <c r="S492" t="s">
        <v>3876</v>
      </c>
      <c r="T492" t="str">
        <f t="shared" si="14"/>
        <v>00</v>
      </c>
      <c r="U492" t="s">
        <v>2359</v>
      </c>
      <c r="V492" s="22" t="s">
        <v>2360</v>
      </c>
      <c r="W492" s="22" t="s">
        <v>2563</v>
      </c>
    </row>
    <row r="493" spans="1:23">
      <c r="A493" s="23">
        <v>492</v>
      </c>
      <c r="B493" s="7" t="s">
        <v>539</v>
      </c>
      <c r="C493" s="344" t="s">
        <v>7320</v>
      </c>
      <c r="D493" s="343" t="s">
        <v>6557</v>
      </c>
      <c r="E493" s="22" t="s">
        <v>8276</v>
      </c>
      <c r="F493" s="60">
        <f t="shared" si="15"/>
        <v>48</v>
      </c>
      <c r="G493" s="344" t="s">
        <v>1148</v>
      </c>
      <c r="H493" s="343">
        <v>1</v>
      </c>
      <c r="Q493" s="23"/>
      <c r="S493" t="s">
        <v>3877</v>
      </c>
      <c r="T493" t="str">
        <f t="shared" si="14"/>
        <v>00</v>
      </c>
      <c r="U493" t="s">
        <v>2359</v>
      </c>
      <c r="V493" s="22" t="s">
        <v>2360</v>
      </c>
      <c r="W493" s="22" t="s">
        <v>2625</v>
      </c>
    </row>
    <row r="494" spans="1:23">
      <c r="A494" s="23">
        <v>493</v>
      </c>
      <c r="B494" s="7" t="s">
        <v>540</v>
      </c>
      <c r="C494" s="344" t="s">
        <v>7321</v>
      </c>
      <c r="D494" s="343" t="s">
        <v>6558</v>
      </c>
      <c r="E494" s="22" t="s">
        <v>8276</v>
      </c>
      <c r="F494" s="60">
        <f t="shared" si="15"/>
        <v>48</v>
      </c>
      <c r="G494" s="344" t="s">
        <v>1148</v>
      </c>
      <c r="H494" s="343">
        <v>1</v>
      </c>
      <c r="Q494" s="23"/>
      <c r="S494" t="s">
        <v>3878</v>
      </c>
      <c r="T494" t="str">
        <f t="shared" si="14"/>
        <v>99</v>
      </c>
      <c r="U494" t="s">
        <v>2359</v>
      </c>
      <c r="V494" s="22" t="s">
        <v>2360</v>
      </c>
      <c r="W494" s="22" t="s">
        <v>2386</v>
      </c>
    </row>
    <row r="495" spans="1:23">
      <c r="A495" s="23">
        <v>494</v>
      </c>
      <c r="B495" s="7" t="s">
        <v>541</v>
      </c>
      <c r="C495" s="344" t="s">
        <v>7322</v>
      </c>
      <c r="D495" s="343" t="s">
        <v>6559</v>
      </c>
      <c r="E495" s="22" t="s">
        <v>8276</v>
      </c>
      <c r="F495" s="60">
        <f t="shared" si="15"/>
        <v>48</v>
      </c>
      <c r="G495" s="344" t="s">
        <v>1148</v>
      </c>
      <c r="H495" s="343">
        <v>1</v>
      </c>
      <c r="Q495" s="23"/>
      <c r="S495" t="s">
        <v>3879</v>
      </c>
      <c r="T495" t="str">
        <f t="shared" si="14"/>
        <v>00</v>
      </c>
      <c r="U495" t="s">
        <v>2359</v>
      </c>
      <c r="V495" s="22" t="s">
        <v>2360</v>
      </c>
      <c r="W495" s="22" t="s">
        <v>4879</v>
      </c>
    </row>
    <row r="496" spans="1:23">
      <c r="A496" s="23">
        <v>495</v>
      </c>
      <c r="B496" s="7" t="s">
        <v>542</v>
      </c>
      <c r="C496" s="344" t="s">
        <v>7323</v>
      </c>
      <c r="D496" s="343" t="s">
        <v>6560</v>
      </c>
      <c r="E496" s="22" t="s">
        <v>8276</v>
      </c>
      <c r="F496" s="60">
        <f t="shared" si="15"/>
        <v>48</v>
      </c>
      <c r="G496" s="344" t="s">
        <v>1148</v>
      </c>
      <c r="H496" s="343">
        <v>1</v>
      </c>
      <c r="Q496" s="23"/>
      <c r="S496" t="s">
        <v>3880</v>
      </c>
      <c r="T496" t="str">
        <f t="shared" si="14"/>
        <v>00</v>
      </c>
      <c r="U496" t="s">
        <v>2359</v>
      </c>
      <c r="V496" s="22" t="s">
        <v>2360</v>
      </c>
      <c r="W496" s="22" t="s">
        <v>2593</v>
      </c>
    </row>
    <row r="497" spans="1:23">
      <c r="A497" s="23">
        <v>496</v>
      </c>
      <c r="B497" s="7" t="s">
        <v>543</v>
      </c>
      <c r="C497" s="344" t="s">
        <v>7324</v>
      </c>
      <c r="D497" s="343" t="s">
        <v>6561</v>
      </c>
      <c r="E497" s="22" t="s">
        <v>8276</v>
      </c>
      <c r="F497" s="60">
        <f t="shared" si="15"/>
        <v>48</v>
      </c>
      <c r="G497" s="344" t="s">
        <v>1148</v>
      </c>
      <c r="H497" s="343">
        <v>1</v>
      </c>
      <c r="Q497" s="23"/>
      <c r="S497" t="s">
        <v>3881</v>
      </c>
      <c r="T497" t="str">
        <f t="shared" si="14"/>
        <v>00</v>
      </c>
      <c r="U497" t="s">
        <v>2359</v>
      </c>
      <c r="V497" s="22" t="s">
        <v>2360</v>
      </c>
      <c r="W497" s="22" t="s">
        <v>2564</v>
      </c>
    </row>
    <row r="498" spans="1:23">
      <c r="A498" s="23">
        <v>497</v>
      </c>
      <c r="B498" s="7" t="s">
        <v>544</v>
      </c>
      <c r="C498" s="344" t="s">
        <v>7325</v>
      </c>
      <c r="D498" s="343" t="s">
        <v>6562</v>
      </c>
      <c r="E498" s="22" t="s">
        <v>8276</v>
      </c>
      <c r="F498" s="60">
        <f t="shared" si="15"/>
        <v>48</v>
      </c>
      <c r="G498" s="344" t="s">
        <v>1148</v>
      </c>
      <c r="H498" s="343">
        <v>1</v>
      </c>
      <c r="Q498" s="23"/>
      <c r="S498" t="s">
        <v>3882</v>
      </c>
      <c r="T498" t="str">
        <f t="shared" si="14"/>
        <v>01</v>
      </c>
      <c r="U498" t="s">
        <v>2359</v>
      </c>
      <c r="V498" s="22" t="s">
        <v>2360</v>
      </c>
      <c r="W498" s="22" t="s">
        <v>4880</v>
      </c>
    </row>
    <row r="499" spans="1:23">
      <c r="A499" s="23">
        <v>498</v>
      </c>
      <c r="B499" s="7" t="s">
        <v>545</v>
      </c>
      <c r="C499" s="344" t="s">
        <v>7326</v>
      </c>
      <c r="D499" s="343" t="s">
        <v>6563</v>
      </c>
      <c r="E499" s="22" t="s">
        <v>8276</v>
      </c>
      <c r="F499" s="60">
        <f t="shared" si="15"/>
        <v>48</v>
      </c>
      <c r="G499" s="344" t="s">
        <v>1148</v>
      </c>
      <c r="H499" s="343">
        <v>1</v>
      </c>
      <c r="Q499" s="23"/>
      <c r="S499" t="s">
        <v>3883</v>
      </c>
      <c r="T499" t="str">
        <f t="shared" si="14"/>
        <v>01</v>
      </c>
      <c r="U499" t="s">
        <v>2359</v>
      </c>
      <c r="V499" s="22" t="s">
        <v>2360</v>
      </c>
      <c r="W499" s="22" t="s">
        <v>4881</v>
      </c>
    </row>
    <row r="500" spans="1:23">
      <c r="A500" s="23">
        <v>499</v>
      </c>
      <c r="B500" s="7" t="s">
        <v>546</v>
      </c>
      <c r="C500" s="344" t="s">
        <v>7327</v>
      </c>
      <c r="D500" s="343" t="s">
        <v>6564</v>
      </c>
      <c r="E500" s="22" t="s">
        <v>8276</v>
      </c>
      <c r="F500" s="60">
        <f t="shared" si="15"/>
        <v>48</v>
      </c>
      <c r="G500" s="344" t="s">
        <v>1148</v>
      </c>
      <c r="H500" s="343">
        <v>1</v>
      </c>
      <c r="Q500" s="23"/>
      <c r="S500" t="s">
        <v>3884</v>
      </c>
      <c r="T500" t="str">
        <f t="shared" si="14"/>
        <v>02</v>
      </c>
      <c r="U500" t="s">
        <v>2359</v>
      </c>
      <c r="V500" s="22" t="s">
        <v>2360</v>
      </c>
      <c r="W500" s="22" t="s">
        <v>4882</v>
      </c>
    </row>
    <row r="501" spans="1:23">
      <c r="A501" s="23">
        <v>500</v>
      </c>
      <c r="B501" s="7" t="s">
        <v>547</v>
      </c>
      <c r="C501" s="344" t="s">
        <v>7328</v>
      </c>
      <c r="D501" s="343" t="s">
        <v>6565</v>
      </c>
      <c r="E501" s="22" t="s">
        <v>8276</v>
      </c>
      <c r="F501" s="60">
        <f t="shared" si="15"/>
        <v>48</v>
      </c>
      <c r="G501" s="344" t="s">
        <v>1148</v>
      </c>
      <c r="H501" s="343">
        <v>1</v>
      </c>
      <c r="Q501" s="23"/>
      <c r="S501" t="s">
        <v>3885</v>
      </c>
      <c r="T501" t="str">
        <f t="shared" si="14"/>
        <v>01</v>
      </c>
      <c r="U501" t="s">
        <v>2359</v>
      </c>
      <c r="V501" s="22" t="s">
        <v>2360</v>
      </c>
      <c r="W501" s="22" t="s">
        <v>4883</v>
      </c>
    </row>
    <row r="502" spans="1:23">
      <c r="A502" s="23">
        <v>501</v>
      </c>
      <c r="B502" s="7" t="s">
        <v>548</v>
      </c>
      <c r="C502" s="344" t="s">
        <v>7329</v>
      </c>
      <c r="D502" s="343" t="s">
        <v>6566</v>
      </c>
      <c r="E502" s="22" t="s">
        <v>8276</v>
      </c>
      <c r="F502" s="60">
        <f t="shared" si="15"/>
        <v>48</v>
      </c>
      <c r="G502" s="344" t="s">
        <v>1148</v>
      </c>
      <c r="H502" s="343">
        <v>1</v>
      </c>
      <c r="Q502" s="23"/>
      <c r="S502" t="s">
        <v>3886</v>
      </c>
      <c r="T502" t="str">
        <f t="shared" si="14"/>
        <v>01</v>
      </c>
      <c r="U502" t="s">
        <v>2359</v>
      </c>
      <c r="V502" s="22" t="s">
        <v>2360</v>
      </c>
      <c r="W502" s="22" t="s">
        <v>4884</v>
      </c>
    </row>
    <row r="503" spans="1:23">
      <c r="A503" s="23">
        <v>502</v>
      </c>
      <c r="B503" s="7" t="s">
        <v>549</v>
      </c>
      <c r="C503" s="344" t="s">
        <v>7330</v>
      </c>
      <c r="D503" s="343" t="s">
        <v>6567</v>
      </c>
      <c r="E503" s="22" t="s">
        <v>8276</v>
      </c>
      <c r="F503" s="60">
        <f t="shared" si="15"/>
        <v>48</v>
      </c>
      <c r="G503" s="344" t="s">
        <v>1148</v>
      </c>
      <c r="H503" s="343">
        <v>3</v>
      </c>
      <c r="Q503" s="23"/>
      <c r="S503" t="s">
        <v>3887</v>
      </c>
      <c r="T503" t="str">
        <f t="shared" si="14"/>
        <v>01</v>
      </c>
      <c r="U503" t="s">
        <v>2359</v>
      </c>
      <c r="V503" s="22" t="s">
        <v>2360</v>
      </c>
      <c r="W503" s="22" t="s">
        <v>4740</v>
      </c>
    </row>
    <row r="504" spans="1:23">
      <c r="A504" s="23">
        <v>503</v>
      </c>
      <c r="B504" s="7" t="s">
        <v>550</v>
      </c>
      <c r="C504" s="344" t="s">
        <v>2867</v>
      </c>
      <c r="D504" s="343" t="s">
        <v>6568</v>
      </c>
      <c r="E504" s="22" t="s">
        <v>8276</v>
      </c>
      <c r="F504" s="60">
        <f t="shared" si="15"/>
        <v>48</v>
      </c>
      <c r="G504" s="344" t="s">
        <v>1148</v>
      </c>
      <c r="H504" s="343">
        <v>3</v>
      </c>
      <c r="Q504" s="23"/>
      <c r="S504" t="s">
        <v>3888</v>
      </c>
      <c r="T504" t="str">
        <f t="shared" si="14"/>
        <v>01</v>
      </c>
      <c r="U504" t="s">
        <v>2359</v>
      </c>
      <c r="V504" s="22" t="s">
        <v>2360</v>
      </c>
      <c r="W504" s="22" t="s">
        <v>4885</v>
      </c>
    </row>
    <row r="505" spans="1:23">
      <c r="A505" s="23">
        <v>504</v>
      </c>
      <c r="B505" s="7" t="s">
        <v>551</v>
      </c>
      <c r="C505" s="344" t="s">
        <v>2866</v>
      </c>
      <c r="D505" s="343" t="s">
        <v>6569</v>
      </c>
      <c r="E505" s="22" t="s">
        <v>8276</v>
      </c>
      <c r="F505" s="60">
        <f t="shared" si="15"/>
        <v>48</v>
      </c>
      <c r="G505" s="344" t="s">
        <v>1148</v>
      </c>
      <c r="H505" s="343">
        <v>3</v>
      </c>
      <c r="Q505" s="23"/>
      <c r="S505" t="s">
        <v>3889</v>
      </c>
      <c r="T505" t="str">
        <f t="shared" si="14"/>
        <v>98</v>
      </c>
      <c r="U505" t="s">
        <v>2359</v>
      </c>
      <c r="V505" s="22" t="s">
        <v>2360</v>
      </c>
      <c r="W505" s="22" t="s">
        <v>2471</v>
      </c>
    </row>
    <row r="506" spans="1:23">
      <c r="A506" s="23">
        <v>505</v>
      </c>
      <c r="B506" s="7" t="s">
        <v>552</v>
      </c>
      <c r="C506" s="344" t="s">
        <v>7331</v>
      </c>
      <c r="D506" s="343" t="s">
        <v>6570</v>
      </c>
      <c r="E506" s="22" t="s">
        <v>8276</v>
      </c>
      <c r="F506" s="60">
        <f t="shared" si="15"/>
        <v>48</v>
      </c>
      <c r="G506" s="344" t="s">
        <v>1172</v>
      </c>
      <c r="H506" s="343">
        <v>2</v>
      </c>
      <c r="Q506" s="23"/>
      <c r="S506" t="s">
        <v>3890</v>
      </c>
      <c r="T506" t="str">
        <f t="shared" si="14"/>
        <v>01</v>
      </c>
      <c r="U506" t="s">
        <v>2359</v>
      </c>
      <c r="V506" s="22" t="s">
        <v>2360</v>
      </c>
      <c r="W506" s="22" t="s">
        <v>2639</v>
      </c>
    </row>
    <row r="507" spans="1:23">
      <c r="A507" s="23">
        <v>506</v>
      </c>
      <c r="B507" s="7" t="s">
        <v>553</v>
      </c>
      <c r="C507" s="344" t="s">
        <v>7332</v>
      </c>
      <c r="D507" s="343" t="s">
        <v>6571</v>
      </c>
      <c r="E507" s="22" t="s">
        <v>8276</v>
      </c>
      <c r="F507" s="60">
        <f t="shared" si="15"/>
        <v>48</v>
      </c>
      <c r="G507" s="344" t="s">
        <v>1172</v>
      </c>
      <c r="H507" s="343">
        <v>1</v>
      </c>
      <c r="Q507" s="23"/>
      <c r="S507" t="s">
        <v>3891</v>
      </c>
      <c r="T507" t="str">
        <f t="shared" si="14"/>
        <v>02</v>
      </c>
      <c r="U507" t="s">
        <v>2359</v>
      </c>
      <c r="V507" s="22" t="s">
        <v>2360</v>
      </c>
      <c r="W507" s="22" t="s">
        <v>4615</v>
      </c>
    </row>
    <row r="508" spans="1:23">
      <c r="A508" s="23">
        <v>507</v>
      </c>
      <c r="B508" s="7" t="s">
        <v>554</v>
      </c>
      <c r="C508" s="344" t="s">
        <v>7333</v>
      </c>
      <c r="D508" s="343" t="s">
        <v>6572</v>
      </c>
      <c r="E508" s="22" t="s">
        <v>8276</v>
      </c>
      <c r="F508" s="60">
        <f t="shared" si="15"/>
        <v>48</v>
      </c>
      <c r="G508" s="344" t="s">
        <v>1172</v>
      </c>
      <c r="H508" s="343">
        <v>2</v>
      </c>
      <c r="Q508" s="23"/>
      <c r="S508" t="s">
        <v>3892</v>
      </c>
      <c r="T508" t="str">
        <f t="shared" si="14"/>
        <v>02</v>
      </c>
      <c r="U508" t="s">
        <v>2359</v>
      </c>
      <c r="V508" s="22" t="s">
        <v>2360</v>
      </c>
      <c r="W508" s="22" t="s">
        <v>4677</v>
      </c>
    </row>
    <row r="509" spans="1:23">
      <c r="A509" s="23">
        <v>508</v>
      </c>
      <c r="B509" s="7" t="s">
        <v>555</v>
      </c>
      <c r="C509" s="344" t="s">
        <v>1978</v>
      </c>
      <c r="D509" s="343" t="s">
        <v>6573</v>
      </c>
      <c r="E509" s="22" t="s">
        <v>8276</v>
      </c>
      <c r="F509" s="60">
        <f t="shared" si="15"/>
        <v>48</v>
      </c>
      <c r="G509" s="344" t="s">
        <v>1172</v>
      </c>
      <c r="H509" s="343" t="s">
        <v>247</v>
      </c>
      <c r="Q509" s="23"/>
      <c r="S509" t="s">
        <v>3893</v>
      </c>
      <c r="T509" t="str">
        <f t="shared" si="14"/>
        <v>02</v>
      </c>
      <c r="U509" t="s">
        <v>2359</v>
      </c>
      <c r="V509" s="22" t="s">
        <v>2360</v>
      </c>
      <c r="W509" s="22" t="s">
        <v>4833</v>
      </c>
    </row>
    <row r="510" spans="1:23">
      <c r="A510" s="23">
        <v>509</v>
      </c>
      <c r="B510" s="7" t="s">
        <v>556</v>
      </c>
      <c r="C510" s="344" t="s">
        <v>2870</v>
      </c>
      <c r="D510" s="343" t="s">
        <v>6574</v>
      </c>
      <c r="E510" s="22" t="s">
        <v>8276</v>
      </c>
      <c r="F510" s="60">
        <f t="shared" si="15"/>
        <v>48</v>
      </c>
      <c r="G510" s="344" t="s">
        <v>1172</v>
      </c>
      <c r="H510" s="343">
        <v>3</v>
      </c>
      <c r="Q510" s="23"/>
      <c r="S510" t="s">
        <v>3894</v>
      </c>
      <c r="T510" t="str">
        <f t="shared" si="14"/>
        <v>02</v>
      </c>
      <c r="U510" t="s">
        <v>2359</v>
      </c>
      <c r="V510" s="22" t="s">
        <v>2360</v>
      </c>
      <c r="W510" s="22" t="s">
        <v>4886</v>
      </c>
    </row>
    <row r="511" spans="1:23">
      <c r="A511" s="23">
        <v>510</v>
      </c>
      <c r="B511" s="7" t="s">
        <v>557</v>
      </c>
      <c r="C511" s="344" t="s">
        <v>2337</v>
      </c>
      <c r="D511" s="343" t="s">
        <v>6575</v>
      </c>
      <c r="E511" s="22" t="s">
        <v>8276</v>
      </c>
      <c r="F511" s="60">
        <f t="shared" si="15"/>
        <v>48</v>
      </c>
      <c r="G511" s="344" t="s">
        <v>1172</v>
      </c>
      <c r="H511" s="343">
        <v>4</v>
      </c>
      <c r="Q511" s="23"/>
      <c r="S511" t="s">
        <v>3895</v>
      </c>
      <c r="T511" t="str">
        <f t="shared" si="14"/>
        <v>02</v>
      </c>
      <c r="U511" t="s">
        <v>2359</v>
      </c>
      <c r="V511" s="22" t="s">
        <v>2360</v>
      </c>
      <c r="W511" s="22" t="s">
        <v>4887</v>
      </c>
    </row>
    <row r="512" spans="1:23">
      <c r="A512" s="23">
        <v>511</v>
      </c>
      <c r="B512" s="7" t="s">
        <v>558</v>
      </c>
      <c r="C512" s="344" t="s">
        <v>2871</v>
      </c>
      <c r="D512" s="343" t="s">
        <v>6576</v>
      </c>
      <c r="E512" s="22" t="s">
        <v>8276</v>
      </c>
      <c r="F512" s="60">
        <f t="shared" si="15"/>
        <v>48</v>
      </c>
      <c r="G512" s="344" t="s">
        <v>1172</v>
      </c>
      <c r="H512" s="343">
        <v>2</v>
      </c>
      <c r="Q512" s="23"/>
      <c r="S512" t="s">
        <v>3896</v>
      </c>
      <c r="T512" t="str">
        <f t="shared" si="14"/>
        <v>02</v>
      </c>
      <c r="U512" t="s">
        <v>2359</v>
      </c>
      <c r="V512" s="22" t="s">
        <v>2360</v>
      </c>
      <c r="W512" s="22" t="s">
        <v>4888</v>
      </c>
    </row>
    <row r="513" spans="1:23">
      <c r="A513" s="23">
        <v>512</v>
      </c>
      <c r="B513" s="7" t="s">
        <v>559</v>
      </c>
      <c r="C513" s="344" t="s">
        <v>2872</v>
      </c>
      <c r="D513" s="343" t="s">
        <v>6577</v>
      </c>
      <c r="E513" s="22" t="s">
        <v>8276</v>
      </c>
      <c r="F513" s="60">
        <f t="shared" si="15"/>
        <v>48</v>
      </c>
      <c r="G513" s="344" t="s">
        <v>1172</v>
      </c>
      <c r="H513" s="343">
        <v>2</v>
      </c>
      <c r="Q513" s="23"/>
      <c r="S513" t="s">
        <v>3897</v>
      </c>
      <c r="T513" t="str">
        <f t="shared" si="14"/>
        <v>02</v>
      </c>
      <c r="U513" t="s">
        <v>2359</v>
      </c>
      <c r="V513" s="22" t="s">
        <v>2360</v>
      </c>
      <c r="W513" s="22" t="s">
        <v>4850</v>
      </c>
    </row>
    <row r="514" spans="1:23">
      <c r="A514" s="23">
        <v>513</v>
      </c>
      <c r="B514" s="7" t="s">
        <v>560</v>
      </c>
      <c r="C514" s="344" t="s">
        <v>2873</v>
      </c>
      <c r="D514" s="343" t="s">
        <v>6578</v>
      </c>
      <c r="E514" s="22" t="s">
        <v>8276</v>
      </c>
      <c r="F514" s="60">
        <f t="shared" si="15"/>
        <v>48</v>
      </c>
      <c r="G514" s="344" t="s">
        <v>1172</v>
      </c>
      <c r="H514" s="343">
        <v>2</v>
      </c>
      <c r="Q514" s="23"/>
      <c r="S514" t="s">
        <v>3898</v>
      </c>
      <c r="T514" t="str">
        <f t="shared" ref="T514:T577" si="16">LEFT(W514,2)</f>
        <v>03</v>
      </c>
      <c r="U514" t="s">
        <v>2359</v>
      </c>
      <c r="V514" s="22" t="s">
        <v>2360</v>
      </c>
      <c r="W514" s="22" t="s">
        <v>4742</v>
      </c>
    </row>
    <row r="515" spans="1:23">
      <c r="A515" s="23">
        <v>514</v>
      </c>
      <c r="B515" s="7" t="s">
        <v>561</v>
      </c>
      <c r="C515" s="344" t="s">
        <v>3267</v>
      </c>
      <c r="D515" s="343" t="s">
        <v>6579</v>
      </c>
      <c r="E515" s="22" t="s">
        <v>8276</v>
      </c>
      <c r="F515" s="60">
        <f t="shared" si="15"/>
        <v>48</v>
      </c>
      <c r="G515" s="344" t="s">
        <v>1172</v>
      </c>
      <c r="H515" s="343">
        <v>1</v>
      </c>
      <c r="Q515" s="23"/>
      <c r="S515" t="s">
        <v>3899</v>
      </c>
      <c r="T515" t="str">
        <f t="shared" si="16"/>
        <v>03</v>
      </c>
      <c r="U515" t="s">
        <v>2359</v>
      </c>
      <c r="V515" s="22" t="s">
        <v>2360</v>
      </c>
      <c r="W515" s="22" t="s">
        <v>4889</v>
      </c>
    </row>
    <row r="516" spans="1:23">
      <c r="A516" s="23">
        <v>515</v>
      </c>
      <c r="B516" s="7" t="s">
        <v>562</v>
      </c>
      <c r="C516" s="344" t="s">
        <v>3194</v>
      </c>
      <c r="D516" s="343" t="s">
        <v>6580</v>
      </c>
      <c r="E516" s="22" t="s">
        <v>8276</v>
      </c>
      <c r="F516" s="60">
        <f t="shared" ref="F516:F579" si="17">VLOOKUP(E516,$N$2:$O$49,2,FALSE)</f>
        <v>48</v>
      </c>
      <c r="G516" s="344" t="s">
        <v>1157</v>
      </c>
      <c r="H516" s="343">
        <v>4</v>
      </c>
      <c r="Q516" s="23"/>
      <c r="S516" t="s">
        <v>3900</v>
      </c>
      <c r="T516" t="str">
        <f t="shared" si="16"/>
        <v>04</v>
      </c>
      <c r="U516" t="s">
        <v>2359</v>
      </c>
      <c r="V516" s="22" t="s">
        <v>2360</v>
      </c>
      <c r="W516" s="22" t="s">
        <v>4890</v>
      </c>
    </row>
    <row r="517" spans="1:23">
      <c r="A517" s="23">
        <v>516</v>
      </c>
      <c r="B517" s="7" t="s">
        <v>563</v>
      </c>
      <c r="C517" s="344" t="s">
        <v>7334</v>
      </c>
      <c r="D517" s="343" t="s">
        <v>6581</v>
      </c>
      <c r="E517" s="22" t="s">
        <v>8276</v>
      </c>
      <c r="F517" s="60">
        <f t="shared" si="17"/>
        <v>48</v>
      </c>
      <c r="G517" s="344" t="s">
        <v>1157</v>
      </c>
      <c r="H517" s="343">
        <v>4</v>
      </c>
      <c r="Q517" s="23"/>
      <c r="S517" t="s">
        <v>3901</v>
      </c>
      <c r="T517" t="str">
        <f t="shared" si="16"/>
        <v>01</v>
      </c>
      <c r="U517" t="s">
        <v>2359</v>
      </c>
      <c r="V517" s="22" t="s">
        <v>2360</v>
      </c>
      <c r="W517" s="22" t="s">
        <v>2612</v>
      </c>
    </row>
    <row r="518" spans="1:23">
      <c r="A518" s="23">
        <v>517</v>
      </c>
      <c r="B518" s="7" t="s">
        <v>564</v>
      </c>
      <c r="C518" s="344" t="s">
        <v>2976</v>
      </c>
      <c r="D518" s="343" t="s">
        <v>6582</v>
      </c>
      <c r="E518" s="22" t="s">
        <v>8276</v>
      </c>
      <c r="F518" s="60">
        <f t="shared" si="17"/>
        <v>48</v>
      </c>
      <c r="G518" s="344" t="s">
        <v>1157</v>
      </c>
      <c r="H518" s="343">
        <v>3</v>
      </c>
      <c r="Q518" s="23"/>
      <c r="S518" t="s">
        <v>3902</v>
      </c>
      <c r="T518" t="str">
        <f t="shared" si="16"/>
        <v>00</v>
      </c>
      <c r="U518" t="s">
        <v>2359</v>
      </c>
      <c r="V518" s="22" t="s">
        <v>2360</v>
      </c>
      <c r="W518" s="22" t="s">
        <v>2554</v>
      </c>
    </row>
    <row r="519" spans="1:23">
      <c r="A519" s="23">
        <v>518</v>
      </c>
      <c r="B519" s="7" t="s">
        <v>565</v>
      </c>
      <c r="C519" s="344" t="s">
        <v>2977</v>
      </c>
      <c r="D519" s="343" t="s">
        <v>6583</v>
      </c>
      <c r="E519" s="22" t="s">
        <v>8276</v>
      </c>
      <c r="F519" s="60">
        <f t="shared" si="17"/>
        <v>48</v>
      </c>
      <c r="G519" s="344" t="s">
        <v>1157</v>
      </c>
      <c r="H519" s="343">
        <v>3</v>
      </c>
      <c r="Q519" s="23"/>
      <c r="S519" t="s">
        <v>3903</v>
      </c>
      <c r="T519" t="str">
        <f t="shared" si="16"/>
        <v>01</v>
      </c>
      <c r="U519" t="s">
        <v>2359</v>
      </c>
      <c r="V519" s="22" t="s">
        <v>2360</v>
      </c>
      <c r="W519" s="22" t="s">
        <v>2418</v>
      </c>
    </row>
    <row r="520" spans="1:23">
      <c r="A520" s="6">
        <v>519</v>
      </c>
      <c r="B520" s="7" t="s">
        <v>566</v>
      </c>
      <c r="C520" s="344" t="s">
        <v>3281</v>
      </c>
      <c r="D520" s="343" t="s">
        <v>6584</v>
      </c>
      <c r="E520" s="22" t="s">
        <v>8276</v>
      </c>
      <c r="F520" s="60">
        <f t="shared" si="17"/>
        <v>48</v>
      </c>
      <c r="G520" s="344" t="s">
        <v>1157</v>
      </c>
      <c r="H520" s="343">
        <v>3</v>
      </c>
      <c r="S520" t="s">
        <v>3904</v>
      </c>
      <c r="T520" t="str">
        <f t="shared" si="16"/>
        <v>00</v>
      </c>
      <c r="U520" t="s">
        <v>2359</v>
      </c>
      <c r="V520" s="22" t="s">
        <v>2360</v>
      </c>
      <c r="W520" s="22" t="s">
        <v>2549</v>
      </c>
    </row>
    <row r="521" spans="1:23">
      <c r="A521" s="6">
        <v>520</v>
      </c>
      <c r="B521" s="7" t="s">
        <v>567</v>
      </c>
      <c r="C521" s="344" t="s">
        <v>3195</v>
      </c>
      <c r="D521" s="343" t="s">
        <v>6585</v>
      </c>
      <c r="E521" s="22" t="s">
        <v>8276</v>
      </c>
      <c r="F521" s="60">
        <f t="shared" si="17"/>
        <v>48</v>
      </c>
      <c r="G521" s="344" t="s">
        <v>1157</v>
      </c>
      <c r="H521" s="343">
        <v>2</v>
      </c>
      <c r="S521" t="s">
        <v>3905</v>
      </c>
      <c r="T521" t="str">
        <f t="shared" si="16"/>
        <v>00</v>
      </c>
      <c r="U521" t="s">
        <v>2359</v>
      </c>
      <c r="V521" s="22" t="s">
        <v>2360</v>
      </c>
      <c r="W521" s="22" t="s">
        <v>2535</v>
      </c>
    </row>
    <row r="522" spans="1:23">
      <c r="A522" s="6">
        <v>521</v>
      </c>
      <c r="B522" s="7" t="s">
        <v>568</v>
      </c>
      <c r="C522" s="344" t="s">
        <v>7335</v>
      </c>
      <c r="D522" s="343" t="s">
        <v>6586</v>
      </c>
      <c r="E522" s="22" t="s">
        <v>8276</v>
      </c>
      <c r="F522" s="60">
        <f t="shared" si="17"/>
        <v>48</v>
      </c>
      <c r="G522" s="344" t="s">
        <v>1157</v>
      </c>
      <c r="H522" s="343">
        <v>1</v>
      </c>
      <c r="S522" t="s">
        <v>3906</v>
      </c>
      <c r="T522" t="str">
        <f t="shared" si="16"/>
        <v>00</v>
      </c>
      <c r="U522" t="s">
        <v>2359</v>
      </c>
      <c r="V522" s="22" t="s">
        <v>2360</v>
      </c>
      <c r="W522" s="22" t="s">
        <v>2580</v>
      </c>
    </row>
    <row r="523" spans="1:23">
      <c r="A523" s="6">
        <v>522</v>
      </c>
      <c r="B523" s="7" t="s">
        <v>569</v>
      </c>
      <c r="C523" s="344" t="s">
        <v>2996</v>
      </c>
      <c r="D523" s="343" t="s">
        <v>6587</v>
      </c>
      <c r="E523" s="22" t="s">
        <v>8276</v>
      </c>
      <c r="F523" s="60">
        <f t="shared" si="17"/>
        <v>48</v>
      </c>
      <c r="G523" s="344" t="s">
        <v>1281</v>
      </c>
      <c r="H523" s="343">
        <v>2</v>
      </c>
      <c r="S523" t="s">
        <v>3907</v>
      </c>
      <c r="T523" t="str">
        <f t="shared" si="16"/>
        <v>00</v>
      </c>
      <c r="U523" t="s">
        <v>2359</v>
      </c>
      <c r="V523" s="22" t="s">
        <v>2360</v>
      </c>
      <c r="W523" s="22" t="s">
        <v>2581</v>
      </c>
    </row>
    <row r="524" spans="1:23">
      <c r="A524" s="6">
        <v>523</v>
      </c>
      <c r="B524" s="7" t="s">
        <v>570</v>
      </c>
      <c r="C524" s="344" t="s">
        <v>2997</v>
      </c>
      <c r="D524" s="343" t="s">
        <v>6588</v>
      </c>
      <c r="E524" s="22" t="s">
        <v>8276</v>
      </c>
      <c r="F524" s="60">
        <f t="shared" si="17"/>
        <v>48</v>
      </c>
      <c r="G524" s="344" t="s">
        <v>1281</v>
      </c>
      <c r="H524" s="343">
        <v>2</v>
      </c>
      <c r="S524" t="s">
        <v>3908</v>
      </c>
      <c r="T524" t="str">
        <f t="shared" si="16"/>
        <v>01</v>
      </c>
      <c r="U524" t="s">
        <v>2359</v>
      </c>
      <c r="V524" s="22" t="s">
        <v>2360</v>
      </c>
      <c r="W524" s="22" t="s">
        <v>2613</v>
      </c>
    </row>
    <row r="525" spans="1:23">
      <c r="A525" s="6">
        <v>524</v>
      </c>
      <c r="B525" s="7" t="s">
        <v>571</v>
      </c>
      <c r="C525" s="344" t="s">
        <v>2998</v>
      </c>
      <c r="D525" s="343" t="s">
        <v>6589</v>
      </c>
      <c r="E525" s="22" t="s">
        <v>8276</v>
      </c>
      <c r="F525" s="60">
        <f t="shared" si="17"/>
        <v>48</v>
      </c>
      <c r="G525" s="344" t="s">
        <v>1158</v>
      </c>
      <c r="H525" s="343">
        <v>4</v>
      </c>
      <c r="S525" t="s">
        <v>3909</v>
      </c>
      <c r="T525" t="str">
        <f t="shared" si="16"/>
        <v>00</v>
      </c>
      <c r="U525" t="s">
        <v>2359</v>
      </c>
      <c r="V525" s="22" t="s">
        <v>2360</v>
      </c>
      <c r="W525" s="22" t="s">
        <v>2512</v>
      </c>
    </row>
    <row r="526" spans="1:23">
      <c r="A526" s="6">
        <v>525</v>
      </c>
      <c r="B526" s="7" t="s">
        <v>572</v>
      </c>
      <c r="C526" s="344" t="s">
        <v>2999</v>
      </c>
      <c r="D526" s="343" t="s">
        <v>6590</v>
      </c>
      <c r="E526" s="22" t="s">
        <v>8276</v>
      </c>
      <c r="F526" s="60">
        <f t="shared" si="17"/>
        <v>48</v>
      </c>
      <c r="G526" s="344" t="s">
        <v>1158</v>
      </c>
      <c r="H526" s="343">
        <v>4</v>
      </c>
      <c r="S526" t="s">
        <v>3910</v>
      </c>
      <c r="T526" t="str">
        <f t="shared" si="16"/>
        <v>00</v>
      </c>
      <c r="U526" t="s">
        <v>2359</v>
      </c>
      <c r="V526" s="22" t="s">
        <v>2360</v>
      </c>
      <c r="W526" s="22" t="s">
        <v>2475</v>
      </c>
    </row>
    <row r="527" spans="1:23">
      <c r="A527" s="6">
        <v>526</v>
      </c>
      <c r="B527" s="7" t="s">
        <v>573</v>
      </c>
      <c r="C527" s="344" t="s">
        <v>3000</v>
      </c>
      <c r="D527" s="343" t="s">
        <v>6591</v>
      </c>
      <c r="E527" s="22" t="s">
        <v>8276</v>
      </c>
      <c r="F527" s="60">
        <f t="shared" si="17"/>
        <v>48</v>
      </c>
      <c r="G527" s="344" t="s">
        <v>1158</v>
      </c>
      <c r="H527" s="343">
        <v>4</v>
      </c>
      <c r="S527" t="s">
        <v>3911</v>
      </c>
      <c r="T527" t="str">
        <f t="shared" si="16"/>
        <v>01</v>
      </c>
      <c r="U527" t="s">
        <v>2359</v>
      </c>
      <c r="V527" s="22" t="s">
        <v>2360</v>
      </c>
      <c r="W527" s="22" t="s">
        <v>4856</v>
      </c>
    </row>
    <row r="528" spans="1:23">
      <c r="A528" s="6">
        <v>527</v>
      </c>
      <c r="B528" s="7" t="s">
        <v>574</v>
      </c>
      <c r="C528" s="344" t="s">
        <v>3001</v>
      </c>
      <c r="D528" s="343" t="s">
        <v>6592</v>
      </c>
      <c r="E528" s="22" t="s">
        <v>8276</v>
      </c>
      <c r="F528" s="60">
        <f t="shared" si="17"/>
        <v>48</v>
      </c>
      <c r="G528" s="344" t="s">
        <v>1158</v>
      </c>
      <c r="H528" s="343">
        <v>4</v>
      </c>
      <c r="S528" t="s">
        <v>3912</v>
      </c>
      <c r="T528" t="str">
        <f t="shared" si="16"/>
        <v>01</v>
      </c>
      <c r="U528" t="s">
        <v>2359</v>
      </c>
      <c r="V528" s="22" t="s">
        <v>2360</v>
      </c>
      <c r="W528" s="22" t="s">
        <v>4880</v>
      </c>
    </row>
    <row r="529" spans="1:23">
      <c r="A529" s="6">
        <v>528</v>
      </c>
      <c r="B529" s="7" t="s">
        <v>575</v>
      </c>
      <c r="C529" s="344" t="s">
        <v>3002</v>
      </c>
      <c r="D529" s="343" t="s">
        <v>6593</v>
      </c>
      <c r="E529" s="22" t="s">
        <v>8276</v>
      </c>
      <c r="F529" s="60">
        <f t="shared" si="17"/>
        <v>48</v>
      </c>
      <c r="G529" s="344" t="s">
        <v>1158</v>
      </c>
      <c r="H529" s="343">
        <v>4</v>
      </c>
      <c r="S529" t="s">
        <v>3913</v>
      </c>
      <c r="T529" t="str">
        <f t="shared" si="16"/>
        <v>01</v>
      </c>
      <c r="U529" t="s">
        <v>2359</v>
      </c>
      <c r="V529" s="22" t="s">
        <v>2360</v>
      </c>
      <c r="W529" s="22" t="s">
        <v>4891</v>
      </c>
    </row>
    <row r="530" spans="1:23">
      <c r="A530" s="6">
        <v>529</v>
      </c>
      <c r="B530" s="7" t="s">
        <v>576</v>
      </c>
      <c r="C530" s="344" t="s">
        <v>3003</v>
      </c>
      <c r="D530" s="343" t="s">
        <v>6594</v>
      </c>
      <c r="E530" s="22" t="s">
        <v>8276</v>
      </c>
      <c r="F530" s="60">
        <f t="shared" si="17"/>
        <v>48</v>
      </c>
      <c r="G530" s="344" t="s">
        <v>1158</v>
      </c>
      <c r="H530" s="343">
        <v>4</v>
      </c>
      <c r="S530" t="s">
        <v>3914</v>
      </c>
      <c r="T530" t="str">
        <f t="shared" si="16"/>
        <v>01</v>
      </c>
      <c r="U530" t="s">
        <v>2359</v>
      </c>
      <c r="V530" s="22" t="s">
        <v>2360</v>
      </c>
      <c r="W530" s="22" t="s">
        <v>4892</v>
      </c>
    </row>
    <row r="531" spans="1:23">
      <c r="A531" s="6">
        <v>530</v>
      </c>
      <c r="B531" s="7" t="s">
        <v>577</v>
      </c>
      <c r="C531" s="344" t="s">
        <v>3004</v>
      </c>
      <c r="D531" s="343" t="s">
        <v>6595</v>
      </c>
      <c r="E531" s="22" t="s">
        <v>8276</v>
      </c>
      <c r="F531" s="60">
        <f t="shared" si="17"/>
        <v>48</v>
      </c>
      <c r="G531" s="344" t="s">
        <v>1158</v>
      </c>
      <c r="H531" s="343">
        <v>3</v>
      </c>
      <c r="S531" t="s">
        <v>3915</v>
      </c>
      <c r="T531" t="str">
        <f t="shared" si="16"/>
        <v>02</v>
      </c>
      <c r="U531" t="s">
        <v>2359</v>
      </c>
      <c r="V531" s="22" t="s">
        <v>2360</v>
      </c>
      <c r="W531" s="22" t="s">
        <v>4893</v>
      </c>
    </row>
    <row r="532" spans="1:23">
      <c r="A532" s="6">
        <v>531</v>
      </c>
      <c r="B532" s="7" t="s">
        <v>578</v>
      </c>
      <c r="C532" s="344" t="s">
        <v>3005</v>
      </c>
      <c r="D532" s="343" t="s">
        <v>6596</v>
      </c>
      <c r="E532" s="22" t="s">
        <v>8276</v>
      </c>
      <c r="F532" s="60">
        <f t="shared" si="17"/>
        <v>48</v>
      </c>
      <c r="G532" s="344" t="s">
        <v>1158</v>
      </c>
      <c r="H532" s="343">
        <v>3</v>
      </c>
      <c r="S532" t="s">
        <v>3916</v>
      </c>
      <c r="T532" t="str">
        <f t="shared" si="16"/>
        <v>01</v>
      </c>
      <c r="U532" t="s">
        <v>2359</v>
      </c>
      <c r="V532" s="22" t="s">
        <v>2360</v>
      </c>
      <c r="W532" s="22" t="s">
        <v>4775</v>
      </c>
    </row>
    <row r="533" spans="1:23">
      <c r="A533" s="6">
        <v>532</v>
      </c>
      <c r="B533" s="7" t="s">
        <v>579</v>
      </c>
      <c r="C533" s="344" t="s">
        <v>3006</v>
      </c>
      <c r="D533" s="343" t="s">
        <v>6597</v>
      </c>
      <c r="E533" s="22" t="s">
        <v>8276</v>
      </c>
      <c r="F533" s="60">
        <f t="shared" si="17"/>
        <v>48</v>
      </c>
      <c r="G533" s="344" t="s">
        <v>1158</v>
      </c>
      <c r="H533" s="343">
        <v>3</v>
      </c>
      <c r="S533" t="s">
        <v>3917</v>
      </c>
      <c r="T533" t="str">
        <f t="shared" si="16"/>
        <v>02</v>
      </c>
      <c r="U533" t="s">
        <v>2359</v>
      </c>
      <c r="V533" s="22" t="s">
        <v>2360</v>
      </c>
      <c r="W533" s="22" t="s">
        <v>4894</v>
      </c>
    </row>
    <row r="534" spans="1:23">
      <c r="A534" s="6">
        <v>533</v>
      </c>
      <c r="B534" s="7" t="s">
        <v>580</v>
      </c>
      <c r="C534" s="344" t="s">
        <v>3007</v>
      </c>
      <c r="D534" s="343" t="s">
        <v>6598</v>
      </c>
      <c r="E534" s="22" t="s">
        <v>8276</v>
      </c>
      <c r="F534" s="60">
        <f t="shared" si="17"/>
        <v>48</v>
      </c>
      <c r="G534" s="344" t="s">
        <v>1158</v>
      </c>
      <c r="H534" s="343">
        <v>3</v>
      </c>
      <c r="S534" t="s">
        <v>3918</v>
      </c>
      <c r="T534" t="str">
        <f t="shared" si="16"/>
        <v>02</v>
      </c>
      <c r="U534" t="s">
        <v>2359</v>
      </c>
      <c r="V534" s="22" t="s">
        <v>2360</v>
      </c>
      <c r="W534" s="22" t="s">
        <v>4895</v>
      </c>
    </row>
    <row r="535" spans="1:23">
      <c r="A535" s="6">
        <v>534</v>
      </c>
      <c r="B535" s="7" t="s">
        <v>581</v>
      </c>
      <c r="C535" s="344" t="s">
        <v>3008</v>
      </c>
      <c r="D535" s="343" t="s">
        <v>6599</v>
      </c>
      <c r="E535" s="22" t="s">
        <v>8276</v>
      </c>
      <c r="F535" s="60">
        <f t="shared" si="17"/>
        <v>48</v>
      </c>
      <c r="G535" s="344" t="s">
        <v>1158</v>
      </c>
      <c r="H535" s="343">
        <v>3</v>
      </c>
      <c r="S535" t="s">
        <v>3919</v>
      </c>
      <c r="T535" t="str">
        <f t="shared" si="16"/>
        <v>02</v>
      </c>
      <c r="U535" t="s">
        <v>2359</v>
      </c>
      <c r="V535" s="22" t="s">
        <v>2360</v>
      </c>
      <c r="W535" s="22" t="s">
        <v>4820</v>
      </c>
    </row>
    <row r="536" spans="1:23">
      <c r="A536" s="6">
        <v>535</v>
      </c>
      <c r="B536" s="7" t="s">
        <v>582</v>
      </c>
      <c r="C536" s="344" t="s">
        <v>3009</v>
      </c>
      <c r="D536" s="343" t="s">
        <v>6600</v>
      </c>
      <c r="E536" s="22" t="s">
        <v>8276</v>
      </c>
      <c r="F536" s="60">
        <f t="shared" si="17"/>
        <v>48</v>
      </c>
      <c r="G536" s="344" t="s">
        <v>1158</v>
      </c>
      <c r="H536" s="343">
        <v>3</v>
      </c>
      <c r="S536" t="s">
        <v>3920</v>
      </c>
      <c r="T536" t="str">
        <f t="shared" si="16"/>
        <v>03</v>
      </c>
      <c r="U536" t="s">
        <v>2359</v>
      </c>
      <c r="V536" s="22" t="s">
        <v>2360</v>
      </c>
      <c r="W536" s="22" t="s">
        <v>4722</v>
      </c>
    </row>
    <row r="537" spans="1:23">
      <c r="A537" s="6">
        <v>536</v>
      </c>
      <c r="B537" s="7" t="s">
        <v>583</v>
      </c>
      <c r="C537" s="344" t="s">
        <v>3010</v>
      </c>
      <c r="D537" s="343" t="s">
        <v>6601</v>
      </c>
      <c r="E537" s="22" t="s">
        <v>8276</v>
      </c>
      <c r="F537" s="60">
        <f t="shared" si="17"/>
        <v>48</v>
      </c>
      <c r="G537" s="344" t="s">
        <v>1158</v>
      </c>
      <c r="H537" s="343">
        <v>3</v>
      </c>
      <c r="S537" t="s">
        <v>3921</v>
      </c>
      <c r="T537" t="str">
        <f t="shared" si="16"/>
        <v>02</v>
      </c>
      <c r="U537" t="s">
        <v>2359</v>
      </c>
      <c r="V537" s="22" t="s">
        <v>2360</v>
      </c>
      <c r="W537" s="22" t="s">
        <v>4896</v>
      </c>
    </row>
    <row r="538" spans="1:23">
      <c r="A538" s="6">
        <v>537</v>
      </c>
      <c r="B538" s="7" t="s">
        <v>584</v>
      </c>
      <c r="C538" s="344" t="s">
        <v>3011</v>
      </c>
      <c r="D538" s="343" t="s">
        <v>6602</v>
      </c>
      <c r="E538" s="22" t="s">
        <v>8276</v>
      </c>
      <c r="F538" s="60">
        <f t="shared" si="17"/>
        <v>48</v>
      </c>
      <c r="G538" s="344" t="s">
        <v>1158</v>
      </c>
      <c r="H538" s="343">
        <v>3</v>
      </c>
      <c r="S538" t="s">
        <v>3922</v>
      </c>
      <c r="T538" t="str">
        <f t="shared" si="16"/>
        <v>02</v>
      </c>
      <c r="U538" t="s">
        <v>2359</v>
      </c>
      <c r="V538" s="22" t="s">
        <v>2360</v>
      </c>
      <c r="W538" s="22" t="s">
        <v>4897</v>
      </c>
    </row>
    <row r="539" spans="1:23">
      <c r="A539" s="6">
        <v>538</v>
      </c>
      <c r="B539" s="7" t="s">
        <v>585</v>
      </c>
      <c r="C539" s="344" t="s">
        <v>3012</v>
      </c>
      <c r="D539" s="343" t="s">
        <v>6603</v>
      </c>
      <c r="E539" s="22" t="s">
        <v>8276</v>
      </c>
      <c r="F539" s="60">
        <f t="shared" si="17"/>
        <v>48</v>
      </c>
      <c r="G539" s="344" t="s">
        <v>1158</v>
      </c>
      <c r="H539" s="343">
        <v>3</v>
      </c>
      <c r="S539" t="s">
        <v>3923</v>
      </c>
      <c r="T539" t="str">
        <f t="shared" si="16"/>
        <v>02</v>
      </c>
      <c r="U539" t="s">
        <v>2359</v>
      </c>
      <c r="V539" s="22" t="s">
        <v>2360</v>
      </c>
      <c r="W539" s="22" t="s">
        <v>4898</v>
      </c>
    </row>
    <row r="540" spans="1:23">
      <c r="A540" s="6">
        <v>539</v>
      </c>
      <c r="B540" s="7" t="s">
        <v>586</v>
      </c>
      <c r="C540" s="344" t="s">
        <v>3261</v>
      </c>
      <c r="D540" s="343" t="s">
        <v>6604</v>
      </c>
      <c r="E540" s="22" t="s">
        <v>8276</v>
      </c>
      <c r="F540" s="60">
        <f t="shared" si="17"/>
        <v>48</v>
      </c>
      <c r="G540" s="344" t="s">
        <v>1158</v>
      </c>
      <c r="H540" s="343">
        <v>2</v>
      </c>
      <c r="S540" t="s">
        <v>3924</v>
      </c>
      <c r="T540" t="str">
        <f t="shared" si="16"/>
        <v>02</v>
      </c>
      <c r="U540" t="s">
        <v>2359</v>
      </c>
      <c r="V540" s="22" t="s">
        <v>2360</v>
      </c>
      <c r="W540" s="22" t="s">
        <v>4899</v>
      </c>
    </row>
    <row r="541" spans="1:23">
      <c r="A541" s="6">
        <v>540</v>
      </c>
      <c r="B541" s="7" t="s">
        <v>587</v>
      </c>
      <c r="C541" s="344" t="s">
        <v>3013</v>
      </c>
      <c r="D541" s="343" t="s">
        <v>6605</v>
      </c>
      <c r="E541" s="22" t="s">
        <v>8276</v>
      </c>
      <c r="F541" s="60">
        <f t="shared" si="17"/>
        <v>48</v>
      </c>
      <c r="G541" s="344" t="s">
        <v>1158</v>
      </c>
      <c r="H541" s="343">
        <v>2</v>
      </c>
      <c r="S541" t="s">
        <v>3925</v>
      </c>
      <c r="T541" t="str">
        <f t="shared" si="16"/>
        <v>02</v>
      </c>
      <c r="U541" t="s">
        <v>2359</v>
      </c>
      <c r="V541" s="22" t="s">
        <v>2360</v>
      </c>
      <c r="W541" s="22" t="s">
        <v>4833</v>
      </c>
    </row>
    <row r="542" spans="1:23">
      <c r="A542" s="6">
        <v>541</v>
      </c>
      <c r="B542" s="7" t="s">
        <v>588</v>
      </c>
      <c r="C542" s="344" t="s">
        <v>3262</v>
      </c>
      <c r="D542" s="343" t="s">
        <v>6606</v>
      </c>
      <c r="E542" s="22" t="s">
        <v>8276</v>
      </c>
      <c r="F542" s="60">
        <f t="shared" si="17"/>
        <v>48</v>
      </c>
      <c r="G542" s="344" t="s">
        <v>1158</v>
      </c>
      <c r="H542" s="343">
        <v>2</v>
      </c>
      <c r="S542" t="s">
        <v>3926</v>
      </c>
      <c r="T542" t="str">
        <f t="shared" si="16"/>
        <v>03</v>
      </c>
      <c r="U542" t="s">
        <v>2359</v>
      </c>
      <c r="V542" s="22" t="s">
        <v>2360</v>
      </c>
      <c r="W542" s="22" t="s">
        <v>4900</v>
      </c>
    </row>
    <row r="543" spans="1:23">
      <c r="A543" s="6">
        <v>542</v>
      </c>
      <c r="B543" s="7" t="s">
        <v>589</v>
      </c>
      <c r="C543" s="344" t="s">
        <v>3263</v>
      </c>
      <c r="D543" s="343" t="s">
        <v>6607</v>
      </c>
      <c r="E543" s="22" t="s">
        <v>8276</v>
      </c>
      <c r="F543" s="60">
        <f t="shared" si="17"/>
        <v>48</v>
      </c>
      <c r="G543" s="344" t="s">
        <v>1158</v>
      </c>
      <c r="H543" s="343">
        <v>2</v>
      </c>
      <c r="S543" t="s">
        <v>3927</v>
      </c>
      <c r="T543" t="str">
        <f t="shared" si="16"/>
        <v>01</v>
      </c>
      <c r="U543" t="s">
        <v>2359</v>
      </c>
      <c r="V543" s="22" t="s">
        <v>2360</v>
      </c>
      <c r="W543" s="22" t="s">
        <v>4901</v>
      </c>
    </row>
    <row r="544" spans="1:23">
      <c r="A544" s="6">
        <v>543</v>
      </c>
      <c r="B544" s="7" t="s">
        <v>590</v>
      </c>
      <c r="C544" s="344" t="s">
        <v>3264</v>
      </c>
      <c r="D544" s="343" t="s">
        <v>6608</v>
      </c>
      <c r="E544" s="22" t="s">
        <v>8276</v>
      </c>
      <c r="F544" s="60">
        <f t="shared" si="17"/>
        <v>48</v>
      </c>
      <c r="G544" s="344" t="s">
        <v>1158</v>
      </c>
      <c r="H544" s="343">
        <v>2</v>
      </c>
      <c r="S544" t="s">
        <v>3928</v>
      </c>
      <c r="T544" t="str">
        <f t="shared" si="16"/>
        <v>02</v>
      </c>
      <c r="U544" t="s">
        <v>2359</v>
      </c>
      <c r="V544" s="22" t="s">
        <v>2360</v>
      </c>
      <c r="W544" s="22" t="s">
        <v>4902</v>
      </c>
    </row>
    <row r="545" spans="1:23">
      <c r="A545" s="6">
        <v>544</v>
      </c>
      <c r="B545" s="7" t="s">
        <v>591</v>
      </c>
      <c r="C545" s="344" t="s">
        <v>3265</v>
      </c>
      <c r="D545" s="343" t="s">
        <v>6609</v>
      </c>
      <c r="E545" s="22" t="s">
        <v>8276</v>
      </c>
      <c r="F545" s="60">
        <f t="shared" si="17"/>
        <v>48</v>
      </c>
      <c r="G545" s="344" t="s">
        <v>1158</v>
      </c>
      <c r="H545" s="343">
        <v>2</v>
      </c>
      <c r="S545" t="s">
        <v>3929</v>
      </c>
      <c r="T545" t="str">
        <f t="shared" si="16"/>
        <v>01</v>
      </c>
      <c r="U545" t="s">
        <v>2359</v>
      </c>
      <c r="V545" s="22" t="s">
        <v>2360</v>
      </c>
      <c r="W545" s="22" t="s">
        <v>4903</v>
      </c>
    </row>
    <row r="546" spans="1:23">
      <c r="A546" s="6">
        <v>545</v>
      </c>
      <c r="B546" s="7" t="s">
        <v>592</v>
      </c>
      <c r="C546" s="344" t="s">
        <v>7336</v>
      </c>
      <c r="D546" s="343" t="s">
        <v>6610</v>
      </c>
      <c r="E546" s="22" t="s">
        <v>8276</v>
      </c>
      <c r="F546" s="60">
        <f t="shared" si="17"/>
        <v>48</v>
      </c>
      <c r="G546" s="344" t="s">
        <v>1158</v>
      </c>
      <c r="H546" s="343">
        <v>2</v>
      </c>
      <c r="S546" t="s">
        <v>3930</v>
      </c>
      <c r="T546" t="str">
        <f t="shared" si="16"/>
        <v>02</v>
      </c>
      <c r="U546" t="s">
        <v>2359</v>
      </c>
      <c r="V546" s="22" t="s">
        <v>2360</v>
      </c>
      <c r="W546" s="22" t="s">
        <v>4904</v>
      </c>
    </row>
    <row r="547" spans="1:23">
      <c r="A547" s="6">
        <v>546</v>
      </c>
      <c r="B547" s="7" t="s">
        <v>593</v>
      </c>
      <c r="C547" s="344" t="s">
        <v>3196</v>
      </c>
      <c r="D547" s="343" t="s">
        <v>6611</v>
      </c>
      <c r="E547" s="22" t="s">
        <v>8276</v>
      </c>
      <c r="F547" s="60">
        <f t="shared" si="17"/>
        <v>48</v>
      </c>
      <c r="G547" s="344" t="s">
        <v>1158</v>
      </c>
      <c r="H547" s="343">
        <v>2</v>
      </c>
      <c r="S547" t="s">
        <v>3931</v>
      </c>
      <c r="T547" t="str">
        <f t="shared" si="16"/>
        <v>99</v>
      </c>
      <c r="U547" t="s">
        <v>2359</v>
      </c>
      <c r="V547" s="22" t="s">
        <v>2360</v>
      </c>
      <c r="W547" s="22" t="s">
        <v>2532</v>
      </c>
    </row>
    <row r="548" spans="1:23">
      <c r="A548" s="6">
        <v>547</v>
      </c>
      <c r="B548" s="7" t="s">
        <v>594</v>
      </c>
      <c r="C548" s="344" t="s">
        <v>3283</v>
      </c>
      <c r="D548" s="343" t="s">
        <v>6612</v>
      </c>
      <c r="E548" s="22" t="s">
        <v>8276</v>
      </c>
      <c r="F548" s="60">
        <f t="shared" si="17"/>
        <v>48</v>
      </c>
      <c r="G548" s="344" t="s">
        <v>1158</v>
      </c>
      <c r="H548" s="343">
        <v>2</v>
      </c>
      <c r="S548" t="s">
        <v>3932</v>
      </c>
      <c r="T548" t="str">
        <f t="shared" si="16"/>
        <v>01</v>
      </c>
      <c r="U548" t="s">
        <v>2359</v>
      </c>
      <c r="V548" s="22" t="s">
        <v>2360</v>
      </c>
      <c r="W548" s="22" t="s">
        <v>2572</v>
      </c>
    </row>
    <row r="549" spans="1:23">
      <c r="A549" s="6">
        <v>548</v>
      </c>
      <c r="B549" s="7" t="s">
        <v>595</v>
      </c>
      <c r="C549" s="344" t="s">
        <v>3266</v>
      </c>
      <c r="D549" s="343" t="s">
        <v>6613</v>
      </c>
      <c r="E549" s="22" t="s">
        <v>8276</v>
      </c>
      <c r="F549" s="60">
        <f t="shared" si="17"/>
        <v>48</v>
      </c>
      <c r="G549" s="344" t="s">
        <v>1158</v>
      </c>
      <c r="H549" s="343">
        <v>2</v>
      </c>
      <c r="S549" t="s">
        <v>3933</v>
      </c>
      <c r="T549" t="str">
        <f t="shared" si="16"/>
        <v>00</v>
      </c>
      <c r="U549" t="s">
        <v>2359</v>
      </c>
      <c r="V549" s="22" t="s">
        <v>2360</v>
      </c>
      <c r="W549" s="22" t="s">
        <v>2389</v>
      </c>
    </row>
    <row r="550" spans="1:23">
      <c r="A550" s="6">
        <v>549</v>
      </c>
      <c r="B550" s="7" t="s">
        <v>596</v>
      </c>
      <c r="C550" s="344" t="s">
        <v>3197</v>
      </c>
      <c r="D550" s="343" t="s">
        <v>6614</v>
      </c>
      <c r="E550" s="22" t="s">
        <v>8276</v>
      </c>
      <c r="F550" s="60">
        <f t="shared" si="17"/>
        <v>48</v>
      </c>
      <c r="G550" s="344" t="s">
        <v>1158</v>
      </c>
      <c r="H550" s="343">
        <v>2</v>
      </c>
      <c r="S550" t="s">
        <v>3934</v>
      </c>
      <c r="T550" t="str">
        <f t="shared" si="16"/>
        <v>02</v>
      </c>
      <c r="U550" t="s">
        <v>2359</v>
      </c>
      <c r="V550" s="22" t="s">
        <v>2360</v>
      </c>
      <c r="W550" s="22" t="s">
        <v>4905</v>
      </c>
    </row>
    <row r="551" spans="1:23">
      <c r="A551" s="6">
        <v>550</v>
      </c>
      <c r="B551" s="7" t="s">
        <v>597</v>
      </c>
      <c r="C551" s="344" t="s">
        <v>7337</v>
      </c>
      <c r="D551" s="343" t="s">
        <v>6615</v>
      </c>
      <c r="E551" s="22" t="s">
        <v>8276</v>
      </c>
      <c r="F551" s="60">
        <f t="shared" si="17"/>
        <v>48</v>
      </c>
      <c r="G551" s="344" t="s">
        <v>1158</v>
      </c>
      <c r="H551" s="343">
        <v>1</v>
      </c>
      <c r="S551" t="s">
        <v>3935</v>
      </c>
      <c r="T551" t="str">
        <f t="shared" si="16"/>
        <v>01</v>
      </c>
      <c r="U551" t="s">
        <v>2359</v>
      </c>
      <c r="V551" s="22" t="s">
        <v>2360</v>
      </c>
      <c r="W551" s="22" t="s">
        <v>4906</v>
      </c>
    </row>
    <row r="552" spans="1:23">
      <c r="A552" s="6">
        <v>551</v>
      </c>
      <c r="B552" s="7" t="s">
        <v>598</v>
      </c>
      <c r="C552" s="344" t="s">
        <v>7338</v>
      </c>
      <c r="D552" s="343" t="s">
        <v>6616</v>
      </c>
      <c r="E552" s="22" t="s">
        <v>8276</v>
      </c>
      <c r="F552" s="60">
        <f t="shared" si="17"/>
        <v>48</v>
      </c>
      <c r="G552" s="344" t="s">
        <v>1158</v>
      </c>
      <c r="H552" s="343">
        <v>1</v>
      </c>
      <c r="S552" t="s">
        <v>3936</v>
      </c>
      <c r="T552" t="str">
        <f t="shared" si="16"/>
        <v>01</v>
      </c>
      <c r="U552" t="s">
        <v>2359</v>
      </c>
      <c r="V552" s="22" t="s">
        <v>2360</v>
      </c>
      <c r="W552" s="22" t="s">
        <v>4907</v>
      </c>
    </row>
    <row r="553" spans="1:23">
      <c r="A553" s="6">
        <v>552</v>
      </c>
      <c r="B553" s="7" t="s">
        <v>599</v>
      </c>
      <c r="C553" s="344" t="s">
        <v>7339</v>
      </c>
      <c r="D553" s="343" t="s">
        <v>6617</v>
      </c>
      <c r="E553" s="22" t="s">
        <v>8276</v>
      </c>
      <c r="F553" s="60">
        <f t="shared" si="17"/>
        <v>48</v>
      </c>
      <c r="G553" s="344" t="s">
        <v>1158</v>
      </c>
      <c r="H553" s="343">
        <v>1</v>
      </c>
      <c r="S553" t="s">
        <v>3937</v>
      </c>
      <c r="T553" t="str">
        <f t="shared" si="16"/>
        <v>01</v>
      </c>
      <c r="U553" t="s">
        <v>2359</v>
      </c>
      <c r="V553" s="22" t="s">
        <v>2360</v>
      </c>
      <c r="W553" s="22" t="s">
        <v>4746</v>
      </c>
    </row>
    <row r="554" spans="1:23">
      <c r="A554" s="6">
        <v>553</v>
      </c>
      <c r="B554" s="7" t="s">
        <v>600</v>
      </c>
      <c r="C554" s="344" t="s">
        <v>7340</v>
      </c>
      <c r="D554" s="343" t="s">
        <v>6618</v>
      </c>
      <c r="E554" s="22" t="s">
        <v>8276</v>
      </c>
      <c r="F554" s="60">
        <f t="shared" si="17"/>
        <v>48</v>
      </c>
      <c r="G554" s="344" t="s">
        <v>1158</v>
      </c>
      <c r="H554" s="343">
        <v>1</v>
      </c>
      <c r="S554" t="s">
        <v>3938</v>
      </c>
      <c r="T554" t="str">
        <f t="shared" si="16"/>
        <v>00</v>
      </c>
      <c r="U554" t="s">
        <v>2359</v>
      </c>
      <c r="V554" s="22" t="s">
        <v>2360</v>
      </c>
      <c r="W554" s="22" t="s">
        <v>2571</v>
      </c>
    </row>
    <row r="555" spans="1:23">
      <c r="A555" s="6">
        <v>554</v>
      </c>
      <c r="B555" s="7" t="s">
        <v>601</v>
      </c>
      <c r="C555" s="344" t="s">
        <v>7341</v>
      </c>
      <c r="D555" s="343" t="s">
        <v>6619</v>
      </c>
      <c r="E555" s="22" t="s">
        <v>8276</v>
      </c>
      <c r="F555" s="60">
        <f t="shared" si="17"/>
        <v>48</v>
      </c>
      <c r="G555" s="344" t="s">
        <v>2657</v>
      </c>
      <c r="H555" s="343">
        <v>2</v>
      </c>
      <c r="S555" t="s">
        <v>3939</v>
      </c>
      <c r="T555" t="str">
        <f t="shared" si="16"/>
        <v>02</v>
      </c>
      <c r="U555" t="s">
        <v>2359</v>
      </c>
      <c r="V555" s="22" t="s">
        <v>2360</v>
      </c>
      <c r="W555" s="22" t="s">
        <v>4668</v>
      </c>
    </row>
    <row r="556" spans="1:23">
      <c r="A556" s="6">
        <v>555</v>
      </c>
      <c r="B556" s="7" t="s">
        <v>602</v>
      </c>
      <c r="C556" s="344" t="s">
        <v>3244</v>
      </c>
      <c r="D556" s="343" t="s">
        <v>6620</v>
      </c>
      <c r="E556" s="22" t="s">
        <v>8276</v>
      </c>
      <c r="F556" s="60">
        <f t="shared" si="17"/>
        <v>48</v>
      </c>
      <c r="G556" s="344" t="s">
        <v>2657</v>
      </c>
      <c r="H556" s="343">
        <v>4</v>
      </c>
      <c r="S556" t="s">
        <v>3940</v>
      </c>
      <c r="T556" t="str">
        <f t="shared" si="16"/>
        <v>02</v>
      </c>
      <c r="U556" t="s">
        <v>2359</v>
      </c>
      <c r="V556" s="22" t="s">
        <v>2360</v>
      </c>
      <c r="W556" s="22" t="s">
        <v>4886</v>
      </c>
    </row>
    <row r="557" spans="1:23">
      <c r="A557" s="6">
        <v>556</v>
      </c>
      <c r="B557" s="7" t="s">
        <v>603</v>
      </c>
      <c r="C557" s="344" t="s">
        <v>3247</v>
      </c>
      <c r="D557" s="343" t="s">
        <v>6621</v>
      </c>
      <c r="E557" s="22" t="s">
        <v>8276</v>
      </c>
      <c r="F557" s="60">
        <f t="shared" si="17"/>
        <v>48</v>
      </c>
      <c r="G557" s="344" t="s">
        <v>2657</v>
      </c>
      <c r="H557" s="343">
        <v>2</v>
      </c>
      <c r="S557" t="s">
        <v>3941</v>
      </c>
      <c r="T557" t="str">
        <f t="shared" si="16"/>
        <v>00</v>
      </c>
      <c r="U557" t="s">
        <v>2359</v>
      </c>
      <c r="V557" s="22" t="s">
        <v>2360</v>
      </c>
      <c r="W557" s="22" t="s">
        <v>2634</v>
      </c>
    </row>
    <row r="558" spans="1:23">
      <c r="A558" s="6">
        <v>557</v>
      </c>
      <c r="B558" s="7" t="s">
        <v>604</v>
      </c>
      <c r="C558" s="344" t="s">
        <v>7342</v>
      </c>
      <c r="D558" s="343" t="s">
        <v>6622</v>
      </c>
      <c r="E558" s="22" t="s">
        <v>8276</v>
      </c>
      <c r="F558" s="60">
        <f t="shared" si="17"/>
        <v>48</v>
      </c>
      <c r="G558" s="344" t="s">
        <v>2657</v>
      </c>
      <c r="H558" s="343">
        <v>1</v>
      </c>
      <c r="S558" t="s">
        <v>3942</v>
      </c>
      <c r="T558" t="str">
        <f t="shared" si="16"/>
        <v>02</v>
      </c>
      <c r="U558" t="s">
        <v>2359</v>
      </c>
      <c r="V558" s="22" t="s">
        <v>2360</v>
      </c>
      <c r="W558" s="22" t="s">
        <v>4908</v>
      </c>
    </row>
    <row r="559" spans="1:23">
      <c r="A559" s="6">
        <v>558</v>
      </c>
      <c r="B559" s="7" t="s">
        <v>605</v>
      </c>
      <c r="C559" s="344" t="s">
        <v>3245</v>
      </c>
      <c r="D559" s="343" t="s">
        <v>6623</v>
      </c>
      <c r="E559" s="22" t="s">
        <v>8276</v>
      </c>
      <c r="F559" s="60">
        <f t="shared" si="17"/>
        <v>48</v>
      </c>
      <c r="G559" s="344" t="s">
        <v>2657</v>
      </c>
      <c r="H559" s="343">
        <v>4</v>
      </c>
      <c r="S559" t="s">
        <v>3943</v>
      </c>
      <c r="T559" t="str">
        <f t="shared" si="16"/>
        <v>01</v>
      </c>
      <c r="U559" t="s">
        <v>2359</v>
      </c>
      <c r="V559" s="22" t="s">
        <v>2360</v>
      </c>
      <c r="W559" s="22" t="s">
        <v>4586</v>
      </c>
    </row>
    <row r="560" spans="1:23">
      <c r="A560" s="6">
        <v>559</v>
      </c>
      <c r="B560" s="7" t="s">
        <v>606</v>
      </c>
      <c r="C560" s="344" t="s">
        <v>7343</v>
      </c>
      <c r="D560" s="343" t="s">
        <v>6624</v>
      </c>
      <c r="E560" s="22" t="s">
        <v>8276</v>
      </c>
      <c r="F560" s="60">
        <f t="shared" si="17"/>
        <v>48</v>
      </c>
      <c r="G560" s="344" t="s">
        <v>2657</v>
      </c>
      <c r="H560" s="343">
        <v>3</v>
      </c>
      <c r="S560" t="s">
        <v>3944</v>
      </c>
      <c r="T560" t="str">
        <f t="shared" si="16"/>
        <v>01</v>
      </c>
      <c r="U560" t="s">
        <v>2359</v>
      </c>
      <c r="V560" s="22" t="s">
        <v>2360</v>
      </c>
      <c r="W560" s="22" t="s">
        <v>4610</v>
      </c>
    </row>
    <row r="561" spans="1:23">
      <c r="A561" s="6">
        <v>560</v>
      </c>
      <c r="B561" s="7" t="s">
        <v>607</v>
      </c>
      <c r="C561" s="344" t="s">
        <v>7344</v>
      </c>
      <c r="D561" s="343" t="s">
        <v>6625</v>
      </c>
      <c r="E561" s="22" t="s">
        <v>8276</v>
      </c>
      <c r="F561" s="60">
        <f t="shared" si="17"/>
        <v>48</v>
      </c>
      <c r="G561" s="344" t="s">
        <v>2657</v>
      </c>
      <c r="H561" s="343">
        <v>4</v>
      </c>
      <c r="S561" t="s">
        <v>3945</v>
      </c>
      <c r="T561" t="str">
        <f t="shared" si="16"/>
        <v>01</v>
      </c>
      <c r="U561" t="s">
        <v>2359</v>
      </c>
      <c r="V561" s="22" t="s">
        <v>2360</v>
      </c>
      <c r="W561" s="22" t="s">
        <v>4909</v>
      </c>
    </row>
    <row r="562" spans="1:23">
      <c r="A562" s="6">
        <v>561</v>
      </c>
      <c r="B562" s="7" t="s">
        <v>608</v>
      </c>
      <c r="C562" s="344" t="s">
        <v>7345</v>
      </c>
      <c r="D562" s="343" t="s">
        <v>6626</v>
      </c>
      <c r="E562" s="22" t="s">
        <v>8276</v>
      </c>
      <c r="F562" s="60">
        <f t="shared" si="17"/>
        <v>48</v>
      </c>
      <c r="G562" s="344" t="s">
        <v>2657</v>
      </c>
      <c r="H562" s="343">
        <v>3</v>
      </c>
      <c r="S562" t="s">
        <v>3946</v>
      </c>
      <c r="T562" t="str">
        <f t="shared" si="16"/>
        <v>01</v>
      </c>
      <c r="U562" t="s">
        <v>2359</v>
      </c>
      <c r="V562" s="22" t="s">
        <v>2360</v>
      </c>
      <c r="W562" s="22" t="s">
        <v>4910</v>
      </c>
    </row>
    <row r="563" spans="1:23">
      <c r="A563" s="6">
        <v>562</v>
      </c>
      <c r="B563" s="7" t="s">
        <v>609</v>
      </c>
      <c r="C563" s="344" t="s">
        <v>3246</v>
      </c>
      <c r="D563" s="343" t="s">
        <v>6627</v>
      </c>
      <c r="E563" s="22" t="s">
        <v>8276</v>
      </c>
      <c r="F563" s="60">
        <f t="shared" si="17"/>
        <v>48</v>
      </c>
      <c r="G563" s="344" t="s">
        <v>2657</v>
      </c>
      <c r="H563" s="343">
        <v>3</v>
      </c>
      <c r="S563" t="s">
        <v>3947</v>
      </c>
      <c r="T563" t="str">
        <f t="shared" si="16"/>
        <v>02</v>
      </c>
      <c r="U563" t="s">
        <v>2359</v>
      </c>
      <c r="V563" s="22" t="s">
        <v>2360</v>
      </c>
      <c r="W563" s="22" t="s">
        <v>4895</v>
      </c>
    </row>
    <row r="564" spans="1:23">
      <c r="A564" s="6">
        <v>563</v>
      </c>
      <c r="B564" s="7" t="s">
        <v>610</v>
      </c>
      <c r="C564" s="344" t="s">
        <v>3374</v>
      </c>
      <c r="D564" s="343" t="s">
        <v>6628</v>
      </c>
      <c r="E564" s="22" t="s">
        <v>8276</v>
      </c>
      <c r="F564" s="60">
        <f t="shared" si="17"/>
        <v>48</v>
      </c>
      <c r="G564" s="344" t="s">
        <v>2657</v>
      </c>
      <c r="H564" s="343">
        <v>2</v>
      </c>
      <c r="S564" t="s">
        <v>3948</v>
      </c>
      <c r="T564" t="str">
        <f t="shared" si="16"/>
        <v>03</v>
      </c>
      <c r="U564" t="s">
        <v>2359</v>
      </c>
      <c r="V564" s="22" t="s">
        <v>2360</v>
      </c>
      <c r="W564" s="22" t="s">
        <v>4911</v>
      </c>
    </row>
    <row r="565" spans="1:23">
      <c r="A565" s="6">
        <v>564</v>
      </c>
      <c r="B565" s="7" t="s">
        <v>611</v>
      </c>
      <c r="C565" s="344" t="s">
        <v>3375</v>
      </c>
      <c r="D565" s="343" t="s">
        <v>6629</v>
      </c>
      <c r="E565" s="22" t="s">
        <v>8276</v>
      </c>
      <c r="F565" s="60">
        <f t="shared" si="17"/>
        <v>48</v>
      </c>
      <c r="G565" s="344" t="s">
        <v>2657</v>
      </c>
      <c r="H565" s="343">
        <v>2</v>
      </c>
      <c r="S565" t="s">
        <v>3949</v>
      </c>
      <c r="T565" t="str">
        <f t="shared" si="16"/>
        <v>03</v>
      </c>
      <c r="U565" t="s">
        <v>2359</v>
      </c>
      <c r="V565" s="22" t="s">
        <v>2360</v>
      </c>
      <c r="W565" s="22" t="s">
        <v>4912</v>
      </c>
    </row>
    <row r="566" spans="1:23">
      <c r="A566" s="6">
        <v>565</v>
      </c>
      <c r="B566" s="7" t="s">
        <v>612</v>
      </c>
      <c r="C566" s="344" t="s">
        <v>2031</v>
      </c>
      <c r="D566" s="343" t="s">
        <v>6630</v>
      </c>
      <c r="E566" s="22" t="s">
        <v>8276</v>
      </c>
      <c r="F566" s="60">
        <f t="shared" si="17"/>
        <v>48</v>
      </c>
      <c r="G566" s="344" t="s">
        <v>1166</v>
      </c>
      <c r="H566" s="343">
        <v>6</v>
      </c>
      <c r="S566" t="s">
        <v>3950</v>
      </c>
      <c r="T566" t="str">
        <f t="shared" si="16"/>
        <v>00</v>
      </c>
      <c r="U566" t="s">
        <v>2359</v>
      </c>
      <c r="V566" s="22" t="s">
        <v>2360</v>
      </c>
      <c r="W566" s="22" t="s">
        <v>2399</v>
      </c>
    </row>
    <row r="567" spans="1:23">
      <c r="A567" s="6">
        <v>566</v>
      </c>
      <c r="B567" s="7" t="s">
        <v>613</v>
      </c>
      <c r="C567" s="344" t="s">
        <v>3044</v>
      </c>
      <c r="D567" s="343" t="s">
        <v>6631</v>
      </c>
      <c r="E567" s="22" t="s">
        <v>8276</v>
      </c>
      <c r="F567" s="60">
        <f t="shared" si="17"/>
        <v>48</v>
      </c>
      <c r="G567" s="344" t="s">
        <v>1166</v>
      </c>
      <c r="H567" s="343">
        <v>4</v>
      </c>
      <c r="S567" t="s">
        <v>3951</v>
      </c>
      <c r="T567" t="str">
        <f t="shared" si="16"/>
        <v>00</v>
      </c>
      <c r="U567" t="s">
        <v>2359</v>
      </c>
      <c r="V567" s="22" t="s">
        <v>2360</v>
      </c>
      <c r="W567" s="22" t="s">
        <v>2543</v>
      </c>
    </row>
    <row r="568" spans="1:23">
      <c r="A568" s="6">
        <v>567</v>
      </c>
      <c r="B568" s="7" t="s">
        <v>614</v>
      </c>
      <c r="C568" s="344" t="s">
        <v>3045</v>
      </c>
      <c r="D568" s="343" t="s">
        <v>6632</v>
      </c>
      <c r="E568" s="22" t="s">
        <v>8276</v>
      </c>
      <c r="F568" s="60">
        <f t="shared" si="17"/>
        <v>48</v>
      </c>
      <c r="G568" s="344" t="s">
        <v>1166</v>
      </c>
      <c r="H568" s="343">
        <v>3</v>
      </c>
      <c r="S568" t="s">
        <v>3952</v>
      </c>
      <c r="T568" t="str">
        <f t="shared" si="16"/>
        <v>03</v>
      </c>
      <c r="U568" t="s">
        <v>2359</v>
      </c>
      <c r="V568" s="22" t="s">
        <v>2360</v>
      </c>
      <c r="W568" s="22" t="s">
        <v>4855</v>
      </c>
    </row>
    <row r="569" spans="1:23">
      <c r="A569" s="6">
        <v>568</v>
      </c>
      <c r="B569" s="7" t="s">
        <v>615</v>
      </c>
      <c r="C569" s="344" t="s">
        <v>3344</v>
      </c>
      <c r="D569" s="343" t="s">
        <v>6633</v>
      </c>
      <c r="E569" s="22" t="s">
        <v>8276</v>
      </c>
      <c r="F569" s="60">
        <f t="shared" si="17"/>
        <v>48</v>
      </c>
      <c r="G569" s="344" t="s">
        <v>1166</v>
      </c>
      <c r="H569" s="343">
        <v>2</v>
      </c>
      <c r="S569" t="s">
        <v>3953</v>
      </c>
      <c r="T569" t="str">
        <f t="shared" si="16"/>
        <v>01</v>
      </c>
      <c r="U569" t="s">
        <v>2359</v>
      </c>
      <c r="V569" s="22" t="s">
        <v>2360</v>
      </c>
      <c r="W569" s="22" t="s">
        <v>4913</v>
      </c>
    </row>
    <row r="570" spans="1:23">
      <c r="A570" s="6">
        <v>569</v>
      </c>
      <c r="B570" s="7" t="s">
        <v>616</v>
      </c>
      <c r="C570" s="344" t="s">
        <v>7346</v>
      </c>
      <c r="D570" s="343" t="s">
        <v>6634</v>
      </c>
      <c r="E570" s="22" t="s">
        <v>8276</v>
      </c>
      <c r="F570" s="60">
        <f t="shared" si="17"/>
        <v>48</v>
      </c>
      <c r="G570" s="344" t="s">
        <v>1161</v>
      </c>
      <c r="H570" s="343">
        <v>4</v>
      </c>
      <c r="S570" t="s">
        <v>3954</v>
      </c>
      <c r="T570" t="str">
        <f t="shared" si="16"/>
        <v>02</v>
      </c>
      <c r="U570" t="s">
        <v>2359</v>
      </c>
      <c r="V570" s="22" t="s">
        <v>2360</v>
      </c>
      <c r="W570" s="22" t="s">
        <v>4914</v>
      </c>
    </row>
    <row r="571" spans="1:23">
      <c r="A571" s="6">
        <v>570</v>
      </c>
      <c r="B571" s="7" t="s">
        <v>617</v>
      </c>
      <c r="C571" s="344" t="s">
        <v>2694</v>
      </c>
      <c r="D571" s="343" t="s">
        <v>6635</v>
      </c>
      <c r="E571" s="22" t="s">
        <v>8276</v>
      </c>
      <c r="F571" s="60">
        <f t="shared" si="17"/>
        <v>48</v>
      </c>
      <c r="G571" s="344" t="s">
        <v>1161</v>
      </c>
      <c r="H571" s="343">
        <v>4</v>
      </c>
      <c r="S571" t="s">
        <v>3955</v>
      </c>
      <c r="T571" t="str">
        <f t="shared" si="16"/>
        <v>92</v>
      </c>
      <c r="U571" t="s">
        <v>2359</v>
      </c>
      <c r="V571" s="22" t="s">
        <v>2360</v>
      </c>
      <c r="W571" s="22" t="s">
        <v>2577</v>
      </c>
    </row>
    <row r="572" spans="1:23">
      <c r="A572" s="6">
        <v>571</v>
      </c>
      <c r="B572" s="7" t="s">
        <v>618</v>
      </c>
      <c r="C572" s="344" t="s">
        <v>2691</v>
      </c>
      <c r="D572" s="343" t="s">
        <v>6636</v>
      </c>
      <c r="E572" s="22" t="s">
        <v>8276</v>
      </c>
      <c r="F572" s="60">
        <f t="shared" si="17"/>
        <v>48</v>
      </c>
      <c r="G572" s="344" t="s">
        <v>1161</v>
      </c>
      <c r="H572" s="343">
        <v>4</v>
      </c>
      <c r="S572" t="s">
        <v>3956</v>
      </c>
      <c r="T572" t="str">
        <f t="shared" si="16"/>
        <v>01</v>
      </c>
      <c r="U572" t="s">
        <v>2359</v>
      </c>
      <c r="V572" s="22" t="s">
        <v>2360</v>
      </c>
      <c r="W572" s="22" t="s">
        <v>4915</v>
      </c>
    </row>
    <row r="573" spans="1:23">
      <c r="A573" s="6">
        <v>572</v>
      </c>
      <c r="B573" s="7" t="s">
        <v>619</v>
      </c>
      <c r="C573" s="344" t="s">
        <v>2692</v>
      </c>
      <c r="D573" s="343" t="s">
        <v>6637</v>
      </c>
      <c r="E573" s="22" t="s">
        <v>8276</v>
      </c>
      <c r="F573" s="60">
        <f t="shared" si="17"/>
        <v>48</v>
      </c>
      <c r="G573" s="344" t="s">
        <v>1161</v>
      </c>
      <c r="H573" s="343">
        <v>4</v>
      </c>
      <c r="S573" t="s">
        <v>3957</v>
      </c>
      <c r="T573" t="str">
        <f t="shared" si="16"/>
        <v>00</v>
      </c>
      <c r="U573" t="s">
        <v>2359</v>
      </c>
      <c r="V573" s="22" t="s">
        <v>2360</v>
      </c>
      <c r="W573" s="22" t="s">
        <v>2578</v>
      </c>
    </row>
    <row r="574" spans="1:23">
      <c r="A574" s="6">
        <v>573</v>
      </c>
      <c r="B574" s="7" t="s">
        <v>620</v>
      </c>
      <c r="C574" s="344" t="s">
        <v>2693</v>
      </c>
      <c r="D574" s="343" t="s">
        <v>6638</v>
      </c>
      <c r="E574" s="22" t="s">
        <v>8276</v>
      </c>
      <c r="F574" s="60">
        <f t="shared" si="17"/>
        <v>48</v>
      </c>
      <c r="G574" s="344" t="s">
        <v>1161</v>
      </c>
      <c r="H574" s="343">
        <v>4</v>
      </c>
      <c r="S574" t="s">
        <v>3958</v>
      </c>
      <c r="T574" t="str">
        <f t="shared" si="16"/>
        <v>02</v>
      </c>
      <c r="U574" t="s">
        <v>2359</v>
      </c>
      <c r="V574" s="22" t="s">
        <v>2360</v>
      </c>
      <c r="W574" s="22" t="s">
        <v>4916</v>
      </c>
    </row>
    <row r="575" spans="1:23">
      <c r="A575" s="6">
        <v>574</v>
      </c>
      <c r="B575" s="7" t="s">
        <v>621</v>
      </c>
      <c r="C575" s="344" t="s">
        <v>2690</v>
      </c>
      <c r="D575" s="343" t="s">
        <v>6639</v>
      </c>
      <c r="E575" s="22" t="s">
        <v>8276</v>
      </c>
      <c r="F575" s="60">
        <f t="shared" si="17"/>
        <v>48</v>
      </c>
      <c r="G575" s="344" t="s">
        <v>1161</v>
      </c>
      <c r="H575" s="343">
        <v>3</v>
      </c>
      <c r="S575" t="s">
        <v>3959</v>
      </c>
      <c r="T575" t="str">
        <f t="shared" si="16"/>
        <v>00</v>
      </c>
      <c r="U575" t="s">
        <v>2359</v>
      </c>
      <c r="V575" s="22" t="s">
        <v>2360</v>
      </c>
      <c r="W575" s="22" t="s">
        <v>2579</v>
      </c>
    </row>
    <row r="576" spans="1:23">
      <c r="A576" s="6">
        <v>575</v>
      </c>
      <c r="B576" s="7" t="s">
        <v>622</v>
      </c>
      <c r="C576" s="344" t="s">
        <v>2695</v>
      </c>
      <c r="D576" s="343" t="s">
        <v>6640</v>
      </c>
      <c r="E576" s="22" t="s">
        <v>8276</v>
      </c>
      <c r="F576" s="60">
        <f t="shared" si="17"/>
        <v>48</v>
      </c>
      <c r="G576" s="344" t="s">
        <v>1161</v>
      </c>
      <c r="H576" s="343">
        <v>3</v>
      </c>
      <c r="S576" t="s">
        <v>3960</v>
      </c>
      <c r="T576" t="str">
        <f t="shared" si="16"/>
        <v>02</v>
      </c>
      <c r="U576" t="s">
        <v>2359</v>
      </c>
      <c r="V576" s="22" t="s">
        <v>2360</v>
      </c>
      <c r="W576" s="22" t="s">
        <v>4917</v>
      </c>
    </row>
    <row r="577" spans="1:23">
      <c r="A577" s="6">
        <v>576</v>
      </c>
      <c r="B577" s="7" t="s">
        <v>623</v>
      </c>
      <c r="C577" s="344" t="s">
        <v>2696</v>
      </c>
      <c r="D577" s="343" t="s">
        <v>6641</v>
      </c>
      <c r="E577" s="22" t="s">
        <v>8276</v>
      </c>
      <c r="F577" s="60">
        <f t="shared" si="17"/>
        <v>48</v>
      </c>
      <c r="G577" s="344" t="s">
        <v>1161</v>
      </c>
      <c r="H577" s="343">
        <v>3</v>
      </c>
      <c r="S577" t="s">
        <v>3961</v>
      </c>
      <c r="T577" t="str">
        <f t="shared" si="16"/>
        <v>99</v>
      </c>
      <c r="U577" t="s">
        <v>2359</v>
      </c>
      <c r="V577" s="22" t="s">
        <v>2360</v>
      </c>
      <c r="W577" s="22" t="s">
        <v>2466</v>
      </c>
    </row>
    <row r="578" spans="1:23">
      <c r="A578" s="6">
        <v>577</v>
      </c>
      <c r="B578" s="7" t="s">
        <v>624</v>
      </c>
      <c r="C578" s="344" t="s">
        <v>2697</v>
      </c>
      <c r="D578" s="343" t="s">
        <v>6642</v>
      </c>
      <c r="E578" s="22" t="s">
        <v>8276</v>
      </c>
      <c r="F578" s="60">
        <f t="shared" si="17"/>
        <v>48</v>
      </c>
      <c r="G578" s="344" t="s">
        <v>1161</v>
      </c>
      <c r="H578" s="343">
        <v>3</v>
      </c>
      <c r="S578" t="s">
        <v>3962</v>
      </c>
      <c r="T578" t="str">
        <f t="shared" ref="T578:T641" si="18">LEFT(W578,2)</f>
        <v>00</v>
      </c>
      <c r="U578" t="s">
        <v>2359</v>
      </c>
      <c r="V578" s="22" t="s">
        <v>2360</v>
      </c>
      <c r="W578" s="22" t="s">
        <v>2614</v>
      </c>
    </row>
    <row r="579" spans="1:23">
      <c r="A579" s="6">
        <v>578</v>
      </c>
      <c r="B579" s="7" t="s">
        <v>625</v>
      </c>
      <c r="C579" s="344" t="s">
        <v>2698</v>
      </c>
      <c r="D579" s="343" t="s">
        <v>6643</v>
      </c>
      <c r="E579" s="22" t="s">
        <v>8276</v>
      </c>
      <c r="F579" s="60">
        <f t="shared" si="17"/>
        <v>48</v>
      </c>
      <c r="G579" s="344" t="s">
        <v>1161</v>
      </c>
      <c r="H579" s="343">
        <v>2</v>
      </c>
      <c r="S579" t="s">
        <v>3963</v>
      </c>
      <c r="T579" t="str">
        <f t="shared" si="18"/>
        <v>01</v>
      </c>
      <c r="U579" t="s">
        <v>2359</v>
      </c>
      <c r="V579" s="22" t="s">
        <v>2360</v>
      </c>
      <c r="W579" s="22" t="s">
        <v>4854</v>
      </c>
    </row>
    <row r="580" spans="1:23">
      <c r="A580" s="6">
        <v>579</v>
      </c>
      <c r="B580" s="7" t="s">
        <v>626</v>
      </c>
      <c r="C580" s="344" t="s">
        <v>3271</v>
      </c>
      <c r="D580" s="343" t="s">
        <v>6644</v>
      </c>
      <c r="E580" s="22" t="s">
        <v>8276</v>
      </c>
      <c r="F580" s="60">
        <f t="shared" ref="F580:F643" si="19">VLOOKUP(E580,$N$2:$O$49,2,FALSE)</f>
        <v>48</v>
      </c>
      <c r="G580" s="344" t="s">
        <v>1161</v>
      </c>
      <c r="H580" s="343">
        <v>2</v>
      </c>
      <c r="S580" t="s">
        <v>3964</v>
      </c>
      <c r="T580" t="str">
        <f t="shared" si="18"/>
        <v>02</v>
      </c>
      <c r="U580" t="s">
        <v>2361</v>
      </c>
      <c r="V580" s="22" t="s">
        <v>2360</v>
      </c>
      <c r="W580" s="22" t="s">
        <v>4637</v>
      </c>
    </row>
    <row r="581" spans="1:23">
      <c r="A581" s="6">
        <v>580</v>
      </c>
      <c r="B581" s="7" t="s">
        <v>627</v>
      </c>
      <c r="C581" s="344" t="s">
        <v>3212</v>
      </c>
      <c r="D581" s="343" t="s">
        <v>6645</v>
      </c>
      <c r="E581" s="22" t="s">
        <v>8276</v>
      </c>
      <c r="F581" s="60">
        <f t="shared" si="19"/>
        <v>48</v>
      </c>
      <c r="G581" s="344" t="s">
        <v>1161</v>
      </c>
      <c r="H581" s="343">
        <v>2</v>
      </c>
      <c r="S581" t="s">
        <v>3965</v>
      </c>
      <c r="T581" t="str">
        <f t="shared" si="18"/>
        <v>01</v>
      </c>
      <c r="U581" t="s">
        <v>2359</v>
      </c>
      <c r="V581" s="22" t="s">
        <v>2360</v>
      </c>
      <c r="W581" s="22" t="s">
        <v>4918</v>
      </c>
    </row>
    <row r="582" spans="1:23">
      <c r="A582" s="6">
        <v>581</v>
      </c>
      <c r="B582" s="7" t="s">
        <v>628</v>
      </c>
      <c r="C582" s="344" t="s">
        <v>3360</v>
      </c>
      <c r="D582" s="343" t="s">
        <v>6646</v>
      </c>
      <c r="E582" s="22" t="s">
        <v>8276</v>
      </c>
      <c r="F582" s="60">
        <f t="shared" si="19"/>
        <v>48</v>
      </c>
      <c r="G582" s="344" t="s">
        <v>1161</v>
      </c>
      <c r="H582" s="343">
        <v>2</v>
      </c>
      <c r="S582" t="s">
        <v>3966</v>
      </c>
      <c r="T582" t="str">
        <f t="shared" si="18"/>
        <v>01</v>
      </c>
      <c r="U582" t="s">
        <v>2359</v>
      </c>
      <c r="V582" s="22" t="s">
        <v>2360</v>
      </c>
      <c r="W582" s="22" t="s">
        <v>4743</v>
      </c>
    </row>
    <row r="583" spans="1:23">
      <c r="A583" s="6">
        <v>582</v>
      </c>
      <c r="B583" s="7" t="s">
        <v>629</v>
      </c>
      <c r="C583" s="344" t="s">
        <v>3214</v>
      </c>
      <c r="D583" s="343" t="s">
        <v>6647</v>
      </c>
      <c r="E583" s="22" t="s">
        <v>8276</v>
      </c>
      <c r="F583" s="60">
        <f t="shared" si="19"/>
        <v>48</v>
      </c>
      <c r="G583" s="344" t="s">
        <v>1161</v>
      </c>
      <c r="H583" s="343">
        <v>2</v>
      </c>
      <c r="S583" t="s">
        <v>3967</v>
      </c>
      <c r="T583" t="str">
        <f t="shared" si="18"/>
        <v>00</v>
      </c>
      <c r="U583" t="s">
        <v>2359</v>
      </c>
      <c r="V583" s="22" t="s">
        <v>2360</v>
      </c>
      <c r="W583" s="22" t="s">
        <v>2400</v>
      </c>
    </row>
    <row r="584" spans="1:23">
      <c r="A584" s="6">
        <v>583</v>
      </c>
      <c r="B584" s="7" t="s">
        <v>630</v>
      </c>
      <c r="C584" s="344" t="s">
        <v>3382</v>
      </c>
      <c r="D584" s="343" t="s">
        <v>6648</v>
      </c>
      <c r="E584" s="22" t="s">
        <v>8276</v>
      </c>
      <c r="F584" s="60">
        <f t="shared" si="19"/>
        <v>48</v>
      </c>
      <c r="G584" s="344" t="s">
        <v>1161</v>
      </c>
      <c r="H584" s="343">
        <v>2</v>
      </c>
      <c r="S584" t="s">
        <v>3968</v>
      </c>
      <c r="T584" t="str">
        <f t="shared" si="18"/>
        <v>01</v>
      </c>
      <c r="U584" t="s">
        <v>2359</v>
      </c>
      <c r="V584" s="22" t="s">
        <v>2360</v>
      </c>
      <c r="W584" s="22" t="s">
        <v>4835</v>
      </c>
    </row>
    <row r="585" spans="1:23">
      <c r="A585" s="6">
        <v>584</v>
      </c>
      <c r="B585" s="7" t="s">
        <v>631</v>
      </c>
      <c r="C585" s="344" t="s">
        <v>3213</v>
      </c>
      <c r="D585" s="343" t="s">
        <v>6649</v>
      </c>
      <c r="E585" s="22" t="s">
        <v>8276</v>
      </c>
      <c r="F585" s="60">
        <f t="shared" si="19"/>
        <v>48</v>
      </c>
      <c r="G585" s="344" t="s">
        <v>1161</v>
      </c>
      <c r="H585" s="343">
        <v>2</v>
      </c>
      <c r="S585" t="s">
        <v>3969</v>
      </c>
      <c r="T585" t="str">
        <f t="shared" si="18"/>
        <v>02</v>
      </c>
      <c r="U585" t="s">
        <v>2359</v>
      </c>
      <c r="V585" s="22" t="s">
        <v>2360</v>
      </c>
      <c r="W585" s="22" t="s">
        <v>4574</v>
      </c>
    </row>
    <row r="586" spans="1:23">
      <c r="A586" s="6">
        <v>585</v>
      </c>
      <c r="B586" s="7" t="s">
        <v>632</v>
      </c>
      <c r="C586" s="344" t="s">
        <v>3309</v>
      </c>
      <c r="D586" s="343" t="s">
        <v>6650</v>
      </c>
      <c r="E586" s="22" t="s">
        <v>8276</v>
      </c>
      <c r="F586" s="60">
        <f t="shared" si="19"/>
        <v>48</v>
      </c>
      <c r="G586" s="344" t="s">
        <v>1162</v>
      </c>
      <c r="H586" s="343">
        <v>2</v>
      </c>
      <c r="S586" t="s">
        <v>3970</v>
      </c>
      <c r="T586" t="str">
        <f t="shared" si="18"/>
        <v>01</v>
      </c>
      <c r="U586" t="s">
        <v>2359</v>
      </c>
      <c r="V586" s="22" t="s">
        <v>2360</v>
      </c>
      <c r="W586" s="22" t="s">
        <v>4919</v>
      </c>
    </row>
    <row r="587" spans="1:23">
      <c r="A587" s="6">
        <v>586</v>
      </c>
      <c r="B587" s="7" t="s">
        <v>633</v>
      </c>
      <c r="C587" s="344" t="s">
        <v>3088</v>
      </c>
      <c r="D587" s="343" t="s">
        <v>6651</v>
      </c>
      <c r="E587" s="22" t="s">
        <v>8276</v>
      </c>
      <c r="F587" s="60">
        <f t="shared" si="19"/>
        <v>48</v>
      </c>
      <c r="G587" s="344" t="s">
        <v>1162</v>
      </c>
      <c r="H587" s="343">
        <v>3</v>
      </c>
      <c r="S587" t="s">
        <v>3971</v>
      </c>
      <c r="T587" t="str">
        <f t="shared" si="18"/>
        <v>04</v>
      </c>
      <c r="U587" t="s">
        <v>2359</v>
      </c>
      <c r="V587" s="22" t="s">
        <v>2360</v>
      </c>
      <c r="W587" s="22" t="s">
        <v>4920</v>
      </c>
    </row>
    <row r="588" spans="1:23">
      <c r="A588" s="6">
        <v>587</v>
      </c>
      <c r="B588" s="7" t="s">
        <v>634</v>
      </c>
      <c r="C588" s="344" t="s">
        <v>2339</v>
      </c>
      <c r="D588" s="343" t="s">
        <v>6652</v>
      </c>
      <c r="E588" s="22" t="s">
        <v>8276</v>
      </c>
      <c r="F588" s="60">
        <f t="shared" si="19"/>
        <v>48</v>
      </c>
      <c r="G588" s="344" t="s">
        <v>1162</v>
      </c>
      <c r="H588" s="343" t="s">
        <v>247</v>
      </c>
      <c r="S588" t="s">
        <v>3972</v>
      </c>
      <c r="T588" t="str">
        <f t="shared" si="18"/>
        <v>03</v>
      </c>
      <c r="U588" t="s">
        <v>2359</v>
      </c>
      <c r="V588" s="22" t="s">
        <v>2360</v>
      </c>
      <c r="W588" s="22" t="s">
        <v>4921</v>
      </c>
    </row>
    <row r="589" spans="1:23">
      <c r="A589" s="6">
        <v>588</v>
      </c>
      <c r="B589" s="7" t="s">
        <v>635</v>
      </c>
      <c r="C589" s="344" t="s">
        <v>1977</v>
      </c>
      <c r="D589" s="343" t="s">
        <v>6653</v>
      </c>
      <c r="E589" s="22" t="s">
        <v>8276</v>
      </c>
      <c r="F589" s="60">
        <f t="shared" si="19"/>
        <v>48</v>
      </c>
      <c r="G589" s="344" t="s">
        <v>1162</v>
      </c>
      <c r="H589" s="343" t="s">
        <v>241</v>
      </c>
      <c r="S589" t="s">
        <v>3973</v>
      </c>
      <c r="T589" t="str">
        <f t="shared" si="18"/>
        <v>04</v>
      </c>
      <c r="U589" t="s">
        <v>2359</v>
      </c>
      <c r="V589" s="22" t="s">
        <v>2360</v>
      </c>
      <c r="W589" s="22" t="s">
        <v>4843</v>
      </c>
    </row>
    <row r="590" spans="1:23">
      <c r="A590" s="6">
        <v>589</v>
      </c>
      <c r="B590" s="7" t="s">
        <v>636</v>
      </c>
      <c r="C590" s="344" t="s">
        <v>2347</v>
      </c>
      <c r="D590" s="343" t="s">
        <v>6654</v>
      </c>
      <c r="E590" s="22" t="s">
        <v>8276</v>
      </c>
      <c r="F590" s="60">
        <f t="shared" si="19"/>
        <v>48</v>
      </c>
      <c r="G590" s="344" t="s">
        <v>1162</v>
      </c>
      <c r="H590" s="343" t="s">
        <v>247</v>
      </c>
      <c r="S590" t="s">
        <v>3974</v>
      </c>
      <c r="T590" t="str">
        <f t="shared" si="18"/>
        <v>03</v>
      </c>
      <c r="U590" t="s">
        <v>2359</v>
      </c>
      <c r="V590" s="22" t="s">
        <v>2360</v>
      </c>
      <c r="W590" s="22" t="s">
        <v>4800</v>
      </c>
    </row>
    <row r="591" spans="1:23">
      <c r="A591" s="6">
        <v>590</v>
      </c>
      <c r="B591" s="7" t="s">
        <v>637</v>
      </c>
      <c r="C591" s="344" t="s">
        <v>3306</v>
      </c>
      <c r="D591" s="343" t="s">
        <v>6655</v>
      </c>
      <c r="E591" s="22" t="s">
        <v>8276</v>
      </c>
      <c r="F591" s="60">
        <f t="shared" si="19"/>
        <v>48</v>
      </c>
      <c r="G591" s="344" t="s">
        <v>1162</v>
      </c>
      <c r="H591" s="343">
        <v>2</v>
      </c>
      <c r="S591" t="s">
        <v>3975</v>
      </c>
      <c r="T591" t="str">
        <f t="shared" si="18"/>
        <v>03</v>
      </c>
      <c r="U591" t="s">
        <v>2359</v>
      </c>
      <c r="V591" s="22" t="s">
        <v>2360</v>
      </c>
      <c r="W591" s="22" t="s">
        <v>4692</v>
      </c>
    </row>
    <row r="592" spans="1:23">
      <c r="A592" s="6">
        <v>591</v>
      </c>
      <c r="B592" s="7" t="s">
        <v>638</v>
      </c>
      <c r="C592" s="344" t="s">
        <v>3090</v>
      </c>
      <c r="D592" s="343" t="s">
        <v>6656</v>
      </c>
      <c r="E592" s="22" t="s">
        <v>8276</v>
      </c>
      <c r="F592" s="60">
        <f t="shared" si="19"/>
        <v>48</v>
      </c>
      <c r="G592" s="344" t="s">
        <v>1162</v>
      </c>
      <c r="H592" s="343">
        <v>3</v>
      </c>
      <c r="S592" t="s">
        <v>3976</v>
      </c>
      <c r="T592" t="str">
        <f t="shared" si="18"/>
        <v>98</v>
      </c>
      <c r="U592" t="s">
        <v>2359</v>
      </c>
      <c r="V592" s="22" t="s">
        <v>2360</v>
      </c>
      <c r="W592" s="22" t="s">
        <v>2432</v>
      </c>
    </row>
    <row r="593" spans="1:23">
      <c r="A593" s="6">
        <v>592</v>
      </c>
      <c r="B593" s="7" t="s">
        <v>639</v>
      </c>
      <c r="C593" s="344" t="s">
        <v>7347</v>
      </c>
      <c r="D593" s="343" t="s">
        <v>6657</v>
      </c>
      <c r="E593" s="22" t="s">
        <v>8276</v>
      </c>
      <c r="F593" s="60">
        <f t="shared" si="19"/>
        <v>48</v>
      </c>
      <c r="G593" s="344" t="s">
        <v>1162</v>
      </c>
      <c r="H593" s="343">
        <v>3</v>
      </c>
      <c r="S593" t="s">
        <v>3977</v>
      </c>
      <c r="T593" t="str">
        <f t="shared" si="18"/>
        <v>00</v>
      </c>
      <c r="U593" t="s">
        <v>2359</v>
      </c>
      <c r="V593" s="22" t="s">
        <v>2360</v>
      </c>
      <c r="W593" s="22" t="s">
        <v>2410</v>
      </c>
    </row>
    <row r="594" spans="1:23">
      <c r="A594" s="6">
        <v>593</v>
      </c>
      <c r="B594" s="7" t="s">
        <v>640</v>
      </c>
      <c r="C594" s="344" t="s">
        <v>3308</v>
      </c>
      <c r="D594" s="343" t="s">
        <v>6658</v>
      </c>
      <c r="E594" s="22" t="s">
        <v>8276</v>
      </c>
      <c r="F594" s="60">
        <f t="shared" si="19"/>
        <v>48</v>
      </c>
      <c r="G594" s="344" t="s">
        <v>1162</v>
      </c>
      <c r="H594" s="343">
        <v>2</v>
      </c>
      <c r="S594" t="s">
        <v>3978</v>
      </c>
      <c r="T594" t="str">
        <f t="shared" si="18"/>
        <v>01</v>
      </c>
      <c r="U594" t="s">
        <v>2359</v>
      </c>
      <c r="V594" s="22" t="s">
        <v>2360</v>
      </c>
      <c r="W594" s="22" t="s">
        <v>2453</v>
      </c>
    </row>
    <row r="595" spans="1:23">
      <c r="A595" s="6">
        <v>594</v>
      </c>
      <c r="B595" s="7" t="s">
        <v>641</v>
      </c>
      <c r="C595" s="344" t="s">
        <v>2338</v>
      </c>
      <c r="D595" s="343" t="s">
        <v>6659</v>
      </c>
      <c r="E595" s="22" t="s">
        <v>8276</v>
      </c>
      <c r="F595" s="60">
        <f t="shared" si="19"/>
        <v>48</v>
      </c>
      <c r="G595" s="344" t="s">
        <v>1162</v>
      </c>
      <c r="H595" s="343" t="s">
        <v>247</v>
      </c>
      <c r="S595" t="s">
        <v>3979</v>
      </c>
      <c r="T595" t="str">
        <f t="shared" si="18"/>
        <v>01</v>
      </c>
      <c r="U595" t="s">
        <v>2359</v>
      </c>
      <c r="V595" s="22" t="s">
        <v>2360</v>
      </c>
      <c r="W595" s="22" t="s">
        <v>2635</v>
      </c>
    </row>
    <row r="596" spans="1:23">
      <c r="A596" s="6">
        <v>595</v>
      </c>
      <c r="B596" s="7" t="s">
        <v>642</v>
      </c>
      <c r="C596" s="344" t="s">
        <v>3086</v>
      </c>
      <c r="D596" s="343" t="s">
        <v>6660</v>
      </c>
      <c r="E596" s="22" t="s">
        <v>8276</v>
      </c>
      <c r="F596" s="60">
        <f t="shared" si="19"/>
        <v>48</v>
      </c>
      <c r="G596" s="344" t="s">
        <v>1162</v>
      </c>
      <c r="H596" s="343">
        <v>3</v>
      </c>
      <c r="S596" t="s">
        <v>3980</v>
      </c>
      <c r="T596" t="str">
        <f t="shared" si="18"/>
        <v>00</v>
      </c>
      <c r="U596" t="s">
        <v>2359</v>
      </c>
      <c r="V596" s="22" t="s">
        <v>2360</v>
      </c>
      <c r="W596" s="22" t="s">
        <v>2413</v>
      </c>
    </row>
    <row r="597" spans="1:23">
      <c r="A597" s="6">
        <v>596</v>
      </c>
      <c r="B597" s="7" t="s">
        <v>643</v>
      </c>
      <c r="C597" s="344" t="s">
        <v>3313</v>
      </c>
      <c r="D597" s="343" t="s">
        <v>6661</v>
      </c>
      <c r="E597" s="22" t="s">
        <v>8276</v>
      </c>
      <c r="F597" s="60">
        <f t="shared" si="19"/>
        <v>48</v>
      </c>
      <c r="G597" s="344" t="s">
        <v>1162</v>
      </c>
      <c r="H597" s="343">
        <v>3</v>
      </c>
      <c r="S597" t="s">
        <v>3981</v>
      </c>
      <c r="T597" t="str">
        <f t="shared" si="18"/>
        <v>00</v>
      </c>
      <c r="U597" t="s">
        <v>2359</v>
      </c>
      <c r="V597" s="22" t="s">
        <v>2360</v>
      </c>
      <c r="W597" s="22" t="s">
        <v>2536</v>
      </c>
    </row>
    <row r="598" spans="1:23">
      <c r="A598" s="6">
        <v>597</v>
      </c>
      <c r="B598" s="7" t="s">
        <v>644</v>
      </c>
      <c r="C598" s="344" t="s">
        <v>7348</v>
      </c>
      <c r="D598" s="343" t="s">
        <v>6662</v>
      </c>
      <c r="E598" s="22" t="s">
        <v>8276</v>
      </c>
      <c r="F598" s="60">
        <f t="shared" si="19"/>
        <v>48</v>
      </c>
      <c r="G598" s="344" t="s">
        <v>1162</v>
      </c>
      <c r="H598" s="343">
        <v>2</v>
      </c>
      <c r="S598" t="s">
        <v>3982</v>
      </c>
      <c r="T598" t="str">
        <f t="shared" si="18"/>
        <v>01</v>
      </c>
      <c r="U598" t="s">
        <v>2359</v>
      </c>
      <c r="V598" s="22" t="s">
        <v>2360</v>
      </c>
      <c r="W598" s="22" t="s">
        <v>4922</v>
      </c>
    </row>
    <row r="599" spans="1:23">
      <c r="A599" s="6">
        <v>598</v>
      </c>
      <c r="B599" s="7" t="s">
        <v>645</v>
      </c>
      <c r="C599" s="344" t="s">
        <v>3311</v>
      </c>
      <c r="D599" s="343" t="s">
        <v>6663</v>
      </c>
      <c r="E599" s="22" t="s">
        <v>8276</v>
      </c>
      <c r="F599" s="60">
        <f t="shared" si="19"/>
        <v>48</v>
      </c>
      <c r="G599" s="344" t="s">
        <v>1162</v>
      </c>
      <c r="H599" s="343">
        <v>2</v>
      </c>
      <c r="S599" t="s">
        <v>3983</v>
      </c>
      <c r="T599" t="str">
        <f t="shared" si="18"/>
        <v>03</v>
      </c>
      <c r="U599" t="s">
        <v>2359</v>
      </c>
      <c r="V599" s="22" t="s">
        <v>2360</v>
      </c>
      <c r="W599" s="22" t="s">
        <v>4923</v>
      </c>
    </row>
    <row r="600" spans="1:23">
      <c r="A600" s="6">
        <v>599</v>
      </c>
      <c r="B600" s="7" t="s">
        <v>646</v>
      </c>
      <c r="C600" s="344" t="s">
        <v>3087</v>
      </c>
      <c r="D600" s="343" t="s">
        <v>6664</v>
      </c>
      <c r="E600" s="22" t="s">
        <v>8276</v>
      </c>
      <c r="F600" s="60">
        <f t="shared" si="19"/>
        <v>48</v>
      </c>
      <c r="G600" s="344" t="s">
        <v>1162</v>
      </c>
      <c r="H600" s="343">
        <v>3</v>
      </c>
      <c r="S600" t="s">
        <v>3984</v>
      </c>
      <c r="T600" t="str">
        <f t="shared" si="18"/>
        <v>02</v>
      </c>
      <c r="U600" t="s">
        <v>2359</v>
      </c>
      <c r="V600" s="22" t="s">
        <v>2360</v>
      </c>
      <c r="W600" s="22" t="s">
        <v>4924</v>
      </c>
    </row>
    <row r="601" spans="1:23">
      <c r="A601" s="6">
        <v>600</v>
      </c>
      <c r="B601" s="7" t="s">
        <v>647</v>
      </c>
      <c r="C601" s="344" t="s">
        <v>3310</v>
      </c>
      <c r="D601" s="343" t="s">
        <v>6665</v>
      </c>
      <c r="E601" s="22" t="s">
        <v>8276</v>
      </c>
      <c r="F601" s="60">
        <f t="shared" si="19"/>
        <v>48</v>
      </c>
      <c r="G601" s="344" t="s">
        <v>1162</v>
      </c>
      <c r="H601" s="343">
        <v>2</v>
      </c>
      <c r="S601" t="s">
        <v>3985</v>
      </c>
      <c r="T601" t="str">
        <f t="shared" si="18"/>
        <v>01</v>
      </c>
      <c r="U601" t="s">
        <v>2359</v>
      </c>
      <c r="V601" s="22" t="s">
        <v>2360</v>
      </c>
      <c r="W601" s="22" t="s">
        <v>4925</v>
      </c>
    </row>
    <row r="602" spans="1:23">
      <c r="A602" s="6">
        <v>601</v>
      </c>
      <c r="B602" s="7" t="s">
        <v>648</v>
      </c>
      <c r="C602" s="344" t="s">
        <v>7349</v>
      </c>
      <c r="D602" s="343" t="s">
        <v>6666</v>
      </c>
      <c r="E602" s="22" t="s">
        <v>8276</v>
      </c>
      <c r="F602" s="60">
        <f t="shared" si="19"/>
        <v>48</v>
      </c>
      <c r="G602" s="344" t="s">
        <v>1162</v>
      </c>
      <c r="H602" s="343">
        <v>2</v>
      </c>
      <c r="S602" t="s">
        <v>3986</v>
      </c>
      <c r="T602" t="str">
        <f t="shared" si="18"/>
        <v>02</v>
      </c>
      <c r="U602" t="s">
        <v>2359</v>
      </c>
      <c r="V602" s="22" t="s">
        <v>2360</v>
      </c>
      <c r="W602" s="22" t="s">
        <v>4926</v>
      </c>
    </row>
    <row r="603" spans="1:23">
      <c r="A603" s="6">
        <v>602</v>
      </c>
      <c r="B603" s="7" t="s">
        <v>649</v>
      </c>
      <c r="C603" s="344" t="s">
        <v>2354</v>
      </c>
      <c r="D603" s="343" t="s">
        <v>6667</v>
      </c>
      <c r="E603" s="22" t="s">
        <v>8276</v>
      </c>
      <c r="F603" s="60">
        <f t="shared" si="19"/>
        <v>48</v>
      </c>
      <c r="G603" s="344" t="s">
        <v>1162</v>
      </c>
      <c r="H603" s="343" t="s">
        <v>247</v>
      </c>
      <c r="S603" t="s">
        <v>3987</v>
      </c>
      <c r="T603" t="str">
        <f t="shared" si="18"/>
        <v>01</v>
      </c>
      <c r="U603" t="s">
        <v>2359</v>
      </c>
      <c r="V603" s="22" t="s">
        <v>2360</v>
      </c>
      <c r="W603" s="22" t="s">
        <v>4927</v>
      </c>
    </row>
    <row r="604" spans="1:23">
      <c r="A604" s="6">
        <v>603</v>
      </c>
      <c r="B604" s="7" t="s">
        <v>650</v>
      </c>
      <c r="C604" s="344" t="s">
        <v>6027</v>
      </c>
      <c r="D604" s="343" t="s">
        <v>6668</v>
      </c>
      <c r="E604" s="22" t="s">
        <v>8276</v>
      </c>
      <c r="F604" s="60">
        <f t="shared" si="19"/>
        <v>48</v>
      </c>
      <c r="G604" s="344" t="s">
        <v>1162</v>
      </c>
      <c r="H604" s="343">
        <v>3</v>
      </c>
      <c r="S604" t="s">
        <v>3988</v>
      </c>
      <c r="T604" t="str">
        <f t="shared" si="18"/>
        <v>01</v>
      </c>
      <c r="U604" t="s">
        <v>2359</v>
      </c>
      <c r="V604" s="22" t="s">
        <v>2360</v>
      </c>
      <c r="W604" s="22" t="s">
        <v>4928</v>
      </c>
    </row>
    <row r="605" spans="1:23">
      <c r="A605" s="6">
        <v>604</v>
      </c>
      <c r="B605" s="7" t="s">
        <v>651</v>
      </c>
      <c r="C605" s="344" t="s">
        <v>3307</v>
      </c>
      <c r="D605" s="343" t="s">
        <v>6669</v>
      </c>
      <c r="E605" s="22" t="s">
        <v>8276</v>
      </c>
      <c r="F605" s="60">
        <f t="shared" si="19"/>
        <v>48</v>
      </c>
      <c r="G605" s="344" t="s">
        <v>1162</v>
      </c>
      <c r="H605" s="343">
        <v>2</v>
      </c>
      <c r="S605" t="s">
        <v>3989</v>
      </c>
      <c r="T605" t="str">
        <f t="shared" si="18"/>
        <v>00</v>
      </c>
      <c r="U605" t="s">
        <v>2359</v>
      </c>
      <c r="V605" s="22" t="s">
        <v>2360</v>
      </c>
      <c r="W605" s="22" t="s">
        <v>2574</v>
      </c>
    </row>
    <row r="606" spans="1:23">
      <c r="A606" s="6">
        <v>605</v>
      </c>
      <c r="B606" s="7" t="s">
        <v>652</v>
      </c>
      <c r="C606" s="344" t="s">
        <v>1976</v>
      </c>
      <c r="D606" s="343" t="s">
        <v>6670</v>
      </c>
      <c r="E606" s="22" t="s">
        <v>8276</v>
      </c>
      <c r="F606" s="60">
        <f t="shared" si="19"/>
        <v>48</v>
      </c>
      <c r="G606" s="344" t="s">
        <v>1162</v>
      </c>
      <c r="H606" s="343" t="s">
        <v>241</v>
      </c>
      <c r="S606" t="s">
        <v>3990</v>
      </c>
      <c r="T606" t="str">
        <f t="shared" si="18"/>
        <v>01</v>
      </c>
      <c r="U606" t="s">
        <v>2359</v>
      </c>
      <c r="V606" s="22" t="s">
        <v>2360</v>
      </c>
      <c r="W606" s="22" t="s">
        <v>4651</v>
      </c>
    </row>
    <row r="607" spans="1:23">
      <c r="A607" s="6">
        <v>606</v>
      </c>
      <c r="B607" s="7" t="s">
        <v>653</v>
      </c>
      <c r="C607" s="344" t="s">
        <v>3305</v>
      </c>
      <c r="D607" s="343" t="s">
        <v>6671</v>
      </c>
      <c r="E607" s="22" t="s">
        <v>8276</v>
      </c>
      <c r="F607" s="60">
        <f t="shared" si="19"/>
        <v>48</v>
      </c>
      <c r="G607" s="344" t="s">
        <v>1162</v>
      </c>
      <c r="H607" s="343">
        <v>2</v>
      </c>
      <c r="S607" t="s">
        <v>3991</v>
      </c>
      <c r="T607" t="str">
        <f t="shared" si="18"/>
        <v>98</v>
      </c>
      <c r="U607" t="s">
        <v>2359</v>
      </c>
      <c r="V607" s="22" t="s">
        <v>2360</v>
      </c>
      <c r="W607" s="22" t="s">
        <v>2433</v>
      </c>
    </row>
    <row r="608" spans="1:23">
      <c r="A608" s="6">
        <v>607</v>
      </c>
      <c r="B608" s="7" t="s">
        <v>654</v>
      </c>
      <c r="C608" s="344" t="s">
        <v>3089</v>
      </c>
      <c r="D608" s="343" t="s">
        <v>6672</v>
      </c>
      <c r="E608" s="22" t="s">
        <v>8276</v>
      </c>
      <c r="F608" s="60">
        <f t="shared" si="19"/>
        <v>48</v>
      </c>
      <c r="G608" s="344" t="s">
        <v>1162</v>
      </c>
      <c r="H608" s="343">
        <v>3</v>
      </c>
      <c r="S608" t="s">
        <v>3992</v>
      </c>
      <c r="T608" t="str">
        <f t="shared" si="18"/>
        <v>99</v>
      </c>
      <c r="U608" t="s">
        <v>2359</v>
      </c>
      <c r="V608" s="22" t="s">
        <v>2360</v>
      </c>
      <c r="W608" s="22" t="s">
        <v>2469</v>
      </c>
    </row>
    <row r="609" spans="1:23">
      <c r="A609" s="6">
        <v>608</v>
      </c>
      <c r="B609" s="7" t="s">
        <v>655</v>
      </c>
      <c r="C609" s="344" t="s">
        <v>3095</v>
      </c>
      <c r="D609" s="343" t="s">
        <v>6673</v>
      </c>
      <c r="E609" s="22" t="s">
        <v>8276</v>
      </c>
      <c r="F609" s="60">
        <f t="shared" si="19"/>
        <v>48</v>
      </c>
      <c r="G609" s="344" t="s">
        <v>1168</v>
      </c>
      <c r="H609" s="343">
        <v>3</v>
      </c>
      <c r="S609" t="s">
        <v>3993</v>
      </c>
      <c r="T609" t="str">
        <f t="shared" si="18"/>
        <v>00</v>
      </c>
      <c r="U609" t="s">
        <v>2359</v>
      </c>
      <c r="V609" s="22" t="s">
        <v>2360</v>
      </c>
      <c r="W609" s="22" t="s">
        <v>2539</v>
      </c>
    </row>
    <row r="610" spans="1:23">
      <c r="A610" s="6">
        <v>609</v>
      </c>
      <c r="B610" s="7" t="s">
        <v>656</v>
      </c>
      <c r="C610" s="344" t="s">
        <v>3094</v>
      </c>
      <c r="D610" s="343" t="s">
        <v>6674</v>
      </c>
      <c r="E610" s="22" t="s">
        <v>8276</v>
      </c>
      <c r="F610" s="60">
        <f t="shared" si="19"/>
        <v>48</v>
      </c>
      <c r="G610" s="344" t="s">
        <v>1168</v>
      </c>
      <c r="H610" s="343">
        <v>4</v>
      </c>
      <c r="S610" t="s">
        <v>3994</v>
      </c>
      <c r="T610" t="str">
        <f t="shared" si="18"/>
        <v>01</v>
      </c>
      <c r="U610" t="s">
        <v>2359</v>
      </c>
      <c r="V610" s="22" t="s">
        <v>2360</v>
      </c>
      <c r="W610" s="22" t="s">
        <v>4929</v>
      </c>
    </row>
    <row r="611" spans="1:23">
      <c r="A611" s="6">
        <v>610</v>
      </c>
      <c r="B611" s="7" t="s">
        <v>657</v>
      </c>
      <c r="C611" s="344" t="s">
        <v>3097</v>
      </c>
      <c r="D611" s="343" t="s">
        <v>6675</v>
      </c>
      <c r="E611" s="22" t="s">
        <v>8276</v>
      </c>
      <c r="F611" s="60">
        <f t="shared" si="19"/>
        <v>48</v>
      </c>
      <c r="G611" s="344" t="s">
        <v>1168</v>
      </c>
      <c r="H611" s="343">
        <v>4</v>
      </c>
      <c r="S611" t="s">
        <v>3995</v>
      </c>
      <c r="T611" t="str">
        <f t="shared" si="18"/>
        <v>02</v>
      </c>
      <c r="U611" t="s">
        <v>2359</v>
      </c>
      <c r="V611" s="22" t="s">
        <v>2360</v>
      </c>
      <c r="W611" s="22" t="s">
        <v>4930</v>
      </c>
    </row>
    <row r="612" spans="1:23">
      <c r="A612" s="6">
        <v>611</v>
      </c>
      <c r="B612" s="7" t="s">
        <v>658</v>
      </c>
      <c r="C612" s="344" t="s">
        <v>3091</v>
      </c>
      <c r="D612" s="343" t="s">
        <v>6676</v>
      </c>
      <c r="E612" s="22" t="s">
        <v>8276</v>
      </c>
      <c r="F612" s="60">
        <f t="shared" si="19"/>
        <v>48</v>
      </c>
      <c r="G612" s="344" t="s">
        <v>1168</v>
      </c>
      <c r="H612" s="343">
        <v>4</v>
      </c>
      <c r="S612" t="s">
        <v>3996</v>
      </c>
      <c r="T612" t="str">
        <f t="shared" si="18"/>
        <v>00</v>
      </c>
      <c r="U612" t="s">
        <v>2359</v>
      </c>
      <c r="V612" s="22" t="s">
        <v>2360</v>
      </c>
      <c r="W612" s="22" t="s">
        <v>2634</v>
      </c>
    </row>
    <row r="613" spans="1:23">
      <c r="A613" s="6">
        <v>612</v>
      </c>
      <c r="B613" s="7" t="s">
        <v>659</v>
      </c>
      <c r="C613" s="344" t="s">
        <v>3092</v>
      </c>
      <c r="D613" s="343" t="s">
        <v>6677</v>
      </c>
      <c r="E613" s="22" t="s">
        <v>8276</v>
      </c>
      <c r="F613" s="60">
        <f t="shared" si="19"/>
        <v>48</v>
      </c>
      <c r="G613" s="344" t="s">
        <v>1168</v>
      </c>
      <c r="H613" s="343">
        <v>4</v>
      </c>
      <c r="S613" t="s">
        <v>3997</v>
      </c>
      <c r="T613" t="str">
        <f t="shared" si="18"/>
        <v>01</v>
      </c>
      <c r="U613" t="s">
        <v>2359</v>
      </c>
      <c r="V613" s="22" t="s">
        <v>2360</v>
      </c>
      <c r="W613" s="22" t="s">
        <v>2635</v>
      </c>
    </row>
    <row r="614" spans="1:23">
      <c r="A614" s="6">
        <v>613</v>
      </c>
      <c r="B614" s="7" t="s">
        <v>660</v>
      </c>
      <c r="C614" s="344" t="s">
        <v>3096</v>
      </c>
      <c r="D614" s="343" t="s">
        <v>6678</v>
      </c>
      <c r="E614" s="22" t="s">
        <v>8276</v>
      </c>
      <c r="F614" s="60">
        <f t="shared" si="19"/>
        <v>48</v>
      </c>
      <c r="G614" s="344" t="s">
        <v>1168</v>
      </c>
      <c r="H614" s="343">
        <v>4</v>
      </c>
      <c r="S614" t="s">
        <v>3998</v>
      </c>
      <c r="T614" t="str">
        <f t="shared" si="18"/>
        <v>00</v>
      </c>
      <c r="U614" t="s">
        <v>2359</v>
      </c>
      <c r="V614" s="22" t="s">
        <v>2360</v>
      </c>
      <c r="W614" s="22" t="s">
        <v>2454</v>
      </c>
    </row>
    <row r="615" spans="1:23">
      <c r="A615" s="6">
        <v>614</v>
      </c>
      <c r="B615" s="7" t="s">
        <v>661</v>
      </c>
      <c r="C615" s="344" t="s">
        <v>3093</v>
      </c>
      <c r="D615" s="343" t="s">
        <v>6679</v>
      </c>
      <c r="E615" s="22" t="s">
        <v>8276</v>
      </c>
      <c r="F615" s="60">
        <f t="shared" si="19"/>
        <v>48</v>
      </c>
      <c r="G615" s="344" t="s">
        <v>1168</v>
      </c>
      <c r="H615" s="343">
        <v>4</v>
      </c>
      <c r="S615" t="s">
        <v>3999</v>
      </c>
      <c r="T615" t="str">
        <f t="shared" si="18"/>
        <v>99</v>
      </c>
      <c r="U615" t="s">
        <v>2359</v>
      </c>
      <c r="V615" s="22" t="s">
        <v>2360</v>
      </c>
      <c r="W615" s="22" t="s">
        <v>2377</v>
      </c>
    </row>
    <row r="616" spans="1:23">
      <c r="A616" s="6">
        <v>615</v>
      </c>
      <c r="B616" s="7" t="s">
        <v>662</v>
      </c>
      <c r="C616" s="344" t="s">
        <v>3100</v>
      </c>
      <c r="D616" s="343" t="s">
        <v>6680</v>
      </c>
      <c r="E616" s="22" t="s">
        <v>8276</v>
      </c>
      <c r="F616" s="60">
        <f t="shared" si="19"/>
        <v>48</v>
      </c>
      <c r="G616" s="344" t="s">
        <v>1168</v>
      </c>
      <c r="H616" s="343">
        <v>3</v>
      </c>
      <c r="S616" t="s">
        <v>4000</v>
      </c>
      <c r="T616" t="str">
        <f t="shared" si="18"/>
        <v>01</v>
      </c>
      <c r="U616" t="s">
        <v>2359</v>
      </c>
      <c r="V616" s="22" t="s">
        <v>2360</v>
      </c>
      <c r="W616" s="22" t="s">
        <v>4931</v>
      </c>
    </row>
    <row r="617" spans="1:23">
      <c r="A617" s="6">
        <v>616</v>
      </c>
      <c r="B617" s="7" t="s">
        <v>663</v>
      </c>
      <c r="C617" s="344" t="s">
        <v>3101</v>
      </c>
      <c r="D617" s="343" t="s">
        <v>6681</v>
      </c>
      <c r="E617" s="22" t="s">
        <v>8276</v>
      </c>
      <c r="F617" s="60">
        <f t="shared" si="19"/>
        <v>48</v>
      </c>
      <c r="G617" s="344" t="s">
        <v>1168</v>
      </c>
      <c r="H617" s="343">
        <v>3</v>
      </c>
      <c r="S617" t="s">
        <v>4001</v>
      </c>
      <c r="T617" t="str">
        <f t="shared" si="18"/>
        <v>01</v>
      </c>
      <c r="U617" t="s">
        <v>2359</v>
      </c>
      <c r="V617" s="22" t="s">
        <v>2360</v>
      </c>
      <c r="W617" s="22" t="s">
        <v>4932</v>
      </c>
    </row>
    <row r="618" spans="1:23">
      <c r="A618" s="6">
        <v>617</v>
      </c>
      <c r="B618" s="7" t="s">
        <v>664</v>
      </c>
      <c r="C618" s="344" t="s">
        <v>3102</v>
      </c>
      <c r="D618" s="343" t="s">
        <v>6682</v>
      </c>
      <c r="E618" s="22" t="s">
        <v>8276</v>
      </c>
      <c r="F618" s="60">
        <f t="shared" si="19"/>
        <v>48</v>
      </c>
      <c r="G618" s="344" t="s">
        <v>1168</v>
      </c>
      <c r="H618" s="343">
        <v>2</v>
      </c>
      <c r="S618" t="s">
        <v>4002</v>
      </c>
      <c r="T618" t="str">
        <f t="shared" si="18"/>
        <v>98</v>
      </c>
      <c r="U618" t="s">
        <v>2359</v>
      </c>
      <c r="V618" s="22" t="s">
        <v>2360</v>
      </c>
      <c r="W618" s="22" t="s">
        <v>2480</v>
      </c>
    </row>
    <row r="619" spans="1:23">
      <c r="A619" s="6">
        <v>618</v>
      </c>
      <c r="B619" s="7" t="s">
        <v>665</v>
      </c>
      <c r="C619" s="344" t="s">
        <v>3254</v>
      </c>
      <c r="D619" s="343" t="s">
        <v>6683</v>
      </c>
      <c r="E619" s="22" t="s">
        <v>8276</v>
      </c>
      <c r="F619" s="60">
        <f t="shared" si="19"/>
        <v>48</v>
      </c>
      <c r="G619" s="344" t="s">
        <v>1168</v>
      </c>
      <c r="H619" s="343">
        <v>2</v>
      </c>
      <c r="S619" t="s">
        <v>4003</v>
      </c>
      <c r="T619" t="str">
        <f t="shared" si="18"/>
        <v>01</v>
      </c>
      <c r="U619" t="s">
        <v>2359</v>
      </c>
      <c r="V619" s="22" t="s">
        <v>2360</v>
      </c>
      <c r="W619" s="22" t="s">
        <v>4933</v>
      </c>
    </row>
    <row r="620" spans="1:23">
      <c r="A620" s="6">
        <v>619</v>
      </c>
      <c r="B620" s="7" t="s">
        <v>666</v>
      </c>
      <c r="C620" s="344" t="s">
        <v>3257</v>
      </c>
      <c r="D620" s="343" t="s">
        <v>6684</v>
      </c>
      <c r="E620" s="22" t="s">
        <v>8276</v>
      </c>
      <c r="F620" s="60">
        <f t="shared" si="19"/>
        <v>48</v>
      </c>
      <c r="G620" s="344" t="s">
        <v>1168</v>
      </c>
      <c r="H620" s="343">
        <v>2</v>
      </c>
      <c r="S620" t="s">
        <v>4004</v>
      </c>
      <c r="T620" t="str">
        <f t="shared" si="18"/>
        <v>02</v>
      </c>
      <c r="U620" t="s">
        <v>2359</v>
      </c>
      <c r="V620" s="22" t="s">
        <v>2360</v>
      </c>
      <c r="W620" s="22" t="s">
        <v>4934</v>
      </c>
    </row>
    <row r="621" spans="1:23">
      <c r="A621" s="6">
        <v>620</v>
      </c>
      <c r="B621" s="7" t="s">
        <v>667</v>
      </c>
      <c r="C621" s="344" t="s">
        <v>3359</v>
      </c>
      <c r="D621" s="343" t="s">
        <v>6685</v>
      </c>
      <c r="E621" s="22" t="s">
        <v>8276</v>
      </c>
      <c r="F621" s="60">
        <f t="shared" si="19"/>
        <v>48</v>
      </c>
      <c r="G621" s="344" t="s">
        <v>1168</v>
      </c>
      <c r="H621" s="343">
        <v>2</v>
      </c>
      <c r="S621" t="s">
        <v>4005</v>
      </c>
      <c r="T621" t="str">
        <f t="shared" si="18"/>
        <v>00</v>
      </c>
      <c r="U621" t="s">
        <v>2359</v>
      </c>
      <c r="V621" s="22" t="s">
        <v>2360</v>
      </c>
      <c r="W621" s="22" t="s">
        <v>2540</v>
      </c>
    </row>
    <row r="622" spans="1:23">
      <c r="A622" s="6">
        <v>621</v>
      </c>
      <c r="B622" s="7" t="s">
        <v>668</v>
      </c>
      <c r="C622" s="344" t="s">
        <v>3387</v>
      </c>
      <c r="D622" s="343" t="s">
        <v>6686</v>
      </c>
      <c r="E622" s="22" t="s">
        <v>8276</v>
      </c>
      <c r="F622" s="60">
        <f t="shared" si="19"/>
        <v>48</v>
      </c>
      <c r="G622" s="344" t="s">
        <v>1168</v>
      </c>
      <c r="H622" s="343">
        <v>2</v>
      </c>
      <c r="S622" t="s">
        <v>4006</v>
      </c>
      <c r="T622" t="str">
        <f t="shared" si="18"/>
        <v>02</v>
      </c>
      <c r="U622" t="s">
        <v>2359</v>
      </c>
      <c r="V622" s="22" t="s">
        <v>2360</v>
      </c>
      <c r="W622" s="22" t="s">
        <v>4935</v>
      </c>
    </row>
    <row r="623" spans="1:23">
      <c r="A623" s="6">
        <v>622</v>
      </c>
      <c r="B623" s="7" t="s">
        <v>669</v>
      </c>
      <c r="C623" s="344" t="s">
        <v>3256</v>
      </c>
      <c r="D623" s="343" t="s">
        <v>6687</v>
      </c>
      <c r="E623" s="22" t="s">
        <v>8276</v>
      </c>
      <c r="F623" s="60">
        <f t="shared" si="19"/>
        <v>48</v>
      </c>
      <c r="G623" s="344" t="s">
        <v>1168</v>
      </c>
      <c r="H623" s="343">
        <v>2</v>
      </c>
      <c r="S623" t="s">
        <v>4007</v>
      </c>
      <c r="T623" t="str">
        <f t="shared" si="18"/>
        <v>02</v>
      </c>
      <c r="U623" t="s">
        <v>2359</v>
      </c>
      <c r="V623" s="22" t="s">
        <v>2360</v>
      </c>
      <c r="W623" s="22" t="s">
        <v>4936</v>
      </c>
    </row>
    <row r="624" spans="1:23">
      <c r="A624" s="6">
        <v>623</v>
      </c>
      <c r="B624" s="7" t="s">
        <v>670</v>
      </c>
      <c r="C624" s="344" t="s">
        <v>3098</v>
      </c>
      <c r="D624" s="343" t="s">
        <v>6688</v>
      </c>
      <c r="E624" s="22" t="s">
        <v>8276</v>
      </c>
      <c r="F624" s="60">
        <f t="shared" si="19"/>
        <v>48</v>
      </c>
      <c r="G624" s="344" t="s">
        <v>1168</v>
      </c>
      <c r="H624" s="343">
        <v>4</v>
      </c>
      <c r="S624" t="s">
        <v>4008</v>
      </c>
      <c r="T624" t="str">
        <f t="shared" si="18"/>
        <v>01</v>
      </c>
      <c r="U624" t="s">
        <v>2359</v>
      </c>
      <c r="V624" s="22" t="s">
        <v>2360</v>
      </c>
      <c r="W624" s="22" t="s">
        <v>4937</v>
      </c>
    </row>
    <row r="625" spans="1:23">
      <c r="A625" s="6">
        <v>624</v>
      </c>
      <c r="B625" s="7" t="s">
        <v>671</v>
      </c>
      <c r="C625" s="344" t="s">
        <v>3255</v>
      </c>
      <c r="D625" s="343" t="s">
        <v>6689</v>
      </c>
      <c r="E625" s="22" t="s">
        <v>8276</v>
      </c>
      <c r="F625" s="60">
        <f t="shared" si="19"/>
        <v>48</v>
      </c>
      <c r="G625" s="344" t="s">
        <v>1168</v>
      </c>
      <c r="H625" s="343">
        <v>2</v>
      </c>
      <c r="S625" t="s">
        <v>4009</v>
      </c>
      <c r="T625" t="str">
        <f t="shared" si="18"/>
        <v>99</v>
      </c>
      <c r="U625" t="s">
        <v>2359</v>
      </c>
      <c r="V625" s="22" t="s">
        <v>2360</v>
      </c>
      <c r="W625" s="22" t="s">
        <v>2375</v>
      </c>
    </row>
    <row r="626" spans="1:23">
      <c r="A626" s="6">
        <v>625</v>
      </c>
      <c r="B626" s="7" t="s">
        <v>672</v>
      </c>
      <c r="C626" s="344" t="s">
        <v>3346</v>
      </c>
      <c r="D626" s="343" t="s">
        <v>6690</v>
      </c>
      <c r="E626" s="22" t="s">
        <v>8276</v>
      </c>
      <c r="F626" s="60">
        <f t="shared" si="19"/>
        <v>48</v>
      </c>
      <c r="G626" s="344" t="s">
        <v>1168</v>
      </c>
      <c r="H626" s="343">
        <v>2</v>
      </c>
      <c r="S626" t="s">
        <v>4010</v>
      </c>
      <c r="T626" t="str">
        <f t="shared" si="18"/>
        <v>00</v>
      </c>
      <c r="U626" t="s">
        <v>2359</v>
      </c>
      <c r="V626" s="22" t="s">
        <v>2360</v>
      </c>
      <c r="W626" s="22" t="s">
        <v>2408</v>
      </c>
    </row>
    <row r="627" spans="1:23">
      <c r="A627" s="6">
        <v>626</v>
      </c>
      <c r="B627" s="7" t="s">
        <v>673</v>
      </c>
      <c r="C627" s="344" t="s">
        <v>3314</v>
      </c>
      <c r="D627" s="343" t="s">
        <v>6691</v>
      </c>
      <c r="E627" s="22" t="s">
        <v>8276</v>
      </c>
      <c r="F627" s="60">
        <f t="shared" si="19"/>
        <v>48</v>
      </c>
      <c r="G627" s="344" t="s">
        <v>1168</v>
      </c>
      <c r="H627" s="343">
        <v>2</v>
      </c>
      <c r="S627" t="s">
        <v>4011</v>
      </c>
      <c r="T627" t="str">
        <f t="shared" si="18"/>
        <v>00</v>
      </c>
      <c r="U627" t="s">
        <v>2359</v>
      </c>
      <c r="V627" s="22" t="s">
        <v>2360</v>
      </c>
      <c r="W627" s="22" t="s">
        <v>2575</v>
      </c>
    </row>
    <row r="628" spans="1:23">
      <c r="A628" s="6">
        <v>627</v>
      </c>
      <c r="B628" s="7" t="s">
        <v>674</v>
      </c>
      <c r="C628" s="344" t="s">
        <v>3199</v>
      </c>
      <c r="D628" s="343" t="s">
        <v>6692</v>
      </c>
      <c r="E628" s="22" t="s">
        <v>8276</v>
      </c>
      <c r="F628" s="60">
        <f t="shared" si="19"/>
        <v>48</v>
      </c>
      <c r="G628" s="344" t="s">
        <v>1168</v>
      </c>
      <c r="H628" s="343">
        <v>2</v>
      </c>
      <c r="S628" t="s">
        <v>4012</v>
      </c>
      <c r="T628" t="str">
        <f t="shared" si="18"/>
        <v>01</v>
      </c>
      <c r="U628" t="s">
        <v>2359</v>
      </c>
      <c r="V628" s="22" t="s">
        <v>2360</v>
      </c>
      <c r="W628" s="22" t="s">
        <v>4938</v>
      </c>
    </row>
    <row r="629" spans="1:23">
      <c r="A629" s="6">
        <v>628</v>
      </c>
      <c r="B629" s="7" t="s">
        <v>675</v>
      </c>
      <c r="C629" s="344" t="s">
        <v>3099</v>
      </c>
      <c r="D629" s="343" t="s">
        <v>6693</v>
      </c>
      <c r="E629" s="22" t="s">
        <v>8276</v>
      </c>
      <c r="F629" s="60">
        <f t="shared" si="19"/>
        <v>48</v>
      </c>
      <c r="G629" s="344" t="s">
        <v>1168</v>
      </c>
      <c r="H629" s="343">
        <v>4</v>
      </c>
      <c r="S629" t="s">
        <v>4013</v>
      </c>
      <c r="T629" t="str">
        <f t="shared" si="18"/>
        <v>01</v>
      </c>
      <c r="U629" t="s">
        <v>2359</v>
      </c>
      <c r="V629" s="22" t="s">
        <v>2360</v>
      </c>
      <c r="W629" s="22" t="s">
        <v>4929</v>
      </c>
    </row>
    <row r="630" spans="1:23">
      <c r="A630" s="6">
        <v>629</v>
      </c>
      <c r="B630" s="7" t="s">
        <v>676</v>
      </c>
      <c r="C630" s="344" t="s">
        <v>7350</v>
      </c>
      <c r="D630" s="343" t="s">
        <v>6694</v>
      </c>
      <c r="E630" s="22" t="s">
        <v>8276</v>
      </c>
      <c r="F630" s="60">
        <f t="shared" si="19"/>
        <v>48</v>
      </c>
      <c r="G630" s="344" t="s">
        <v>1168</v>
      </c>
      <c r="H630" s="343">
        <v>2</v>
      </c>
      <c r="S630" t="s">
        <v>4014</v>
      </c>
      <c r="T630" t="str">
        <f t="shared" si="18"/>
        <v>02</v>
      </c>
      <c r="U630" t="s">
        <v>2359</v>
      </c>
      <c r="V630" s="22" t="s">
        <v>2360</v>
      </c>
      <c r="W630" s="22" t="s">
        <v>4766</v>
      </c>
    </row>
    <row r="631" spans="1:23">
      <c r="A631" s="6">
        <v>630</v>
      </c>
      <c r="B631" s="7" t="s">
        <v>677</v>
      </c>
      <c r="C631" s="344" t="s">
        <v>3347</v>
      </c>
      <c r="D631" s="343" t="s">
        <v>6695</v>
      </c>
      <c r="E631" s="22" t="s">
        <v>8276</v>
      </c>
      <c r="F631" s="60">
        <f t="shared" si="19"/>
        <v>48</v>
      </c>
      <c r="G631" s="344" t="s">
        <v>1168</v>
      </c>
      <c r="H631" s="343">
        <v>2</v>
      </c>
      <c r="S631" t="s">
        <v>4015</v>
      </c>
      <c r="T631" t="str">
        <f t="shared" si="18"/>
        <v>02</v>
      </c>
      <c r="U631" t="s">
        <v>2359</v>
      </c>
      <c r="V631" s="22" t="s">
        <v>2360</v>
      </c>
      <c r="W631" s="22" t="s">
        <v>4939</v>
      </c>
    </row>
    <row r="632" spans="1:23">
      <c r="A632" s="6">
        <v>631</v>
      </c>
      <c r="B632" s="7" t="s">
        <v>678</v>
      </c>
      <c r="C632" s="344" t="s">
        <v>3138</v>
      </c>
      <c r="D632" s="343" t="s">
        <v>6696</v>
      </c>
      <c r="E632" s="22" t="s">
        <v>8276</v>
      </c>
      <c r="F632" s="60">
        <f t="shared" si="19"/>
        <v>48</v>
      </c>
      <c r="G632" s="344" t="s">
        <v>1170</v>
      </c>
      <c r="H632" s="343">
        <v>4</v>
      </c>
      <c r="S632" t="s">
        <v>4016</v>
      </c>
      <c r="T632" t="str">
        <f t="shared" si="18"/>
        <v>02</v>
      </c>
      <c r="U632" t="s">
        <v>2359</v>
      </c>
      <c r="V632" s="22" t="s">
        <v>2360</v>
      </c>
      <c r="W632" s="22" t="s">
        <v>4762</v>
      </c>
    </row>
    <row r="633" spans="1:23">
      <c r="A633" s="6">
        <v>632</v>
      </c>
      <c r="B633" s="7" t="s">
        <v>679</v>
      </c>
      <c r="C633" s="344" t="s">
        <v>3139</v>
      </c>
      <c r="D633" s="343" t="s">
        <v>6697</v>
      </c>
      <c r="E633" s="22" t="s">
        <v>8276</v>
      </c>
      <c r="F633" s="60">
        <f t="shared" si="19"/>
        <v>48</v>
      </c>
      <c r="G633" s="344" t="s">
        <v>1170</v>
      </c>
      <c r="H633" s="343">
        <v>3</v>
      </c>
      <c r="S633" t="s">
        <v>4017</v>
      </c>
      <c r="T633" t="str">
        <f t="shared" si="18"/>
        <v>02</v>
      </c>
      <c r="U633" t="s">
        <v>2359</v>
      </c>
      <c r="V633" s="22" t="s">
        <v>2360</v>
      </c>
      <c r="W633" s="22" t="s">
        <v>4940</v>
      </c>
    </row>
    <row r="634" spans="1:23">
      <c r="A634" s="6">
        <v>633</v>
      </c>
      <c r="B634" s="7" t="s">
        <v>680</v>
      </c>
      <c r="C634" s="344" t="s">
        <v>3141</v>
      </c>
      <c r="D634" s="343" t="s">
        <v>6698</v>
      </c>
      <c r="E634" s="22" t="s">
        <v>8276</v>
      </c>
      <c r="F634" s="60">
        <f t="shared" si="19"/>
        <v>48</v>
      </c>
      <c r="G634" s="344" t="s">
        <v>1170</v>
      </c>
      <c r="H634" s="343">
        <v>3</v>
      </c>
      <c r="S634" t="s">
        <v>4018</v>
      </c>
      <c r="T634" t="str">
        <f t="shared" si="18"/>
        <v>02</v>
      </c>
      <c r="U634" t="s">
        <v>2359</v>
      </c>
      <c r="V634" s="22" t="s">
        <v>2360</v>
      </c>
      <c r="W634" s="22" t="s">
        <v>4792</v>
      </c>
    </row>
    <row r="635" spans="1:23">
      <c r="A635" s="6">
        <v>634</v>
      </c>
      <c r="B635" s="7" t="s">
        <v>681</v>
      </c>
      <c r="C635" s="344" t="s">
        <v>3140</v>
      </c>
      <c r="D635" s="343" t="s">
        <v>6699</v>
      </c>
      <c r="E635" s="22" t="s">
        <v>8276</v>
      </c>
      <c r="F635" s="60">
        <f t="shared" si="19"/>
        <v>48</v>
      </c>
      <c r="G635" s="344" t="s">
        <v>1170</v>
      </c>
      <c r="H635" s="343">
        <v>2</v>
      </c>
      <c r="S635" t="s">
        <v>4019</v>
      </c>
      <c r="T635" t="str">
        <f t="shared" si="18"/>
        <v>01</v>
      </c>
      <c r="U635" t="s">
        <v>2359</v>
      </c>
      <c r="V635" s="22" t="s">
        <v>2360</v>
      </c>
      <c r="W635" s="22" t="s">
        <v>4941</v>
      </c>
    </row>
    <row r="636" spans="1:23">
      <c r="A636" s="6">
        <v>635</v>
      </c>
      <c r="B636" s="7" t="s">
        <v>682</v>
      </c>
      <c r="C636" s="344" t="s">
        <v>3317</v>
      </c>
      <c r="D636" s="343" t="s">
        <v>6700</v>
      </c>
      <c r="E636" s="22" t="s">
        <v>8276</v>
      </c>
      <c r="F636" s="60">
        <f t="shared" si="19"/>
        <v>48</v>
      </c>
      <c r="G636" s="344" t="s">
        <v>1170</v>
      </c>
      <c r="H636" s="343">
        <v>2</v>
      </c>
      <c r="S636" t="s">
        <v>4020</v>
      </c>
      <c r="T636" t="str">
        <f t="shared" si="18"/>
        <v>02</v>
      </c>
      <c r="U636" t="s">
        <v>2359</v>
      </c>
      <c r="V636" s="22" t="s">
        <v>2360</v>
      </c>
      <c r="W636" s="22" t="s">
        <v>4574</v>
      </c>
    </row>
    <row r="637" spans="1:23">
      <c r="A637" s="6">
        <v>636</v>
      </c>
      <c r="B637" s="7" t="s">
        <v>683</v>
      </c>
      <c r="C637" s="344" t="s">
        <v>3318</v>
      </c>
      <c r="D637" s="343" t="s">
        <v>6701</v>
      </c>
      <c r="E637" s="22" t="s">
        <v>8276</v>
      </c>
      <c r="F637" s="60">
        <f t="shared" si="19"/>
        <v>48</v>
      </c>
      <c r="G637" s="344" t="s">
        <v>1170</v>
      </c>
      <c r="H637" s="343">
        <v>2</v>
      </c>
      <c r="S637" t="s">
        <v>4021</v>
      </c>
      <c r="T637" t="str">
        <f t="shared" si="18"/>
        <v>01</v>
      </c>
      <c r="U637" t="s">
        <v>2359</v>
      </c>
      <c r="V637" s="22" t="s">
        <v>2360</v>
      </c>
      <c r="W637" s="22" t="s">
        <v>4942</v>
      </c>
    </row>
    <row r="638" spans="1:23">
      <c r="A638" s="6">
        <v>637</v>
      </c>
      <c r="B638" s="7" t="s">
        <v>684</v>
      </c>
      <c r="C638" s="344" t="s">
        <v>3319</v>
      </c>
      <c r="D638" s="343" t="s">
        <v>6702</v>
      </c>
      <c r="E638" s="22" t="s">
        <v>8276</v>
      </c>
      <c r="F638" s="60">
        <f t="shared" si="19"/>
        <v>48</v>
      </c>
      <c r="G638" s="344" t="s">
        <v>1170</v>
      </c>
      <c r="H638" s="343">
        <v>2</v>
      </c>
      <c r="S638" t="s">
        <v>4022</v>
      </c>
      <c r="T638" t="str">
        <f t="shared" si="18"/>
        <v>98</v>
      </c>
      <c r="U638" t="s">
        <v>2359</v>
      </c>
      <c r="V638" s="22" t="s">
        <v>2360</v>
      </c>
      <c r="W638" s="22" t="s">
        <v>2367</v>
      </c>
    </row>
    <row r="639" spans="1:23">
      <c r="A639" s="6">
        <v>638</v>
      </c>
      <c r="B639" s="7" t="s">
        <v>685</v>
      </c>
      <c r="C639" s="344" t="s">
        <v>1983</v>
      </c>
      <c r="D639" s="343" t="s">
        <v>6703</v>
      </c>
      <c r="E639" s="22" t="s">
        <v>8276</v>
      </c>
      <c r="F639" s="60">
        <f t="shared" si="19"/>
        <v>48</v>
      </c>
      <c r="G639" s="344" t="s">
        <v>1154</v>
      </c>
      <c r="H639" s="343" t="s">
        <v>241</v>
      </c>
      <c r="S639" t="s">
        <v>4023</v>
      </c>
      <c r="T639" t="str">
        <f t="shared" si="18"/>
        <v>00</v>
      </c>
      <c r="U639" t="s">
        <v>2359</v>
      </c>
      <c r="V639" s="22" t="s">
        <v>2360</v>
      </c>
      <c r="W639" s="22" t="s">
        <v>2447</v>
      </c>
    </row>
    <row r="640" spans="1:23">
      <c r="A640" s="6">
        <v>639</v>
      </c>
      <c r="B640" s="7" t="s">
        <v>686</v>
      </c>
      <c r="C640" s="344" t="s">
        <v>2909</v>
      </c>
      <c r="D640" s="343" t="s">
        <v>6704</v>
      </c>
      <c r="E640" s="22" t="s">
        <v>8276</v>
      </c>
      <c r="F640" s="60">
        <f t="shared" si="19"/>
        <v>48</v>
      </c>
      <c r="G640" s="344" t="s">
        <v>1154</v>
      </c>
      <c r="H640" s="343">
        <v>4</v>
      </c>
      <c r="S640" t="s">
        <v>4024</v>
      </c>
      <c r="T640" t="str">
        <f t="shared" si="18"/>
        <v>01</v>
      </c>
      <c r="U640" t="s">
        <v>2359</v>
      </c>
      <c r="V640" s="22" t="s">
        <v>2360</v>
      </c>
      <c r="W640" s="22" t="s">
        <v>2587</v>
      </c>
    </row>
    <row r="641" spans="1:23">
      <c r="A641" s="6">
        <v>640</v>
      </c>
      <c r="B641" s="7" t="s">
        <v>687</v>
      </c>
      <c r="C641" s="344" t="s">
        <v>2914</v>
      </c>
      <c r="D641" s="343" t="s">
        <v>6705</v>
      </c>
      <c r="E641" s="22" t="s">
        <v>8276</v>
      </c>
      <c r="F641" s="60">
        <f t="shared" si="19"/>
        <v>48</v>
      </c>
      <c r="G641" s="344" t="s">
        <v>1154</v>
      </c>
      <c r="H641" s="343">
        <v>4</v>
      </c>
      <c r="S641" t="s">
        <v>4025</v>
      </c>
      <c r="T641" t="str">
        <f t="shared" si="18"/>
        <v>99</v>
      </c>
      <c r="U641" t="s">
        <v>2359</v>
      </c>
      <c r="V641" s="22" t="s">
        <v>2360</v>
      </c>
      <c r="W641" s="22" t="s">
        <v>2376</v>
      </c>
    </row>
    <row r="642" spans="1:23">
      <c r="A642" s="6">
        <v>641</v>
      </c>
      <c r="B642" s="7" t="s">
        <v>688</v>
      </c>
      <c r="C642" s="344" t="s">
        <v>2916</v>
      </c>
      <c r="D642" s="343" t="s">
        <v>6706</v>
      </c>
      <c r="E642" s="22" t="s">
        <v>8276</v>
      </c>
      <c r="F642" s="60">
        <f t="shared" si="19"/>
        <v>48</v>
      </c>
      <c r="G642" s="344" t="s">
        <v>1154</v>
      </c>
      <c r="H642" s="343">
        <v>4</v>
      </c>
      <c r="S642" t="s">
        <v>4026</v>
      </c>
      <c r="T642" t="str">
        <f t="shared" ref="T642:T705" si="20">LEFT(W642,2)</f>
        <v>00</v>
      </c>
      <c r="U642" t="s">
        <v>2359</v>
      </c>
      <c r="V642" s="22" t="s">
        <v>2360</v>
      </c>
      <c r="W642" s="22" t="s">
        <v>2490</v>
      </c>
    </row>
    <row r="643" spans="1:23">
      <c r="A643" s="6">
        <v>642</v>
      </c>
      <c r="B643" s="7" t="s">
        <v>689</v>
      </c>
      <c r="C643" s="344" t="s">
        <v>2928</v>
      </c>
      <c r="D643" s="343" t="s">
        <v>6707</v>
      </c>
      <c r="E643" s="22" t="s">
        <v>8276</v>
      </c>
      <c r="F643" s="60">
        <f t="shared" si="19"/>
        <v>48</v>
      </c>
      <c r="G643" s="344" t="s">
        <v>1154</v>
      </c>
      <c r="H643" s="343">
        <v>4</v>
      </c>
      <c r="S643" t="s">
        <v>4027</v>
      </c>
      <c r="T643" t="str">
        <f t="shared" si="20"/>
        <v>01</v>
      </c>
      <c r="U643" t="s">
        <v>2359</v>
      </c>
      <c r="V643" s="22" t="s">
        <v>2360</v>
      </c>
      <c r="W643" s="22" t="s">
        <v>4744</v>
      </c>
    </row>
    <row r="644" spans="1:23">
      <c r="A644" s="6">
        <v>643</v>
      </c>
      <c r="B644" s="7" t="s">
        <v>690</v>
      </c>
      <c r="C644" s="344" t="s">
        <v>2898</v>
      </c>
      <c r="D644" s="343" t="s">
        <v>6708</v>
      </c>
      <c r="E644" s="22" t="s">
        <v>8276</v>
      </c>
      <c r="F644" s="60">
        <f t="shared" ref="F644:F707" si="21">VLOOKUP(E644,$N$2:$O$49,2,FALSE)</f>
        <v>48</v>
      </c>
      <c r="G644" s="344" t="s">
        <v>1154</v>
      </c>
      <c r="H644" s="343">
        <v>4</v>
      </c>
      <c r="S644" t="s">
        <v>4028</v>
      </c>
      <c r="T644" t="str">
        <f t="shared" si="20"/>
        <v>99</v>
      </c>
      <c r="U644" t="s">
        <v>2359</v>
      </c>
      <c r="V644" s="22" t="s">
        <v>2360</v>
      </c>
      <c r="W644" s="22" t="s">
        <v>2412</v>
      </c>
    </row>
    <row r="645" spans="1:23">
      <c r="A645" s="6">
        <v>644</v>
      </c>
      <c r="B645" s="7" t="s">
        <v>691</v>
      </c>
      <c r="C645" s="344" t="s">
        <v>2948</v>
      </c>
      <c r="D645" s="343" t="s">
        <v>6709</v>
      </c>
      <c r="E645" s="22" t="s">
        <v>8276</v>
      </c>
      <c r="F645" s="60">
        <f t="shared" si="21"/>
        <v>48</v>
      </c>
      <c r="G645" s="344" t="s">
        <v>1154</v>
      </c>
      <c r="H645" s="343">
        <v>4</v>
      </c>
      <c r="S645" t="s">
        <v>4029</v>
      </c>
      <c r="T645" t="str">
        <f t="shared" si="20"/>
        <v>00</v>
      </c>
      <c r="U645" t="s">
        <v>2359</v>
      </c>
      <c r="V645" s="22" t="s">
        <v>2360</v>
      </c>
      <c r="W645" s="22" t="s">
        <v>2616</v>
      </c>
    </row>
    <row r="646" spans="1:23">
      <c r="A646" s="6">
        <v>645</v>
      </c>
      <c r="B646" s="7" t="s">
        <v>692</v>
      </c>
      <c r="C646" s="344" t="s">
        <v>2927</v>
      </c>
      <c r="D646" s="343" t="s">
        <v>6710</v>
      </c>
      <c r="E646" s="22" t="s">
        <v>8276</v>
      </c>
      <c r="F646" s="60">
        <f t="shared" si="21"/>
        <v>48</v>
      </c>
      <c r="G646" s="344" t="s">
        <v>1154</v>
      </c>
      <c r="H646" s="343">
        <v>4</v>
      </c>
      <c r="S646" t="s">
        <v>4030</v>
      </c>
      <c r="T646" t="str">
        <f t="shared" si="20"/>
        <v>00</v>
      </c>
      <c r="U646" t="s">
        <v>2359</v>
      </c>
      <c r="V646" s="22" t="s">
        <v>2360</v>
      </c>
      <c r="W646" s="22" t="s">
        <v>2520</v>
      </c>
    </row>
    <row r="647" spans="1:23">
      <c r="A647" s="6">
        <v>646</v>
      </c>
      <c r="B647" s="7" t="s">
        <v>693</v>
      </c>
      <c r="C647" s="344" t="s">
        <v>2958</v>
      </c>
      <c r="D647" s="343" t="s">
        <v>6711</v>
      </c>
      <c r="E647" s="22" t="s">
        <v>8276</v>
      </c>
      <c r="F647" s="60">
        <f t="shared" si="21"/>
        <v>48</v>
      </c>
      <c r="G647" s="344" t="s">
        <v>1154</v>
      </c>
      <c r="H647" s="343">
        <v>4</v>
      </c>
      <c r="S647" t="s">
        <v>4031</v>
      </c>
      <c r="T647" t="str">
        <f t="shared" si="20"/>
        <v>98</v>
      </c>
      <c r="U647" t="s">
        <v>2359</v>
      </c>
      <c r="V647" s="22" t="s">
        <v>2360</v>
      </c>
      <c r="W647" s="22" t="s">
        <v>2431</v>
      </c>
    </row>
    <row r="648" spans="1:23">
      <c r="A648" s="6">
        <v>647</v>
      </c>
      <c r="B648" s="7" t="s">
        <v>694</v>
      </c>
      <c r="C648" s="344" t="s">
        <v>2920</v>
      </c>
      <c r="D648" s="343" t="s">
        <v>6712</v>
      </c>
      <c r="E648" s="22" t="s">
        <v>8276</v>
      </c>
      <c r="F648" s="60">
        <f t="shared" si="21"/>
        <v>48</v>
      </c>
      <c r="G648" s="344" t="s">
        <v>1154</v>
      </c>
      <c r="H648" s="343">
        <v>4</v>
      </c>
      <c r="S648" t="s">
        <v>4032</v>
      </c>
      <c r="T648" t="str">
        <f t="shared" si="20"/>
        <v>00</v>
      </c>
      <c r="U648" t="s">
        <v>2359</v>
      </c>
      <c r="V648" s="22" t="s">
        <v>2360</v>
      </c>
      <c r="W648" s="22" t="s">
        <v>2515</v>
      </c>
    </row>
    <row r="649" spans="1:23">
      <c r="A649" s="6">
        <v>648</v>
      </c>
      <c r="B649" s="7" t="s">
        <v>695</v>
      </c>
      <c r="C649" s="344" t="s">
        <v>2917</v>
      </c>
      <c r="D649" s="343" t="s">
        <v>6713</v>
      </c>
      <c r="E649" s="22" t="s">
        <v>8276</v>
      </c>
      <c r="F649" s="60">
        <f t="shared" si="21"/>
        <v>48</v>
      </c>
      <c r="G649" s="344" t="s">
        <v>1154</v>
      </c>
      <c r="H649" s="343">
        <v>4</v>
      </c>
      <c r="S649" t="s">
        <v>4033</v>
      </c>
      <c r="T649" t="str">
        <f t="shared" si="20"/>
        <v>00</v>
      </c>
      <c r="U649" t="s">
        <v>2359</v>
      </c>
      <c r="V649" s="22" t="s">
        <v>2360</v>
      </c>
      <c r="W649" s="22" t="s">
        <v>2627</v>
      </c>
    </row>
    <row r="650" spans="1:23">
      <c r="A650" s="6">
        <v>649</v>
      </c>
      <c r="B650" s="7" t="s">
        <v>696</v>
      </c>
      <c r="C650" s="344" t="s">
        <v>2921</v>
      </c>
      <c r="D650" s="343" t="s">
        <v>6714</v>
      </c>
      <c r="E650" s="22" t="s">
        <v>8276</v>
      </c>
      <c r="F650" s="60">
        <f t="shared" si="21"/>
        <v>48</v>
      </c>
      <c r="G650" s="344" t="s">
        <v>1154</v>
      </c>
      <c r="H650" s="343">
        <v>4</v>
      </c>
      <c r="S650" t="s">
        <v>4034</v>
      </c>
      <c r="T650" t="str">
        <f t="shared" si="20"/>
        <v>00</v>
      </c>
      <c r="U650" t="s">
        <v>2359</v>
      </c>
      <c r="V650" s="22" t="s">
        <v>2360</v>
      </c>
      <c r="W650" s="22" t="s">
        <v>2597</v>
      </c>
    </row>
    <row r="651" spans="1:23">
      <c r="A651" s="6">
        <v>650</v>
      </c>
      <c r="B651" s="7" t="s">
        <v>697</v>
      </c>
      <c r="C651" s="345" t="s">
        <v>2959</v>
      </c>
      <c r="D651" s="343" t="s">
        <v>6715</v>
      </c>
      <c r="E651" s="22" t="s">
        <v>8276</v>
      </c>
      <c r="F651" s="60">
        <f t="shared" si="21"/>
        <v>48</v>
      </c>
      <c r="G651" s="345" t="s">
        <v>1154</v>
      </c>
      <c r="H651" s="345">
        <v>4</v>
      </c>
      <c r="S651" t="s">
        <v>4035</v>
      </c>
      <c r="T651" t="str">
        <f t="shared" si="20"/>
        <v>00</v>
      </c>
      <c r="U651" t="s">
        <v>2359</v>
      </c>
      <c r="V651" s="80" t="s">
        <v>2360</v>
      </c>
      <c r="W651" s="80" t="s">
        <v>2615</v>
      </c>
    </row>
    <row r="652" spans="1:23">
      <c r="A652" s="6">
        <v>651</v>
      </c>
      <c r="B652" s="7" t="s">
        <v>698</v>
      </c>
      <c r="C652" s="345" t="s">
        <v>2907</v>
      </c>
      <c r="D652" s="343" t="s">
        <v>6716</v>
      </c>
      <c r="E652" s="22" t="s">
        <v>8276</v>
      </c>
      <c r="F652" s="60">
        <f t="shared" si="21"/>
        <v>48</v>
      </c>
      <c r="G652" s="345" t="s">
        <v>1154</v>
      </c>
      <c r="H652" s="345">
        <v>4</v>
      </c>
      <c r="S652" t="s">
        <v>4036</v>
      </c>
      <c r="T652" t="str">
        <f t="shared" si="20"/>
        <v>02</v>
      </c>
      <c r="U652" t="s">
        <v>2359</v>
      </c>
      <c r="V652" s="80" t="s">
        <v>2360</v>
      </c>
      <c r="W652" s="80" t="s">
        <v>4943</v>
      </c>
    </row>
    <row r="653" spans="1:23">
      <c r="A653" s="6">
        <v>652</v>
      </c>
      <c r="B653" s="7" t="s">
        <v>699</v>
      </c>
      <c r="C653" s="345" t="s">
        <v>2954</v>
      </c>
      <c r="D653" s="343" t="s">
        <v>6717</v>
      </c>
      <c r="E653" s="22" t="s">
        <v>8276</v>
      </c>
      <c r="F653" s="60">
        <f t="shared" si="21"/>
        <v>48</v>
      </c>
      <c r="G653" s="345" t="s">
        <v>1154</v>
      </c>
      <c r="H653" s="345">
        <v>4</v>
      </c>
      <c r="S653" t="s">
        <v>4037</v>
      </c>
      <c r="T653" t="str">
        <f t="shared" si="20"/>
        <v>99</v>
      </c>
      <c r="U653" t="s">
        <v>2359</v>
      </c>
      <c r="V653" s="80" t="s">
        <v>2360</v>
      </c>
      <c r="W653" s="80" t="s">
        <v>2481</v>
      </c>
    </row>
    <row r="654" spans="1:23">
      <c r="A654" s="6">
        <v>653</v>
      </c>
      <c r="B654" s="7" t="s">
        <v>700</v>
      </c>
      <c r="C654" s="345" t="s">
        <v>2944</v>
      </c>
      <c r="D654" s="343" t="s">
        <v>6718</v>
      </c>
      <c r="E654" s="22" t="s">
        <v>8276</v>
      </c>
      <c r="F654" s="60">
        <f t="shared" si="21"/>
        <v>48</v>
      </c>
      <c r="G654" s="345" t="s">
        <v>1154</v>
      </c>
      <c r="H654" s="345">
        <v>4</v>
      </c>
      <c r="S654" t="s">
        <v>4038</v>
      </c>
      <c r="T654" t="str">
        <f t="shared" si="20"/>
        <v>01</v>
      </c>
      <c r="U654" t="s">
        <v>2359</v>
      </c>
      <c r="V654" s="80" t="s">
        <v>2360</v>
      </c>
      <c r="W654" s="80" t="s">
        <v>4944</v>
      </c>
    </row>
    <row r="655" spans="1:23">
      <c r="A655" s="6">
        <v>654</v>
      </c>
      <c r="B655" s="7" t="s">
        <v>701</v>
      </c>
      <c r="C655" s="345" t="s">
        <v>2896</v>
      </c>
      <c r="D655" s="343" t="s">
        <v>6719</v>
      </c>
      <c r="E655" s="22" t="s">
        <v>8276</v>
      </c>
      <c r="F655" s="60">
        <f t="shared" si="21"/>
        <v>48</v>
      </c>
      <c r="G655" s="345" t="s">
        <v>1154</v>
      </c>
      <c r="H655" s="345">
        <v>4</v>
      </c>
      <c r="S655" t="s">
        <v>4039</v>
      </c>
      <c r="T655" t="str">
        <f t="shared" si="20"/>
        <v>99</v>
      </c>
      <c r="U655" t="s">
        <v>2359</v>
      </c>
      <c r="V655" s="80" t="s">
        <v>2360</v>
      </c>
      <c r="W655" s="80" t="s">
        <v>2491</v>
      </c>
    </row>
    <row r="656" spans="1:23">
      <c r="A656" s="6">
        <v>655</v>
      </c>
      <c r="B656" s="7" t="s">
        <v>702</v>
      </c>
      <c r="C656" s="345" t="s">
        <v>2915</v>
      </c>
      <c r="D656" s="343" t="s">
        <v>6720</v>
      </c>
      <c r="E656" s="22" t="s">
        <v>8276</v>
      </c>
      <c r="F656" s="60">
        <f t="shared" si="21"/>
        <v>48</v>
      </c>
      <c r="G656" s="345" t="s">
        <v>1154</v>
      </c>
      <c r="H656" s="345">
        <v>4</v>
      </c>
      <c r="S656" t="s">
        <v>4040</v>
      </c>
      <c r="T656" t="str">
        <f t="shared" si="20"/>
        <v>99</v>
      </c>
      <c r="U656" t="s">
        <v>2359</v>
      </c>
      <c r="V656" s="80" t="s">
        <v>2360</v>
      </c>
      <c r="W656" s="80" t="s">
        <v>2449</v>
      </c>
    </row>
    <row r="657" spans="1:23">
      <c r="A657" s="6">
        <v>656</v>
      </c>
      <c r="B657" s="7" t="s">
        <v>703</v>
      </c>
      <c r="C657" s="345" t="s">
        <v>2913</v>
      </c>
      <c r="D657" s="343" t="s">
        <v>6721</v>
      </c>
      <c r="E657" s="22" t="s">
        <v>8276</v>
      </c>
      <c r="F657" s="60">
        <f t="shared" si="21"/>
        <v>48</v>
      </c>
      <c r="G657" s="345" t="s">
        <v>1154</v>
      </c>
      <c r="H657" s="345">
        <v>4</v>
      </c>
      <c r="S657" t="s">
        <v>4041</v>
      </c>
      <c r="T657" t="str">
        <f t="shared" si="20"/>
        <v>01</v>
      </c>
      <c r="U657" t="s">
        <v>2359</v>
      </c>
      <c r="V657" s="80" t="s">
        <v>2360</v>
      </c>
      <c r="W657" s="80" t="s">
        <v>2626</v>
      </c>
    </row>
    <row r="658" spans="1:23">
      <c r="A658" s="6">
        <v>657</v>
      </c>
      <c r="B658" s="7" t="s">
        <v>704</v>
      </c>
      <c r="C658" s="345" t="s">
        <v>2971</v>
      </c>
      <c r="D658" s="343" t="s">
        <v>6722</v>
      </c>
      <c r="E658" s="22" t="s">
        <v>8276</v>
      </c>
      <c r="F658" s="60">
        <f t="shared" si="21"/>
        <v>48</v>
      </c>
      <c r="G658" s="345" t="s">
        <v>1154</v>
      </c>
      <c r="H658" s="345">
        <v>4</v>
      </c>
      <c r="S658" t="s">
        <v>4042</v>
      </c>
      <c r="T658" t="str">
        <f t="shared" si="20"/>
        <v>03</v>
      </c>
      <c r="U658" t="s">
        <v>2359</v>
      </c>
      <c r="V658" s="80" t="s">
        <v>2360</v>
      </c>
      <c r="W658" s="80" t="s">
        <v>4945</v>
      </c>
    </row>
    <row r="659" spans="1:23">
      <c r="A659" s="6">
        <v>658</v>
      </c>
      <c r="B659" s="7" t="s">
        <v>705</v>
      </c>
      <c r="C659" s="345" t="s">
        <v>2897</v>
      </c>
      <c r="D659" s="343" t="s">
        <v>6723</v>
      </c>
      <c r="E659" s="22" t="s">
        <v>8276</v>
      </c>
      <c r="F659" s="60">
        <f t="shared" si="21"/>
        <v>48</v>
      </c>
      <c r="G659" s="345" t="s">
        <v>1154</v>
      </c>
      <c r="H659" s="345">
        <v>4</v>
      </c>
      <c r="S659" t="s">
        <v>4043</v>
      </c>
      <c r="T659" t="str">
        <f t="shared" si="20"/>
        <v>99</v>
      </c>
      <c r="U659" t="s">
        <v>2359</v>
      </c>
      <c r="V659" s="80" t="s">
        <v>2360</v>
      </c>
      <c r="W659" s="80" t="s">
        <v>2628</v>
      </c>
    </row>
    <row r="660" spans="1:23">
      <c r="A660" s="6">
        <v>659</v>
      </c>
      <c r="B660" s="7" t="s">
        <v>706</v>
      </c>
      <c r="C660" s="345" t="s">
        <v>7351</v>
      </c>
      <c r="D660" s="343" t="s">
        <v>6724</v>
      </c>
      <c r="E660" s="22" t="s">
        <v>8276</v>
      </c>
      <c r="F660" s="60">
        <f t="shared" si="21"/>
        <v>48</v>
      </c>
      <c r="G660" s="345" t="s">
        <v>1154</v>
      </c>
      <c r="H660" s="345">
        <v>4</v>
      </c>
      <c r="S660" t="s">
        <v>4044</v>
      </c>
      <c r="T660" t="str">
        <f t="shared" si="20"/>
        <v>99</v>
      </c>
      <c r="U660" t="s">
        <v>2359</v>
      </c>
      <c r="V660" s="80" t="s">
        <v>2360</v>
      </c>
      <c r="W660" s="80" t="s">
        <v>2482</v>
      </c>
    </row>
    <row r="661" spans="1:23">
      <c r="A661" s="6">
        <v>660</v>
      </c>
      <c r="B661" s="7" t="s">
        <v>707</v>
      </c>
      <c r="C661" s="345" t="s">
        <v>2910</v>
      </c>
      <c r="D661" s="343" t="s">
        <v>6725</v>
      </c>
      <c r="E661" s="22" t="s">
        <v>8276</v>
      </c>
      <c r="F661" s="60">
        <f t="shared" si="21"/>
        <v>48</v>
      </c>
      <c r="G661" s="345" t="s">
        <v>1154</v>
      </c>
      <c r="H661" s="345">
        <v>4</v>
      </c>
      <c r="S661" t="s">
        <v>4045</v>
      </c>
      <c r="T661" t="str">
        <f t="shared" si="20"/>
        <v>98</v>
      </c>
      <c r="U661" t="s">
        <v>2359</v>
      </c>
      <c r="V661" s="80" t="s">
        <v>2360</v>
      </c>
      <c r="W661" s="80" t="s">
        <v>2470</v>
      </c>
    </row>
    <row r="662" spans="1:23">
      <c r="A662" s="6">
        <v>661</v>
      </c>
      <c r="B662" s="7" t="s">
        <v>708</v>
      </c>
      <c r="C662" s="345" t="s">
        <v>2899</v>
      </c>
      <c r="D662" s="343" t="s">
        <v>6726</v>
      </c>
      <c r="E662" s="22" t="s">
        <v>8276</v>
      </c>
      <c r="F662" s="60">
        <f t="shared" si="21"/>
        <v>48</v>
      </c>
      <c r="G662" s="345" t="s">
        <v>1154</v>
      </c>
      <c r="H662" s="345">
        <v>4</v>
      </c>
      <c r="S662" t="s">
        <v>4046</v>
      </c>
      <c r="T662" t="str">
        <f t="shared" si="20"/>
        <v>00</v>
      </c>
      <c r="U662" t="s">
        <v>2359</v>
      </c>
      <c r="V662" s="80" t="s">
        <v>2360</v>
      </c>
      <c r="W662" s="80" t="s">
        <v>2573</v>
      </c>
    </row>
    <row r="663" spans="1:23">
      <c r="A663" s="6">
        <v>662</v>
      </c>
      <c r="B663" s="7" t="s">
        <v>709</v>
      </c>
      <c r="C663" s="345" t="s">
        <v>2908</v>
      </c>
      <c r="D663" s="343" t="s">
        <v>6727</v>
      </c>
      <c r="E663" s="22" t="s">
        <v>8276</v>
      </c>
      <c r="F663" s="60">
        <f t="shared" si="21"/>
        <v>48</v>
      </c>
      <c r="G663" s="345" t="s">
        <v>1154</v>
      </c>
      <c r="H663" s="345">
        <v>4</v>
      </c>
      <c r="S663" t="s">
        <v>4047</v>
      </c>
      <c r="T663" t="str">
        <f t="shared" si="20"/>
        <v>98</v>
      </c>
      <c r="U663" t="s">
        <v>2359</v>
      </c>
      <c r="V663" s="80" t="s">
        <v>2360</v>
      </c>
      <c r="W663" s="80" t="s">
        <v>2368</v>
      </c>
    </row>
    <row r="664" spans="1:23">
      <c r="A664" s="6">
        <v>663</v>
      </c>
      <c r="B664" s="7" t="s">
        <v>710</v>
      </c>
      <c r="C664" s="345" t="s">
        <v>7352</v>
      </c>
      <c r="D664" s="343" t="s">
        <v>6728</v>
      </c>
      <c r="E664" s="22" t="s">
        <v>8276</v>
      </c>
      <c r="F664" s="60">
        <f t="shared" si="21"/>
        <v>48</v>
      </c>
      <c r="G664" s="345" t="s">
        <v>1154</v>
      </c>
      <c r="H664" s="345">
        <v>4</v>
      </c>
      <c r="S664" t="s">
        <v>4048</v>
      </c>
      <c r="T664" t="str">
        <f t="shared" si="20"/>
        <v>99</v>
      </c>
      <c r="U664" t="s">
        <v>2359</v>
      </c>
      <c r="V664" s="80" t="s">
        <v>2360</v>
      </c>
      <c r="W664" s="80" t="s">
        <v>2533</v>
      </c>
    </row>
    <row r="665" spans="1:23">
      <c r="A665" s="6">
        <v>664</v>
      </c>
      <c r="B665" s="7" t="s">
        <v>711</v>
      </c>
      <c r="C665" s="345" t="s">
        <v>2947</v>
      </c>
      <c r="D665" s="343" t="s">
        <v>6729</v>
      </c>
      <c r="E665" s="22" t="s">
        <v>8276</v>
      </c>
      <c r="F665" s="60">
        <f t="shared" si="21"/>
        <v>48</v>
      </c>
      <c r="G665" s="345" t="s">
        <v>1154</v>
      </c>
      <c r="H665" s="345">
        <v>4</v>
      </c>
      <c r="S665" t="s">
        <v>4049</v>
      </c>
      <c r="T665" t="str">
        <f t="shared" si="20"/>
        <v>00</v>
      </c>
      <c r="U665" t="s">
        <v>2359</v>
      </c>
      <c r="V665" s="80" t="s">
        <v>2360</v>
      </c>
      <c r="W665" s="80" t="s">
        <v>2477</v>
      </c>
    </row>
    <row r="666" spans="1:23">
      <c r="A666" s="6">
        <v>665</v>
      </c>
      <c r="B666" s="7" t="s">
        <v>712</v>
      </c>
      <c r="C666" s="345" t="s">
        <v>2900</v>
      </c>
      <c r="D666" s="343" t="s">
        <v>6730</v>
      </c>
      <c r="E666" s="22" t="s">
        <v>8276</v>
      </c>
      <c r="F666" s="60">
        <f t="shared" si="21"/>
        <v>48</v>
      </c>
      <c r="G666" s="345" t="s">
        <v>1154</v>
      </c>
      <c r="H666" s="345">
        <v>4</v>
      </c>
      <c r="S666" t="s">
        <v>4050</v>
      </c>
      <c r="T666" t="str">
        <f t="shared" si="20"/>
        <v>01</v>
      </c>
      <c r="U666" t="s">
        <v>2359</v>
      </c>
      <c r="V666" s="80" t="s">
        <v>2360</v>
      </c>
      <c r="W666" s="80" t="s">
        <v>4836</v>
      </c>
    </row>
    <row r="667" spans="1:23">
      <c r="A667" s="6">
        <v>666</v>
      </c>
      <c r="B667" s="7" t="s">
        <v>713</v>
      </c>
      <c r="C667" s="345" t="s">
        <v>2953</v>
      </c>
      <c r="D667" s="343" t="s">
        <v>6731</v>
      </c>
      <c r="E667" s="22" t="s">
        <v>8276</v>
      </c>
      <c r="F667" s="60">
        <f t="shared" si="21"/>
        <v>48</v>
      </c>
      <c r="G667" s="345" t="s">
        <v>1154</v>
      </c>
      <c r="H667" s="345">
        <v>3</v>
      </c>
      <c r="S667" t="s">
        <v>4051</v>
      </c>
      <c r="T667" t="str">
        <f t="shared" si="20"/>
        <v>00</v>
      </c>
      <c r="U667" t="s">
        <v>2359</v>
      </c>
      <c r="V667" s="80" t="s">
        <v>2360</v>
      </c>
      <c r="W667" s="80" t="s">
        <v>4946</v>
      </c>
    </row>
    <row r="668" spans="1:23">
      <c r="A668" s="6">
        <v>667</v>
      </c>
      <c r="B668" s="7" t="s">
        <v>714</v>
      </c>
      <c r="C668" s="345" t="s">
        <v>2923</v>
      </c>
      <c r="D668" s="343" t="s">
        <v>6732</v>
      </c>
      <c r="E668" s="22" t="s">
        <v>8276</v>
      </c>
      <c r="F668" s="60">
        <f t="shared" si="21"/>
        <v>48</v>
      </c>
      <c r="G668" s="345" t="s">
        <v>1154</v>
      </c>
      <c r="H668" s="345">
        <v>3</v>
      </c>
      <c r="S668" t="s">
        <v>4052</v>
      </c>
      <c r="T668" t="str">
        <f t="shared" si="20"/>
        <v>02</v>
      </c>
      <c r="U668" t="s">
        <v>2359</v>
      </c>
      <c r="V668" s="80" t="s">
        <v>2360</v>
      </c>
      <c r="W668" s="80" t="s">
        <v>4669</v>
      </c>
    </row>
    <row r="669" spans="1:23">
      <c r="A669" s="6">
        <v>668</v>
      </c>
      <c r="B669" s="7" t="s">
        <v>715</v>
      </c>
      <c r="C669" s="345" t="s">
        <v>2940</v>
      </c>
      <c r="D669" s="343" t="s">
        <v>6733</v>
      </c>
      <c r="E669" s="22" t="s">
        <v>8276</v>
      </c>
      <c r="F669" s="60">
        <f t="shared" si="21"/>
        <v>48</v>
      </c>
      <c r="G669" s="345" t="s">
        <v>1154</v>
      </c>
      <c r="H669" s="345">
        <v>3</v>
      </c>
      <c r="S669" t="s">
        <v>4053</v>
      </c>
      <c r="T669" t="str">
        <f t="shared" si="20"/>
        <v>02</v>
      </c>
      <c r="U669" t="s">
        <v>2359</v>
      </c>
      <c r="V669" s="80" t="s">
        <v>2360</v>
      </c>
      <c r="W669" s="80" t="s">
        <v>4947</v>
      </c>
    </row>
    <row r="670" spans="1:23">
      <c r="A670" s="6">
        <v>669</v>
      </c>
      <c r="B670" s="7" t="s">
        <v>716</v>
      </c>
      <c r="C670" s="345" t="s">
        <v>7353</v>
      </c>
      <c r="D670" s="343" t="s">
        <v>6734</v>
      </c>
      <c r="E670" s="22" t="s">
        <v>8276</v>
      </c>
      <c r="F670" s="60">
        <f t="shared" si="21"/>
        <v>48</v>
      </c>
      <c r="G670" s="345" t="s">
        <v>1154</v>
      </c>
      <c r="H670" s="345">
        <v>3</v>
      </c>
      <c r="S670" t="s">
        <v>4054</v>
      </c>
      <c r="T670" t="str">
        <f t="shared" si="20"/>
        <v>02</v>
      </c>
      <c r="U670" t="s">
        <v>2359</v>
      </c>
      <c r="V670" s="80" t="s">
        <v>2360</v>
      </c>
      <c r="W670" s="80" t="s">
        <v>4930</v>
      </c>
    </row>
    <row r="671" spans="1:23">
      <c r="A671" s="6">
        <v>670</v>
      </c>
      <c r="B671" s="7" t="s">
        <v>717</v>
      </c>
      <c r="C671" s="345" t="s">
        <v>2955</v>
      </c>
      <c r="D671" s="343" t="s">
        <v>6735</v>
      </c>
      <c r="E671" s="22" t="s">
        <v>8276</v>
      </c>
      <c r="F671" s="60">
        <f t="shared" si="21"/>
        <v>48</v>
      </c>
      <c r="G671" s="345" t="s">
        <v>1154</v>
      </c>
      <c r="H671" s="345">
        <v>3</v>
      </c>
      <c r="S671" t="s">
        <v>4055</v>
      </c>
      <c r="T671" t="str">
        <f t="shared" si="20"/>
        <v>02</v>
      </c>
      <c r="U671" t="s">
        <v>2359</v>
      </c>
      <c r="V671" s="80" t="s">
        <v>2360</v>
      </c>
      <c r="W671" s="80" t="s">
        <v>4948</v>
      </c>
    </row>
    <row r="672" spans="1:23">
      <c r="A672" s="6">
        <v>671</v>
      </c>
      <c r="B672" s="7" t="s">
        <v>718</v>
      </c>
      <c r="C672" s="345" t="s">
        <v>2888</v>
      </c>
      <c r="D672" s="343" t="s">
        <v>6736</v>
      </c>
      <c r="E672" s="22" t="s">
        <v>8276</v>
      </c>
      <c r="F672" s="60">
        <f t="shared" si="21"/>
        <v>48</v>
      </c>
      <c r="G672" s="345" t="s">
        <v>1154</v>
      </c>
      <c r="H672" s="345">
        <v>3</v>
      </c>
      <c r="S672" t="s">
        <v>4056</v>
      </c>
      <c r="T672" t="str">
        <f t="shared" si="20"/>
        <v>00</v>
      </c>
      <c r="U672" t="s">
        <v>2359</v>
      </c>
      <c r="V672" s="80" t="s">
        <v>2360</v>
      </c>
      <c r="W672" s="80" t="s">
        <v>4949</v>
      </c>
    </row>
    <row r="673" spans="1:23">
      <c r="A673" s="6">
        <v>672</v>
      </c>
      <c r="B673" s="7" t="s">
        <v>719</v>
      </c>
      <c r="C673" s="345" t="s">
        <v>2966</v>
      </c>
      <c r="D673" s="343" t="s">
        <v>6737</v>
      </c>
      <c r="E673" s="22" t="s">
        <v>8276</v>
      </c>
      <c r="F673" s="60">
        <f t="shared" si="21"/>
        <v>48</v>
      </c>
      <c r="G673" s="345" t="s">
        <v>1154</v>
      </c>
      <c r="H673" s="345">
        <v>3</v>
      </c>
      <c r="S673" t="s">
        <v>4057</v>
      </c>
      <c r="T673" t="str">
        <f t="shared" si="20"/>
        <v>02</v>
      </c>
      <c r="U673" t="s">
        <v>2359</v>
      </c>
      <c r="V673" s="80" t="s">
        <v>2360</v>
      </c>
      <c r="W673" s="80" t="s">
        <v>4950</v>
      </c>
    </row>
    <row r="674" spans="1:23">
      <c r="A674" s="6">
        <v>673</v>
      </c>
      <c r="B674" s="7" t="s">
        <v>720</v>
      </c>
      <c r="C674" s="345" t="s">
        <v>2924</v>
      </c>
      <c r="D674" s="343" t="s">
        <v>6738</v>
      </c>
      <c r="E674" s="22" t="s">
        <v>8276</v>
      </c>
      <c r="F674" s="60">
        <f t="shared" si="21"/>
        <v>48</v>
      </c>
      <c r="G674" s="345" t="s">
        <v>1154</v>
      </c>
      <c r="H674" s="345">
        <v>3</v>
      </c>
      <c r="S674" t="s">
        <v>4058</v>
      </c>
      <c r="T674" t="str">
        <f t="shared" si="20"/>
        <v>99</v>
      </c>
      <c r="U674" t="s">
        <v>2359</v>
      </c>
      <c r="V674" s="80" t="s">
        <v>2360</v>
      </c>
      <c r="W674" s="80" t="s">
        <v>2478</v>
      </c>
    </row>
    <row r="675" spans="1:23">
      <c r="A675" s="6">
        <v>674</v>
      </c>
      <c r="B675" s="7" t="s">
        <v>721</v>
      </c>
      <c r="C675" s="345" t="s">
        <v>2894</v>
      </c>
      <c r="D675" s="343" t="s">
        <v>6739</v>
      </c>
      <c r="E675" s="22" t="s">
        <v>8276</v>
      </c>
      <c r="F675" s="60">
        <f t="shared" si="21"/>
        <v>48</v>
      </c>
      <c r="G675" s="345" t="s">
        <v>1154</v>
      </c>
      <c r="H675" s="345">
        <v>3</v>
      </c>
      <c r="S675" t="s">
        <v>4059</v>
      </c>
      <c r="T675" t="str">
        <f t="shared" si="20"/>
        <v>01</v>
      </c>
      <c r="U675" t="s">
        <v>2359</v>
      </c>
      <c r="V675" s="80" t="s">
        <v>2360</v>
      </c>
      <c r="W675" s="80" t="s">
        <v>4951</v>
      </c>
    </row>
    <row r="676" spans="1:23">
      <c r="A676" s="6">
        <v>675</v>
      </c>
      <c r="B676" s="7" t="s">
        <v>722</v>
      </c>
      <c r="C676" s="345" t="s">
        <v>2964</v>
      </c>
      <c r="D676" s="343" t="s">
        <v>6740</v>
      </c>
      <c r="E676" s="22" t="s">
        <v>8276</v>
      </c>
      <c r="F676" s="60">
        <f t="shared" si="21"/>
        <v>48</v>
      </c>
      <c r="G676" s="345" t="s">
        <v>1154</v>
      </c>
      <c r="H676" s="345">
        <v>3</v>
      </c>
      <c r="S676" t="s">
        <v>4060</v>
      </c>
      <c r="T676" t="str">
        <f t="shared" si="20"/>
        <v>00</v>
      </c>
      <c r="U676" t="s">
        <v>2359</v>
      </c>
      <c r="V676" s="80" t="s">
        <v>2360</v>
      </c>
      <c r="W676" s="80" t="s">
        <v>2490</v>
      </c>
    </row>
    <row r="677" spans="1:23">
      <c r="A677" s="6">
        <v>676</v>
      </c>
      <c r="B677" s="7" t="s">
        <v>723</v>
      </c>
      <c r="C677" s="345" t="s">
        <v>2965</v>
      </c>
      <c r="D677" s="343" t="s">
        <v>6741</v>
      </c>
      <c r="E677" s="22" t="s">
        <v>8276</v>
      </c>
      <c r="F677" s="60">
        <f t="shared" si="21"/>
        <v>48</v>
      </c>
      <c r="G677" s="345" t="s">
        <v>1154</v>
      </c>
      <c r="H677" s="345">
        <v>3</v>
      </c>
      <c r="S677" t="s">
        <v>4061</v>
      </c>
      <c r="T677" t="str">
        <f t="shared" si="20"/>
        <v>00</v>
      </c>
      <c r="U677" t="s">
        <v>2359</v>
      </c>
      <c r="V677" s="80" t="s">
        <v>2360</v>
      </c>
      <c r="W677" s="80" t="s">
        <v>2549</v>
      </c>
    </row>
    <row r="678" spans="1:23">
      <c r="A678" s="6">
        <v>677</v>
      </c>
      <c r="B678" s="7" t="s">
        <v>724</v>
      </c>
      <c r="C678" s="345" t="s">
        <v>7354</v>
      </c>
      <c r="D678" s="343" t="s">
        <v>6742</v>
      </c>
      <c r="E678" s="22" t="s">
        <v>8276</v>
      </c>
      <c r="F678" s="60">
        <f t="shared" si="21"/>
        <v>48</v>
      </c>
      <c r="G678" s="345" t="s">
        <v>1154</v>
      </c>
      <c r="H678" s="345">
        <v>3</v>
      </c>
      <c r="S678" t="s">
        <v>4062</v>
      </c>
      <c r="T678" t="str">
        <f t="shared" si="20"/>
        <v>00</v>
      </c>
      <c r="U678" t="s">
        <v>2359</v>
      </c>
      <c r="V678" s="80" t="s">
        <v>2360</v>
      </c>
      <c r="W678" s="80" t="s">
        <v>2500</v>
      </c>
    </row>
    <row r="679" spans="1:23">
      <c r="A679" s="6">
        <v>678</v>
      </c>
      <c r="B679" s="7" t="s">
        <v>725</v>
      </c>
      <c r="C679" s="345" t="s">
        <v>2895</v>
      </c>
      <c r="D679" s="343" t="s">
        <v>6743</v>
      </c>
      <c r="E679" s="22" t="s">
        <v>8276</v>
      </c>
      <c r="F679" s="60">
        <f t="shared" si="21"/>
        <v>48</v>
      </c>
      <c r="G679" s="345" t="s">
        <v>1154</v>
      </c>
      <c r="H679" s="345">
        <v>3</v>
      </c>
      <c r="S679" t="s">
        <v>4063</v>
      </c>
      <c r="T679" t="str">
        <f t="shared" si="20"/>
        <v>00</v>
      </c>
      <c r="U679" t="s">
        <v>2359</v>
      </c>
      <c r="V679" s="80" t="s">
        <v>2360</v>
      </c>
      <c r="W679" s="80" t="s">
        <v>4952</v>
      </c>
    </row>
    <row r="680" spans="1:23">
      <c r="A680" s="6">
        <v>679</v>
      </c>
      <c r="B680" s="7" t="s">
        <v>726</v>
      </c>
      <c r="C680" s="345" t="s">
        <v>2929</v>
      </c>
      <c r="D680" s="343" t="s">
        <v>6744</v>
      </c>
      <c r="E680" s="22" t="s">
        <v>8276</v>
      </c>
      <c r="F680" s="60">
        <f t="shared" si="21"/>
        <v>48</v>
      </c>
      <c r="G680" s="345" t="s">
        <v>1154</v>
      </c>
      <c r="H680" s="345">
        <v>3</v>
      </c>
      <c r="S680" t="s">
        <v>4064</v>
      </c>
      <c r="T680" t="str">
        <f t="shared" si="20"/>
        <v>99</v>
      </c>
      <c r="U680" t="s">
        <v>2359</v>
      </c>
      <c r="V680" s="80" t="s">
        <v>2360</v>
      </c>
      <c r="W680" s="80" t="s">
        <v>2376</v>
      </c>
    </row>
    <row r="681" spans="1:23">
      <c r="A681" s="6">
        <v>680</v>
      </c>
      <c r="B681" s="7" t="s">
        <v>727</v>
      </c>
      <c r="C681" s="345" t="s">
        <v>2951</v>
      </c>
      <c r="D681" s="343" t="s">
        <v>6745</v>
      </c>
      <c r="E681" s="22" t="s">
        <v>8276</v>
      </c>
      <c r="F681" s="60">
        <f t="shared" si="21"/>
        <v>48</v>
      </c>
      <c r="G681" s="345" t="s">
        <v>1154</v>
      </c>
      <c r="H681" s="345">
        <v>3</v>
      </c>
      <c r="S681" t="s">
        <v>4065</v>
      </c>
      <c r="T681" t="str">
        <f t="shared" si="20"/>
        <v>01</v>
      </c>
      <c r="U681" t="s">
        <v>2359</v>
      </c>
      <c r="V681" s="80" t="s">
        <v>2360</v>
      </c>
      <c r="W681" s="80" t="s">
        <v>2441</v>
      </c>
    </row>
    <row r="682" spans="1:23">
      <c r="A682" s="6">
        <v>681</v>
      </c>
      <c r="B682" s="7" t="s">
        <v>728</v>
      </c>
      <c r="C682" s="345" t="s">
        <v>2890</v>
      </c>
      <c r="D682" s="343" t="s">
        <v>6746</v>
      </c>
      <c r="E682" s="22" t="s">
        <v>8276</v>
      </c>
      <c r="F682" s="60">
        <f t="shared" si="21"/>
        <v>48</v>
      </c>
      <c r="G682" s="345" t="s">
        <v>1154</v>
      </c>
      <c r="H682" s="345">
        <v>3</v>
      </c>
      <c r="S682" t="s">
        <v>4066</v>
      </c>
      <c r="T682" t="str">
        <f t="shared" si="20"/>
        <v>02</v>
      </c>
      <c r="U682" t="s">
        <v>2359</v>
      </c>
      <c r="V682" s="80" t="s">
        <v>2360</v>
      </c>
      <c r="W682" s="80" t="s">
        <v>4720</v>
      </c>
    </row>
    <row r="683" spans="1:23">
      <c r="A683" s="6">
        <v>682</v>
      </c>
      <c r="B683" s="7" t="s">
        <v>729</v>
      </c>
      <c r="C683" s="345" t="s">
        <v>2949</v>
      </c>
      <c r="D683" s="343" t="s">
        <v>6747</v>
      </c>
      <c r="E683" s="22" t="s">
        <v>8276</v>
      </c>
      <c r="F683" s="60">
        <f t="shared" si="21"/>
        <v>48</v>
      </c>
      <c r="G683" s="345" t="s">
        <v>1154</v>
      </c>
      <c r="H683" s="345">
        <v>3</v>
      </c>
      <c r="S683" t="s">
        <v>4067</v>
      </c>
      <c r="T683" t="str">
        <f t="shared" si="20"/>
        <v>98</v>
      </c>
      <c r="U683" t="s">
        <v>2359</v>
      </c>
      <c r="V683" s="80" t="s">
        <v>2360</v>
      </c>
      <c r="W683" s="80" t="s">
        <v>2476</v>
      </c>
    </row>
    <row r="684" spans="1:23">
      <c r="A684" s="6">
        <v>683</v>
      </c>
      <c r="B684" s="7" t="s">
        <v>730</v>
      </c>
      <c r="C684" s="345" t="s">
        <v>2960</v>
      </c>
      <c r="D684" s="343" t="s">
        <v>6748</v>
      </c>
      <c r="E684" s="22" t="s">
        <v>8276</v>
      </c>
      <c r="F684" s="60">
        <f t="shared" si="21"/>
        <v>48</v>
      </c>
      <c r="G684" s="345" t="s">
        <v>1154</v>
      </c>
      <c r="H684" s="345">
        <v>3</v>
      </c>
      <c r="S684" t="s">
        <v>4068</v>
      </c>
      <c r="T684" t="str">
        <f t="shared" si="20"/>
        <v>99</v>
      </c>
      <c r="U684" t="s">
        <v>2359</v>
      </c>
      <c r="V684" s="80" t="s">
        <v>2360</v>
      </c>
      <c r="W684" s="80" t="s">
        <v>2468</v>
      </c>
    </row>
    <row r="685" spans="1:23">
      <c r="A685" s="6">
        <v>684</v>
      </c>
      <c r="B685" s="7" t="s">
        <v>731</v>
      </c>
      <c r="C685" s="345" t="s">
        <v>2930</v>
      </c>
      <c r="D685" s="343" t="s">
        <v>6749</v>
      </c>
      <c r="E685" s="22" t="s">
        <v>8276</v>
      </c>
      <c r="F685" s="60">
        <f t="shared" si="21"/>
        <v>48</v>
      </c>
      <c r="G685" s="345" t="s">
        <v>1154</v>
      </c>
      <c r="H685" s="345">
        <v>3</v>
      </c>
      <c r="S685" t="s">
        <v>4069</v>
      </c>
      <c r="T685" t="str">
        <f t="shared" si="20"/>
        <v>00</v>
      </c>
      <c r="U685" t="s">
        <v>2359</v>
      </c>
      <c r="V685" s="80" t="s">
        <v>2360</v>
      </c>
      <c r="W685" s="80" t="s">
        <v>2568</v>
      </c>
    </row>
    <row r="686" spans="1:23">
      <c r="A686" s="6">
        <v>685</v>
      </c>
      <c r="B686" s="7" t="s">
        <v>732</v>
      </c>
      <c r="C686" s="345" t="s">
        <v>2946</v>
      </c>
      <c r="D686" s="343" t="s">
        <v>6750</v>
      </c>
      <c r="E686" s="22" t="s">
        <v>8276</v>
      </c>
      <c r="F686" s="60">
        <f t="shared" si="21"/>
        <v>48</v>
      </c>
      <c r="G686" s="345" t="s">
        <v>1154</v>
      </c>
      <c r="H686" s="345">
        <v>3</v>
      </c>
      <c r="S686" t="s">
        <v>4070</v>
      </c>
      <c r="T686" t="str">
        <f t="shared" si="20"/>
        <v>02</v>
      </c>
      <c r="U686" t="s">
        <v>2359</v>
      </c>
      <c r="V686" s="80" t="s">
        <v>2360</v>
      </c>
      <c r="W686" s="80" t="s">
        <v>4858</v>
      </c>
    </row>
    <row r="687" spans="1:23">
      <c r="A687" s="6">
        <v>686</v>
      </c>
      <c r="B687" s="7" t="s">
        <v>733</v>
      </c>
      <c r="C687" s="345" t="s">
        <v>2886</v>
      </c>
      <c r="D687" s="343" t="s">
        <v>6751</v>
      </c>
      <c r="E687" s="22" t="s">
        <v>8276</v>
      </c>
      <c r="F687" s="60">
        <f t="shared" si="21"/>
        <v>48</v>
      </c>
      <c r="G687" s="345" t="s">
        <v>1154</v>
      </c>
      <c r="H687" s="345">
        <v>3</v>
      </c>
      <c r="S687" t="s">
        <v>4071</v>
      </c>
      <c r="T687" t="str">
        <f t="shared" si="20"/>
        <v>02</v>
      </c>
      <c r="U687" t="s">
        <v>2359</v>
      </c>
      <c r="V687" s="80" t="s">
        <v>2360</v>
      </c>
      <c r="W687" s="80" t="s">
        <v>4581</v>
      </c>
    </row>
    <row r="688" spans="1:23">
      <c r="A688" s="6">
        <v>687</v>
      </c>
      <c r="B688" s="7" t="s">
        <v>734</v>
      </c>
      <c r="C688" s="345" t="s">
        <v>2967</v>
      </c>
      <c r="D688" s="343" t="s">
        <v>6752</v>
      </c>
      <c r="E688" s="22" t="s">
        <v>8276</v>
      </c>
      <c r="F688" s="60">
        <f t="shared" si="21"/>
        <v>48</v>
      </c>
      <c r="G688" s="345" t="s">
        <v>1154</v>
      </c>
      <c r="H688" s="345">
        <v>3</v>
      </c>
      <c r="S688" t="s">
        <v>4072</v>
      </c>
      <c r="T688" t="str">
        <f t="shared" si="20"/>
        <v>98</v>
      </c>
      <c r="U688" t="s">
        <v>2359</v>
      </c>
      <c r="V688" s="80" t="s">
        <v>2360</v>
      </c>
      <c r="W688" s="80" t="s">
        <v>2465</v>
      </c>
    </row>
    <row r="689" spans="1:23">
      <c r="A689" s="6">
        <v>688</v>
      </c>
      <c r="B689" s="7" t="s">
        <v>735</v>
      </c>
      <c r="C689" s="345" t="s">
        <v>2941</v>
      </c>
      <c r="D689" s="343" t="s">
        <v>6753</v>
      </c>
      <c r="E689" s="22" t="s">
        <v>8276</v>
      </c>
      <c r="F689" s="60">
        <f t="shared" si="21"/>
        <v>48</v>
      </c>
      <c r="G689" s="345" t="s">
        <v>1154</v>
      </c>
      <c r="H689" s="345">
        <v>3</v>
      </c>
      <c r="S689" t="s">
        <v>4073</v>
      </c>
      <c r="T689" t="str">
        <f t="shared" si="20"/>
        <v>01</v>
      </c>
      <c r="U689" t="s">
        <v>2359</v>
      </c>
      <c r="V689" s="80" t="s">
        <v>2360</v>
      </c>
      <c r="W689" s="80" t="s">
        <v>4953</v>
      </c>
    </row>
    <row r="690" spans="1:23">
      <c r="A690" s="6">
        <v>689</v>
      </c>
      <c r="B690" s="7" t="s">
        <v>736</v>
      </c>
      <c r="C690" s="345" t="s">
        <v>2942</v>
      </c>
      <c r="D690" s="343" t="s">
        <v>6754</v>
      </c>
      <c r="E690" s="22" t="s">
        <v>8276</v>
      </c>
      <c r="F690" s="60">
        <f t="shared" si="21"/>
        <v>48</v>
      </c>
      <c r="G690" s="345" t="s">
        <v>1154</v>
      </c>
      <c r="H690" s="345">
        <v>3</v>
      </c>
      <c r="S690" t="s">
        <v>4074</v>
      </c>
      <c r="T690" t="str">
        <f t="shared" si="20"/>
        <v>98</v>
      </c>
      <c r="U690" t="s">
        <v>2359</v>
      </c>
      <c r="V690" s="80" t="s">
        <v>2360</v>
      </c>
      <c r="W690" s="80" t="s">
        <v>2433</v>
      </c>
    </row>
    <row r="691" spans="1:23">
      <c r="A691" s="6">
        <v>690</v>
      </c>
      <c r="B691" s="7" t="s">
        <v>737</v>
      </c>
      <c r="C691" s="345" t="s">
        <v>2957</v>
      </c>
      <c r="D691" s="343" t="s">
        <v>6755</v>
      </c>
      <c r="E691" s="22" t="s">
        <v>8276</v>
      </c>
      <c r="F691" s="60">
        <f t="shared" si="21"/>
        <v>48</v>
      </c>
      <c r="G691" s="345" t="s">
        <v>1154</v>
      </c>
      <c r="H691" s="345">
        <v>3</v>
      </c>
      <c r="S691" t="s">
        <v>4075</v>
      </c>
      <c r="T691" t="str">
        <f t="shared" si="20"/>
        <v>01</v>
      </c>
      <c r="U691" t="s">
        <v>2359</v>
      </c>
      <c r="V691" s="80" t="s">
        <v>2360</v>
      </c>
      <c r="W691" s="80" t="s">
        <v>4954</v>
      </c>
    </row>
    <row r="692" spans="1:23">
      <c r="A692" s="6">
        <v>691</v>
      </c>
      <c r="B692" s="7" t="s">
        <v>738</v>
      </c>
      <c r="C692" s="345" t="s">
        <v>2956</v>
      </c>
      <c r="D692" s="343" t="s">
        <v>6756</v>
      </c>
      <c r="E692" s="22" t="s">
        <v>8276</v>
      </c>
      <c r="F692" s="60">
        <f t="shared" si="21"/>
        <v>48</v>
      </c>
      <c r="G692" s="345" t="s">
        <v>1154</v>
      </c>
      <c r="H692" s="345">
        <v>3</v>
      </c>
      <c r="S692" t="s">
        <v>4076</v>
      </c>
      <c r="T692" t="str">
        <f t="shared" si="20"/>
        <v>02</v>
      </c>
      <c r="U692" t="s">
        <v>2359</v>
      </c>
      <c r="V692" s="80" t="s">
        <v>2360</v>
      </c>
      <c r="W692" s="80" t="s">
        <v>4955</v>
      </c>
    </row>
    <row r="693" spans="1:23">
      <c r="A693" s="6">
        <v>692</v>
      </c>
      <c r="B693" s="7" t="s">
        <v>739</v>
      </c>
      <c r="C693" s="345" t="s">
        <v>2952</v>
      </c>
      <c r="D693" s="343" t="s">
        <v>6757</v>
      </c>
      <c r="E693" s="22" t="s">
        <v>8276</v>
      </c>
      <c r="F693" s="60">
        <f t="shared" si="21"/>
        <v>48</v>
      </c>
      <c r="G693" s="345" t="s">
        <v>1154</v>
      </c>
      <c r="H693" s="345">
        <v>3</v>
      </c>
      <c r="S693" t="s">
        <v>4077</v>
      </c>
      <c r="T693" t="str">
        <f t="shared" si="20"/>
        <v>02</v>
      </c>
      <c r="U693" t="s">
        <v>2359</v>
      </c>
      <c r="V693" s="80" t="s">
        <v>2360</v>
      </c>
      <c r="W693" s="80" t="s">
        <v>4956</v>
      </c>
    </row>
    <row r="694" spans="1:23">
      <c r="A694" s="6">
        <v>693</v>
      </c>
      <c r="B694" s="7" t="s">
        <v>740</v>
      </c>
      <c r="C694" s="345" t="s">
        <v>2925</v>
      </c>
      <c r="D694" s="343" t="s">
        <v>6758</v>
      </c>
      <c r="E694" s="22" t="s">
        <v>8276</v>
      </c>
      <c r="F694" s="60">
        <f t="shared" si="21"/>
        <v>48</v>
      </c>
      <c r="G694" s="345" t="s">
        <v>1154</v>
      </c>
      <c r="H694" s="345">
        <v>3</v>
      </c>
      <c r="S694" t="s">
        <v>4078</v>
      </c>
      <c r="T694" t="str">
        <f t="shared" si="20"/>
        <v>99</v>
      </c>
      <c r="U694" t="s">
        <v>2359</v>
      </c>
      <c r="V694" s="80" t="s">
        <v>2360</v>
      </c>
      <c r="W694" s="80" t="s">
        <v>2448</v>
      </c>
    </row>
    <row r="695" spans="1:23">
      <c r="A695" s="6">
        <v>694</v>
      </c>
      <c r="B695" s="7" t="s">
        <v>741</v>
      </c>
      <c r="C695" s="345" t="s">
        <v>2874</v>
      </c>
      <c r="D695" s="343" t="s">
        <v>6759</v>
      </c>
      <c r="E695" s="22" t="s">
        <v>8276</v>
      </c>
      <c r="F695" s="60">
        <f t="shared" si="21"/>
        <v>48</v>
      </c>
      <c r="G695" s="345" t="s">
        <v>1154</v>
      </c>
      <c r="H695" s="345">
        <v>3</v>
      </c>
      <c r="S695" t="s">
        <v>4079</v>
      </c>
      <c r="T695" t="str">
        <f t="shared" si="20"/>
        <v>00</v>
      </c>
      <c r="U695" t="s">
        <v>2359</v>
      </c>
      <c r="V695" s="80" t="s">
        <v>2360</v>
      </c>
      <c r="W695" s="80" t="s">
        <v>2483</v>
      </c>
    </row>
    <row r="696" spans="1:23">
      <c r="A696" s="6">
        <v>695</v>
      </c>
      <c r="B696" s="7" t="s">
        <v>742</v>
      </c>
      <c r="C696" s="345" t="s">
        <v>2893</v>
      </c>
      <c r="D696" s="343" t="s">
        <v>6760</v>
      </c>
      <c r="E696" s="22" t="s">
        <v>8276</v>
      </c>
      <c r="F696" s="60">
        <f t="shared" si="21"/>
        <v>48</v>
      </c>
      <c r="G696" s="345" t="s">
        <v>1154</v>
      </c>
      <c r="H696" s="345">
        <v>3</v>
      </c>
      <c r="S696" t="s">
        <v>4080</v>
      </c>
      <c r="T696" t="str">
        <f t="shared" si="20"/>
        <v>00</v>
      </c>
      <c r="U696" t="s">
        <v>2359</v>
      </c>
      <c r="V696" s="80" t="s">
        <v>2360</v>
      </c>
      <c r="W696" s="80" t="s">
        <v>2379</v>
      </c>
    </row>
    <row r="697" spans="1:23">
      <c r="A697" s="6">
        <v>696</v>
      </c>
      <c r="B697" s="7" t="s">
        <v>743</v>
      </c>
      <c r="C697" s="345" t="s">
        <v>2887</v>
      </c>
      <c r="D697" s="343" t="s">
        <v>6761</v>
      </c>
      <c r="E697" s="22" t="s">
        <v>8276</v>
      </c>
      <c r="F697" s="60">
        <f t="shared" si="21"/>
        <v>48</v>
      </c>
      <c r="G697" s="345" t="s">
        <v>1154</v>
      </c>
      <c r="H697" s="345">
        <v>3</v>
      </c>
      <c r="S697" t="s">
        <v>4081</v>
      </c>
      <c r="T697" t="str">
        <f t="shared" si="20"/>
        <v>99</v>
      </c>
      <c r="U697" t="s">
        <v>2359</v>
      </c>
      <c r="V697" s="80" t="s">
        <v>2360</v>
      </c>
      <c r="W697" s="80" t="s">
        <v>2605</v>
      </c>
    </row>
    <row r="698" spans="1:23">
      <c r="A698" s="6">
        <v>697</v>
      </c>
      <c r="B698" s="7" t="s">
        <v>744</v>
      </c>
      <c r="C698" s="345" t="s">
        <v>2912</v>
      </c>
      <c r="D698" s="343" t="s">
        <v>6762</v>
      </c>
      <c r="E698" s="22" t="s">
        <v>8276</v>
      </c>
      <c r="F698" s="60">
        <f t="shared" si="21"/>
        <v>48</v>
      </c>
      <c r="G698" s="345" t="s">
        <v>1154</v>
      </c>
      <c r="H698" s="345">
        <v>3</v>
      </c>
      <c r="S698" t="s">
        <v>4082</v>
      </c>
      <c r="T698" t="str">
        <f t="shared" si="20"/>
        <v>00</v>
      </c>
      <c r="U698" t="s">
        <v>2359</v>
      </c>
      <c r="V698" s="80" t="s">
        <v>2360</v>
      </c>
      <c r="W698" s="80" t="s">
        <v>2563</v>
      </c>
    </row>
    <row r="699" spans="1:23">
      <c r="A699" s="6">
        <v>698</v>
      </c>
      <c r="B699" s="7" t="s">
        <v>745</v>
      </c>
      <c r="C699" s="345" t="s">
        <v>2905</v>
      </c>
      <c r="D699" s="343" t="s">
        <v>6763</v>
      </c>
      <c r="E699" s="22" t="s">
        <v>8276</v>
      </c>
      <c r="F699" s="60">
        <f t="shared" si="21"/>
        <v>48</v>
      </c>
      <c r="G699" s="345" t="s">
        <v>1154</v>
      </c>
      <c r="H699" s="345">
        <v>3</v>
      </c>
      <c r="S699" t="s">
        <v>4083</v>
      </c>
      <c r="T699" t="str">
        <f t="shared" si="20"/>
        <v>99</v>
      </c>
      <c r="U699" t="s">
        <v>2359</v>
      </c>
      <c r="V699" s="80" t="s">
        <v>2362</v>
      </c>
      <c r="W699" s="80" t="s">
        <v>4957</v>
      </c>
    </row>
    <row r="700" spans="1:23">
      <c r="A700" s="6">
        <v>699</v>
      </c>
      <c r="B700" s="7" t="s">
        <v>746</v>
      </c>
      <c r="C700" s="345" t="s">
        <v>2938</v>
      </c>
      <c r="D700" s="343" t="s">
        <v>6764</v>
      </c>
      <c r="E700" s="22" t="s">
        <v>8276</v>
      </c>
      <c r="F700" s="60">
        <f t="shared" si="21"/>
        <v>48</v>
      </c>
      <c r="G700" s="345" t="s">
        <v>1154</v>
      </c>
      <c r="H700" s="345">
        <v>3</v>
      </c>
      <c r="S700" t="s">
        <v>4084</v>
      </c>
      <c r="T700" t="str">
        <f t="shared" si="20"/>
        <v>00</v>
      </c>
      <c r="U700" t="s">
        <v>2359</v>
      </c>
      <c r="V700" s="80" t="s">
        <v>2360</v>
      </c>
      <c r="W700" s="80" t="s">
        <v>2487</v>
      </c>
    </row>
    <row r="701" spans="1:23">
      <c r="A701" s="6">
        <v>700</v>
      </c>
      <c r="B701" s="7" t="s">
        <v>747</v>
      </c>
      <c r="C701" s="345" t="s">
        <v>2892</v>
      </c>
      <c r="D701" s="343" t="s">
        <v>6765</v>
      </c>
      <c r="E701" s="22" t="s">
        <v>8276</v>
      </c>
      <c r="F701" s="60">
        <f t="shared" si="21"/>
        <v>48</v>
      </c>
      <c r="G701" s="345" t="s">
        <v>1154</v>
      </c>
      <c r="H701" s="345">
        <v>3</v>
      </c>
      <c r="S701" t="s">
        <v>4085</v>
      </c>
      <c r="T701" t="str">
        <f t="shared" si="20"/>
        <v>01</v>
      </c>
      <c r="U701" t="s">
        <v>2359</v>
      </c>
      <c r="V701" s="80" t="s">
        <v>2360</v>
      </c>
      <c r="W701" s="80" t="s">
        <v>2591</v>
      </c>
    </row>
    <row r="702" spans="1:23">
      <c r="A702" s="6">
        <v>701</v>
      </c>
      <c r="B702" s="7" t="s">
        <v>748</v>
      </c>
      <c r="C702" s="345" t="s">
        <v>2939</v>
      </c>
      <c r="D702" s="343" t="s">
        <v>6766</v>
      </c>
      <c r="E702" s="22" t="s">
        <v>8276</v>
      </c>
      <c r="F702" s="60">
        <f t="shared" si="21"/>
        <v>48</v>
      </c>
      <c r="G702" s="345" t="s">
        <v>1154</v>
      </c>
      <c r="H702" s="345">
        <v>3</v>
      </c>
      <c r="S702" t="s">
        <v>4086</v>
      </c>
      <c r="T702" t="str">
        <f t="shared" si="20"/>
        <v>01</v>
      </c>
      <c r="U702" t="s">
        <v>2359</v>
      </c>
      <c r="V702" s="80" t="s">
        <v>2360</v>
      </c>
      <c r="W702" s="80" t="s">
        <v>4958</v>
      </c>
    </row>
    <row r="703" spans="1:23">
      <c r="A703" s="6">
        <v>702</v>
      </c>
      <c r="B703" s="7" t="s">
        <v>749</v>
      </c>
      <c r="C703" s="345" t="s">
        <v>2950</v>
      </c>
      <c r="D703" s="343" t="s">
        <v>6767</v>
      </c>
      <c r="E703" s="22" t="s">
        <v>8276</v>
      </c>
      <c r="F703" s="60">
        <f t="shared" si="21"/>
        <v>48</v>
      </c>
      <c r="G703" s="345" t="s">
        <v>1154</v>
      </c>
      <c r="H703" s="345">
        <v>3</v>
      </c>
      <c r="S703" t="s">
        <v>4087</v>
      </c>
      <c r="T703" t="str">
        <f t="shared" si="20"/>
        <v>01</v>
      </c>
      <c r="U703" t="s">
        <v>2359</v>
      </c>
      <c r="V703" s="80" t="s">
        <v>5188</v>
      </c>
      <c r="W703" s="80" t="s">
        <v>4959</v>
      </c>
    </row>
    <row r="704" spans="1:23">
      <c r="A704" s="6">
        <v>703</v>
      </c>
      <c r="B704" s="7" t="s">
        <v>750</v>
      </c>
      <c r="C704" s="345" t="s">
        <v>2904</v>
      </c>
      <c r="D704" s="343" t="s">
        <v>6768</v>
      </c>
      <c r="E704" s="22" t="s">
        <v>8276</v>
      </c>
      <c r="F704" s="60">
        <f t="shared" si="21"/>
        <v>48</v>
      </c>
      <c r="G704" s="345" t="s">
        <v>1154</v>
      </c>
      <c r="H704" s="345">
        <v>3</v>
      </c>
      <c r="S704" t="s">
        <v>4088</v>
      </c>
      <c r="T704" t="str">
        <f t="shared" si="20"/>
        <v>01</v>
      </c>
      <c r="U704" t="s">
        <v>2359</v>
      </c>
      <c r="V704" s="80" t="s">
        <v>2360</v>
      </c>
      <c r="W704" s="80" t="s">
        <v>4960</v>
      </c>
    </row>
    <row r="705" spans="1:23">
      <c r="A705" s="6">
        <v>704</v>
      </c>
      <c r="B705" s="7" t="s">
        <v>751</v>
      </c>
      <c r="C705" s="345" t="s">
        <v>2891</v>
      </c>
      <c r="D705" s="343" t="s">
        <v>6769</v>
      </c>
      <c r="E705" s="22" t="s">
        <v>8276</v>
      </c>
      <c r="F705" s="60">
        <f t="shared" si="21"/>
        <v>48</v>
      </c>
      <c r="G705" s="345" t="s">
        <v>1154</v>
      </c>
      <c r="H705" s="345">
        <v>3</v>
      </c>
      <c r="S705" t="s">
        <v>4089</v>
      </c>
      <c r="T705" t="str">
        <f t="shared" si="20"/>
        <v>01</v>
      </c>
      <c r="U705" t="s">
        <v>2359</v>
      </c>
      <c r="V705" s="80" t="s">
        <v>2360</v>
      </c>
      <c r="W705" s="80" t="s">
        <v>4961</v>
      </c>
    </row>
    <row r="706" spans="1:23">
      <c r="A706" s="6">
        <v>705</v>
      </c>
      <c r="B706" s="7" t="s">
        <v>752</v>
      </c>
      <c r="C706" s="345" t="s">
        <v>2903</v>
      </c>
      <c r="D706" s="343" t="s">
        <v>6770</v>
      </c>
      <c r="E706" s="22" t="s">
        <v>8276</v>
      </c>
      <c r="F706" s="60">
        <f t="shared" si="21"/>
        <v>48</v>
      </c>
      <c r="G706" s="345" t="s">
        <v>1154</v>
      </c>
      <c r="H706" s="345">
        <v>3</v>
      </c>
      <c r="S706" t="s">
        <v>4090</v>
      </c>
      <c r="T706" t="str">
        <f t="shared" ref="T706:T769" si="22">LEFT(W706,2)</f>
        <v>02</v>
      </c>
      <c r="U706" t="s">
        <v>2359</v>
      </c>
      <c r="V706" s="80" t="s">
        <v>2360</v>
      </c>
      <c r="W706" s="80" t="s">
        <v>4893</v>
      </c>
    </row>
    <row r="707" spans="1:23">
      <c r="A707" s="6">
        <v>706</v>
      </c>
      <c r="B707" s="7" t="s">
        <v>753</v>
      </c>
      <c r="C707" s="345" t="s">
        <v>2962</v>
      </c>
      <c r="D707" s="343" t="s">
        <v>6771</v>
      </c>
      <c r="E707" s="22" t="s">
        <v>8276</v>
      </c>
      <c r="F707" s="60">
        <f t="shared" si="21"/>
        <v>48</v>
      </c>
      <c r="G707" s="345" t="s">
        <v>1154</v>
      </c>
      <c r="H707" s="345">
        <v>3</v>
      </c>
      <c r="S707" t="s">
        <v>4091</v>
      </c>
      <c r="T707" t="str">
        <f t="shared" si="22"/>
        <v>01</v>
      </c>
      <c r="U707" t="s">
        <v>2359</v>
      </c>
      <c r="V707" s="80" t="s">
        <v>2360</v>
      </c>
      <c r="W707" s="80" t="s">
        <v>4835</v>
      </c>
    </row>
    <row r="708" spans="1:23">
      <c r="A708" s="6">
        <v>707</v>
      </c>
      <c r="B708" s="7" t="s">
        <v>754</v>
      </c>
      <c r="C708" s="345" t="s">
        <v>2918</v>
      </c>
      <c r="D708" s="343" t="s">
        <v>6772</v>
      </c>
      <c r="E708" s="22" t="s">
        <v>8276</v>
      </c>
      <c r="F708" s="60">
        <f t="shared" ref="F708:F771" si="23">VLOOKUP(E708,$N$2:$O$49,2,FALSE)</f>
        <v>48</v>
      </c>
      <c r="G708" s="345" t="s">
        <v>1154</v>
      </c>
      <c r="H708" s="345">
        <v>3</v>
      </c>
      <c r="S708" t="s">
        <v>4092</v>
      </c>
      <c r="T708" t="str">
        <f t="shared" si="22"/>
        <v>01</v>
      </c>
      <c r="U708" t="s">
        <v>2359</v>
      </c>
      <c r="V708" s="80" t="s">
        <v>2360</v>
      </c>
      <c r="W708" s="80" t="s">
        <v>4962</v>
      </c>
    </row>
    <row r="709" spans="1:23">
      <c r="A709" s="6">
        <v>708</v>
      </c>
      <c r="B709" s="7" t="s">
        <v>755</v>
      </c>
      <c r="C709" s="345" t="s">
        <v>2919</v>
      </c>
      <c r="D709" s="343" t="s">
        <v>6773</v>
      </c>
      <c r="E709" s="22" t="s">
        <v>8276</v>
      </c>
      <c r="F709" s="60">
        <f t="shared" si="23"/>
        <v>48</v>
      </c>
      <c r="G709" s="345" t="s">
        <v>1154</v>
      </c>
      <c r="H709" s="345">
        <v>3</v>
      </c>
      <c r="S709" t="s">
        <v>4093</v>
      </c>
      <c r="T709" t="str">
        <f t="shared" si="22"/>
        <v>01</v>
      </c>
      <c r="U709" t="s">
        <v>2359</v>
      </c>
      <c r="V709" s="80" t="s">
        <v>2360</v>
      </c>
      <c r="W709" s="80" t="s">
        <v>4963</v>
      </c>
    </row>
    <row r="710" spans="1:23">
      <c r="A710" s="6">
        <v>709</v>
      </c>
      <c r="B710" s="7" t="s">
        <v>756</v>
      </c>
      <c r="C710" s="345" t="s">
        <v>2945</v>
      </c>
      <c r="D710" s="343" t="s">
        <v>6774</v>
      </c>
      <c r="E710" s="22" t="s">
        <v>8276</v>
      </c>
      <c r="F710" s="60">
        <f t="shared" si="23"/>
        <v>48</v>
      </c>
      <c r="G710" s="345" t="s">
        <v>1154</v>
      </c>
      <c r="H710" s="345">
        <v>3</v>
      </c>
      <c r="S710" t="s">
        <v>4094</v>
      </c>
      <c r="T710" t="str">
        <f t="shared" si="22"/>
        <v>01</v>
      </c>
      <c r="U710" t="s">
        <v>2359</v>
      </c>
      <c r="V710" s="80" t="s">
        <v>2360</v>
      </c>
      <c r="W710" s="80" t="s">
        <v>4937</v>
      </c>
    </row>
    <row r="711" spans="1:23">
      <c r="A711" s="6">
        <v>710</v>
      </c>
      <c r="B711" s="7" t="s">
        <v>757</v>
      </c>
      <c r="C711" s="345" t="s">
        <v>2889</v>
      </c>
      <c r="D711" s="343" t="s">
        <v>6775</v>
      </c>
      <c r="E711" s="22" t="s">
        <v>8276</v>
      </c>
      <c r="F711" s="60">
        <f t="shared" si="23"/>
        <v>48</v>
      </c>
      <c r="G711" s="345" t="s">
        <v>1154</v>
      </c>
      <c r="H711" s="345">
        <v>3</v>
      </c>
      <c r="S711" t="s">
        <v>4095</v>
      </c>
      <c r="T711" t="str">
        <f t="shared" si="22"/>
        <v>02</v>
      </c>
      <c r="U711" t="s">
        <v>2359</v>
      </c>
      <c r="V711" s="80" t="s">
        <v>2360</v>
      </c>
      <c r="W711" s="80" t="s">
        <v>4964</v>
      </c>
    </row>
    <row r="712" spans="1:23">
      <c r="A712" s="6">
        <v>711</v>
      </c>
      <c r="B712" s="7" t="s">
        <v>758</v>
      </c>
      <c r="C712" s="345" t="s">
        <v>2906</v>
      </c>
      <c r="D712" s="343" t="s">
        <v>6776</v>
      </c>
      <c r="E712" s="22" t="s">
        <v>8276</v>
      </c>
      <c r="F712" s="60">
        <f t="shared" si="23"/>
        <v>48</v>
      </c>
      <c r="G712" s="345" t="s">
        <v>1154</v>
      </c>
      <c r="H712" s="345">
        <v>3</v>
      </c>
      <c r="S712" t="s">
        <v>4096</v>
      </c>
      <c r="T712" t="str">
        <f t="shared" si="22"/>
        <v>02</v>
      </c>
      <c r="U712" t="s">
        <v>2359</v>
      </c>
      <c r="V712" s="80" t="s">
        <v>2360</v>
      </c>
      <c r="W712" s="80" t="s">
        <v>4956</v>
      </c>
    </row>
    <row r="713" spans="1:23">
      <c r="A713" s="6">
        <v>712</v>
      </c>
      <c r="B713" s="7" t="s">
        <v>759</v>
      </c>
      <c r="C713" s="345" t="s">
        <v>2943</v>
      </c>
      <c r="D713" s="343" t="s">
        <v>6777</v>
      </c>
      <c r="E713" s="22" t="s">
        <v>8276</v>
      </c>
      <c r="F713" s="60">
        <f t="shared" si="23"/>
        <v>48</v>
      </c>
      <c r="G713" s="345" t="s">
        <v>1154</v>
      </c>
      <c r="H713" s="345">
        <v>3</v>
      </c>
      <c r="S713" t="s">
        <v>4097</v>
      </c>
      <c r="T713" t="str">
        <f t="shared" si="22"/>
        <v>00</v>
      </c>
      <c r="U713" t="s">
        <v>2359</v>
      </c>
      <c r="V713" s="80" t="s">
        <v>2360</v>
      </c>
      <c r="W713" s="80" t="s">
        <v>4965</v>
      </c>
    </row>
    <row r="714" spans="1:23">
      <c r="A714" s="6">
        <v>713</v>
      </c>
      <c r="B714" s="7" t="s">
        <v>760</v>
      </c>
      <c r="C714" s="345" t="s">
        <v>2963</v>
      </c>
      <c r="D714" s="343" t="s">
        <v>6778</v>
      </c>
      <c r="E714" s="22" t="s">
        <v>8276</v>
      </c>
      <c r="F714" s="60">
        <f t="shared" si="23"/>
        <v>48</v>
      </c>
      <c r="G714" s="345" t="s">
        <v>1154</v>
      </c>
      <c r="H714" s="345">
        <v>3</v>
      </c>
      <c r="S714" t="s">
        <v>4098</v>
      </c>
      <c r="T714" t="str">
        <f t="shared" si="22"/>
        <v>01</v>
      </c>
      <c r="U714" t="s">
        <v>2359</v>
      </c>
      <c r="V714" s="80" t="s">
        <v>2360</v>
      </c>
      <c r="W714" s="80" t="s">
        <v>4586</v>
      </c>
    </row>
    <row r="715" spans="1:23">
      <c r="A715" s="6">
        <v>714</v>
      </c>
      <c r="B715" s="7" t="s">
        <v>761</v>
      </c>
      <c r="C715" s="345" t="s">
        <v>2922</v>
      </c>
      <c r="D715" s="343" t="s">
        <v>6779</v>
      </c>
      <c r="E715" s="22" t="s">
        <v>8276</v>
      </c>
      <c r="F715" s="60">
        <f t="shared" si="23"/>
        <v>48</v>
      </c>
      <c r="G715" s="345" t="s">
        <v>1154</v>
      </c>
      <c r="H715" s="345">
        <v>3</v>
      </c>
      <c r="S715" t="s">
        <v>4099</v>
      </c>
      <c r="T715" t="str">
        <f t="shared" si="22"/>
        <v>03</v>
      </c>
      <c r="U715" t="s">
        <v>2359</v>
      </c>
      <c r="V715" s="80" t="s">
        <v>2360</v>
      </c>
      <c r="W715" s="80" t="s">
        <v>4966</v>
      </c>
    </row>
    <row r="716" spans="1:23">
      <c r="A716" s="6">
        <v>715</v>
      </c>
      <c r="B716" s="7" t="s">
        <v>762</v>
      </c>
      <c r="C716" s="345" t="s">
        <v>2968</v>
      </c>
      <c r="D716" s="343" t="s">
        <v>6780</v>
      </c>
      <c r="E716" s="22" t="s">
        <v>8276</v>
      </c>
      <c r="F716" s="60">
        <f t="shared" si="23"/>
        <v>48</v>
      </c>
      <c r="G716" s="345" t="s">
        <v>1154</v>
      </c>
      <c r="H716" s="345">
        <v>3</v>
      </c>
      <c r="S716" t="s">
        <v>4100</v>
      </c>
      <c r="T716" t="str">
        <f t="shared" si="22"/>
        <v>00</v>
      </c>
      <c r="U716" t="s">
        <v>2359</v>
      </c>
      <c r="V716" s="80" t="s">
        <v>2360</v>
      </c>
      <c r="W716" s="80" t="s">
        <v>2548</v>
      </c>
    </row>
    <row r="717" spans="1:23">
      <c r="A717" s="6">
        <v>716</v>
      </c>
      <c r="B717" s="7" t="s">
        <v>763</v>
      </c>
      <c r="C717" s="345" t="s">
        <v>2875</v>
      </c>
      <c r="D717" s="343" t="s">
        <v>6781</v>
      </c>
      <c r="E717" s="22" t="s">
        <v>8276</v>
      </c>
      <c r="F717" s="60">
        <f t="shared" si="23"/>
        <v>48</v>
      </c>
      <c r="G717" s="345" t="s">
        <v>1154</v>
      </c>
      <c r="H717" s="345">
        <v>2</v>
      </c>
      <c r="S717" t="s">
        <v>4101</v>
      </c>
      <c r="T717" t="str">
        <f t="shared" si="22"/>
        <v>00</v>
      </c>
      <c r="U717" t="s">
        <v>2359</v>
      </c>
      <c r="V717" s="80" t="s">
        <v>2360</v>
      </c>
      <c r="W717" s="80" t="s">
        <v>2549</v>
      </c>
    </row>
    <row r="718" spans="1:23">
      <c r="A718" s="6">
        <v>717</v>
      </c>
      <c r="B718" s="7" t="s">
        <v>764</v>
      </c>
      <c r="C718" s="345" t="s">
        <v>2876</v>
      </c>
      <c r="D718" s="343" t="s">
        <v>6782</v>
      </c>
      <c r="E718" s="22" t="s">
        <v>8276</v>
      </c>
      <c r="F718" s="60">
        <f t="shared" si="23"/>
        <v>48</v>
      </c>
      <c r="G718" s="345" t="s">
        <v>1154</v>
      </c>
      <c r="H718" s="345">
        <v>2</v>
      </c>
      <c r="S718" t="s">
        <v>4102</v>
      </c>
      <c r="T718" t="str">
        <f t="shared" si="22"/>
        <v>00</v>
      </c>
      <c r="U718" t="s">
        <v>2359</v>
      </c>
      <c r="V718" s="80" t="s">
        <v>2360</v>
      </c>
      <c r="W718" s="80" t="s">
        <v>2553</v>
      </c>
    </row>
    <row r="719" spans="1:23">
      <c r="A719" s="6">
        <v>718</v>
      </c>
      <c r="B719" s="7" t="s">
        <v>765</v>
      </c>
      <c r="C719" s="345" t="s">
        <v>2877</v>
      </c>
      <c r="D719" s="343" t="s">
        <v>6783</v>
      </c>
      <c r="E719" s="22" t="s">
        <v>8276</v>
      </c>
      <c r="F719" s="60">
        <f t="shared" si="23"/>
        <v>48</v>
      </c>
      <c r="G719" s="345" t="s">
        <v>1154</v>
      </c>
      <c r="H719" s="345">
        <v>2</v>
      </c>
      <c r="S719" t="s">
        <v>4103</v>
      </c>
      <c r="T719" t="str">
        <f t="shared" si="22"/>
        <v>00</v>
      </c>
      <c r="U719" t="s">
        <v>2359</v>
      </c>
      <c r="V719" s="80" t="s">
        <v>2360</v>
      </c>
      <c r="W719" s="80" t="s">
        <v>2555</v>
      </c>
    </row>
    <row r="720" spans="1:23">
      <c r="A720" s="6">
        <v>719</v>
      </c>
      <c r="B720" s="7" t="s">
        <v>766</v>
      </c>
      <c r="C720" s="345" t="s">
        <v>2878</v>
      </c>
      <c r="D720" s="343" t="s">
        <v>6784</v>
      </c>
      <c r="E720" s="22" t="s">
        <v>8276</v>
      </c>
      <c r="F720" s="60">
        <f t="shared" si="23"/>
        <v>48</v>
      </c>
      <c r="G720" s="345" t="s">
        <v>1154</v>
      </c>
      <c r="H720" s="345">
        <v>2</v>
      </c>
      <c r="S720" t="s">
        <v>4104</v>
      </c>
      <c r="T720" t="str">
        <f t="shared" si="22"/>
        <v>00</v>
      </c>
      <c r="U720" t="s">
        <v>2359</v>
      </c>
      <c r="V720" s="80" t="s">
        <v>2360</v>
      </c>
      <c r="W720" s="80" t="s">
        <v>2638</v>
      </c>
    </row>
    <row r="721" spans="1:23">
      <c r="A721" s="6">
        <v>720</v>
      </c>
      <c r="B721" s="7" t="s">
        <v>767</v>
      </c>
      <c r="C721" s="345" t="s">
        <v>2879</v>
      </c>
      <c r="D721" s="343" t="s">
        <v>6785</v>
      </c>
      <c r="E721" s="22" t="s">
        <v>8276</v>
      </c>
      <c r="F721" s="60">
        <f t="shared" si="23"/>
        <v>48</v>
      </c>
      <c r="G721" s="345" t="s">
        <v>1154</v>
      </c>
      <c r="H721" s="345">
        <v>2</v>
      </c>
      <c r="S721" t="s">
        <v>4105</v>
      </c>
      <c r="T721" t="str">
        <f t="shared" si="22"/>
        <v>00</v>
      </c>
      <c r="U721" t="s">
        <v>2359</v>
      </c>
      <c r="V721" s="80" t="s">
        <v>2360</v>
      </c>
      <c r="W721" s="80" t="s">
        <v>2554</v>
      </c>
    </row>
    <row r="722" spans="1:23">
      <c r="A722" s="6">
        <v>721</v>
      </c>
      <c r="B722" s="7" t="s">
        <v>768</v>
      </c>
      <c r="C722" s="345" t="s">
        <v>7355</v>
      </c>
      <c r="D722" s="343" t="s">
        <v>6786</v>
      </c>
      <c r="E722" s="22" t="s">
        <v>8276</v>
      </c>
      <c r="F722" s="60">
        <f t="shared" si="23"/>
        <v>48</v>
      </c>
      <c r="G722" s="345" t="s">
        <v>1154</v>
      </c>
      <c r="H722" s="345">
        <v>2</v>
      </c>
      <c r="S722" t="s">
        <v>4106</v>
      </c>
      <c r="T722" t="str">
        <f t="shared" si="22"/>
        <v>01</v>
      </c>
      <c r="U722" t="s">
        <v>2359</v>
      </c>
      <c r="V722" s="80" t="s">
        <v>2360</v>
      </c>
      <c r="W722" s="80" t="s">
        <v>4967</v>
      </c>
    </row>
    <row r="723" spans="1:23">
      <c r="A723" s="6">
        <v>722</v>
      </c>
      <c r="B723" s="7" t="s">
        <v>769</v>
      </c>
      <c r="C723" s="345" t="s">
        <v>2880</v>
      </c>
      <c r="D723" s="343" t="s">
        <v>6787</v>
      </c>
      <c r="E723" s="22" t="s">
        <v>8276</v>
      </c>
      <c r="F723" s="60">
        <f t="shared" si="23"/>
        <v>48</v>
      </c>
      <c r="G723" s="345" t="s">
        <v>1154</v>
      </c>
      <c r="H723" s="345">
        <v>2</v>
      </c>
      <c r="S723" t="s">
        <v>4107</v>
      </c>
      <c r="T723" t="str">
        <f t="shared" si="22"/>
        <v>01</v>
      </c>
      <c r="U723" t="s">
        <v>2359</v>
      </c>
      <c r="V723" s="80" t="s">
        <v>2360</v>
      </c>
      <c r="W723" s="80" t="s">
        <v>4883</v>
      </c>
    </row>
    <row r="724" spans="1:23">
      <c r="A724" s="6">
        <v>723</v>
      </c>
      <c r="B724" s="7" t="s">
        <v>770</v>
      </c>
      <c r="C724" s="345" t="s">
        <v>2881</v>
      </c>
      <c r="D724" s="343" t="s">
        <v>6788</v>
      </c>
      <c r="E724" s="22" t="s">
        <v>8276</v>
      </c>
      <c r="F724" s="60">
        <f t="shared" si="23"/>
        <v>48</v>
      </c>
      <c r="G724" s="345" t="s">
        <v>1154</v>
      </c>
      <c r="H724" s="345">
        <v>2</v>
      </c>
      <c r="S724" t="s">
        <v>4108</v>
      </c>
      <c r="T724" t="str">
        <f t="shared" si="22"/>
        <v>01</v>
      </c>
      <c r="U724" t="s">
        <v>2359</v>
      </c>
      <c r="V724" s="80" t="s">
        <v>2360</v>
      </c>
      <c r="W724" s="80" t="s">
        <v>4968</v>
      </c>
    </row>
    <row r="725" spans="1:23">
      <c r="A725" s="6">
        <v>724</v>
      </c>
      <c r="B725" s="7" t="s">
        <v>771</v>
      </c>
      <c r="C725" s="345" t="s">
        <v>2882</v>
      </c>
      <c r="D725" s="343" t="s">
        <v>6789</v>
      </c>
      <c r="E725" s="22" t="s">
        <v>8276</v>
      </c>
      <c r="F725" s="60">
        <f t="shared" si="23"/>
        <v>48</v>
      </c>
      <c r="G725" s="345" t="s">
        <v>1154</v>
      </c>
      <c r="H725" s="345">
        <v>2</v>
      </c>
      <c r="S725" t="s">
        <v>4109</v>
      </c>
      <c r="T725" t="str">
        <f t="shared" si="22"/>
        <v>02</v>
      </c>
      <c r="U725" t="s">
        <v>2359</v>
      </c>
      <c r="V725" s="80" t="s">
        <v>2360</v>
      </c>
      <c r="W725" s="80" t="s">
        <v>4969</v>
      </c>
    </row>
    <row r="726" spans="1:23">
      <c r="A726" s="6">
        <v>725</v>
      </c>
      <c r="B726" s="7" t="s">
        <v>772</v>
      </c>
      <c r="C726" s="345" t="s">
        <v>2883</v>
      </c>
      <c r="D726" s="343" t="s">
        <v>6790</v>
      </c>
      <c r="E726" s="22" t="s">
        <v>8276</v>
      </c>
      <c r="F726" s="60">
        <f t="shared" si="23"/>
        <v>48</v>
      </c>
      <c r="G726" s="345" t="s">
        <v>1154</v>
      </c>
      <c r="H726" s="345">
        <v>2</v>
      </c>
      <c r="S726" t="s">
        <v>4110</v>
      </c>
      <c r="T726" t="str">
        <f t="shared" si="22"/>
        <v>01</v>
      </c>
      <c r="U726" t="s">
        <v>2359</v>
      </c>
      <c r="V726" s="80" t="s">
        <v>2360</v>
      </c>
      <c r="W726" s="80" t="s">
        <v>4960</v>
      </c>
    </row>
    <row r="727" spans="1:23">
      <c r="A727" s="6">
        <v>726</v>
      </c>
      <c r="B727" s="7" t="s">
        <v>773</v>
      </c>
      <c r="C727" s="345" t="s">
        <v>2884</v>
      </c>
      <c r="D727" s="343" t="s">
        <v>6791</v>
      </c>
      <c r="E727" s="22" t="s">
        <v>8276</v>
      </c>
      <c r="F727" s="60">
        <f t="shared" si="23"/>
        <v>48</v>
      </c>
      <c r="G727" s="345" t="s">
        <v>1154</v>
      </c>
      <c r="H727" s="345">
        <v>2</v>
      </c>
      <c r="S727" t="s">
        <v>4111</v>
      </c>
      <c r="T727" t="str">
        <f t="shared" si="22"/>
        <v>01</v>
      </c>
      <c r="U727" t="s">
        <v>2359</v>
      </c>
      <c r="V727" s="80" t="s">
        <v>2360</v>
      </c>
      <c r="W727" s="80" t="s">
        <v>4970</v>
      </c>
    </row>
    <row r="728" spans="1:23">
      <c r="A728" s="6">
        <v>727</v>
      </c>
      <c r="B728" s="7" t="s">
        <v>774</v>
      </c>
      <c r="C728" s="345" t="s">
        <v>2885</v>
      </c>
      <c r="D728" s="343" t="s">
        <v>6792</v>
      </c>
      <c r="E728" s="22" t="s">
        <v>8276</v>
      </c>
      <c r="F728" s="60">
        <f t="shared" si="23"/>
        <v>48</v>
      </c>
      <c r="G728" s="345" t="s">
        <v>1154</v>
      </c>
      <c r="H728" s="345">
        <v>2</v>
      </c>
      <c r="S728" t="s">
        <v>4112</v>
      </c>
      <c r="T728" t="str">
        <f t="shared" si="22"/>
        <v>02</v>
      </c>
      <c r="U728" t="s">
        <v>2359</v>
      </c>
      <c r="V728" s="80" t="s">
        <v>2360</v>
      </c>
      <c r="W728" s="80" t="s">
        <v>4971</v>
      </c>
    </row>
    <row r="729" spans="1:23">
      <c r="A729" s="6">
        <v>728</v>
      </c>
      <c r="B729" s="7" t="s">
        <v>775</v>
      </c>
      <c r="C729" s="345" t="s">
        <v>2901</v>
      </c>
      <c r="D729" s="343" t="s">
        <v>6793</v>
      </c>
      <c r="E729" s="22" t="s">
        <v>8276</v>
      </c>
      <c r="F729" s="60">
        <f t="shared" si="23"/>
        <v>48</v>
      </c>
      <c r="G729" s="345" t="s">
        <v>1154</v>
      </c>
      <c r="H729" s="345">
        <v>2</v>
      </c>
      <c r="S729" t="s">
        <v>4113</v>
      </c>
      <c r="T729" t="str">
        <f t="shared" si="22"/>
        <v>01</v>
      </c>
      <c r="U729" t="s">
        <v>2359</v>
      </c>
      <c r="V729" s="80" t="s">
        <v>2360</v>
      </c>
      <c r="W729" s="80" t="s">
        <v>4972</v>
      </c>
    </row>
    <row r="730" spans="1:23">
      <c r="A730" s="6">
        <v>729</v>
      </c>
      <c r="B730" s="7" t="s">
        <v>776</v>
      </c>
      <c r="C730" s="345" t="s">
        <v>2902</v>
      </c>
      <c r="D730" s="343" t="s">
        <v>6794</v>
      </c>
      <c r="E730" s="22" t="s">
        <v>8276</v>
      </c>
      <c r="F730" s="60">
        <f t="shared" si="23"/>
        <v>48</v>
      </c>
      <c r="G730" s="345" t="s">
        <v>1154</v>
      </c>
      <c r="H730" s="345">
        <v>2</v>
      </c>
      <c r="S730" t="s">
        <v>4114</v>
      </c>
      <c r="T730" t="str">
        <f t="shared" si="22"/>
        <v>01</v>
      </c>
      <c r="U730" t="s">
        <v>2359</v>
      </c>
      <c r="V730" s="80" t="s">
        <v>2360</v>
      </c>
      <c r="W730" s="80" t="s">
        <v>4567</v>
      </c>
    </row>
    <row r="731" spans="1:23">
      <c r="A731" s="6">
        <v>730</v>
      </c>
      <c r="B731" s="7" t="s">
        <v>777</v>
      </c>
      <c r="C731" s="345" t="s">
        <v>2926</v>
      </c>
      <c r="D731" s="343" t="s">
        <v>6795</v>
      </c>
      <c r="E731" s="22" t="s">
        <v>8276</v>
      </c>
      <c r="F731" s="60">
        <f t="shared" si="23"/>
        <v>48</v>
      </c>
      <c r="G731" s="345" t="s">
        <v>1154</v>
      </c>
      <c r="H731" s="345">
        <v>2</v>
      </c>
      <c r="S731" t="s">
        <v>4115</v>
      </c>
      <c r="T731" t="str">
        <f t="shared" si="22"/>
        <v>01</v>
      </c>
      <c r="U731" t="s">
        <v>2359</v>
      </c>
      <c r="V731" s="80" t="s">
        <v>2360</v>
      </c>
      <c r="W731" s="80" t="s">
        <v>4973</v>
      </c>
    </row>
    <row r="732" spans="1:23">
      <c r="A732" s="6">
        <v>731</v>
      </c>
      <c r="B732" s="7" t="s">
        <v>778</v>
      </c>
      <c r="C732" s="345" t="s">
        <v>2931</v>
      </c>
      <c r="D732" s="343" t="s">
        <v>6796</v>
      </c>
      <c r="E732" s="22" t="s">
        <v>8276</v>
      </c>
      <c r="F732" s="60">
        <f t="shared" si="23"/>
        <v>48</v>
      </c>
      <c r="G732" s="345" t="s">
        <v>1154</v>
      </c>
      <c r="H732" s="345">
        <v>2</v>
      </c>
      <c r="S732" t="s">
        <v>4116</v>
      </c>
      <c r="T732" t="str">
        <f t="shared" si="22"/>
        <v>02</v>
      </c>
      <c r="U732" t="s">
        <v>2359</v>
      </c>
      <c r="V732" s="80" t="s">
        <v>2360</v>
      </c>
      <c r="W732" s="80" t="s">
        <v>4974</v>
      </c>
    </row>
    <row r="733" spans="1:23">
      <c r="A733" s="6">
        <v>732</v>
      </c>
      <c r="B733" s="7" t="s">
        <v>779</v>
      </c>
      <c r="C733" s="345" t="s">
        <v>2932</v>
      </c>
      <c r="D733" s="343" t="s">
        <v>6797</v>
      </c>
      <c r="E733" s="22" t="s">
        <v>8276</v>
      </c>
      <c r="F733" s="60">
        <f t="shared" si="23"/>
        <v>48</v>
      </c>
      <c r="G733" s="345" t="s">
        <v>1154</v>
      </c>
      <c r="H733" s="345">
        <v>2</v>
      </c>
      <c r="S733" t="s">
        <v>4117</v>
      </c>
      <c r="T733" t="str">
        <f t="shared" si="22"/>
        <v>02</v>
      </c>
      <c r="U733" t="s">
        <v>2359</v>
      </c>
      <c r="V733" s="80" t="s">
        <v>2360</v>
      </c>
      <c r="W733" s="80" t="s">
        <v>4787</v>
      </c>
    </row>
    <row r="734" spans="1:23">
      <c r="A734" s="6">
        <v>733</v>
      </c>
      <c r="B734" s="7" t="s">
        <v>780</v>
      </c>
      <c r="C734" s="345" t="s">
        <v>2933</v>
      </c>
      <c r="D734" s="343" t="s">
        <v>6798</v>
      </c>
      <c r="E734" s="22" t="s">
        <v>8276</v>
      </c>
      <c r="F734" s="60">
        <f t="shared" si="23"/>
        <v>48</v>
      </c>
      <c r="G734" s="345" t="s">
        <v>1154</v>
      </c>
      <c r="H734" s="345">
        <v>2</v>
      </c>
      <c r="S734" t="s">
        <v>4118</v>
      </c>
      <c r="T734" t="str">
        <f t="shared" si="22"/>
        <v>02</v>
      </c>
      <c r="U734" t="s">
        <v>2359</v>
      </c>
      <c r="V734" s="80" t="s">
        <v>2360</v>
      </c>
      <c r="W734" s="80" t="s">
        <v>4806</v>
      </c>
    </row>
    <row r="735" spans="1:23">
      <c r="A735" s="6">
        <v>734</v>
      </c>
      <c r="B735" s="7" t="s">
        <v>781</v>
      </c>
      <c r="C735" s="345" t="s">
        <v>2934</v>
      </c>
      <c r="D735" s="343" t="s">
        <v>6799</v>
      </c>
      <c r="E735" s="22" t="s">
        <v>8276</v>
      </c>
      <c r="F735" s="60">
        <f t="shared" si="23"/>
        <v>48</v>
      </c>
      <c r="G735" s="345" t="s">
        <v>1154</v>
      </c>
      <c r="H735" s="345">
        <v>2</v>
      </c>
      <c r="S735" t="s">
        <v>4119</v>
      </c>
      <c r="T735" t="str">
        <f t="shared" si="22"/>
        <v>02</v>
      </c>
      <c r="U735" t="s">
        <v>2359</v>
      </c>
      <c r="V735" s="80" t="s">
        <v>2360</v>
      </c>
      <c r="W735" s="80" t="s">
        <v>4975</v>
      </c>
    </row>
    <row r="736" spans="1:23">
      <c r="A736" s="6">
        <v>735</v>
      </c>
      <c r="B736" s="7" t="s">
        <v>782</v>
      </c>
      <c r="C736" s="345" t="s">
        <v>2935</v>
      </c>
      <c r="D736" s="343" t="s">
        <v>6800</v>
      </c>
      <c r="E736" s="22" t="s">
        <v>8276</v>
      </c>
      <c r="F736" s="60">
        <f t="shared" si="23"/>
        <v>48</v>
      </c>
      <c r="G736" s="345" t="s">
        <v>1154</v>
      </c>
      <c r="H736" s="345">
        <v>2</v>
      </c>
      <c r="S736" t="s">
        <v>4120</v>
      </c>
      <c r="T736" t="str">
        <f t="shared" si="22"/>
        <v>03</v>
      </c>
      <c r="U736" t="s">
        <v>2359</v>
      </c>
      <c r="V736" s="80" t="s">
        <v>2360</v>
      </c>
      <c r="W736" s="80" t="s">
        <v>4976</v>
      </c>
    </row>
    <row r="737" spans="1:23">
      <c r="A737" s="6">
        <v>736</v>
      </c>
      <c r="B737" s="7" t="s">
        <v>783</v>
      </c>
      <c r="C737" s="345" t="s">
        <v>2936</v>
      </c>
      <c r="D737" s="343" t="s">
        <v>6801</v>
      </c>
      <c r="E737" s="22" t="s">
        <v>8276</v>
      </c>
      <c r="F737" s="60">
        <f t="shared" si="23"/>
        <v>48</v>
      </c>
      <c r="G737" s="345" t="s">
        <v>1154</v>
      </c>
      <c r="H737" s="345">
        <v>2</v>
      </c>
      <c r="S737" t="s">
        <v>4121</v>
      </c>
      <c r="T737" t="str">
        <f t="shared" si="22"/>
        <v>03</v>
      </c>
      <c r="U737" t="s">
        <v>2359</v>
      </c>
      <c r="V737" s="80" t="s">
        <v>2360</v>
      </c>
      <c r="W737" s="80" t="s">
        <v>4977</v>
      </c>
    </row>
    <row r="738" spans="1:23">
      <c r="A738" s="6">
        <v>737</v>
      </c>
      <c r="B738" s="7" t="s">
        <v>784</v>
      </c>
      <c r="C738" s="345" t="s">
        <v>2937</v>
      </c>
      <c r="D738" s="343" t="s">
        <v>6802</v>
      </c>
      <c r="E738" s="22" t="s">
        <v>8276</v>
      </c>
      <c r="F738" s="60">
        <f t="shared" si="23"/>
        <v>48</v>
      </c>
      <c r="G738" s="345" t="s">
        <v>1154</v>
      </c>
      <c r="H738" s="345">
        <v>2</v>
      </c>
      <c r="S738" t="s">
        <v>4122</v>
      </c>
      <c r="T738" t="str">
        <f t="shared" si="22"/>
        <v>02</v>
      </c>
      <c r="U738" t="s">
        <v>2359</v>
      </c>
      <c r="V738" s="80" t="s">
        <v>2360</v>
      </c>
      <c r="W738" s="80" t="s">
        <v>4978</v>
      </c>
    </row>
    <row r="739" spans="1:23">
      <c r="A739" s="6">
        <v>738</v>
      </c>
      <c r="B739" s="7" t="s">
        <v>785</v>
      </c>
      <c r="C739" s="345" t="s">
        <v>2961</v>
      </c>
      <c r="D739" s="343" t="s">
        <v>6803</v>
      </c>
      <c r="E739" s="22" t="s">
        <v>8276</v>
      </c>
      <c r="F739" s="60">
        <f t="shared" si="23"/>
        <v>48</v>
      </c>
      <c r="G739" s="345" t="s">
        <v>1154</v>
      </c>
      <c r="H739" s="345">
        <v>2</v>
      </c>
      <c r="S739" t="s">
        <v>4123</v>
      </c>
      <c r="T739" t="str">
        <f t="shared" si="22"/>
        <v>02</v>
      </c>
      <c r="U739" t="s">
        <v>2359</v>
      </c>
      <c r="V739" s="80" t="s">
        <v>2360</v>
      </c>
      <c r="W739" s="80" t="s">
        <v>4766</v>
      </c>
    </row>
    <row r="740" spans="1:23">
      <c r="A740" s="6">
        <v>739</v>
      </c>
      <c r="B740" s="7" t="s">
        <v>786</v>
      </c>
      <c r="C740" s="345" t="s">
        <v>2969</v>
      </c>
      <c r="D740" s="343" t="s">
        <v>6804</v>
      </c>
      <c r="E740" s="22" t="s">
        <v>8276</v>
      </c>
      <c r="F740" s="60">
        <f t="shared" si="23"/>
        <v>48</v>
      </c>
      <c r="G740" s="345" t="s">
        <v>1154</v>
      </c>
      <c r="H740" s="345">
        <v>2</v>
      </c>
      <c r="S740" t="s">
        <v>4124</v>
      </c>
      <c r="T740" t="str">
        <f t="shared" si="22"/>
        <v>02</v>
      </c>
      <c r="U740" t="s">
        <v>2359</v>
      </c>
      <c r="V740" s="80" t="s">
        <v>2360</v>
      </c>
      <c r="W740" s="80" t="s">
        <v>4979</v>
      </c>
    </row>
    <row r="741" spans="1:23">
      <c r="A741" s="6">
        <v>740</v>
      </c>
      <c r="B741" s="7" t="s">
        <v>787</v>
      </c>
      <c r="C741" s="345" t="s">
        <v>2970</v>
      </c>
      <c r="D741" s="343" t="s">
        <v>6805</v>
      </c>
      <c r="E741" s="22" t="s">
        <v>8276</v>
      </c>
      <c r="F741" s="60">
        <f t="shared" si="23"/>
        <v>48</v>
      </c>
      <c r="G741" s="345" t="s">
        <v>1154</v>
      </c>
      <c r="H741" s="345">
        <v>2</v>
      </c>
      <c r="S741" t="s">
        <v>4125</v>
      </c>
      <c r="T741" t="str">
        <f t="shared" si="22"/>
        <v>02</v>
      </c>
      <c r="U741" t="s">
        <v>2359</v>
      </c>
      <c r="V741" s="80" t="s">
        <v>2360</v>
      </c>
      <c r="W741" s="80" t="s">
        <v>4980</v>
      </c>
    </row>
    <row r="742" spans="1:23">
      <c r="A742" s="6">
        <v>741</v>
      </c>
      <c r="B742" s="7" t="s">
        <v>788</v>
      </c>
      <c r="C742" s="345" t="s">
        <v>2972</v>
      </c>
      <c r="D742" s="343" t="s">
        <v>6806</v>
      </c>
      <c r="E742" s="22" t="s">
        <v>8276</v>
      </c>
      <c r="F742" s="60">
        <f t="shared" si="23"/>
        <v>48</v>
      </c>
      <c r="G742" s="345" t="s">
        <v>1154</v>
      </c>
      <c r="H742" s="345">
        <v>2</v>
      </c>
      <c r="S742" t="s">
        <v>4126</v>
      </c>
      <c r="T742" t="str">
        <f t="shared" si="22"/>
        <v>02</v>
      </c>
      <c r="U742" t="s">
        <v>2359</v>
      </c>
      <c r="V742" s="80" t="s">
        <v>2360</v>
      </c>
      <c r="W742" s="80" t="s">
        <v>4607</v>
      </c>
    </row>
    <row r="743" spans="1:23">
      <c r="A743" s="6">
        <v>742</v>
      </c>
      <c r="B743" s="7" t="s">
        <v>789</v>
      </c>
      <c r="C743" s="345" t="s">
        <v>2973</v>
      </c>
      <c r="D743" s="343" t="s">
        <v>6807</v>
      </c>
      <c r="E743" s="22" t="s">
        <v>8276</v>
      </c>
      <c r="F743" s="60">
        <f t="shared" si="23"/>
        <v>48</v>
      </c>
      <c r="G743" s="345" t="s">
        <v>1154</v>
      </c>
      <c r="H743" s="345">
        <v>2</v>
      </c>
      <c r="S743" t="s">
        <v>4127</v>
      </c>
      <c r="T743" t="str">
        <f t="shared" si="22"/>
        <v>02</v>
      </c>
      <c r="U743" t="s">
        <v>2359</v>
      </c>
      <c r="V743" s="80" t="s">
        <v>2360</v>
      </c>
      <c r="W743" s="80" t="s">
        <v>4733</v>
      </c>
    </row>
    <row r="744" spans="1:23">
      <c r="A744" s="6">
        <v>743</v>
      </c>
      <c r="B744" s="7" t="s">
        <v>790</v>
      </c>
      <c r="C744" s="345" t="s">
        <v>7356</v>
      </c>
      <c r="D744" s="343" t="s">
        <v>6808</v>
      </c>
      <c r="E744" s="22" t="s">
        <v>8276</v>
      </c>
      <c r="F744" s="60">
        <f t="shared" si="23"/>
        <v>48</v>
      </c>
      <c r="G744" s="345" t="s">
        <v>1154</v>
      </c>
      <c r="H744" s="345">
        <v>2</v>
      </c>
      <c r="S744" t="s">
        <v>4128</v>
      </c>
      <c r="T744" t="str">
        <f t="shared" si="22"/>
        <v>02</v>
      </c>
      <c r="U744" t="s">
        <v>2359</v>
      </c>
      <c r="V744" s="80" t="s">
        <v>2360</v>
      </c>
      <c r="W744" s="80" t="s">
        <v>4771</v>
      </c>
    </row>
    <row r="745" spans="1:23">
      <c r="A745" s="6">
        <v>744</v>
      </c>
      <c r="B745" s="7" t="s">
        <v>791</v>
      </c>
      <c r="C745" s="345" t="s">
        <v>2974</v>
      </c>
      <c r="D745" s="343" t="s">
        <v>6809</v>
      </c>
      <c r="E745" s="22" t="s">
        <v>8276</v>
      </c>
      <c r="F745" s="60">
        <f t="shared" si="23"/>
        <v>48</v>
      </c>
      <c r="G745" s="345" t="s">
        <v>1154</v>
      </c>
      <c r="H745" s="345">
        <v>2</v>
      </c>
      <c r="S745" t="s">
        <v>4129</v>
      </c>
      <c r="T745" t="str">
        <f t="shared" si="22"/>
        <v>03</v>
      </c>
      <c r="U745" t="s">
        <v>2359</v>
      </c>
      <c r="V745" s="80" t="s">
        <v>2360</v>
      </c>
      <c r="W745" s="80" t="s">
        <v>4855</v>
      </c>
    </row>
    <row r="746" spans="1:23">
      <c r="A746" s="6">
        <v>745</v>
      </c>
      <c r="B746" s="7" t="s">
        <v>792</v>
      </c>
      <c r="C746" s="345" t="s">
        <v>2975</v>
      </c>
      <c r="D746" s="343" t="s">
        <v>6810</v>
      </c>
      <c r="E746" s="22" t="s">
        <v>8276</v>
      </c>
      <c r="F746" s="60">
        <f t="shared" si="23"/>
        <v>48</v>
      </c>
      <c r="G746" s="345" t="s">
        <v>1154</v>
      </c>
      <c r="H746" s="345">
        <v>2</v>
      </c>
      <c r="S746" t="s">
        <v>4130</v>
      </c>
      <c r="T746" t="str">
        <f t="shared" si="22"/>
        <v>02</v>
      </c>
      <c r="U746" t="s">
        <v>2359</v>
      </c>
      <c r="V746" s="80" t="s">
        <v>2360</v>
      </c>
      <c r="W746" s="80" t="s">
        <v>4981</v>
      </c>
    </row>
    <row r="747" spans="1:23">
      <c r="A747" s="6">
        <v>746</v>
      </c>
      <c r="B747" s="7" t="s">
        <v>793</v>
      </c>
      <c r="C747" s="345" t="s">
        <v>3180</v>
      </c>
      <c r="D747" s="343" t="s">
        <v>6811</v>
      </c>
      <c r="E747" s="22" t="s">
        <v>8276</v>
      </c>
      <c r="F747" s="60">
        <f t="shared" si="23"/>
        <v>48</v>
      </c>
      <c r="G747" s="345" t="s">
        <v>1154</v>
      </c>
      <c r="H747" s="345">
        <v>2</v>
      </c>
      <c r="S747" t="s">
        <v>4131</v>
      </c>
      <c r="T747" t="str">
        <f t="shared" si="22"/>
        <v>02</v>
      </c>
      <c r="U747" t="s">
        <v>2359</v>
      </c>
      <c r="V747" s="80" t="s">
        <v>2360</v>
      </c>
      <c r="W747" s="80" t="s">
        <v>4621</v>
      </c>
    </row>
    <row r="748" spans="1:23">
      <c r="A748" s="6">
        <v>747</v>
      </c>
      <c r="B748" s="7" t="s">
        <v>794</v>
      </c>
      <c r="C748" s="345" t="s">
        <v>3181</v>
      </c>
      <c r="D748" s="343" t="s">
        <v>6812</v>
      </c>
      <c r="E748" s="22" t="s">
        <v>8276</v>
      </c>
      <c r="F748" s="60">
        <f t="shared" si="23"/>
        <v>48</v>
      </c>
      <c r="G748" s="345" t="s">
        <v>1154</v>
      </c>
      <c r="H748" s="345">
        <v>2</v>
      </c>
      <c r="S748" t="s">
        <v>4132</v>
      </c>
      <c r="T748" t="str">
        <f t="shared" si="22"/>
        <v>03</v>
      </c>
      <c r="U748" t="s">
        <v>2359</v>
      </c>
      <c r="V748" s="80" t="s">
        <v>2360</v>
      </c>
      <c r="W748" s="80" t="s">
        <v>4982</v>
      </c>
    </row>
    <row r="749" spans="1:23">
      <c r="A749" s="6">
        <v>748</v>
      </c>
      <c r="B749" s="7" t="s">
        <v>795</v>
      </c>
      <c r="C749" s="345" t="s">
        <v>3182</v>
      </c>
      <c r="D749" s="343" t="s">
        <v>6813</v>
      </c>
      <c r="E749" s="22" t="s">
        <v>8276</v>
      </c>
      <c r="F749" s="60">
        <f t="shared" si="23"/>
        <v>48</v>
      </c>
      <c r="G749" s="345" t="s">
        <v>1154</v>
      </c>
      <c r="H749" s="345">
        <v>2</v>
      </c>
      <c r="S749" t="s">
        <v>4133</v>
      </c>
      <c r="T749" t="str">
        <f t="shared" si="22"/>
        <v>02</v>
      </c>
      <c r="U749" t="s">
        <v>2359</v>
      </c>
      <c r="V749" s="80" t="s">
        <v>2360</v>
      </c>
      <c r="W749" s="80" t="s">
        <v>4792</v>
      </c>
    </row>
    <row r="750" spans="1:23">
      <c r="A750" s="6">
        <v>749</v>
      </c>
      <c r="B750" s="7" t="s">
        <v>796</v>
      </c>
      <c r="C750" s="345" t="s">
        <v>3183</v>
      </c>
      <c r="D750" s="343" t="s">
        <v>6814</v>
      </c>
      <c r="E750" s="22" t="s">
        <v>8276</v>
      </c>
      <c r="F750" s="60">
        <f t="shared" si="23"/>
        <v>48</v>
      </c>
      <c r="G750" s="345" t="s">
        <v>1154</v>
      </c>
      <c r="H750" s="345">
        <v>2</v>
      </c>
      <c r="S750" t="s">
        <v>4134</v>
      </c>
      <c r="T750" t="str">
        <f t="shared" si="22"/>
        <v>02</v>
      </c>
      <c r="U750" t="s">
        <v>2359</v>
      </c>
      <c r="V750" s="80" t="s">
        <v>2360</v>
      </c>
      <c r="W750" s="80" t="s">
        <v>4983</v>
      </c>
    </row>
    <row r="751" spans="1:23">
      <c r="A751" s="6">
        <v>750</v>
      </c>
      <c r="B751" s="7" t="s">
        <v>797</v>
      </c>
      <c r="C751" s="345" t="s">
        <v>3184</v>
      </c>
      <c r="D751" s="343" t="s">
        <v>6815</v>
      </c>
      <c r="E751" s="22" t="s">
        <v>8276</v>
      </c>
      <c r="F751" s="60">
        <f t="shared" si="23"/>
        <v>48</v>
      </c>
      <c r="G751" s="345" t="s">
        <v>1154</v>
      </c>
      <c r="H751" s="345">
        <v>2</v>
      </c>
      <c r="S751" t="s">
        <v>4135</v>
      </c>
      <c r="T751" t="str">
        <f t="shared" si="22"/>
        <v>03</v>
      </c>
      <c r="U751" t="s">
        <v>2359</v>
      </c>
      <c r="V751" s="80" t="s">
        <v>2360</v>
      </c>
      <c r="W751" s="80" t="s">
        <v>4984</v>
      </c>
    </row>
    <row r="752" spans="1:23">
      <c r="A752" s="6">
        <v>751</v>
      </c>
      <c r="B752" s="7" t="s">
        <v>798</v>
      </c>
      <c r="C752" s="345" t="s">
        <v>7357</v>
      </c>
      <c r="D752" s="343" t="s">
        <v>6816</v>
      </c>
      <c r="E752" s="22" t="s">
        <v>8276</v>
      </c>
      <c r="F752" s="60">
        <f t="shared" si="23"/>
        <v>48</v>
      </c>
      <c r="G752" s="345" t="s">
        <v>1154</v>
      </c>
      <c r="H752" s="345">
        <v>2</v>
      </c>
      <c r="S752" t="s">
        <v>4136</v>
      </c>
      <c r="T752" t="str">
        <f t="shared" si="22"/>
        <v>03</v>
      </c>
      <c r="U752" t="s">
        <v>2359</v>
      </c>
      <c r="V752" s="80" t="s">
        <v>2360</v>
      </c>
      <c r="W752" s="80" t="s">
        <v>4985</v>
      </c>
    </row>
    <row r="753" spans="1:23">
      <c r="A753" s="6">
        <v>752</v>
      </c>
      <c r="B753" s="7" t="s">
        <v>799</v>
      </c>
      <c r="C753" s="345" t="s">
        <v>3186</v>
      </c>
      <c r="D753" s="343" t="s">
        <v>6817</v>
      </c>
      <c r="E753" s="22" t="s">
        <v>8276</v>
      </c>
      <c r="F753" s="60">
        <f t="shared" si="23"/>
        <v>48</v>
      </c>
      <c r="G753" s="345" t="s">
        <v>1154</v>
      </c>
      <c r="H753" s="345">
        <v>2</v>
      </c>
      <c r="S753" t="s">
        <v>4137</v>
      </c>
      <c r="T753" t="str">
        <f t="shared" si="22"/>
        <v>03</v>
      </c>
      <c r="U753" t="s">
        <v>2359</v>
      </c>
      <c r="V753" s="80" t="s">
        <v>2360</v>
      </c>
      <c r="W753" s="80" t="s">
        <v>4848</v>
      </c>
    </row>
    <row r="754" spans="1:23">
      <c r="A754" s="6">
        <v>753</v>
      </c>
      <c r="B754" s="7" t="s">
        <v>800</v>
      </c>
      <c r="C754" s="345" t="s">
        <v>3187</v>
      </c>
      <c r="D754" s="343" t="s">
        <v>6818</v>
      </c>
      <c r="E754" s="22" t="s">
        <v>8276</v>
      </c>
      <c r="F754" s="60">
        <f t="shared" si="23"/>
        <v>48</v>
      </c>
      <c r="G754" s="345" t="s">
        <v>1154</v>
      </c>
      <c r="H754" s="345">
        <v>2</v>
      </c>
      <c r="S754" t="s">
        <v>4138</v>
      </c>
      <c r="T754" t="str">
        <f t="shared" si="22"/>
        <v>03</v>
      </c>
      <c r="U754" t="s">
        <v>2359</v>
      </c>
      <c r="V754" s="80" t="s">
        <v>2360</v>
      </c>
      <c r="W754" s="80" t="s">
        <v>4986</v>
      </c>
    </row>
    <row r="755" spans="1:23">
      <c r="A755" s="6">
        <v>754</v>
      </c>
      <c r="B755" s="7" t="s">
        <v>801</v>
      </c>
      <c r="C755" s="345" t="s">
        <v>3188</v>
      </c>
      <c r="D755" s="343" t="s">
        <v>6819</v>
      </c>
      <c r="E755" s="22" t="s">
        <v>8276</v>
      </c>
      <c r="F755" s="60">
        <f t="shared" si="23"/>
        <v>48</v>
      </c>
      <c r="G755" s="345" t="s">
        <v>1154</v>
      </c>
      <c r="H755" s="345">
        <v>2</v>
      </c>
      <c r="S755" t="s">
        <v>4139</v>
      </c>
      <c r="T755" t="str">
        <f t="shared" si="22"/>
        <v>03</v>
      </c>
      <c r="U755" t="s">
        <v>2359</v>
      </c>
      <c r="V755" s="80" t="s">
        <v>2360</v>
      </c>
      <c r="W755" s="80" t="s">
        <v>4987</v>
      </c>
    </row>
    <row r="756" spans="1:23">
      <c r="A756" s="6">
        <v>755</v>
      </c>
      <c r="B756" s="7" t="s">
        <v>802</v>
      </c>
      <c r="C756" s="344" t="s">
        <v>3189</v>
      </c>
      <c r="D756" s="343" t="s">
        <v>6820</v>
      </c>
      <c r="E756" s="22" t="s">
        <v>8276</v>
      </c>
      <c r="F756" s="60">
        <f t="shared" si="23"/>
        <v>48</v>
      </c>
      <c r="G756" s="344" t="s">
        <v>1154</v>
      </c>
      <c r="H756" s="344">
        <v>2</v>
      </c>
      <c r="S756" t="s">
        <v>4140</v>
      </c>
      <c r="T756" t="str">
        <f t="shared" si="22"/>
        <v>03</v>
      </c>
      <c r="U756" t="s">
        <v>2359</v>
      </c>
      <c r="V756" s="22" t="s">
        <v>2360</v>
      </c>
      <c r="W756" s="22" t="s">
        <v>4848</v>
      </c>
    </row>
    <row r="757" spans="1:23">
      <c r="A757" s="6">
        <v>756</v>
      </c>
      <c r="B757" s="7" t="s">
        <v>803</v>
      </c>
      <c r="C757" s="344" t="s">
        <v>3190</v>
      </c>
      <c r="D757" s="343" t="s">
        <v>6821</v>
      </c>
      <c r="E757" s="22" t="s">
        <v>8276</v>
      </c>
      <c r="F757" s="60">
        <f t="shared" si="23"/>
        <v>48</v>
      </c>
      <c r="G757" s="344" t="s">
        <v>1154</v>
      </c>
      <c r="H757" s="344">
        <v>2</v>
      </c>
      <c r="S757" t="s">
        <v>4141</v>
      </c>
      <c r="T757" t="str">
        <f t="shared" si="22"/>
        <v>03</v>
      </c>
      <c r="U757" t="s">
        <v>2359</v>
      </c>
      <c r="V757" s="22" t="s">
        <v>2360</v>
      </c>
      <c r="W757" s="22" t="s">
        <v>4988</v>
      </c>
    </row>
    <row r="758" spans="1:23">
      <c r="A758" s="6">
        <v>757</v>
      </c>
      <c r="B758" s="7" t="s">
        <v>804</v>
      </c>
      <c r="C758" s="344" t="s">
        <v>3191</v>
      </c>
      <c r="D758" s="343" t="s">
        <v>6822</v>
      </c>
      <c r="E758" s="22" t="s">
        <v>8276</v>
      </c>
      <c r="F758" s="60">
        <f t="shared" si="23"/>
        <v>48</v>
      </c>
      <c r="G758" s="344" t="s">
        <v>1154</v>
      </c>
      <c r="H758" s="344">
        <v>2</v>
      </c>
      <c r="S758" t="s">
        <v>4142</v>
      </c>
      <c r="T758" t="str">
        <f t="shared" si="22"/>
        <v>03</v>
      </c>
      <c r="U758" t="s">
        <v>2359</v>
      </c>
      <c r="V758" s="22" t="s">
        <v>2360</v>
      </c>
      <c r="W758" s="22" t="s">
        <v>4989</v>
      </c>
    </row>
    <row r="759" spans="1:23">
      <c r="A759" s="6">
        <v>758</v>
      </c>
      <c r="B759" s="7" t="s">
        <v>805</v>
      </c>
      <c r="C759" s="344" t="s">
        <v>3192</v>
      </c>
      <c r="D759" s="343" t="s">
        <v>6823</v>
      </c>
      <c r="E759" s="22" t="s">
        <v>8276</v>
      </c>
      <c r="F759" s="60">
        <f t="shared" si="23"/>
        <v>48</v>
      </c>
      <c r="G759" s="344" t="s">
        <v>1154</v>
      </c>
      <c r="H759" s="344">
        <v>2</v>
      </c>
      <c r="S759" t="s">
        <v>4143</v>
      </c>
      <c r="T759" t="str">
        <f t="shared" si="22"/>
        <v>03</v>
      </c>
      <c r="U759" t="s">
        <v>2359</v>
      </c>
      <c r="V759" s="22" t="s">
        <v>2360</v>
      </c>
      <c r="W759" s="22" t="s">
        <v>4990</v>
      </c>
    </row>
    <row r="760" spans="1:23">
      <c r="A760" s="6">
        <v>759</v>
      </c>
      <c r="B760" s="7" t="s">
        <v>806</v>
      </c>
      <c r="C760" s="344" t="s">
        <v>3193</v>
      </c>
      <c r="D760" s="343" t="s">
        <v>6824</v>
      </c>
      <c r="E760" s="22" t="s">
        <v>8276</v>
      </c>
      <c r="F760" s="60">
        <f t="shared" si="23"/>
        <v>48</v>
      </c>
      <c r="G760" s="344" t="s">
        <v>1154</v>
      </c>
      <c r="H760" s="344">
        <v>2</v>
      </c>
      <c r="S760" t="s">
        <v>4144</v>
      </c>
      <c r="T760" t="str">
        <f t="shared" si="22"/>
        <v>03</v>
      </c>
      <c r="U760" t="s">
        <v>2359</v>
      </c>
      <c r="V760" s="22" t="s">
        <v>2360</v>
      </c>
      <c r="W760" s="22" t="s">
        <v>4986</v>
      </c>
    </row>
    <row r="761" spans="1:23">
      <c r="A761" s="6">
        <v>760</v>
      </c>
      <c r="B761" s="7" t="s">
        <v>807</v>
      </c>
      <c r="C761" s="344" t="s">
        <v>3234</v>
      </c>
      <c r="D761" s="343" t="s">
        <v>6825</v>
      </c>
      <c r="E761" s="22" t="s">
        <v>8276</v>
      </c>
      <c r="F761" s="60">
        <f t="shared" si="23"/>
        <v>48</v>
      </c>
      <c r="G761" s="344" t="s">
        <v>1154</v>
      </c>
      <c r="H761" s="344">
        <v>2</v>
      </c>
      <c r="S761" t="s">
        <v>4145</v>
      </c>
      <c r="T761" t="str">
        <f t="shared" si="22"/>
        <v>03</v>
      </c>
      <c r="U761" t="s">
        <v>2359</v>
      </c>
      <c r="V761" s="22" t="s">
        <v>2360</v>
      </c>
      <c r="W761" s="22" t="s">
        <v>4991</v>
      </c>
    </row>
    <row r="762" spans="1:23">
      <c r="A762" s="6">
        <v>761</v>
      </c>
      <c r="B762" s="7" t="s">
        <v>808</v>
      </c>
      <c r="C762" s="344" t="s">
        <v>3235</v>
      </c>
      <c r="D762" s="343" t="s">
        <v>6826</v>
      </c>
      <c r="E762" s="22" t="s">
        <v>8276</v>
      </c>
      <c r="F762" s="60">
        <f t="shared" si="23"/>
        <v>48</v>
      </c>
      <c r="G762" s="344" t="s">
        <v>1154</v>
      </c>
      <c r="H762" s="344">
        <v>2</v>
      </c>
      <c r="S762" t="s">
        <v>4146</v>
      </c>
      <c r="T762" t="str">
        <f t="shared" si="22"/>
        <v>03</v>
      </c>
      <c r="U762" t="s">
        <v>2359</v>
      </c>
      <c r="V762" s="22" t="s">
        <v>2360</v>
      </c>
      <c r="W762" s="22" t="s">
        <v>4992</v>
      </c>
    </row>
    <row r="763" spans="1:23">
      <c r="A763" s="6">
        <v>762</v>
      </c>
      <c r="B763" s="7" t="s">
        <v>809</v>
      </c>
      <c r="C763" s="344" t="s">
        <v>3237</v>
      </c>
      <c r="D763" s="343" t="s">
        <v>6827</v>
      </c>
      <c r="E763" s="22" t="s">
        <v>8276</v>
      </c>
      <c r="F763" s="60">
        <f t="shared" si="23"/>
        <v>48</v>
      </c>
      <c r="G763" s="344" t="s">
        <v>1154</v>
      </c>
      <c r="H763" s="344">
        <v>2</v>
      </c>
      <c r="S763" t="s">
        <v>4147</v>
      </c>
      <c r="T763" t="str">
        <f t="shared" si="22"/>
        <v>03</v>
      </c>
      <c r="U763" t="s">
        <v>2359</v>
      </c>
      <c r="V763" s="22" t="s">
        <v>2360</v>
      </c>
      <c r="W763" s="22" t="s">
        <v>4729</v>
      </c>
    </row>
    <row r="764" spans="1:23">
      <c r="A764" s="6">
        <v>763</v>
      </c>
      <c r="B764" s="7" t="s">
        <v>810</v>
      </c>
      <c r="C764" s="344" t="s">
        <v>7358</v>
      </c>
      <c r="D764" s="343" t="s">
        <v>6828</v>
      </c>
      <c r="E764" s="22" t="s">
        <v>8276</v>
      </c>
      <c r="F764" s="60">
        <f t="shared" si="23"/>
        <v>48</v>
      </c>
      <c r="G764" s="344" t="s">
        <v>1154</v>
      </c>
      <c r="H764" s="344">
        <v>2</v>
      </c>
      <c r="S764" t="s">
        <v>4148</v>
      </c>
      <c r="T764" t="str">
        <f t="shared" si="22"/>
        <v>00</v>
      </c>
      <c r="U764" t="s">
        <v>2359</v>
      </c>
      <c r="V764" s="22" t="s">
        <v>2360</v>
      </c>
      <c r="W764" s="22" t="s">
        <v>2445</v>
      </c>
    </row>
    <row r="765" spans="1:23">
      <c r="A765" s="6">
        <v>764</v>
      </c>
      <c r="B765" s="7" t="s">
        <v>811</v>
      </c>
      <c r="C765" s="344" t="s">
        <v>3236</v>
      </c>
      <c r="D765" s="343" t="s">
        <v>6829</v>
      </c>
      <c r="E765" s="22" t="s">
        <v>8276</v>
      </c>
      <c r="F765" s="60">
        <f t="shared" si="23"/>
        <v>48</v>
      </c>
      <c r="G765" s="344" t="s">
        <v>1154</v>
      </c>
      <c r="H765" s="344">
        <v>2</v>
      </c>
      <c r="S765" t="s">
        <v>4149</v>
      </c>
      <c r="T765" t="str">
        <f t="shared" si="22"/>
        <v>00</v>
      </c>
      <c r="U765" t="s">
        <v>2359</v>
      </c>
      <c r="V765" s="22" t="s">
        <v>2360</v>
      </c>
      <c r="W765" s="22" t="s">
        <v>2557</v>
      </c>
    </row>
    <row r="766" spans="1:23">
      <c r="A766" s="6">
        <v>765</v>
      </c>
      <c r="B766" s="7" t="s">
        <v>812</v>
      </c>
      <c r="C766" s="344" t="s">
        <v>3238</v>
      </c>
      <c r="D766" s="343" t="s">
        <v>6830</v>
      </c>
      <c r="E766" s="22" t="s">
        <v>8276</v>
      </c>
      <c r="F766" s="60">
        <f t="shared" si="23"/>
        <v>48</v>
      </c>
      <c r="G766" s="344" t="s">
        <v>1154</v>
      </c>
      <c r="H766" s="344">
        <v>2</v>
      </c>
      <c r="S766" t="s">
        <v>4150</v>
      </c>
      <c r="T766" t="str">
        <f t="shared" si="22"/>
        <v>00</v>
      </c>
      <c r="U766" t="s">
        <v>2359</v>
      </c>
      <c r="V766" s="22" t="s">
        <v>2360</v>
      </c>
      <c r="W766" s="22" t="s">
        <v>2556</v>
      </c>
    </row>
    <row r="767" spans="1:23">
      <c r="A767" s="6">
        <v>766</v>
      </c>
      <c r="B767" s="7" t="s">
        <v>813</v>
      </c>
      <c r="C767" s="344" t="s">
        <v>3239</v>
      </c>
      <c r="D767" s="343" t="s">
        <v>6831</v>
      </c>
      <c r="E767" s="22" t="s">
        <v>8276</v>
      </c>
      <c r="F767" s="60">
        <f t="shared" si="23"/>
        <v>48</v>
      </c>
      <c r="G767" s="344" t="s">
        <v>1154</v>
      </c>
      <c r="H767" s="344">
        <v>2</v>
      </c>
      <c r="S767" t="s">
        <v>3765</v>
      </c>
      <c r="T767" t="str">
        <f t="shared" si="22"/>
        <v>00</v>
      </c>
      <c r="U767" t="s">
        <v>2359</v>
      </c>
      <c r="V767" s="22" t="s">
        <v>2360</v>
      </c>
      <c r="W767" s="22" t="s">
        <v>2558</v>
      </c>
    </row>
    <row r="768" spans="1:23">
      <c r="A768" s="6">
        <v>767</v>
      </c>
      <c r="B768" s="7" t="s">
        <v>814</v>
      </c>
      <c r="C768" s="344" t="s">
        <v>3240</v>
      </c>
      <c r="D768" s="343" t="s">
        <v>6832</v>
      </c>
      <c r="E768" s="22" t="s">
        <v>8276</v>
      </c>
      <c r="F768" s="60">
        <f t="shared" si="23"/>
        <v>48</v>
      </c>
      <c r="G768" s="344" t="s">
        <v>1154</v>
      </c>
      <c r="H768" s="344">
        <v>2</v>
      </c>
      <c r="S768" t="s">
        <v>4151</v>
      </c>
      <c r="T768" t="str">
        <f t="shared" si="22"/>
        <v>00</v>
      </c>
      <c r="U768" t="s">
        <v>2359</v>
      </c>
      <c r="V768" s="22" t="s">
        <v>2360</v>
      </c>
      <c r="W768" s="22" t="s">
        <v>2462</v>
      </c>
    </row>
    <row r="769" spans="1:23">
      <c r="A769" s="6">
        <v>768</v>
      </c>
      <c r="B769" s="7" t="s">
        <v>815</v>
      </c>
      <c r="C769" s="344" t="s">
        <v>3241</v>
      </c>
      <c r="D769" s="343" t="s">
        <v>6833</v>
      </c>
      <c r="E769" s="22" t="s">
        <v>8276</v>
      </c>
      <c r="F769" s="60">
        <f t="shared" si="23"/>
        <v>48</v>
      </c>
      <c r="G769" s="344" t="s">
        <v>1154</v>
      </c>
      <c r="H769" s="344">
        <v>2</v>
      </c>
      <c r="S769" t="s">
        <v>4152</v>
      </c>
      <c r="T769" t="str">
        <f t="shared" si="22"/>
        <v>00</v>
      </c>
      <c r="U769" t="s">
        <v>2359</v>
      </c>
      <c r="V769" s="22" t="s">
        <v>2360</v>
      </c>
      <c r="W769" s="22" t="s">
        <v>2419</v>
      </c>
    </row>
    <row r="770" spans="1:23">
      <c r="A770" s="6">
        <v>769</v>
      </c>
      <c r="B770" s="7" t="s">
        <v>816</v>
      </c>
      <c r="C770" s="344" t="s">
        <v>3242</v>
      </c>
      <c r="D770" s="343" t="s">
        <v>6834</v>
      </c>
      <c r="E770" s="22" t="s">
        <v>8276</v>
      </c>
      <c r="F770" s="60">
        <f t="shared" si="23"/>
        <v>48</v>
      </c>
      <c r="G770" s="344" t="s">
        <v>1154</v>
      </c>
      <c r="H770" s="344">
        <v>2</v>
      </c>
      <c r="S770" t="s">
        <v>4153</v>
      </c>
      <c r="T770" t="str">
        <f t="shared" ref="T770:T833" si="24">LEFT(W770,2)</f>
        <v>00</v>
      </c>
      <c r="U770" t="s">
        <v>2359</v>
      </c>
      <c r="V770" s="22" t="s">
        <v>2360</v>
      </c>
      <c r="W770" s="22" t="s">
        <v>2559</v>
      </c>
    </row>
    <row r="771" spans="1:23">
      <c r="A771" s="6">
        <v>770</v>
      </c>
      <c r="B771" s="7" t="s">
        <v>817</v>
      </c>
      <c r="C771" s="344" t="s">
        <v>3268</v>
      </c>
      <c r="D771" s="343" t="s">
        <v>6835</v>
      </c>
      <c r="E771" s="22" t="s">
        <v>8276</v>
      </c>
      <c r="F771" s="60">
        <f t="shared" si="23"/>
        <v>48</v>
      </c>
      <c r="G771" s="344" t="s">
        <v>1154</v>
      </c>
      <c r="H771" s="344">
        <v>2</v>
      </c>
      <c r="S771" t="s">
        <v>4154</v>
      </c>
      <c r="T771" t="str">
        <f t="shared" si="24"/>
        <v>00</v>
      </c>
      <c r="U771" t="s">
        <v>2359</v>
      </c>
      <c r="V771" s="22" t="s">
        <v>2360</v>
      </c>
      <c r="W771" s="22" t="s">
        <v>2535</v>
      </c>
    </row>
    <row r="772" spans="1:23">
      <c r="A772" s="6">
        <v>771</v>
      </c>
      <c r="B772" s="7" t="s">
        <v>818</v>
      </c>
      <c r="C772" s="344" t="s">
        <v>3269</v>
      </c>
      <c r="D772" s="343" t="s">
        <v>6836</v>
      </c>
      <c r="E772" s="22" t="s">
        <v>8276</v>
      </c>
      <c r="F772" s="60">
        <f t="shared" ref="F772:F835" si="25">VLOOKUP(E772,$N$2:$O$49,2,FALSE)</f>
        <v>48</v>
      </c>
      <c r="G772" s="344" t="s">
        <v>1154</v>
      </c>
      <c r="H772" s="344">
        <v>2</v>
      </c>
      <c r="S772" t="s">
        <v>4155</v>
      </c>
      <c r="T772" t="str">
        <f t="shared" si="24"/>
        <v>02</v>
      </c>
      <c r="U772" t="s">
        <v>2359</v>
      </c>
      <c r="V772" s="22" t="s">
        <v>2360</v>
      </c>
      <c r="W772" s="22" t="s">
        <v>4993</v>
      </c>
    </row>
    <row r="773" spans="1:23">
      <c r="A773" s="6">
        <v>772</v>
      </c>
      <c r="B773" s="7" t="s">
        <v>819</v>
      </c>
      <c r="C773" s="344" t="s">
        <v>3270</v>
      </c>
      <c r="D773" s="343" t="s">
        <v>6837</v>
      </c>
      <c r="E773" s="22" t="s">
        <v>8276</v>
      </c>
      <c r="F773" s="60">
        <f t="shared" si="25"/>
        <v>48</v>
      </c>
      <c r="G773" s="344" t="s">
        <v>1154</v>
      </c>
      <c r="H773" s="344">
        <v>2</v>
      </c>
      <c r="S773" t="s">
        <v>4156</v>
      </c>
      <c r="T773" t="str">
        <f t="shared" si="24"/>
        <v>01</v>
      </c>
      <c r="U773" t="s">
        <v>2359</v>
      </c>
      <c r="V773" s="22" t="s">
        <v>2360</v>
      </c>
      <c r="W773" s="22" t="s">
        <v>4994</v>
      </c>
    </row>
    <row r="774" spans="1:23">
      <c r="A774" s="6">
        <v>773</v>
      </c>
      <c r="B774" s="7" t="s">
        <v>820</v>
      </c>
      <c r="C774" s="344" t="s">
        <v>3349</v>
      </c>
      <c r="D774" s="343" t="s">
        <v>6838</v>
      </c>
      <c r="E774" s="22" t="s">
        <v>8276</v>
      </c>
      <c r="F774" s="60">
        <f t="shared" si="25"/>
        <v>48</v>
      </c>
      <c r="G774" s="344" t="s">
        <v>1154</v>
      </c>
      <c r="H774" s="344">
        <v>2</v>
      </c>
      <c r="S774" t="s">
        <v>4157</v>
      </c>
      <c r="T774" t="str">
        <f t="shared" si="24"/>
        <v>01</v>
      </c>
      <c r="U774" t="s">
        <v>2359</v>
      </c>
      <c r="V774" s="22" t="s">
        <v>2360</v>
      </c>
      <c r="W774" s="22" t="s">
        <v>4929</v>
      </c>
    </row>
    <row r="775" spans="1:23">
      <c r="A775" s="6">
        <v>774</v>
      </c>
      <c r="B775" s="7" t="s">
        <v>821</v>
      </c>
      <c r="C775" s="344" t="s">
        <v>3350</v>
      </c>
      <c r="D775" s="343" t="s">
        <v>6839</v>
      </c>
      <c r="E775" s="22" t="s">
        <v>8276</v>
      </c>
      <c r="F775" s="60">
        <f t="shared" si="25"/>
        <v>48</v>
      </c>
      <c r="G775" s="344" t="s">
        <v>1154</v>
      </c>
      <c r="H775" s="344">
        <v>2</v>
      </c>
      <c r="S775" t="s">
        <v>4158</v>
      </c>
      <c r="T775" t="str">
        <f t="shared" si="24"/>
        <v>01</v>
      </c>
      <c r="U775" t="s">
        <v>2359</v>
      </c>
      <c r="V775" s="22" t="s">
        <v>2360</v>
      </c>
      <c r="W775" s="22" t="s">
        <v>4995</v>
      </c>
    </row>
    <row r="776" spans="1:23">
      <c r="A776" s="6">
        <v>775</v>
      </c>
      <c r="B776" s="7" t="s">
        <v>822</v>
      </c>
      <c r="C776" s="344" t="s">
        <v>3348</v>
      </c>
      <c r="D776" s="343" t="s">
        <v>6840</v>
      </c>
      <c r="E776" s="22" t="s">
        <v>8276</v>
      </c>
      <c r="F776" s="60">
        <f t="shared" si="25"/>
        <v>48</v>
      </c>
      <c r="G776" s="344" t="s">
        <v>1154</v>
      </c>
      <c r="H776" s="344">
        <v>2</v>
      </c>
      <c r="S776" t="s">
        <v>4159</v>
      </c>
      <c r="T776" t="str">
        <f t="shared" si="24"/>
        <v>01</v>
      </c>
      <c r="U776" t="s">
        <v>2359</v>
      </c>
      <c r="V776" s="22" t="s">
        <v>2360</v>
      </c>
      <c r="W776" s="22" t="s">
        <v>4996</v>
      </c>
    </row>
    <row r="777" spans="1:23">
      <c r="A777" s="6">
        <v>776</v>
      </c>
      <c r="B777" s="7" t="s">
        <v>823</v>
      </c>
      <c r="C777" s="344" t="s">
        <v>7359</v>
      </c>
      <c r="D777" s="343" t="s">
        <v>6841</v>
      </c>
      <c r="E777" s="22" t="s">
        <v>8276</v>
      </c>
      <c r="F777" s="60">
        <f t="shared" si="25"/>
        <v>48</v>
      </c>
      <c r="G777" s="344" t="s">
        <v>1154</v>
      </c>
      <c r="H777" s="344">
        <v>2</v>
      </c>
      <c r="S777" t="s">
        <v>4160</v>
      </c>
      <c r="T777" t="str">
        <f t="shared" si="24"/>
        <v>01</v>
      </c>
      <c r="U777" t="s">
        <v>2359</v>
      </c>
      <c r="V777" s="22" t="s">
        <v>2360</v>
      </c>
      <c r="W777" s="22" t="s">
        <v>4744</v>
      </c>
    </row>
    <row r="778" spans="1:23">
      <c r="A778" s="6">
        <v>777</v>
      </c>
      <c r="B778" s="7" t="s">
        <v>824</v>
      </c>
      <c r="C778" s="344" t="s">
        <v>7360</v>
      </c>
      <c r="D778" s="343" t="s">
        <v>6842</v>
      </c>
      <c r="E778" s="22" t="s">
        <v>8276</v>
      </c>
      <c r="F778" s="60">
        <f t="shared" si="25"/>
        <v>48</v>
      </c>
      <c r="G778" s="344" t="s">
        <v>1154</v>
      </c>
      <c r="H778" s="344">
        <v>1</v>
      </c>
      <c r="S778" t="s">
        <v>4161</v>
      </c>
      <c r="T778" t="str">
        <f t="shared" si="24"/>
        <v>02</v>
      </c>
      <c r="U778" t="s">
        <v>2359</v>
      </c>
      <c r="V778" s="22" t="s">
        <v>2360</v>
      </c>
      <c r="W778" s="22" t="s">
        <v>4997</v>
      </c>
    </row>
    <row r="779" spans="1:23">
      <c r="A779" s="6">
        <v>778</v>
      </c>
      <c r="B779" s="7" t="s">
        <v>825</v>
      </c>
      <c r="C779" s="344" t="s">
        <v>7361</v>
      </c>
      <c r="D779" s="343" t="s">
        <v>6843</v>
      </c>
      <c r="E779" s="22" t="s">
        <v>8276</v>
      </c>
      <c r="F779" s="60">
        <f t="shared" si="25"/>
        <v>48</v>
      </c>
      <c r="G779" s="344" t="s">
        <v>1154</v>
      </c>
      <c r="H779" s="344">
        <v>1</v>
      </c>
      <c r="S779" t="s">
        <v>4162</v>
      </c>
      <c r="T779" t="str">
        <f t="shared" si="24"/>
        <v>01</v>
      </c>
      <c r="U779" t="s">
        <v>2359</v>
      </c>
      <c r="V779" s="22" t="s">
        <v>2360</v>
      </c>
      <c r="W779" s="22" t="s">
        <v>4998</v>
      </c>
    </row>
    <row r="780" spans="1:23">
      <c r="A780" s="6">
        <v>779</v>
      </c>
      <c r="B780" s="7" t="s">
        <v>826</v>
      </c>
      <c r="C780" s="344" t="s">
        <v>7362</v>
      </c>
      <c r="D780" s="343" t="s">
        <v>6844</v>
      </c>
      <c r="E780" s="22" t="s">
        <v>8276</v>
      </c>
      <c r="F780" s="60">
        <f t="shared" si="25"/>
        <v>48</v>
      </c>
      <c r="G780" s="344" t="s">
        <v>1154</v>
      </c>
      <c r="H780" s="344">
        <v>1</v>
      </c>
      <c r="S780" t="s">
        <v>4163</v>
      </c>
      <c r="T780" t="str">
        <f t="shared" si="24"/>
        <v>01</v>
      </c>
      <c r="U780" t="s">
        <v>2359</v>
      </c>
      <c r="V780" s="22" t="s">
        <v>2360</v>
      </c>
      <c r="W780" s="22" t="s">
        <v>4611</v>
      </c>
    </row>
    <row r="781" spans="1:23">
      <c r="A781" s="6">
        <v>780</v>
      </c>
      <c r="B781" s="7" t="s">
        <v>827</v>
      </c>
      <c r="C781" s="344" t="s">
        <v>7363</v>
      </c>
      <c r="D781" s="343" t="s">
        <v>6845</v>
      </c>
      <c r="E781" s="22" t="s">
        <v>8276</v>
      </c>
      <c r="F781" s="60">
        <f t="shared" si="25"/>
        <v>48</v>
      </c>
      <c r="G781" s="344" t="s">
        <v>1154</v>
      </c>
      <c r="H781" s="344">
        <v>1</v>
      </c>
      <c r="S781" t="s">
        <v>4164</v>
      </c>
      <c r="T781" t="str">
        <f t="shared" si="24"/>
        <v>02</v>
      </c>
      <c r="U781" t="s">
        <v>2359</v>
      </c>
      <c r="V781" s="22" t="s">
        <v>2360</v>
      </c>
      <c r="W781" s="22" t="s">
        <v>4999</v>
      </c>
    </row>
    <row r="782" spans="1:23">
      <c r="A782" s="6">
        <v>781</v>
      </c>
      <c r="B782" s="7" t="s">
        <v>828</v>
      </c>
      <c r="C782" s="344" t="s">
        <v>7364</v>
      </c>
      <c r="D782" s="343" t="s">
        <v>6846</v>
      </c>
      <c r="E782" s="22" t="s">
        <v>8276</v>
      </c>
      <c r="F782" s="60">
        <f t="shared" si="25"/>
        <v>48</v>
      </c>
      <c r="G782" s="344" t="s">
        <v>1154</v>
      </c>
      <c r="H782" s="344">
        <v>1</v>
      </c>
      <c r="S782" t="s">
        <v>4165</v>
      </c>
      <c r="T782" t="str">
        <f t="shared" si="24"/>
        <v>02</v>
      </c>
      <c r="U782" t="s">
        <v>2359</v>
      </c>
      <c r="V782" s="22" t="s">
        <v>2360</v>
      </c>
      <c r="W782" s="22" t="s">
        <v>4792</v>
      </c>
    </row>
    <row r="783" spans="1:23">
      <c r="A783" s="6">
        <v>782</v>
      </c>
      <c r="B783" s="7" t="s">
        <v>829</v>
      </c>
      <c r="C783" s="344" t="s">
        <v>7365</v>
      </c>
      <c r="D783" s="343" t="s">
        <v>6847</v>
      </c>
      <c r="E783" s="22" t="s">
        <v>8276</v>
      </c>
      <c r="F783" s="60">
        <f t="shared" si="25"/>
        <v>48</v>
      </c>
      <c r="G783" s="344" t="s">
        <v>1154</v>
      </c>
      <c r="H783" s="344">
        <v>1</v>
      </c>
      <c r="S783" t="s">
        <v>4166</v>
      </c>
      <c r="T783" t="str">
        <f t="shared" si="24"/>
        <v>02</v>
      </c>
      <c r="U783" t="s">
        <v>2359</v>
      </c>
      <c r="V783" s="22" t="s">
        <v>2360</v>
      </c>
      <c r="W783" s="22" t="s">
        <v>5000</v>
      </c>
    </row>
    <row r="784" spans="1:23">
      <c r="A784" s="6">
        <v>783</v>
      </c>
      <c r="B784" s="7" t="s">
        <v>830</v>
      </c>
      <c r="C784" s="344" t="s">
        <v>7366</v>
      </c>
      <c r="D784" s="343" t="s">
        <v>6848</v>
      </c>
      <c r="E784" s="22" t="s">
        <v>8276</v>
      </c>
      <c r="F784" s="60">
        <f t="shared" si="25"/>
        <v>48</v>
      </c>
      <c r="G784" s="344" t="s">
        <v>1154</v>
      </c>
      <c r="H784" s="344">
        <v>1</v>
      </c>
      <c r="S784" t="s">
        <v>4167</v>
      </c>
      <c r="T784" t="str">
        <f t="shared" si="24"/>
        <v>02</v>
      </c>
      <c r="U784" t="s">
        <v>2359</v>
      </c>
      <c r="V784" s="22" t="s">
        <v>2360</v>
      </c>
      <c r="W784" s="22" t="s">
        <v>5001</v>
      </c>
    </row>
    <row r="785" spans="1:23">
      <c r="A785" s="6">
        <v>784</v>
      </c>
      <c r="B785" s="7" t="s">
        <v>831</v>
      </c>
      <c r="C785" s="344" t="s">
        <v>7367</v>
      </c>
      <c r="D785" s="343" t="s">
        <v>6849</v>
      </c>
      <c r="E785" s="22" t="s">
        <v>8276</v>
      </c>
      <c r="F785" s="60">
        <f t="shared" si="25"/>
        <v>48</v>
      </c>
      <c r="G785" s="344" t="s">
        <v>1154</v>
      </c>
      <c r="H785" s="344">
        <v>1</v>
      </c>
      <c r="S785" t="s">
        <v>4168</v>
      </c>
      <c r="T785" t="str">
        <f t="shared" si="24"/>
        <v>03</v>
      </c>
      <c r="U785" t="s">
        <v>2359</v>
      </c>
      <c r="V785" s="22" t="s">
        <v>2360</v>
      </c>
      <c r="W785" s="22" t="s">
        <v>5002</v>
      </c>
    </row>
    <row r="786" spans="1:23">
      <c r="A786" s="6">
        <v>785</v>
      </c>
      <c r="B786" s="7" t="s">
        <v>832</v>
      </c>
      <c r="C786" s="344" t="s">
        <v>7368</v>
      </c>
      <c r="D786" s="343" t="s">
        <v>6850</v>
      </c>
      <c r="E786" s="22" t="s">
        <v>8276</v>
      </c>
      <c r="F786" s="60">
        <f t="shared" si="25"/>
        <v>48</v>
      </c>
      <c r="G786" s="344" t="s">
        <v>1154</v>
      </c>
      <c r="H786" s="344">
        <v>1</v>
      </c>
      <c r="S786" t="s">
        <v>4169</v>
      </c>
      <c r="T786" t="str">
        <f t="shared" si="24"/>
        <v>96</v>
      </c>
      <c r="U786" t="s">
        <v>2359</v>
      </c>
      <c r="V786" s="22" t="s">
        <v>2360</v>
      </c>
      <c r="W786" s="22" t="s">
        <v>2372</v>
      </c>
    </row>
    <row r="787" spans="1:23">
      <c r="A787" s="6">
        <v>786</v>
      </c>
      <c r="B787" s="7" t="s">
        <v>833</v>
      </c>
      <c r="C787" s="344" t="s">
        <v>7369</v>
      </c>
      <c r="D787" s="343" t="s">
        <v>6851</v>
      </c>
      <c r="E787" s="22" t="s">
        <v>8276</v>
      </c>
      <c r="F787" s="60">
        <f t="shared" si="25"/>
        <v>48</v>
      </c>
      <c r="G787" s="344" t="s">
        <v>1154</v>
      </c>
      <c r="H787" s="344">
        <v>1</v>
      </c>
      <c r="S787" t="s">
        <v>4170</v>
      </c>
      <c r="T787" t="str">
        <f t="shared" si="24"/>
        <v>97</v>
      </c>
      <c r="U787" t="s">
        <v>2359</v>
      </c>
      <c r="V787" s="22" t="s">
        <v>2360</v>
      </c>
      <c r="W787" s="22" t="s">
        <v>2371</v>
      </c>
    </row>
    <row r="788" spans="1:23">
      <c r="A788" s="6">
        <v>787</v>
      </c>
      <c r="B788" s="7" t="s">
        <v>834</v>
      </c>
      <c r="C788" s="344" t="s">
        <v>7370</v>
      </c>
      <c r="D788" s="343" t="s">
        <v>6852</v>
      </c>
      <c r="E788" s="22" t="s">
        <v>8276</v>
      </c>
      <c r="F788" s="60">
        <f t="shared" si="25"/>
        <v>48</v>
      </c>
      <c r="G788" s="344" t="s">
        <v>1154</v>
      </c>
      <c r="H788" s="344">
        <v>1</v>
      </c>
      <c r="S788" t="s">
        <v>4171</v>
      </c>
      <c r="T788" t="str">
        <f t="shared" si="24"/>
        <v>00</v>
      </c>
      <c r="U788" t="s">
        <v>2359</v>
      </c>
      <c r="V788" s="22" t="s">
        <v>2360</v>
      </c>
      <c r="W788" s="22" t="s">
        <v>2538</v>
      </c>
    </row>
    <row r="789" spans="1:23">
      <c r="A789" s="6">
        <v>788</v>
      </c>
      <c r="B789" s="7" t="s">
        <v>835</v>
      </c>
      <c r="C789" s="344" t="s">
        <v>7371</v>
      </c>
      <c r="D789" s="343" t="s">
        <v>6853</v>
      </c>
      <c r="E789" s="22" t="s">
        <v>8276</v>
      </c>
      <c r="F789" s="60">
        <f t="shared" si="25"/>
        <v>48</v>
      </c>
      <c r="G789" s="344" t="s">
        <v>1154</v>
      </c>
      <c r="H789" s="344">
        <v>1</v>
      </c>
      <c r="S789" t="s">
        <v>4172</v>
      </c>
      <c r="T789" t="str">
        <f t="shared" si="24"/>
        <v>00</v>
      </c>
      <c r="U789" t="s">
        <v>2359</v>
      </c>
      <c r="V789" s="22" t="s">
        <v>2360</v>
      </c>
      <c r="W789" s="22" t="s">
        <v>2574</v>
      </c>
    </row>
    <row r="790" spans="1:23">
      <c r="A790" s="6">
        <v>789</v>
      </c>
      <c r="B790" s="7" t="s">
        <v>836</v>
      </c>
      <c r="C790" s="344" t="s">
        <v>7372</v>
      </c>
      <c r="D790" s="343" t="s">
        <v>6854</v>
      </c>
      <c r="E790" s="22" t="s">
        <v>8276</v>
      </c>
      <c r="F790" s="60">
        <f t="shared" si="25"/>
        <v>48</v>
      </c>
      <c r="G790" s="344" t="s">
        <v>1154</v>
      </c>
      <c r="H790" s="344">
        <v>1</v>
      </c>
      <c r="S790" t="s">
        <v>4173</v>
      </c>
      <c r="T790" t="str">
        <f t="shared" si="24"/>
        <v>01</v>
      </c>
      <c r="U790" t="s">
        <v>2359</v>
      </c>
      <c r="V790" s="22" t="s">
        <v>2360</v>
      </c>
      <c r="W790" s="22" t="s">
        <v>4568</v>
      </c>
    </row>
    <row r="791" spans="1:23">
      <c r="A791" s="6">
        <v>790</v>
      </c>
      <c r="B791" s="7" t="s">
        <v>837</v>
      </c>
      <c r="C791" s="344" t="s">
        <v>7373</v>
      </c>
      <c r="D791" s="343" t="s">
        <v>6855</v>
      </c>
      <c r="E791" s="22" t="s">
        <v>8276</v>
      </c>
      <c r="F791" s="60">
        <f t="shared" si="25"/>
        <v>48</v>
      </c>
      <c r="G791" s="344" t="s">
        <v>1154</v>
      </c>
      <c r="H791" s="344">
        <v>1</v>
      </c>
      <c r="S791" t="s">
        <v>4174</v>
      </c>
      <c r="T791" t="str">
        <f t="shared" si="24"/>
        <v>03</v>
      </c>
      <c r="U791" t="s">
        <v>2359</v>
      </c>
      <c r="V791" s="22" t="s">
        <v>2360</v>
      </c>
      <c r="W791" s="22" t="s">
        <v>5003</v>
      </c>
    </row>
    <row r="792" spans="1:23">
      <c r="A792" s="6">
        <v>791</v>
      </c>
      <c r="B792" s="7" t="s">
        <v>838</v>
      </c>
      <c r="C792" s="344" t="s">
        <v>7374</v>
      </c>
      <c r="D792" s="343" t="s">
        <v>6856</v>
      </c>
      <c r="E792" s="22" t="s">
        <v>8276</v>
      </c>
      <c r="F792" s="60">
        <f t="shared" si="25"/>
        <v>48</v>
      </c>
      <c r="G792" s="344" t="s">
        <v>1154</v>
      </c>
      <c r="H792" s="344">
        <v>1</v>
      </c>
      <c r="S792" t="s">
        <v>4175</v>
      </c>
      <c r="T792" t="str">
        <f t="shared" si="24"/>
        <v>03</v>
      </c>
      <c r="U792" t="s">
        <v>2359</v>
      </c>
      <c r="V792" s="22" t="s">
        <v>2360</v>
      </c>
      <c r="W792" s="22" t="s">
        <v>5004</v>
      </c>
    </row>
    <row r="793" spans="1:23">
      <c r="A793" s="6">
        <v>792</v>
      </c>
      <c r="B793" s="7" t="s">
        <v>839</v>
      </c>
      <c r="C793" s="344" t="s">
        <v>7375</v>
      </c>
      <c r="D793" s="343" t="s">
        <v>6857</v>
      </c>
      <c r="E793" s="22" t="s">
        <v>8276</v>
      </c>
      <c r="F793" s="60">
        <f t="shared" si="25"/>
        <v>48</v>
      </c>
      <c r="G793" s="344" t="s">
        <v>1154</v>
      </c>
      <c r="H793" s="344">
        <v>1</v>
      </c>
      <c r="S793" t="s">
        <v>4176</v>
      </c>
      <c r="T793" t="str">
        <f t="shared" si="24"/>
        <v>00</v>
      </c>
      <c r="U793" t="s">
        <v>2359</v>
      </c>
      <c r="V793" s="22" t="s">
        <v>2360</v>
      </c>
      <c r="W793" s="22" t="s">
        <v>2631</v>
      </c>
    </row>
    <row r="794" spans="1:23">
      <c r="A794" s="6">
        <v>793</v>
      </c>
      <c r="B794" s="7" t="s">
        <v>840</v>
      </c>
      <c r="C794" s="344" t="s">
        <v>7376</v>
      </c>
      <c r="D794" s="343" t="s">
        <v>6858</v>
      </c>
      <c r="E794" s="22" t="s">
        <v>8276</v>
      </c>
      <c r="F794" s="60">
        <f t="shared" si="25"/>
        <v>48</v>
      </c>
      <c r="G794" s="344" t="s">
        <v>1154</v>
      </c>
      <c r="H794" s="344">
        <v>1</v>
      </c>
      <c r="S794" t="s">
        <v>4177</v>
      </c>
      <c r="T794" t="str">
        <f t="shared" si="24"/>
        <v>01</v>
      </c>
      <c r="U794" t="s">
        <v>2359</v>
      </c>
      <c r="V794" s="22" t="s">
        <v>2360</v>
      </c>
      <c r="W794" s="22" t="s">
        <v>4962</v>
      </c>
    </row>
    <row r="795" spans="1:23">
      <c r="A795" s="6">
        <v>794</v>
      </c>
      <c r="B795" s="7" t="s">
        <v>841</v>
      </c>
      <c r="C795" s="344" t="s">
        <v>7377</v>
      </c>
      <c r="D795" s="343" t="s">
        <v>6859</v>
      </c>
      <c r="E795" s="22" t="s">
        <v>8276</v>
      </c>
      <c r="F795" s="60">
        <f t="shared" si="25"/>
        <v>48</v>
      </c>
      <c r="G795" s="344" t="s">
        <v>1154</v>
      </c>
      <c r="H795" s="344">
        <v>1</v>
      </c>
      <c r="S795" t="s">
        <v>4178</v>
      </c>
      <c r="T795" t="str">
        <f t="shared" si="24"/>
        <v>00</v>
      </c>
      <c r="U795" t="s">
        <v>2359</v>
      </c>
      <c r="V795" s="22" t="s">
        <v>2360</v>
      </c>
      <c r="W795" s="22" t="s">
        <v>2630</v>
      </c>
    </row>
    <row r="796" spans="1:23">
      <c r="A796" s="6">
        <v>795</v>
      </c>
      <c r="B796" s="7" t="s">
        <v>842</v>
      </c>
      <c r="C796" s="344" t="s">
        <v>7378</v>
      </c>
      <c r="D796" s="343" t="s">
        <v>6860</v>
      </c>
      <c r="E796" s="22" t="s">
        <v>8276</v>
      </c>
      <c r="F796" s="60">
        <f t="shared" si="25"/>
        <v>48</v>
      </c>
      <c r="G796" s="344" t="s">
        <v>1154</v>
      </c>
      <c r="H796" s="344">
        <v>1</v>
      </c>
      <c r="S796" t="s">
        <v>4179</v>
      </c>
      <c r="T796" t="str">
        <f t="shared" si="24"/>
        <v>01</v>
      </c>
      <c r="U796" t="s">
        <v>2359</v>
      </c>
      <c r="V796" s="22" t="s">
        <v>2360</v>
      </c>
      <c r="W796" s="22" t="s">
        <v>2489</v>
      </c>
    </row>
    <row r="797" spans="1:23">
      <c r="A797" s="6">
        <v>796</v>
      </c>
      <c r="B797" s="7" t="s">
        <v>843</v>
      </c>
      <c r="C797" s="344" t="s">
        <v>7379</v>
      </c>
      <c r="D797" s="343" t="s">
        <v>6861</v>
      </c>
      <c r="E797" s="22" t="s">
        <v>8276</v>
      </c>
      <c r="F797" s="60">
        <f t="shared" si="25"/>
        <v>48</v>
      </c>
      <c r="G797" s="344" t="s">
        <v>1154</v>
      </c>
      <c r="H797" s="344">
        <v>1</v>
      </c>
      <c r="S797" t="s">
        <v>4180</v>
      </c>
      <c r="T797" t="str">
        <f t="shared" si="24"/>
        <v>98</v>
      </c>
      <c r="U797" t="s">
        <v>2359</v>
      </c>
      <c r="V797" s="22" t="s">
        <v>2360</v>
      </c>
      <c r="W797" s="22" t="s">
        <v>2434</v>
      </c>
    </row>
    <row r="798" spans="1:23">
      <c r="A798" s="6">
        <v>797</v>
      </c>
      <c r="B798" s="7" t="s">
        <v>844</v>
      </c>
      <c r="C798" s="344" t="s">
        <v>7380</v>
      </c>
      <c r="D798" s="343" t="s">
        <v>6862</v>
      </c>
      <c r="E798" s="22" t="s">
        <v>8276</v>
      </c>
      <c r="F798" s="60">
        <f t="shared" si="25"/>
        <v>48</v>
      </c>
      <c r="G798" s="344" t="s">
        <v>1154</v>
      </c>
      <c r="H798" s="344">
        <v>1</v>
      </c>
      <c r="S798" t="s">
        <v>4181</v>
      </c>
      <c r="T798" t="str">
        <f t="shared" si="24"/>
        <v>01</v>
      </c>
      <c r="U798" t="s">
        <v>2359</v>
      </c>
      <c r="V798" s="22" t="s">
        <v>2360</v>
      </c>
      <c r="W798" s="22" t="s">
        <v>5005</v>
      </c>
    </row>
    <row r="799" spans="1:23">
      <c r="A799" s="6">
        <v>798</v>
      </c>
      <c r="B799" s="7" t="s">
        <v>845</v>
      </c>
      <c r="C799" s="344" t="s">
        <v>7381</v>
      </c>
      <c r="D799" s="343" t="s">
        <v>6863</v>
      </c>
      <c r="E799" s="22" t="s">
        <v>8276</v>
      </c>
      <c r="F799" s="60">
        <f t="shared" si="25"/>
        <v>48</v>
      </c>
      <c r="G799" s="344" t="s">
        <v>1154</v>
      </c>
      <c r="H799" s="344">
        <v>1</v>
      </c>
      <c r="S799" t="s">
        <v>4182</v>
      </c>
      <c r="T799" t="str">
        <f t="shared" si="24"/>
        <v>98</v>
      </c>
      <c r="U799" t="s">
        <v>2359</v>
      </c>
      <c r="V799" s="22" t="s">
        <v>2360</v>
      </c>
      <c r="W799" s="22" t="s">
        <v>2436</v>
      </c>
    </row>
    <row r="800" spans="1:23">
      <c r="A800" s="6">
        <v>799</v>
      </c>
      <c r="B800" s="7" t="s">
        <v>846</v>
      </c>
      <c r="C800" s="344" t="s">
        <v>7382</v>
      </c>
      <c r="D800" s="343" t="s">
        <v>6864</v>
      </c>
      <c r="E800" s="22" t="s">
        <v>8276</v>
      </c>
      <c r="F800" s="60">
        <f t="shared" si="25"/>
        <v>48</v>
      </c>
      <c r="G800" s="344" t="s">
        <v>1154</v>
      </c>
      <c r="H800" s="344">
        <v>1</v>
      </c>
      <c r="S800" t="s">
        <v>4183</v>
      </c>
      <c r="T800" t="str">
        <f t="shared" si="24"/>
        <v>01</v>
      </c>
      <c r="U800" t="s">
        <v>2359</v>
      </c>
      <c r="V800" s="22" t="s">
        <v>2360</v>
      </c>
      <c r="W800" s="22" t="s">
        <v>5006</v>
      </c>
    </row>
    <row r="801" spans="1:23">
      <c r="A801" s="6">
        <v>800</v>
      </c>
      <c r="B801" s="7" t="s">
        <v>847</v>
      </c>
      <c r="C801" s="344" t="s">
        <v>7383</v>
      </c>
      <c r="D801" s="343" t="s">
        <v>6865</v>
      </c>
      <c r="E801" s="22" t="s">
        <v>8276</v>
      </c>
      <c r="F801" s="60">
        <f t="shared" si="25"/>
        <v>48</v>
      </c>
      <c r="G801" s="344" t="s">
        <v>1154</v>
      </c>
      <c r="H801" s="344">
        <v>1</v>
      </c>
      <c r="S801" t="s">
        <v>4184</v>
      </c>
      <c r="T801" t="str">
        <f t="shared" si="24"/>
        <v>00</v>
      </c>
      <c r="U801" t="s">
        <v>2359</v>
      </c>
      <c r="V801" s="22" t="s">
        <v>2360</v>
      </c>
      <c r="W801" s="22" t="s">
        <v>2438</v>
      </c>
    </row>
    <row r="802" spans="1:23">
      <c r="A802" s="6">
        <v>801</v>
      </c>
      <c r="B802" s="7" t="s">
        <v>848</v>
      </c>
      <c r="C802" s="344" t="s">
        <v>7384</v>
      </c>
      <c r="D802" s="343" t="s">
        <v>6866</v>
      </c>
      <c r="E802" s="22" t="s">
        <v>8276</v>
      </c>
      <c r="F802" s="60">
        <f t="shared" si="25"/>
        <v>48</v>
      </c>
      <c r="G802" s="344" t="s">
        <v>1154</v>
      </c>
      <c r="H802" s="344">
        <v>1</v>
      </c>
      <c r="S802" t="s">
        <v>4185</v>
      </c>
      <c r="T802" t="str">
        <f t="shared" si="24"/>
        <v>01</v>
      </c>
      <c r="U802" t="s">
        <v>2359</v>
      </c>
      <c r="V802" s="22" t="s">
        <v>2360</v>
      </c>
      <c r="W802" s="22" t="s">
        <v>5007</v>
      </c>
    </row>
    <row r="803" spans="1:23">
      <c r="A803" s="6">
        <v>802</v>
      </c>
      <c r="B803" s="7" t="s">
        <v>849</v>
      </c>
      <c r="C803" s="344" t="s">
        <v>7385</v>
      </c>
      <c r="D803" s="343" t="s">
        <v>6867</v>
      </c>
      <c r="E803" s="22" t="s">
        <v>8276</v>
      </c>
      <c r="F803" s="60">
        <f t="shared" si="25"/>
        <v>48</v>
      </c>
      <c r="G803" s="344" t="s">
        <v>1154</v>
      </c>
      <c r="H803" s="344">
        <v>1</v>
      </c>
      <c r="S803" t="s">
        <v>4186</v>
      </c>
      <c r="T803" t="str">
        <f t="shared" si="24"/>
        <v>01</v>
      </c>
      <c r="U803" t="s">
        <v>2359</v>
      </c>
      <c r="V803" s="22" t="s">
        <v>2360</v>
      </c>
      <c r="W803" s="22" t="s">
        <v>5008</v>
      </c>
    </row>
    <row r="804" spans="1:23">
      <c r="A804" s="6">
        <v>803</v>
      </c>
      <c r="B804" s="7" t="s">
        <v>850</v>
      </c>
      <c r="C804" s="344" t="s">
        <v>7386</v>
      </c>
      <c r="D804" s="343" t="s">
        <v>6868</v>
      </c>
      <c r="E804" s="22" t="s">
        <v>8276</v>
      </c>
      <c r="F804" s="60">
        <f t="shared" si="25"/>
        <v>48</v>
      </c>
      <c r="G804" s="344" t="s">
        <v>1154</v>
      </c>
      <c r="H804" s="344">
        <v>1</v>
      </c>
      <c r="S804" t="s">
        <v>4187</v>
      </c>
      <c r="T804" t="str">
        <f t="shared" si="24"/>
        <v>02</v>
      </c>
      <c r="U804" t="s">
        <v>2359</v>
      </c>
      <c r="V804" s="22" t="s">
        <v>2360</v>
      </c>
      <c r="W804" s="22" t="s">
        <v>4943</v>
      </c>
    </row>
    <row r="805" spans="1:23">
      <c r="A805" s="6">
        <v>804</v>
      </c>
      <c r="B805" s="7" t="s">
        <v>851</v>
      </c>
      <c r="C805" s="344" t="s">
        <v>7387</v>
      </c>
      <c r="D805" s="343" t="s">
        <v>6869</v>
      </c>
      <c r="E805" s="22" t="s">
        <v>8276</v>
      </c>
      <c r="F805" s="60">
        <f t="shared" si="25"/>
        <v>48</v>
      </c>
      <c r="G805" s="344" t="s">
        <v>1154</v>
      </c>
      <c r="H805" s="344">
        <v>1</v>
      </c>
      <c r="S805" t="s">
        <v>3666</v>
      </c>
      <c r="T805" t="str">
        <f t="shared" si="24"/>
        <v>02</v>
      </c>
      <c r="U805" t="s">
        <v>2359</v>
      </c>
      <c r="V805" s="22" t="s">
        <v>2360</v>
      </c>
      <c r="W805" s="22" t="s">
        <v>5009</v>
      </c>
    </row>
    <row r="806" spans="1:23">
      <c r="A806" s="6">
        <v>805</v>
      </c>
      <c r="B806" s="7" t="s">
        <v>852</v>
      </c>
      <c r="C806" s="344" t="s">
        <v>7388</v>
      </c>
      <c r="D806" s="343" t="s">
        <v>6870</v>
      </c>
      <c r="E806" s="22" t="s">
        <v>8276</v>
      </c>
      <c r="F806" s="60">
        <f t="shared" si="25"/>
        <v>48</v>
      </c>
      <c r="G806" s="344" t="s">
        <v>1154</v>
      </c>
      <c r="H806" s="344">
        <v>1</v>
      </c>
      <c r="S806" t="s">
        <v>4188</v>
      </c>
      <c r="T806" t="str">
        <f t="shared" si="24"/>
        <v>04</v>
      </c>
      <c r="U806" t="s">
        <v>2359</v>
      </c>
      <c r="V806" s="22" t="s">
        <v>2360</v>
      </c>
      <c r="W806" s="22" t="s">
        <v>5010</v>
      </c>
    </row>
    <row r="807" spans="1:23">
      <c r="A807" s="6">
        <v>806</v>
      </c>
      <c r="B807" s="7" t="s">
        <v>853</v>
      </c>
      <c r="C807" s="344" t="s">
        <v>3047</v>
      </c>
      <c r="D807" s="343" t="s">
        <v>6871</v>
      </c>
      <c r="E807" s="22" t="s">
        <v>8276</v>
      </c>
      <c r="F807" s="60">
        <f t="shared" si="25"/>
        <v>48</v>
      </c>
      <c r="G807" s="344" t="s">
        <v>1163</v>
      </c>
      <c r="H807" s="344">
        <v>4</v>
      </c>
      <c r="S807" t="s">
        <v>4189</v>
      </c>
      <c r="T807" t="str">
        <f t="shared" si="24"/>
        <v>02</v>
      </c>
      <c r="U807" t="s">
        <v>2359</v>
      </c>
      <c r="V807" s="22" t="s">
        <v>2360</v>
      </c>
      <c r="W807" s="22" t="s">
        <v>4584</v>
      </c>
    </row>
    <row r="808" spans="1:23">
      <c r="A808" s="6">
        <v>807</v>
      </c>
      <c r="B808" s="7" t="s">
        <v>854</v>
      </c>
      <c r="C808" s="344" t="s">
        <v>3046</v>
      </c>
      <c r="D808" s="343" t="s">
        <v>6872</v>
      </c>
      <c r="E808" s="22" t="s">
        <v>8276</v>
      </c>
      <c r="F808" s="60">
        <f t="shared" si="25"/>
        <v>48</v>
      </c>
      <c r="G808" s="344" t="s">
        <v>1163</v>
      </c>
      <c r="H808" s="344">
        <v>4</v>
      </c>
      <c r="S808" t="s">
        <v>4190</v>
      </c>
      <c r="T808" t="str">
        <f t="shared" si="24"/>
        <v>00</v>
      </c>
      <c r="U808" t="s">
        <v>2359</v>
      </c>
      <c r="V808" s="22" t="s">
        <v>2360</v>
      </c>
      <c r="W808" s="22" t="s">
        <v>2472</v>
      </c>
    </row>
    <row r="809" spans="1:23">
      <c r="A809" s="6">
        <v>808</v>
      </c>
      <c r="B809" s="7" t="s">
        <v>855</v>
      </c>
      <c r="C809" s="344" t="s">
        <v>3295</v>
      </c>
      <c r="D809" s="343" t="s">
        <v>6873</v>
      </c>
      <c r="E809" s="22" t="s">
        <v>8276</v>
      </c>
      <c r="F809" s="60">
        <f t="shared" si="25"/>
        <v>48</v>
      </c>
      <c r="G809" s="344" t="s">
        <v>1163</v>
      </c>
      <c r="H809" s="344">
        <v>3</v>
      </c>
      <c r="S809" t="s">
        <v>4191</v>
      </c>
      <c r="T809" t="str">
        <f t="shared" si="24"/>
        <v>01</v>
      </c>
      <c r="U809" t="s">
        <v>2359</v>
      </c>
      <c r="V809" s="22" t="s">
        <v>2360</v>
      </c>
      <c r="W809" s="22" t="s">
        <v>4631</v>
      </c>
    </row>
    <row r="810" spans="1:23">
      <c r="A810" s="6">
        <v>809</v>
      </c>
      <c r="B810" s="7" t="s">
        <v>856</v>
      </c>
      <c r="C810" s="344" t="s">
        <v>3049</v>
      </c>
      <c r="D810" s="343" t="s">
        <v>6874</v>
      </c>
      <c r="E810" s="22" t="s">
        <v>8276</v>
      </c>
      <c r="F810" s="60">
        <f t="shared" si="25"/>
        <v>48</v>
      </c>
      <c r="G810" s="344" t="s">
        <v>1163</v>
      </c>
      <c r="H810" s="344">
        <v>3</v>
      </c>
      <c r="S810" t="s">
        <v>4192</v>
      </c>
      <c r="T810" t="str">
        <f t="shared" si="24"/>
        <v>02</v>
      </c>
      <c r="U810" t="s">
        <v>2359</v>
      </c>
      <c r="V810" s="22" t="s">
        <v>2360</v>
      </c>
      <c r="W810" s="22" t="s">
        <v>5011</v>
      </c>
    </row>
    <row r="811" spans="1:23">
      <c r="A811" s="6">
        <v>810</v>
      </c>
      <c r="B811" s="7" t="s">
        <v>857</v>
      </c>
      <c r="C811" s="344" t="s">
        <v>3345</v>
      </c>
      <c r="D811" s="343" t="s">
        <v>6875</v>
      </c>
      <c r="E811" s="22" t="s">
        <v>8276</v>
      </c>
      <c r="F811" s="60">
        <f t="shared" si="25"/>
        <v>48</v>
      </c>
      <c r="G811" s="344" t="s">
        <v>1163</v>
      </c>
      <c r="H811" s="344">
        <v>2</v>
      </c>
      <c r="S811" t="s">
        <v>4193</v>
      </c>
      <c r="T811" t="str">
        <f t="shared" si="24"/>
        <v>02</v>
      </c>
      <c r="U811" t="s">
        <v>2359</v>
      </c>
      <c r="V811" s="22" t="s">
        <v>2360</v>
      </c>
      <c r="W811" s="22" t="s">
        <v>4816</v>
      </c>
    </row>
    <row r="812" spans="1:23">
      <c r="A812" s="6">
        <v>811</v>
      </c>
      <c r="B812" s="7" t="s">
        <v>858</v>
      </c>
      <c r="C812" s="344" t="s">
        <v>2722</v>
      </c>
      <c r="D812" s="343" t="s">
        <v>6876</v>
      </c>
      <c r="E812" s="22" t="s">
        <v>8276</v>
      </c>
      <c r="F812" s="60">
        <f t="shared" si="25"/>
        <v>48</v>
      </c>
      <c r="G812" s="344" t="s">
        <v>1141</v>
      </c>
      <c r="H812" s="344">
        <v>4</v>
      </c>
      <c r="S812" t="s">
        <v>4194</v>
      </c>
      <c r="T812" t="str">
        <f t="shared" si="24"/>
        <v>02</v>
      </c>
      <c r="U812" t="s">
        <v>2359</v>
      </c>
      <c r="V812" s="22" t="s">
        <v>2360</v>
      </c>
      <c r="W812" s="22" t="s">
        <v>4860</v>
      </c>
    </row>
    <row r="813" spans="1:23">
      <c r="A813" s="6">
        <v>812</v>
      </c>
      <c r="B813" s="7" t="s">
        <v>859</v>
      </c>
      <c r="C813" s="344" t="s">
        <v>2724</v>
      </c>
      <c r="D813" s="343" t="s">
        <v>6877</v>
      </c>
      <c r="E813" s="22" t="s">
        <v>8276</v>
      </c>
      <c r="F813" s="60">
        <f t="shared" si="25"/>
        <v>48</v>
      </c>
      <c r="G813" s="344" t="s">
        <v>1141</v>
      </c>
      <c r="H813" s="344">
        <v>4</v>
      </c>
      <c r="S813" t="s">
        <v>4195</v>
      </c>
      <c r="T813" t="str">
        <f t="shared" si="24"/>
        <v>01</v>
      </c>
      <c r="U813" t="s">
        <v>2359</v>
      </c>
      <c r="V813" s="22" t="s">
        <v>2360</v>
      </c>
      <c r="W813" s="22" t="s">
        <v>4569</v>
      </c>
    </row>
    <row r="814" spans="1:23">
      <c r="A814" s="6">
        <v>813</v>
      </c>
      <c r="B814" s="7" t="s">
        <v>860</v>
      </c>
      <c r="C814" s="344" t="s">
        <v>3316</v>
      </c>
      <c r="D814" s="343" t="s">
        <v>6878</v>
      </c>
      <c r="E814" s="22" t="s">
        <v>8276</v>
      </c>
      <c r="F814" s="60">
        <f t="shared" si="25"/>
        <v>48</v>
      </c>
      <c r="G814" s="344" t="s">
        <v>1141</v>
      </c>
      <c r="H814" s="344">
        <v>2</v>
      </c>
      <c r="S814" t="s">
        <v>4196</v>
      </c>
      <c r="T814" t="str">
        <f t="shared" si="24"/>
        <v>00</v>
      </c>
      <c r="U814" t="s">
        <v>2359</v>
      </c>
      <c r="V814" s="22" t="s">
        <v>2360</v>
      </c>
      <c r="W814" s="22" t="s">
        <v>5012</v>
      </c>
    </row>
    <row r="815" spans="1:23">
      <c r="A815" s="6">
        <v>814</v>
      </c>
      <c r="B815" s="7" t="s">
        <v>861</v>
      </c>
      <c r="C815" s="344" t="s">
        <v>7389</v>
      </c>
      <c r="D815" s="343" t="s">
        <v>6879</v>
      </c>
      <c r="E815" s="22" t="s">
        <v>8276</v>
      </c>
      <c r="F815" s="60">
        <f t="shared" si="25"/>
        <v>48</v>
      </c>
      <c r="G815" s="344" t="s">
        <v>1141</v>
      </c>
      <c r="H815" s="344">
        <v>2</v>
      </c>
      <c r="S815" t="s">
        <v>4197</v>
      </c>
      <c r="T815" t="str">
        <f t="shared" si="24"/>
        <v>04</v>
      </c>
      <c r="U815" t="s">
        <v>2359</v>
      </c>
      <c r="V815" s="22" t="s">
        <v>2360</v>
      </c>
      <c r="W815" s="22" t="s">
        <v>5013</v>
      </c>
    </row>
    <row r="816" spans="1:23">
      <c r="A816" s="6">
        <v>815</v>
      </c>
      <c r="B816" s="7" t="s">
        <v>862</v>
      </c>
      <c r="C816" s="344" t="s">
        <v>2723</v>
      </c>
      <c r="D816" s="343" t="s">
        <v>6880</v>
      </c>
      <c r="E816" s="22" t="s">
        <v>8276</v>
      </c>
      <c r="F816" s="60">
        <f t="shared" si="25"/>
        <v>48</v>
      </c>
      <c r="G816" s="344" t="s">
        <v>1141</v>
      </c>
      <c r="H816" s="344">
        <v>3</v>
      </c>
      <c r="S816" t="s">
        <v>4198</v>
      </c>
      <c r="T816" t="str">
        <f t="shared" si="24"/>
        <v>03</v>
      </c>
      <c r="U816" t="s">
        <v>2359</v>
      </c>
      <c r="V816" s="22" t="s">
        <v>2360</v>
      </c>
      <c r="W816" s="22" t="s">
        <v>4817</v>
      </c>
    </row>
    <row r="817" spans="1:23">
      <c r="A817" s="6">
        <v>816</v>
      </c>
      <c r="B817" s="7" t="s">
        <v>863</v>
      </c>
      <c r="C817" s="344" t="s">
        <v>3185</v>
      </c>
      <c r="D817" s="343" t="s">
        <v>6881</v>
      </c>
      <c r="E817" s="22" t="s">
        <v>8276</v>
      </c>
      <c r="F817" s="60">
        <f t="shared" si="25"/>
        <v>48</v>
      </c>
      <c r="G817" s="344" t="s">
        <v>1154</v>
      </c>
      <c r="H817" s="344">
        <v>2</v>
      </c>
      <c r="S817" t="s">
        <v>4199</v>
      </c>
      <c r="T817" t="str">
        <f t="shared" si="24"/>
        <v>03</v>
      </c>
      <c r="U817" t="s">
        <v>2359</v>
      </c>
      <c r="V817" s="22" t="s">
        <v>2360</v>
      </c>
      <c r="W817" s="22" t="s">
        <v>5014</v>
      </c>
    </row>
    <row r="818" spans="1:23">
      <c r="A818" s="6">
        <v>817</v>
      </c>
      <c r="B818" s="7" t="s">
        <v>864</v>
      </c>
      <c r="C818" s="344" t="s">
        <v>7390</v>
      </c>
      <c r="D818" s="343" t="s">
        <v>6882</v>
      </c>
      <c r="E818" s="22" t="s">
        <v>8276</v>
      </c>
      <c r="F818" s="60">
        <f t="shared" si="25"/>
        <v>48</v>
      </c>
      <c r="G818" s="344" t="s">
        <v>1154</v>
      </c>
      <c r="H818" s="344">
        <v>1</v>
      </c>
      <c r="S818" t="s">
        <v>4200</v>
      </c>
      <c r="T818" t="str">
        <f t="shared" si="24"/>
        <v>04</v>
      </c>
      <c r="U818" t="s">
        <v>2359</v>
      </c>
      <c r="V818" s="22" t="s">
        <v>2360</v>
      </c>
      <c r="W818" s="22" t="s">
        <v>5015</v>
      </c>
    </row>
    <row r="819" spans="1:23">
      <c r="A819" s="6">
        <v>818</v>
      </c>
      <c r="B819" s="7" t="s">
        <v>865</v>
      </c>
      <c r="C819" s="344" t="s">
        <v>7391</v>
      </c>
      <c r="D819" s="343" t="s">
        <v>6883</v>
      </c>
      <c r="E819" s="22" t="s">
        <v>8276</v>
      </c>
      <c r="F819" s="60">
        <f t="shared" si="25"/>
        <v>48</v>
      </c>
      <c r="G819" s="344" t="s">
        <v>1154</v>
      </c>
      <c r="H819" s="344">
        <v>1</v>
      </c>
      <c r="S819" t="s">
        <v>4201</v>
      </c>
      <c r="T819" t="str">
        <f t="shared" si="24"/>
        <v>03</v>
      </c>
      <c r="U819" t="s">
        <v>2359</v>
      </c>
      <c r="V819" s="22" t="s">
        <v>2360</v>
      </c>
      <c r="W819" s="22" t="s">
        <v>4693</v>
      </c>
    </row>
    <row r="820" spans="1:23">
      <c r="A820" s="6">
        <v>819</v>
      </c>
      <c r="B820" s="7" t="s">
        <v>866</v>
      </c>
      <c r="C820" s="344" t="s">
        <v>7392</v>
      </c>
      <c r="D820" s="343" t="s">
        <v>6884</v>
      </c>
      <c r="E820" s="22" t="s">
        <v>8276</v>
      </c>
      <c r="F820" s="60">
        <f t="shared" si="25"/>
        <v>48</v>
      </c>
      <c r="G820" s="344" t="s">
        <v>1154</v>
      </c>
      <c r="H820" s="344">
        <v>1</v>
      </c>
      <c r="S820" t="s">
        <v>4202</v>
      </c>
      <c r="T820" t="str">
        <f t="shared" si="24"/>
        <v>02</v>
      </c>
      <c r="U820" t="s">
        <v>2359</v>
      </c>
      <c r="V820" s="22" t="s">
        <v>2360</v>
      </c>
      <c r="W820" s="22" t="s">
        <v>4870</v>
      </c>
    </row>
    <row r="821" spans="1:23">
      <c r="A821" s="6">
        <v>820</v>
      </c>
      <c r="B821" s="7" t="s">
        <v>867</v>
      </c>
      <c r="C821" s="344" t="s">
        <v>7393</v>
      </c>
      <c r="D821" s="343" t="s">
        <v>6885</v>
      </c>
      <c r="E821" s="22" t="s">
        <v>8276</v>
      </c>
      <c r="F821" s="60">
        <f t="shared" si="25"/>
        <v>48</v>
      </c>
      <c r="G821" s="344" t="s">
        <v>1154</v>
      </c>
      <c r="H821" s="344">
        <v>1</v>
      </c>
      <c r="S821" t="s">
        <v>4203</v>
      </c>
      <c r="T821" t="str">
        <f t="shared" si="24"/>
        <v>00</v>
      </c>
      <c r="U821" t="s">
        <v>2359</v>
      </c>
      <c r="V821" s="22" t="s">
        <v>2360</v>
      </c>
      <c r="W821" s="22" t="s">
        <v>2565</v>
      </c>
    </row>
    <row r="822" spans="1:23">
      <c r="A822" s="6">
        <v>821</v>
      </c>
      <c r="B822" s="7" t="s">
        <v>868</v>
      </c>
      <c r="C822" s="344" t="s">
        <v>7394</v>
      </c>
      <c r="D822" s="343" t="s">
        <v>6886</v>
      </c>
      <c r="E822" s="22" t="s">
        <v>8276</v>
      </c>
      <c r="F822" s="60">
        <f t="shared" si="25"/>
        <v>48</v>
      </c>
      <c r="G822" s="344" t="s">
        <v>1154</v>
      </c>
      <c r="H822" s="344">
        <v>1</v>
      </c>
      <c r="S822" t="s">
        <v>4204</v>
      </c>
      <c r="T822" t="str">
        <f t="shared" si="24"/>
        <v>03</v>
      </c>
      <c r="U822" t="s">
        <v>2359</v>
      </c>
      <c r="V822" s="22" t="s">
        <v>2360</v>
      </c>
      <c r="W822" s="22" t="s">
        <v>4722</v>
      </c>
    </row>
    <row r="823" spans="1:23">
      <c r="A823" s="6">
        <v>822</v>
      </c>
      <c r="B823" s="7" t="s">
        <v>869</v>
      </c>
      <c r="C823" s="344" t="s">
        <v>7395</v>
      </c>
      <c r="D823" s="343" t="s">
        <v>6887</v>
      </c>
      <c r="E823" s="22" t="s">
        <v>8276</v>
      </c>
      <c r="F823" s="60">
        <f t="shared" si="25"/>
        <v>48</v>
      </c>
      <c r="G823" s="344" t="s">
        <v>1154</v>
      </c>
      <c r="H823" s="344">
        <v>1</v>
      </c>
      <c r="S823" t="s">
        <v>4205</v>
      </c>
      <c r="T823" t="str">
        <f t="shared" si="24"/>
        <v>03</v>
      </c>
      <c r="U823" t="s">
        <v>2359</v>
      </c>
      <c r="V823" s="22" t="s">
        <v>2360</v>
      </c>
      <c r="W823" s="22" t="s">
        <v>4642</v>
      </c>
    </row>
    <row r="824" spans="1:23">
      <c r="A824" s="6">
        <v>823</v>
      </c>
      <c r="B824" s="7" t="s">
        <v>870</v>
      </c>
      <c r="C824" s="344" t="s">
        <v>7396</v>
      </c>
      <c r="D824" s="343" t="s">
        <v>6888</v>
      </c>
      <c r="E824" s="22" t="s">
        <v>8276</v>
      </c>
      <c r="F824" s="60">
        <f t="shared" si="25"/>
        <v>48</v>
      </c>
      <c r="G824" s="344" t="s">
        <v>1154</v>
      </c>
      <c r="H824" s="344">
        <v>1</v>
      </c>
      <c r="S824" t="s">
        <v>4206</v>
      </c>
      <c r="T824" t="str">
        <f t="shared" si="24"/>
        <v>03</v>
      </c>
      <c r="U824" t="s">
        <v>2359</v>
      </c>
      <c r="V824" s="22" t="s">
        <v>2360</v>
      </c>
      <c r="W824" s="22" t="s">
        <v>5016</v>
      </c>
    </row>
    <row r="825" spans="1:23">
      <c r="A825" s="6">
        <v>824</v>
      </c>
      <c r="B825" s="7" t="s">
        <v>871</v>
      </c>
      <c r="C825" s="344" t="s">
        <v>7397</v>
      </c>
      <c r="D825" s="343" t="s">
        <v>6889</v>
      </c>
      <c r="E825" s="22" t="s">
        <v>8276</v>
      </c>
      <c r="F825" s="60">
        <f t="shared" si="25"/>
        <v>48</v>
      </c>
      <c r="G825" s="344" t="s">
        <v>1154</v>
      </c>
      <c r="H825" s="344">
        <v>1</v>
      </c>
      <c r="S825" t="s">
        <v>4207</v>
      </c>
      <c r="T825" t="str">
        <f t="shared" si="24"/>
        <v>02</v>
      </c>
      <c r="U825" t="s">
        <v>2359</v>
      </c>
      <c r="V825" s="22" t="s">
        <v>2360</v>
      </c>
      <c r="W825" s="22" t="s">
        <v>5017</v>
      </c>
    </row>
    <row r="826" spans="1:23">
      <c r="A826" s="6">
        <v>825</v>
      </c>
      <c r="B826" s="7" t="s">
        <v>872</v>
      </c>
      <c r="C826" s="344" t="s">
        <v>7398</v>
      </c>
      <c r="D826" s="343" t="s">
        <v>6890</v>
      </c>
      <c r="E826" s="22" t="s">
        <v>8276</v>
      </c>
      <c r="F826" s="60">
        <f t="shared" si="25"/>
        <v>48</v>
      </c>
      <c r="G826" s="344" t="s">
        <v>1154</v>
      </c>
      <c r="H826" s="344">
        <v>1</v>
      </c>
      <c r="S826" t="s">
        <v>4208</v>
      </c>
      <c r="T826" t="str">
        <f t="shared" si="24"/>
        <v>02</v>
      </c>
      <c r="U826" t="s">
        <v>2359</v>
      </c>
      <c r="V826" s="22" t="s">
        <v>2360</v>
      </c>
      <c r="W826" s="22" t="s">
        <v>4841</v>
      </c>
    </row>
    <row r="827" spans="1:23">
      <c r="A827" s="6">
        <v>826</v>
      </c>
      <c r="B827" s="7" t="s">
        <v>873</v>
      </c>
      <c r="C827" s="344" t="s">
        <v>7399</v>
      </c>
      <c r="D827" s="343" t="s">
        <v>6891</v>
      </c>
      <c r="E827" s="22" t="s">
        <v>8276</v>
      </c>
      <c r="F827" s="60">
        <f t="shared" si="25"/>
        <v>48</v>
      </c>
      <c r="G827" s="344" t="s">
        <v>1154</v>
      </c>
      <c r="H827" s="344">
        <v>1</v>
      </c>
      <c r="S827" t="s">
        <v>4209</v>
      </c>
      <c r="T827" t="str">
        <f t="shared" si="24"/>
        <v>02</v>
      </c>
      <c r="U827" t="s">
        <v>2359</v>
      </c>
      <c r="V827" s="22" t="s">
        <v>2360</v>
      </c>
      <c r="W827" s="22" t="s">
        <v>4675</v>
      </c>
    </row>
    <row r="828" spans="1:23">
      <c r="A828" s="6">
        <v>827</v>
      </c>
      <c r="B828" s="7" t="s">
        <v>874</v>
      </c>
      <c r="C828" s="344" t="s">
        <v>7400</v>
      </c>
      <c r="D828" s="343" t="s">
        <v>6892</v>
      </c>
      <c r="E828" s="22" t="s">
        <v>8276</v>
      </c>
      <c r="F828" s="60">
        <f t="shared" si="25"/>
        <v>48</v>
      </c>
      <c r="G828" s="344" t="s">
        <v>1154</v>
      </c>
      <c r="H828" s="344">
        <v>1</v>
      </c>
      <c r="S828" t="s">
        <v>4210</v>
      </c>
      <c r="T828" t="str">
        <f t="shared" si="24"/>
        <v>02</v>
      </c>
      <c r="U828" t="s">
        <v>2359</v>
      </c>
      <c r="V828" s="22" t="s">
        <v>2360</v>
      </c>
      <c r="W828" s="22" t="s">
        <v>5018</v>
      </c>
    </row>
    <row r="829" spans="1:23">
      <c r="A829" s="6">
        <v>828</v>
      </c>
      <c r="B829" s="7" t="s">
        <v>875</v>
      </c>
      <c r="C829" s="344" t="s">
        <v>7401</v>
      </c>
      <c r="D829" s="343" t="s">
        <v>6893</v>
      </c>
      <c r="E829" s="22" t="s">
        <v>8276</v>
      </c>
      <c r="F829" s="60">
        <f t="shared" si="25"/>
        <v>48</v>
      </c>
      <c r="G829" s="344" t="s">
        <v>1154</v>
      </c>
      <c r="H829" s="344">
        <v>1</v>
      </c>
      <c r="S829" t="s">
        <v>4211</v>
      </c>
      <c r="T829" t="str">
        <f t="shared" si="24"/>
        <v>02</v>
      </c>
      <c r="U829" t="s">
        <v>2359</v>
      </c>
      <c r="V829" s="22" t="s">
        <v>2360</v>
      </c>
      <c r="W829" s="22" t="s">
        <v>5019</v>
      </c>
    </row>
    <row r="830" spans="1:23">
      <c r="A830" s="6">
        <v>829</v>
      </c>
      <c r="B830" s="7" t="s">
        <v>876</v>
      </c>
      <c r="C830" s="344" t="s">
        <v>7402</v>
      </c>
      <c r="D830" s="343" t="s">
        <v>6894</v>
      </c>
      <c r="E830" s="22" t="s">
        <v>8276</v>
      </c>
      <c r="F830" s="60">
        <f t="shared" si="25"/>
        <v>48</v>
      </c>
      <c r="G830" s="344" t="s">
        <v>1154</v>
      </c>
      <c r="H830" s="344">
        <v>1</v>
      </c>
      <c r="S830" t="s">
        <v>4212</v>
      </c>
      <c r="T830" t="str">
        <f t="shared" si="24"/>
        <v>02</v>
      </c>
      <c r="U830" t="s">
        <v>2359</v>
      </c>
      <c r="V830" s="22" t="s">
        <v>2360</v>
      </c>
      <c r="W830" s="22" t="s">
        <v>5020</v>
      </c>
    </row>
    <row r="831" spans="1:23">
      <c r="A831" s="6">
        <v>830</v>
      </c>
      <c r="B831" s="7" t="s">
        <v>877</v>
      </c>
      <c r="C831" s="344" t="s">
        <v>7403</v>
      </c>
      <c r="D831" s="343" t="s">
        <v>6895</v>
      </c>
      <c r="E831" s="22" t="s">
        <v>8276</v>
      </c>
      <c r="F831" s="60">
        <f t="shared" si="25"/>
        <v>48</v>
      </c>
      <c r="G831" s="344" t="s">
        <v>1154</v>
      </c>
      <c r="H831" s="344">
        <v>1</v>
      </c>
      <c r="S831" t="s">
        <v>4213</v>
      </c>
      <c r="T831" t="str">
        <f t="shared" si="24"/>
        <v>01</v>
      </c>
      <c r="U831" t="s">
        <v>2359</v>
      </c>
      <c r="V831" s="22" t="s">
        <v>2360</v>
      </c>
      <c r="W831" s="22" t="s">
        <v>5021</v>
      </c>
    </row>
    <row r="832" spans="1:23">
      <c r="A832" s="6">
        <v>831</v>
      </c>
      <c r="B832" s="7" t="s">
        <v>1282</v>
      </c>
      <c r="C832" s="344" t="s">
        <v>7404</v>
      </c>
      <c r="D832" s="343" t="s">
        <v>6896</v>
      </c>
      <c r="E832" s="22" t="s">
        <v>8276</v>
      </c>
      <c r="F832" s="60">
        <f t="shared" si="25"/>
        <v>48</v>
      </c>
      <c r="G832" s="344" t="s">
        <v>1154</v>
      </c>
      <c r="H832" s="344">
        <v>1</v>
      </c>
      <c r="S832" t="s">
        <v>4214</v>
      </c>
      <c r="T832" t="str">
        <f t="shared" si="24"/>
        <v>01</v>
      </c>
      <c r="U832" t="s">
        <v>2359</v>
      </c>
      <c r="V832" s="22" t="s">
        <v>2360</v>
      </c>
      <c r="W832" s="22" t="s">
        <v>4856</v>
      </c>
    </row>
    <row r="833" spans="1:23">
      <c r="A833" s="6">
        <v>832</v>
      </c>
      <c r="B833" s="7" t="s">
        <v>1283</v>
      </c>
      <c r="C833" s="344" t="s">
        <v>7405</v>
      </c>
      <c r="D833" s="343" t="s">
        <v>6897</v>
      </c>
      <c r="E833" s="22" t="s">
        <v>8276</v>
      </c>
      <c r="F833" s="60">
        <f t="shared" si="25"/>
        <v>48</v>
      </c>
      <c r="G833" s="344" t="s">
        <v>1154</v>
      </c>
      <c r="H833" s="344">
        <v>1</v>
      </c>
      <c r="S833" t="s">
        <v>4215</v>
      </c>
      <c r="T833" t="str">
        <f t="shared" si="24"/>
        <v>01</v>
      </c>
      <c r="U833" t="s">
        <v>2359</v>
      </c>
      <c r="V833" s="22" t="s">
        <v>2360</v>
      </c>
      <c r="W833" s="22" t="s">
        <v>5022</v>
      </c>
    </row>
    <row r="834" spans="1:23">
      <c r="A834" s="6">
        <v>833</v>
      </c>
      <c r="B834" s="7" t="s">
        <v>1284</v>
      </c>
      <c r="C834" s="344" t="s">
        <v>7406</v>
      </c>
      <c r="D834" s="343" t="s">
        <v>6898</v>
      </c>
      <c r="E834" s="22" t="s">
        <v>8276</v>
      </c>
      <c r="F834" s="60">
        <f t="shared" si="25"/>
        <v>48</v>
      </c>
      <c r="G834" s="344" t="s">
        <v>1154</v>
      </c>
      <c r="H834" s="344">
        <v>1</v>
      </c>
      <c r="S834" t="s">
        <v>4216</v>
      </c>
      <c r="T834" t="str">
        <f t="shared" ref="T834:T897" si="26">LEFT(W834,2)</f>
        <v>01</v>
      </c>
      <c r="U834" t="s">
        <v>2359</v>
      </c>
      <c r="V834" s="22" t="s">
        <v>2360</v>
      </c>
      <c r="W834" s="22" t="s">
        <v>4606</v>
      </c>
    </row>
    <row r="835" spans="1:23">
      <c r="A835" s="6">
        <v>834</v>
      </c>
      <c r="B835" s="7" t="s">
        <v>1285</v>
      </c>
      <c r="C835" s="344" t="s">
        <v>7407</v>
      </c>
      <c r="D835" s="343" t="s">
        <v>6899</v>
      </c>
      <c r="E835" s="22" t="s">
        <v>8276</v>
      </c>
      <c r="F835" s="60">
        <f t="shared" si="25"/>
        <v>48</v>
      </c>
      <c r="G835" s="344" t="s">
        <v>1154</v>
      </c>
      <c r="H835" s="344">
        <v>1</v>
      </c>
      <c r="S835" t="s">
        <v>4217</v>
      </c>
      <c r="T835" t="str">
        <f t="shared" si="26"/>
        <v>01</v>
      </c>
      <c r="U835" t="s">
        <v>2359</v>
      </c>
      <c r="V835" s="22" t="s">
        <v>2360</v>
      </c>
      <c r="W835" s="22" t="s">
        <v>4918</v>
      </c>
    </row>
    <row r="836" spans="1:23">
      <c r="A836" s="6">
        <v>835</v>
      </c>
      <c r="B836" s="7" t="s">
        <v>1286</v>
      </c>
      <c r="C836" s="344" t="s">
        <v>7408</v>
      </c>
      <c r="D836" s="343" t="s">
        <v>6900</v>
      </c>
      <c r="E836" s="22" t="s">
        <v>8276</v>
      </c>
      <c r="F836" s="60">
        <f t="shared" ref="F836:F899" si="27">VLOOKUP(E836,$N$2:$O$49,2,FALSE)</f>
        <v>48</v>
      </c>
      <c r="G836" s="344" t="s">
        <v>1154</v>
      </c>
      <c r="H836" s="344">
        <v>1</v>
      </c>
      <c r="S836" t="s">
        <v>4218</v>
      </c>
      <c r="T836" t="str">
        <f t="shared" si="26"/>
        <v>00</v>
      </c>
      <c r="U836" t="s">
        <v>2359</v>
      </c>
      <c r="V836" s="22" t="s">
        <v>2360</v>
      </c>
      <c r="W836" s="22" t="s">
        <v>2380</v>
      </c>
    </row>
    <row r="837" spans="1:23">
      <c r="A837" s="6">
        <v>836</v>
      </c>
      <c r="B837" s="7" t="s">
        <v>1287</v>
      </c>
      <c r="C837" s="344" t="s">
        <v>2822</v>
      </c>
      <c r="D837" s="343" t="s">
        <v>6901</v>
      </c>
      <c r="E837" s="22" t="s">
        <v>8276</v>
      </c>
      <c r="F837" s="60">
        <f t="shared" si="27"/>
        <v>48</v>
      </c>
      <c r="G837" s="344" t="s">
        <v>2289</v>
      </c>
      <c r="H837" s="344">
        <v>1</v>
      </c>
      <c r="S837" t="s">
        <v>4219</v>
      </c>
      <c r="T837" t="str">
        <f t="shared" si="26"/>
        <v>00</v>
      </c>
      <c r="U837" t="s">
        <v>2359</v>
      </c>
      <c r="V837" s="22" t="s">
        <v>2360</v>
      </c>
      <c r="W837" s="22" t="s">
        <v>2582</v>
      </c>
    </row>
    <row r="838" spans="1:23">
      <c r="A838" s="6">
        <v>837</v>
      </c>
      <c r="B838" s="7" t="s">
        <v>1288</v>
      </c>
      <c r="C838" s="344" t="s">
        <v>2821</v>
      </c>
      <c r="D838" s="343" t="s">
        <v>6902</v>
      </c>
      <c r="E838" s="22" t="s">
        <v>8276</v>
      </c>
      <c r="F838" s="60">
        <f t="shared" si="27"/>
        <v>48</v>
      </c>
      <c r="G838" s="344" t="s">
        <v>2289</v>
      </c>
      <c r="H838" s="344">
        <v>2</v>
      </c>
      <c r="S838" t="s">
        <v>4220</v>
      </c>
      <c r="T838" t="str">
        <f t="shared" si="26"/>
        <v>00</v>
      </c>
      <c r="U838" t="s">
        <v>2359</v>
      </c>
      <c r="V838" s="22" t="s">
        <v>2360</v>
      </c>
      <c r="W838" s="22" t="s">
        <v>2618</v>
      </c>
    </row>
    <row r="839" spans="1:23">
      <c r="A839" s="6">
        <v>838</v>
      </c>
      <c r="B839" s="7" t="s">
        <v>1289</v>
      </c>
      <c r="C839" s="344" t="s">
        <v>7409</v>
      </c>
      <c r="D839" s="343" t="s">
        <v>6903</v>
      </c>
      <c r="E839" s="22" t="s">
        <v>8276</v>
      </c>
      <c r="F839" s="60">
        <f t="shared" si="27"/>
        <v>48</v>
      </c>
      <c r="G839" s="344" t="s">
        <v>1147</v>
      </c>
      <c r="H839" s="344" t="s">
        <v>247</v>
      </c>
      <c r="S839" t="s">
        <v>4221</v>
      </c>
      <c r="T839" t="str">
        <f t="shared" si="26"/>
        <v>00</v>
      </c>
      <c r="U839" t="s">
        <v>2359</v>
      </c>
      <c r="V839" s="22" t="s">
        <v>2360</v>
      </c>
      <c r="W839" s="22" t="s">
        <v>2588</v>
      </c>
    </row>
    <row r="840" spans="1:23">
      <c r="A840" s="6">
        <v>839</v>
      </c>
      <c r="B840" s="7" t="s">
        <v>1290</v>
      </c>
      <c r="C840" s="344" t="s">
        <v>7410</v>
      </c>
      <c r="D840" s="343" t="s">
        <v>6904</v>
      </c>
      <c r="E840" s="22" t="s">
        <v>8276</v>
      </c>
      <c r="F840" s="60">
        <f t="shared" si="27"/>
        <v>48</v>
      </c>
      <c r="G840" s="344" t="s">
        <v>1147</v>
      </c>
      <c r="H840" s="344">
        <v>4</v>
      </c>
      <c r="S840" t="s">
        <v>4222</v>
      </c>
      <c r="T840" t="str">
        <f t="shared" si="26"/>
        <v>99</v>
      </c>
      <c r="U840" t="s">
        <v>2359</v>
      </c>
      <c r="V840" s="22" t="s">
        <v>2360</v>
      </c>
      <c r="W840" s="22" t="s">
        <v>2493</v>
      </c>
    </row>
    <row r="841" spans="1:23">
      <c r="A841" s="6">
        <v>840</v>
      </c>
      <c r="B841" s="7" t="s">
        <v>1291</v>
      </c>
      <c r="C841" s="344" t="s">
        <v>3132</v>
      </c>
      <c r="D841" s="343" t="s">
        <v>6905</v>
      </c>
      <c r="E841" s="22" t="s">
        <v>8276</v>
      </c>
      <c r="F841" s="60">
        <f t="shared" si="27"/>
        <v>48</v>
      </c>
      <c r="G841" s="344" t="s">
        <v>1147</v>
      </c>
      <c r="H841" s="344">
        <v>4</v>
      </c>
      <c r="S841" t="s">
        <v>4223</v>
      </c>
      <c r="T841" t="str">
        <f t="shared" si="26"/>
        <v>98</v>
      </c>
      <c r="U841" t="s">
        <v>2359</v>
      </c>
      <c r="V841" s="22" t="s">
        <v>2360</v>
      </c>
      <c r="W841" s="22" t="s">
        <v>2383</v>
      </c>
    </row>
    <row r="842" spans="1:23">
      <c r="A842" s="6">
        <v>841</v>
      </c>
      <c r="B842" s="7" t="s">
        <v>1292</v>
      </c>
      <c r="C842" s="344" t="s">
        <v>3133</v>
      </c>
      <c r="D842" s="343" t="s">
        <v>6906</v>
      </c>
      <c r="E842" s="22" t="s">
        <v>8276</v>
      </c>
      <c r="F842" s="60">
        <f t="shared" si="27"/>
        <v>48</v>
      </c>
      <c r="G842" s="344" t="s">
        <v>1147</v>
      </c>
      <c r="H842" s="344">
        <v>3</v>
      </c>
      <c r="S842" t="s">
        <v>4224</v>
      </c>
      <c r="T842" t="str">
        <f t="shared" si="26"/>
        <v>82</v>
      </c>
      <c r="U842" t="s">
        <v>2359</v>
      </c>
      <c r="V842" s="22" t="s">
        <v>2360</v>
      </c>
      <c r="W842" s="22" t="s">
        <v>5023</v>
      </c>
    </row>
    <row r="843" spans="1:23">
      <c r="A843" s="6">
        <v>842</v>
      </c>
      <c r="B843" s="7" t="s">
        <v>1293</v>
      </c>
      <c r="C843" s="344" t="s">
        <v>3134</v>
      </c>
      <c r="D843" s="343" t="s">
        <v>6907</v>
      </c>
      <c r="E843" s="22" t="s">
        <v>8276</v>
      </c>
      <c r="F843" s="60">
        <f t="shared" si="27"/>
        <v>48</v>
      </c>
      <c r="G843" s="344" t="s">
        <v>1147</v>
      </c>
      <c r="H843" s="344">
        <v>3</v>
      </c>
      <c r="S843" t="s">
        <v>4225</v>
      </c>
      <c r="T843" t="str">
        <f t="shared" si="26"/>
        <v>01</v>
      </c>
      <c r="U843" t="s">
        <v>2359</v>
      </c>
      <c r="V843" s="22" t="s">
        <v>2360</v>
      </c>
      <c r="W843" s="22" t="s">
        <v>4746</v>
      </c>
    </row>
    <row r="844" spans="1:23">
      <c r="A844" s="6">
        <v>843</v>
      </c>
      <c r="B844" s="7" t="s">
        <v>1294</v>
      </c>
      <c r="C844" s="344" t="s">
        <v>3371</v>
      </c>
      <c r="D844" s="343" t="s">
        <v>6908</v>
      </c>
      <c r="E844" s="22" t="s">
        <v>8276</v>
      </c>
      <c r="F844" s="60">
        <f t="shared" si="27"/>
        <v>48</v>
      </c>
      <c r="G844" s="344" t="s">
        <v>1147</v>
      </c>
      <c r="H844" s="344">
        <v>3</v>
      </c>
      <c r="S844" t="s">
        <v>4226</v>
      </c>
      <c r="T844" t="str">
        <f t="shared" si="26"/>
        <v>02</v>
      </c>
      <c r="U844" t="s">
        <v>2359</v>
      </c>
      <c r="V844" s="22" t="s">
        <v>2360</v>
      </c>
      <c r="W844" s="22" t="s">
        <v>4766</v>
      </c>
    </row>
    <row r="845" spans="1:23">
      <c r="A845" s="6">
        <v>844</v>
      </c>
      <c r="B845" s="7" t="s">
        <v>1295</v>
      </c>
      <c r="C845" s="344" t="s">
        <v>3135</v>
      </c>
      <c r="D845" s="343" t="s">
        <v>6909</v>
      </c>
      <c r="E845" s="22" t="s">
        <v>8276</v>
      </c>
      <c r="F845" s="60">
        <f t="shared" si="27"/>
        <v>48</v>
      </c>
      <c r="G845" s="344" t="s">
        <v>1147</v>
      </c>
      <c r="H845" s="344">
        <v>3</v>
      </c>
      <c r="S845" t="s">
        <v>4227</v>
      </c>
      <c r="T845" t="str">
        <f t="shared" si="26"/>
        <v>01</v>
      </c>
      <c r="U845" t="s">
        <v>2359</v>
      </c>
      <c r="V845" s="22" t="s">
        <v>2360</v>
      </c>
      <c r="W845" s="22" t="s">
        <v>4960</v>
      </c>
    </row>
    <row r="846" spans="1:23">
      <c r="A846" s="6">
        <v>845</v>
      </c>
      <c r="B846" s="7" t="s">
        <v>1296</v>
      </c>
      <c r="C846" s="344" t="s">
        <v>3136</v>
      </c>
      <c r="D846" s="343" t="s">
        <v>6910</v>
      </c>
      <c r="E846" s="22" t="s">
        <v>8276</v>
      </c>
      <c r="F846" s="60">
        <f t="shared" si="27"/>
        <v>48</v>
      </c>
      <c r="G846" s="344" t="s">
        <v>1147</v>
      </c>
      <c r="H846" s="344">
        <v>3</v>
      </c>
      <c r="S846" t="s">
        <v>4228</v>
      </c>
      <c r="T846" t="str">
        <f t="shared" si="26"/>
        <v>98</v>
      </c>
      <c r="U846" t="s">
        <v>2359</v>
      </c>
      <c r="V846" s="22" t="s">
        <v>2360</v>
      </c>
      <c r="W846" s="22" t="s">
        <v>2384</v>
      </c>
    </row>
    <row r="847" spans="1:23">
      <c r="A847" s="6">
        <v>846</v>
      </c>
      <c r="B847" s="7" t="s">
        <v>1297</v>
      </c>
      <c r="C847" s="344" t="s">
        <v>7411</v>
      </c>
      <c r="D847" s="343" t="s">
        <v>6911</v>
      </c>
      <c r="E847" s="22" t="s">
        <v>8276</v>
      </c>
      <c r="F847" s="60">
        <f t="shared" si="27"/>
        <v>48</v>
      </c>
      <c r="G847" s="344" t="s">
        <v>1147</v>
      </c>
      <c r="H847" s="344">
        <v>2</v>
      </c>
      <c r="S847" t="s">
        <v>4229</v>
      </c>
      <c r="T847" t="str">
        <f t="shared" si="26"/>
        <v>02</v>
      </c>
      <c r="U847" t="s">
        <v>2359</v>
      </c>
      <c r="V847" s="22" t="s">
        <v>2360</v>
      </c>
      <c r="W847" s="22" t="s">
        <v>4671</v>
      </c>
    </row>
    <row r="848" spans="1:23">
      <c r="A848" s="6">
        <v>847</v>
      </c>
      <c r="B848" s="7" t="s">
        <v>1298</v>
      </c>
      <c r="C848" s="344" t="s">
        <v>3276</v>
      </c>
      <c r="D848" s="343" t="s">
        <v>6912</v>
      </c>
      <c r="E848" s="22" t="s">
        <v>8276</v>
      </c>
      <c r="F848" s="60">
        <f t="shared" si="27"/>
        <v>48</v>
      </c>
      <c r="G848" s="344" t="s">
        <v>1147</v>
      </c>
      <c r="H848" s="344">
        <v>2</v>
      </c>
      <c r="S848" t="s">
        <v>4230</v>
      </c>
      <c r="T848" t="str">
        <f t="shared" si="26"/>
        <v>01</v>
      </c>
      <c r="U848" t="s">
        <v>2359</v>
      </c>
      <c r="V848" s="22" t="s">
        <v>2360</v>
      </c>
      <c r="W848" s="22" t="s">
        <v>5024</v>
      </c>
    </row>
    <row r="849" spans="1:23">
      <c r="A849" s="6">
        <v>848</v>
      </c>
      <c r="B849" s="7" t="s">
        <v>1299</v>
      </c>
      <c r="C849" s="344" t="s">
        <v>3277</v>
      </c>
      <c r="D849" s="343" t="s">
        <v>6913</v>
      </c>
      <c r="E849" s="22" t="s">
        <v>8276</v>
      </c>
      <c r="F849" s="60">
        <f t="shared" si="27"/>
        <v>48</v>
      </c>
      <c r="G849" s="344" t="s">
        <v>1147</v>
      </c>
      <c r="H849" s="344">
        <v>2</v>
      </c>
      <c r="S849" t="s">
        <v>4231</v>
      </c>
      <c r="T849" t="str">
        <f t="shared" si="26"/>
        <v>02</v>
      </c>
      <c r="U849" t="s">
        <v>2359</v>
      </c>
      <c r="V849" s="22" t="s">
        <v>2360</v>
      </c>
      <c r="W849" s="22" t="s">
        <v>4715</v>
      </c>
    </row>
    <row r="850" spans="1:23">
      <c r="A850" s="6">
        <v>849</v>
      </c>
      <c r="B850" s="7" t="s">
        <v>1300</v>
      </c>
      <c r="C850" s="344" t="s">
        <v>3278</v>
      </c>
      <c r="D850" s="343" t="s">
        <v>6914</v>
      </c>
      <c r="E850" s="22" t="s">
        <v>8276</v>
      </c>
      <c r="F850" s="60">
        <f t="shared" si="27"/>
        <v>48</v>
      </c>
      <c r="G850" s="344" t="s">
        <v>1147</v>
      </c>
      <c r="H850" s="344">
        <v>2</v>
      </c>
      <c r="S850" t="s">
        <v>4232</v>
      </c>
      <c r="T850" t="str">
        <f t="shared" si="26"/>
        <v>01</v>
      </c>
      <c r="U850" t="s">
        <v>2359</v>
      </c>
      <c r="V850" s="22" t="s">
        <v>2360</v>
      </c>
      <c r="W850" s="22" t="s">
        <v>5025</v>
      </c>
    </row>
    <row r="851" spans="1:23">
      <c r="A851" s="6">
        <v>850</v>
      </c>
      <c r="B851" s="7" t="s">
        <v>1301</v>
      </c>
      <c r="C851" s="344" t="s">
        <v>3279</v>
      </c>
      <c r="D851" s="343" t="s">
        <v>6915</v>
      </c>
      <c r="E851" s="22" t="s">
        <v>8276</v>
      </c>
      <c r="F851" s="60">
        <f t="shared" si="27"/>
        <v>48</v>
      </c>
      <c r="G851" s="344" t="s">
        <v>1147</v>
      </c>
      <c r="H851" s="344">
        <v>2</v>
      </c>
      <c r="S851" t="s">
        <v>4233</v>
      </c>
      <c r="T851" t="str">
        <f t="shared" si="26"/>
        <v>00</v>
      </c>
      <c r="U851" t="s">
        <v>2359</v>
      </c>
      <c r="V851" s="22" t="s">
        <v>2360</v>
      </c>
      <c r="W851" s="22" t="s">
        <v>2632</v>
      </c>
    </row>
    <row r="852" spans="1:23">
      <c r="A852" s="6">
        <v>851</v>
      </c>
      <c r="B852" s="7" t="s">
        <v>1302</v>
      </c>
      <c r="C852" s="344" t="s">
        <v>7412</v>
      </c>
      <c r="D852" s="343" t="s">
        <v>6916</v>
      </c>
      <c r="E852" s="22" t="s">
        <v>8276</v>
      </c>
      <c r="F852" s="60">
        <f t="shared" si="27"/>
        <v>48</v>
      </c>
      <c r="G852" s="344" t="s">
        <v>1147</v>
      </c>
      <c r="H852" s="344">
        <v>1</v>
      </c>
      <c r="S852" t="s">
        <v>4234</v>
      </c>
      <c r="T852" t="str">
        <f t="shared" si="26"/>
        <v>00</v>
      </c>
      <c r="U852" t="s">
        <v>2359</v>
      </c>
      <c r="V852" s="22" t="s">
        <v>2360</v>
      </c>
      <c r="W852" s="22" t="s">
        <v>2633</v>
      </c>
    </row>
    <row r="853" spans="1:23">
      <c r="A853" s="6">
        <v>852</v>
      </c>
      <c r="B853" s="7" t="s">
        <v>1303</v>
      </c>
      <c r="C853" s="344" t="s">
        <v>7413</v>
      </c>
      <c r="D853" s="343" t="s">
        <v>6917</v>
      </c>
      <c r="E853" s="22" t="s">
        <v>8276</v>
      </c>
      <c r="F853" s="60">
        <f t="shared" si="27"/>
        <v>48</v>
      </c>
      <c r="G853" s="344" t="s">
        <v>1147</v>
      </c>
      <c r="H853" s="344">
        <v>1</v>
      </c>
      <c r="S853" t="s">
        <v>4235</v>
      </c>
      <c r="T853" t="str">
        <f t="shared" si="26"/>
        <v>99</v>
      </c>
      <c r="U853" t="s">
        <v>2359</v>
      </c>
      <c r="V853" s="22" t="s">
        <v>2360</v>
      </c>
      <c r="W853" s="22" t="s">
        <v>2497</v>
      </c>
    </row>
    <row r="854" spans="1:23">
      <c r="A854" s="6">
        <v>853</v>
      </c>
      <c r="B854" s="7" t="s">
        <v>1304</v>
      </c>
      <c r="C854" s="344" t="s">
        <v>7414</v>
      </c>
      <c r="D854" s="343" t="s">
        <v>6918</v>
      </c>
      <c r="E854" s="22" t="s">
        <v>8276</v>
      </c>
      <c r="F854" s="60">
        <f t="shared" si="27"/>
        <v>48</v>
      </c>
      <c r="G854" s="344" t="s">
        <v>1147</v>
      </c>
      <c r="H854" s="344">
        <v>1</v>
      </c>
      <c r="S854" t="s">
        <v>4236</v>
      </c>
      <c r="T854" t="str">
        <f t="shared" si="26"/>
        <v>00</v>
      </c>
      <c r="U854" t="s">
        <v>2359</v>
      </c>
      <c r="V854" s="22" t="s">
        <v>2360</v>
      </c>
      <c r="W854" s="22" t="s">
        <v>2496</v>
      </c>
    </row>
    <row r="855" spans="1:23">
      <c r="A855" s="6">
        <v>854</v>
      </c>
      <c r="B855" s="7" t="s">
        <v>1305</v>
      </c>
      <c r="C855" s="344" t="s">
        <v>7415</v>
      </c>
      <c r="D855" s="343" t="s">
        <v>6919</v>
      </c>
      <c r="E855" s="22" t="s">
        <v>8276</v>
      </c>
      <c r="F855" s="60">
        <f t="shared" si="27"/>
        <v>48</v>
      </c>
      <c r="G855" s="344" t="s">
        <v>1147</v>
      </c>
      <c r="H855" s="344">
        <v>1</v>
      </c>
      <c r="S855" t="s">
        <v>4237</v>
      </c>
      <c r="T855" t="str">
        <f t="shared" si="26"/>
        <v>99</v>
      </c>
      <c r="U855" t="s">
        <v>2359</v>
      </c>
      <c r="V855" s="22" t="s">
        <v>2360</v>
      </c>
      <c r="W855" s="22" t="s">
        <v>2491</v>
      </c>
    </row>
    <row r="856" spans="1:23">
      <c r="A856" s="6">
        <v>855</v>
      </c>
      <c r="B856" s="7" t="s">
        <v>1306</v>
      </c>
      <c r="C856" s="344" t="s">
        <v>3105</v>
      </c>
      <c r="D856" s="343" t="s">
        <v>6920</v>
      </c>
      <c r="E856" s="22" t="s">
        <v>8276</v>
      </c>
      <c r="F856" s="60">
        <f t="shared" si="27"/>
        <v>48</v>
      </c>
      <c r="G856" s="344" t="s">
        <v>1147</v>
      </c>
      <c r="H856" s="344">
        <v>4</v>
      </c>
      <c r="S856" t="s">
        <v>4238</v>
      </c>
      <c r="T856" t="str">
        <f t="shared" si="26"/>
        <v>99</v>
      </c>
      <c r="U856" t="s">
        <v>2359</v>
      </c>
      <c r="V856" s="22" t="s">
        <v>2360</v>
      </c>
      <c r="W856" s="22" t="s">
        <v>2498</v>
      </c>
    </row>
    <row r="857" spans="1:23">
      <c r="A857" s="6">
        <v>856</v>
      </c>
      <c r="B857" s="7" t="s">
        <v>1307</v>
      </c>
      <c r="C857" s="344" t="s">
        <v>3104</v>
      </c>
      <c r="D857" s="343" t="s">
        <v>6921</v>
      </c>
      <c r="E857" s="22" t="s">
        <v>8276</v>
      </c>
      <c r="F857" s="60">
        <f t="shared" si="27"/>
        <v>48</v>
      </c>
      <c r="G857" s="344" t="s">
        <v>1147</v>
      </c>
      <c r="H857" s="344">
        <v>3</v>
      </c>
      <c r="S857" t="s">
        <v>4239</v>
      </c>
      <c r="T857" t="str">
        <f t="shared" si="26"/>
        <v>98</v>
      </c>
      <c r="U857" t="s">
        <v>2359</v>
      </c>
      <c r="V857" s="22" t="s">
        <v>2360</v>
      </c>
      <c r="W857" s="22" t="s">
        <v>2446</v>
      </c>
    </row>
    <row r="858" spans="1:23">
      <c r="A858" s="6">
        <v>857</v>
      </c>
      <c r="B858" s="7" t="s">
        <v>1308</v>
      </c>
      <c r="C858" s="344" t="s">
        <v>3106</v>
      </c>
      <c r="D858" s="343" t="s">
        <v>6922</v>
      </c>
      <c r="E858" s="22" t="s">
        <v>8276</v>
      </c>
      <c r="F858" s="60">
        <f t="shared" si="27"/>
        <v>48</v>
      </c>
      <c r="G858" s="344" t="s">
        <v>1147</v>
      </c>
      <c r="H858" s="344">
        <v>3</v>
      </c>
      <c r="S858" t="s">
        <v>4240</v>
      </c>
      <c r="T858" t="str">
        <f t="shared" si="26"/>
        <v>99</v>
      </c>
      <c r="U858" t="s">
        <v>2359</v>
      </c>
      <c r="V858" s="22" t="s">
        <v>2360</v>
      </c>
      <c r="W858" s="22" t="s">
        <v>2411</v>
      </c>
    </row>
    <row r="859" spans="1:23">
      <c r="A859" s="6">
        <v>858</v>
      </c>
      <c r="B859" s="7" t="s">
        <v>1309</v>
      </c>
      <c r="C859" s="344" t="s">
        <v>3107</v>
      </c>
      <c r="D859" s="343" t="s">
        <v>6923</v>
      </c>
      <c r="E859" s="22" t="s">
        <v>8276</v>
      </c>
      <c r="F859" s="60">
        <f t="shared" si="27"/>
        <v>48</v>
      </c>
      <c r="G859" s="344" t="s">
        <v>1147</v>
      </c>
      <c r="H859" s="344">
        <v>3</v>
      </c>
      <c r="S859" t="s">
        <v>4241</v>
      </c>
      <c r="T859" t="str">
        <f t="shared" si="26"/>
        <v>97</v>
      </c>
      <c r="U859" t="s">
        <v>2359</v>
      </c>
      <c r="V859" s="22" t="s">
        <v>2360</v>
      </c>
      <c r="W859" s="22" t="s">
        <v>2435</v>
      </c>
    </row>
    <row r="860" spans="1:23">
      <c r="A860" s="6">
        <v>859</v>
      </c>
      <c r="B860" s="7" t="s">
        <v>1310</v>
      </c>
      <c r="C860" s="344" t="s">
        <v>3108</v>
      </c>
      <c r="D860" s="343" t="s">
        <v>6924</v>
      </c>
      <c r="E860" s="22" t="s">
        <v>8276</v>
      </c>
      <c r="F860" s="60">
        <f t="shared" si="27"/>
        <v>48</v>
      </c>
      <c r="G860" s="344" t="s">
        <v>1147</v>
      </c>
      <c r="H860" s="344">
        <v>3</v>
      </c>
      <c r="S860" t="s">
        <v>4242</v>
      </c>
      <c r="T860" t="str">
        <f t="shared" si="26"/>
        <v>00</v>
      </c>
      <c r="U860" t="s">
        <v>2359</v>
      </c>
      <c r="V860" s="22" t="s">
        <v>2360</v>
      </c>
      <c r="W860" s="22" t="s">
        <v>2549</v>
      </c>
    </row>
    <row r="861" spans="1:23">
      <c r="A861" s="6">
        <v>860</v>
      </c>
      <c r="B861" s="7" t="s">
        <v>1311</v>
      </c>
      <c r="C861" s="344" t="s">
        <v>3109</v>
      </c>
      <c r="D861" s="343" t="s">
        <v>6925</v>
      </c>
      <c r="E861" s="22" t="s">
        <v>8276</v>
      </c>
      <c r="F861" s="60">
        <f t="shared" si="27"/>
        <v>48</v>
      </c>
      <c r="G861" s="344" t="s">
        <v>1147</v>
      </c>
      <c r="H861" s="344">
        <v>3</v>
      </c>
      <c r="S861" t="s">
        <v>4243</v>
      </c>
      <c r="T861" t="str">
        <f t="shared" si="26"/>
        <v>02</v>
      </c>
      <c r="U861" t="s">
        <v>2359</v>
      </c>
      <c r="V861" s="22" t="s">
        <v>2360</v>
      </c>
      <c r="W861" s="22" t="s">
        <v>4888</v>
      </c>
    </row>
    <row r="862" spans="1:23">
      <c r="A862" s="6">
        <v>861</v>
      </c>
      <c r="B862" s="7" t="s">
        <v>1312</v>
      </c>
      <c r="C862" s="344" t="s">
        <v>3110</v>
      </c>
      <c r="D862" s="343" t="s">
        <v>6926</v>
      </c>
      <c r="E862" s="22" t="s">
        <v>8276</v>
      </c>
      <c r="F862" s="60">
        <f t="shared" si="27"/>
        <v>48</v>
      </c>
      <c r="G862" s="344" t="s">
        <v>1147</v>
      </c>
      <c r="H862" s="344">
        <v>3</v>
      </c>
      <c r="S862" t="s">
        <v>4244</v>
      </c>
      <c r="T862" t="str">
        <f t="shared" si="26"/>
        <v>01</v>
      </c>
      <c r="U862" t="s">
        <v>2359</v>
      </c>
      <c r="V862" s="22" t="s">
        <v>2360</v>
      </c>
      <c r="W862" s="22" t="s">
        <v>4629</v>
      </c>
    </row>
    <row r="863" spans="1:23">
      <c r="A863" s="6">
        <v>862</v>
      </c>
      <c r="B863" s="7" t="s">
        <v>1313</v>
      </c>
      <c r="C863" s="344" t="s">
        <v>3111</v>
      </c>
      <c r="D863" s="343" t="s">
        <v>6927</v>
      </c>
      <c r="E863" s="22" t="s">
        <v>8276</v>
      </c>
      <c r="F863" s="60">
        <f t="shared" si="27"/>
        <v>48</v>
      </c>
      <c r="G863" s="344" t="s">
        <v>1147</v>
      </c>
      <c r="H863" s="344">
        <v>3</v>
      </c>
      <c r="S863" t="s">
        <v>4245</v>
      </c>
      <c r="T863" t="str">
        <f t="shared" si="26"/>
        <v>98</v>
      </c>
      <c r="U863" t="s">
        <v>2359</v>
      </c>
      <c r="V863" s="22" t="s">
        <v>2360</v>
      </c>
      <c r="W863" s="22" t="s">
        <v>2437</v>
      </c>
    </row>
    <row r="864" spans="1:23">
      <c r="A864" s="6">
        <v>863</v>
      </c>
      <c r="B864" s="7" t="s">
        <v>1314</v>
      </c>
      <c r="C864" s="344" t="s">
        <v>3112</v>
      </c>
      <c r="D864" s="343" t="s">
        <v>6928</v>
      </c>
      <c r="E864" s="22" t="s">
        <v>8276</v>
      </c>
      <c r="F864" s="60">
        <f t="shared" si="27"/>
        <v>48</v>
      </c>
      <c r="G864" s="344" t="s">
        <v>1147</v>
      </c>
      <c r="H864" s="344">
        <v>3</v>
      </c>
      <c r="S864" t="s">
        <v>4246</v>
      </c>
      <c r="T864" t="str">
        <f t="shared" si="26"/>
        <v>01</v>
      </c>
      <c r="U864" t="s">
        <v>2359</v>
      </c>
      <c r="V864" s="22" t="s">
        <v>2360</v>
      </c>
      <c r="W864" s="22" t="s">
        <v>5026</v>
      </c>
    </row>
    <row r="865" spans="1:23">
      <c r="A865" s="6">
        <v>864</v>
      </c>
      <c r="B865" s="7" t="s">
        <v>1315</v>
      </c>
      <c r="C865" s="344" t="s">
        <v>3113</v>
      </c>
      <c r="D865" s="343" t="s">
        <v>6929</v>
      </c>
      <c r="E865" s="22" t="s">
        <v>8276</v>
      </c>
      <c r="F865" s="60">
        <f t="shared" si="27"/>
        <v>48</v>
      </c>
      <c r="G865" s="344" t="s">
        <v>1147</v>
      </c>
      <c r="H865" s="344">
        <v>3</v>
      </c>
      <c r="S865" t="s">
        <v>4247</v>
      </c>
      <c r="T865" t="str">
        <f t="shared" si="26"/>
        <v>02</v>
      </c>
      <c r="U865" t="s">
        <v>2359</v>
      </c>
      <c r="V865" s="22" t="s">
        <v>2360</v>
      </c>
      <c r="W865" s="22" t="s">
        <v>4670</v>
      </c>
    </row>
    <row r="866" spans="1:23">
      <c r="A866" s="6">
        <v>865</v>
      </c>
      <c r="B866" s="7" t="s">
        <v>1316</v>
      </c>
      <c r="C866" s="344" t="s">
        <v>3114</v>
      </c>
      <c r="D866" s="343" t="s">
        <v>6930</v>
      </c>
      <c r="E866" s="22" t="s">
        <v>8276</v>
      </c>
      <c r="F866" s="60">
        <f t="shared" si="27"/>
        <v>48</v>
      </c>
      <c r="G866" s="344" t="s">
        <v>1147</v>
      </c>
      <c r="H866" s="344">
        <v>3</v>
      </c>
      <c r="S866" t="s">
        <v>4248</v>
      </c>
      <c r="T866" t="str">
        <f t="shared" si="26"/>
        <v>02</v>
      </c>
      <c r="U866" s="22" t="s">
        <v>2359</v>
      </c>
      <c r="V866" s="22" t="s">
        <v>2360</v>
      </c>
      <c r="W866" s="22" t="s">
        <v>4895</v>
      </c>
    </row>
    <row r="867" spans="1:23">
      <c r="A867" s="6">
        <v>866</v>
      </c>
      <c r="B867" s="7" t="s">
        <v>1317</v>
      </c>
      <c r="C867" s="344" t="s">
        <v>3115</v>
      </c>
      <c r="D867" s="343" t="s">
        <v>6931</v>
      </c>
      <c r="E867" s="22" t="s">
        <v>8276</v>
      </c>
      <c r="F867" s="60">
        <f t="shared" si="27"/>
        <v>48</v>
      </c>
      <c r="G867" s="344" t="s">
        <v>1147</v>
      </c>
      <c r="H867" s="344">
        <v>3</v>
      </c>
      <c r="S867" t="s">
        <v>4249</v>
      </c>
      <c r="T867" t="str">
        <f t="shared" si="26"/>
        <v>02</v>
      </c>
      <c r="U867" s="22" t="s">
        <v>2359</v>
      </c>
      <c r="V867" s="22" t="s">
        <v>2360</v>
      </c>
      <c r="W867" s="22" t="s">
        <v>4749</v>
      </c>
    </row>
    <row r="868" spans="1:23">
      <c r="A868" s="6">
        <v>867</v>
      </c>
      <c r="B868" s="7" t="s">
        <v>1318</v>
      </c>
      <c r="C868" s="344" t="s">
        <v>3116</v>
      </c>
      <c r="D868" s="343" t="s">
        <v>6932</v>
      </c>
      <c r="E868" s="22" t="s">
        <v>8276</v>
      </c>
      <c r="F868" s="60">
        <f t="shared" si="27"/>
        <v>48</v>
      </c>
      <c r="G868" s="344" t="s">
        <v>1147</v>
      </c>
      <c r="H868" s="344">
        <v>3</v>
      </c>
      <c r="S868" t="s">
        <v>4250</v>
      </c>
      <c r="T868" t="str">
        <f t="shared" si="26"/>
        <v>01</v>
      </c>
      <c r="U868" s="22" t="s">
        <v>2359</v>
      </c>
      <c r="V868" s="22" t="s">
        <v>2360</v>
      </c>
      <c r="W868" s="22" t="s">
        <v>4591</v>
      </c>
    </row>
    <row r="869" spans="1:23">
      <c r="A869" s="6">
        <v>868</v>
      </c>
      <c r="B869" s="7" t="s">
        <v>1319</v>
      </c>
      <c r="C869" s="344" t="s">
        <v>3117</v>
      </c>
      <c r="D869" s="343" t="s">
        <v>6933</v>
      </c>
      <c r="E869" s="22" t="s">
        <v>8276</v>
      </c>
      <c r="F869" s="60">
        <f t="shared" si="27"/>
        <v>48</v>
      </c>
      <c r="G869" s="344" t="s">
        <v>1147</v>
      </c>
      <c r="H869" s="344">
        <v>3</v>
      </c>
      <c r="S869" t="s">
        <v>4251</v>
      </c>
      <c r="T869" t="str">
        <f t="shared" si="26"/>
        <v>01</v>
      </c>
      <c r="U869" s="22" t="s">
        <v>2359</v>
      </c>
      <c r="V869" s="22" t="s">
        <v>2360</v>
      </c>
      <c r="W869" s="22" t="s">
        <v>5027</v>
      </c>
    </row>
    <row r="870" spans="1:23">
      <c r="A870" s="6">
        <v>869</v>
      </c>
      <c r="B870" s="7" t="s">
        <v>1320</v>
      </c>
      <c r="C870" s="344" t="s">
        <v>3118</v>
      </c>
      <c r="D870" s="343" t="s">
        <v>6934</v>
      </c>
      <c r="E870" s="22" t="s">
        <v>8276</v>
      </c>
      <c r="F870" s="60">
        <f t="shared" si="27"/>
        <v>48</v>
      </c>
      <c r="G870" s="344" t="s">
        <v>1147</v>
      </c>
      <c r="H870" s="344">
        <v>3</v>
      </c>
      <c r="S870" t="s">
        <v>4252</v>
      </c>
      <c r="T870" t="str">
        <f t="shared" si="26"/>
        <v>01</v>
      </c>
      <c r="U870" s="22" t="s">
        <v>2359</v>
      </c>
      <c r="V870" s="22" t="s">
        <v>2360</v>
      </c>
      <c r="W870" s="22" t="s">
        <v>4716</v>
      </c>
    </row>
    <row r="871" spans="1:23">
      <c r="A871" s="6">
        <v>870</v>
      </c>
      <c r="B871" s="7" t="s">
        <v>1321</v>
      </c>
      <c r="C871" s="344" t="s">
        <v>3119</v>
      </c>
      <c r="D871" s="343" t="s">
        <v>6935</v>
      </c>
      <c r="E871" s="22" t="s">
        <v>8276</v>
      </c>
      <c r="F871" s="60">
        <f t="shared" si="27"/>
        <v>48</v>
      </c>
      <c r="G871" s="344" t="s">
        <v>1147</v>
      </c>
      <c r="H871" s="344">
        <v>3</v>
      </c>
      <c r="S871" t="s">
        <v>4253</v>
      </c>
      <c r="T871" t="str">
        <f t="shared" si="26"/>
        <v>01</v>
      </c>
      <c r="U871" s="22" t="s">
        <v>2359</v>
      </c>
      <c r="V871" s="22" t="s">
        <v>2360</v>
      </c>
      <c r="W871" s="22" t="s">
        <v>5007</v>
      </c>
    </row>
    <row r="872" spans="1:23">
      <c r="A872" s="6">
        <v>871</v>
      </c>
      <c r="B872" s="7" t="s">
        <v>1322</v>
      </c>
      <c r="C872" s="344" t="s">
        <v>3120</v>
      </c>
      <c r="D872" s="343" t="s">
        <v>6936</v>
      </c>
      <c r="E872" s="22" t="s">
        <v>8276</v>
      </c>
      <c r="F872" s="60">
        <f t="shared" si="27"/>
        <v>48</v>
      </c>
      <c r="G872" s="344" t="s">
        <v>1147</v>
      </c>
      <c r="H872" s="344">
        <v>2</v>
      </c>
      <c r="S872" t="s">
        <v>3696</v>
      </c>
      <c r="T872" t="str">
        <f t="shared" si="26"/>
        <v>02</v>
      </c>
      <c r="U872" s="22" t="s">
        <v>2359</v>
      </c>
      <c r="V872" s="22" t="s">
        <v>2360</v>
      </c>
      <c r="W872" s="22" t="s">
        <v>4771</v>
      </c>
    </row>
    <row r="873" spans="1:23">
      <c r="A873" s="6">
        <v>872</v>
      </c>
      <c r="B873" s="7" t="s">
        <v>1323</v>
      </c>
      <c r="C873" s="344" t="s">
        <v>3127</v>
      </c>
      <c r="D873" s="343" t="s">
        <v>6937</v>
      </c>
      <c r="E873" s="22" t="s">
        <v>8276</v>
      </c>
      <c r="F873" s="60">
        <f t="shared" si="27"/>
        <v>48</v>
      </c>
      <c r="G873" s="344" t="s">
        <v>1147</v>
      </c>
      <c r="H873" s="344">
        <v>2</v>
      </c>
      <c r="S873" t="s">
        <v>4254</v>
      </c>
      <c r="T873" t="str">
        <f t="shared" si="26"/>
        <v>03</v>
      </c>
      <c r="U873" s="22" t="s">
        <v>2359</v>
      </c>
      <c r="V873" s="22" t="s">
        <v>2360</v>
      </c>
      <c r="W873" s="22" t="s">
        <v>5028</v>
      </c>
    </row>
    <row r="874" spans="1:23">
      <c r="A874" s="6">
        <v>873</v>
      </c>
      <c r="B874" s="7" t="s">
        <v>1324</v>
      </c>
      <c r="C874" s="344" t="s">
        <v>3128</v>
      </c>
      <c r="D874" s="343" t="s">
        <v>6938</v>
      </c>
      <c r="E874" s="22" t="s">
        <v>8276</v>
      </c>
      <c r="F874" s="60">
        <f t="shared" si="27"/>
        <v>48</v>
      </c>
      <c r="G874" s="344" t="s">
        <v>1147</v>
      </c>
      <c r="H874" s="344">
        <v>2</v>
      </c>
      <c r="S874" t="s">
        <v>4255</v>
      </c>
      <c r="T874" t="str">
        <f t="shared" si="26"/>
        <v>02</v>
      </c>
      <c r="U874" s="22" t="s">
        <v>2359</v>
      </c>
      <c r="V874" s="22" t="s">
        <v>2360</v>
      </c>
      <c r="W874" s="22" t="s">
        <v>4924</v>
      </c>
    </row>
    <row r="875" spans="1:23">
      <c r="A875" s="6">
        <v>874</v>
      </c>
      <c r="B875" s="7" t="s">
        <v>1325</v>
      </c>
      <c r="C875" s="344" t="s">
        <v>3129</v>
      </c>
      <c r="D875" s="343" t="s">
        <v>6939</v>
      </c>
      <c r="E875" s="22" t="s">
        <v>8276</v>
      </c>
      <c r="F875" s="60">
        <f t="shared" si="27"/>
        <v>48</v>
      </c>
      <c r="G875" s="344" t="s">
        <v>1147</v>
      </c>
      <c r="H875" s="344">
        <v>2</v>
      </c>
      <c r="S875" t="s">
        <v>4256</v>
      </c>
      <c r="T875" t="str">
        <f t="shared" si="26"/>
        <v>01</v>
      </c>
      <c r="U875" s="22" t="s">
        <v>2359</v>
      </c>
      <c r="V875" s="22" t="s">
        <v>2360</v>
      </c>
      <c r="W875" s="22" t="s">
        <v>4586</v>
      </c>
    </row>
    <row r="876" spans="1:23">
      <c r="A876" s="6">
        <v>875</v>
      </c>
      <c r="B876" s="7" t="s">
        <v>1326</v>
      </c>
      <c r="C876" s="344" t="s">
        <v>3121</v>
      </c>
      <c r="D876" s="343" t="s">
        <v>6940</v>
      </c>
      <c r="E876" s="22" t="s">
        <v>8276</v>
      </c>
      <c r="F876" s="60">
        <f t="shared" si="27"/>
        <v>48</v>
      </c>
      <c r="G876" s="344" t="s">
        <v>1147</v>
      </c>
      <c r="H876" s="344">
        <v>2</v>
      </c>
      <c r="S876" t="s">
        <v>4257</v>
      </c>
      <c r="T876" t="str">
        <f t="shared" si="26"/>
        <v>02</v>
      </c>
      <c r="U876" s="22" t="s">
        <v>2359</v>
      </c>
      <c r="V876" s="22" t="s">
        <v>2360</v>
      </c>
      <c r="W876" s="22" t="s">
        <v>5029</v>
      </c>
    </row>
    <row r="877" spans="1:23">
      <c r="A877" s="6">
        <v>876</v>
      </c>
      <c r="B877" s="7" t="s">
        <v>1327</v>
      </c>
      <c r="C877" s="344" t="s">
        <v>3130</v>
      </c>
      <c r="D877" s="343" t="s">
        <v>6941</v>
      </c>
      <c r="E877" s="22" t="s">
        <v>8276</v>
      </c>
      <c r="F877" s="60">
        <f t="shared" si="27"/>
        <v>48</v>
      </c>
      <c r="G877" s="344" t="s">
        <v>1147</v>
      </c>
      <c r="H877" s="344">
        <v>2</v>
      </c>
      <c r="S877" t="s">
        <v>4258</v>
      </c>
      <c r="T877" t="str">
        <f t="shared" si="26"/>
        <v>02</v>
      </c>
      <c r="U877" s="22" t="s">
        <v>2359</v>
      </c>
      <c r="V877" s="22" t="s">
        <v>2360</v>
      </c>
      <c r="W877" s="22" t="s">
        <v>4668</v>
      </c>
    </row>
    <row r="878" spans="1:23">
      <c r="A878" s="6">
        <v>877</v>
      </c>
      <c r="B878" s="7" t="s">
        <v>1328</v>
      </c>
      <c r="C878" s="344" t="s">
        <v>3122</v>
      </c>
      <c r="D878" s="343" t="s">
        <v>6942</v>
      </c>
      <c r="E878" s="22" t="s">
        <v>8276</v>
      </c>
      <c r="F878" s="60">
        <f t="shared" si="27"/>
        <v>48</v>
      </c>
      <c r="G878" s="344" t="s">
        <v>1147</v>
      </c>
      <c r="H878" s="344">
        <v>2</v>
      </c>
      <c r="S878" t="s">
        <v>4259</v>
      </c>
      <c r="T878" t="str">
        <f t="shared" si="26"/>
        <v>01</v>
      </c>
      <c r="U878" s="22" t="s">
        <v>2359</v>
      </c>
      <c r="V878" s="22" t="s">
        <v>2360</v>
      </c>
      <c r="W878" s="22" t="s">
        <v>4606</v>
      </c>
    </row>
    <row r="879" spans="1:23">
      <c r="A879" s="6">
        <v>878</v>
      </c>
      <c r="B879" s="7" t="s">
        <v>1329</v>
      </c>
      <c r="C879" s="344" t="s">
        <v>3131</v>
      </c>
      <c r="D879" s="343" t="s">
        <v>6943</v>
      </c>
      <c r="E879" s="22" t="s">
        <v>8276</v>
      </c>
      <c r="F879" s="60">
        <f t="shared" si="27"/>
        <v>48</v>
      </c>
      <c r="G879" s="344" t="s">
        <v>1147</v>
      </c>
      <c r="H879" s="344">
        <v>2</v>
      </c>
      <c r="S879" t="s">
        <v>4260</v>
      </c>
      <c r="T879" t="str">
        <f t="shared" si="26"/>
        <v>04</v>
      </c>
      <c r="U879" s="22" t="s">
        <v>2359</v>
      </c>
      <c r="V879" s="22" t="s">
        <v>2360</v>
      </c>
      <c r="W879" s="22" t="s">
        <v>5030</v>
      </c>
    </row>
    <row r="880" spans="1:23">
      <c r="A880" s="6">
        <v>879</v>
      </c>
      <c r="B880" s="7" t="s">
        <v>1330</v>
      </c>
      <c r="C880" s="344" t="s">
        <v>3124</v>
      </c>
      <c r="D880" s="343" t="s">
        <v>6944</v>
      </c>
      <c r="E880" s="22" t="s">
        <v>8276</v>
      </c>
      <c r="F880" s="60">
        <f t="shared" si="27"/>
        <v>48</v>
      </c>
      <c r="G880" s="344" t="s">
        <v>1147</v>
      </c>
      <c r="H880" s="344">
        <v>2</v>
      </c>
      <c r="S880" t="s">
        <v>4261</v>
      </c>
      <c r="T880" t="str">
        <f t="shared" si="26"/>
        <v>03</v>
      </c>
      <c r="U880" s="22" t="s">
        <v>2359</v>
      </c>
      <c r="V880" s="22" t="s">
        <v>2360</v>
      </c>
      <c r="W880" s="22" t="s">
        <v>4711</v>
      </c>
    </row>
    <row r="881" spans="1:23">
      <c r="A881" s="6">
        <v>880</v>
      </c>
      <c r="B881" s="7" t="s">
        <v>1331</v>
      </c>
      <c r="C881" s="344" t="s">
        <v>3125</v>
      </c>
      <c r="D881" s="343" t="s">
        <v>6945</v>
      </c>
      <c r="E881" s="22" t="s">
        <v>8276</v>
      </c>
      <c r="F881" s="60">
        <f t="shared" si="27"/>
        <v>48</v>
      </c>
      <c r="G881" s="344" t="s">
        <v>1147</v>
      </c>
      <c r="H881" s="344">
        <v>2</v>
      </c>
      <c r="S881" t="s">
        <v>4262</v>
      </c>
      <c r="T881" t="str">
        <f t="shared" si="26"/>
        <v>04</v>
      </c>
      <c r="U881" s="22" t="s">
        <v>2359</v>
      </c>
      <c r="V881" s="22" t="s">
        <v>2360</v>
      </c>
      <c r="W881" s="22" t="s">
        <v>5031</v>
      </c>
    </row>
    <row r="882" spans="1:23">
      <c r="A882" s="6">
        <v>881</v>
      </c>
      <c r="B882" s="7" t="s">
        <v>1332</v>
      </c>
      <c r="C882" s="344" t="s">
        <v>3126</v>
      </c>
      <c r="D882" s="343" t="s">
        <v>6946</v>
      </c>
      <c r="E882" s="22" t="s">
        <v>8276</v>
      </c>
      <c r="F882" s="60">
        <f t="shared" si="27"/>
        <v>48</v>
      </c>
      <c r="G882" s="344" t="s">
        <v>1147</v>
      </c>
      <c r="H882" s="344">
        <v>2</v>
      </c>
      <c r="S882" t="s">
        <v>4263</v>
      </c>
      <c r="T882" t="str">
        <f t="shared" si="26"/>
        <v>03</v>
      </c>
      <c r="U882" s="22" t="s">
        <v>2359</v>
      </c>
      <c r="V882" s="22" t="s">
        <v>2360</v>
      </c>
      <c r="W882" s="22" t="s">
        <v>5032</v>
      </c>
    </row>
    <row r="883" spans="1:23">
      <c r="A883" s="6">
        <v>882</v>
      </c>
      <c r="B883" s="7" t="s">
        <v>1333</v>
      </c>
      <c r="C883" s="344" t="s">
        <v>3137</v>
      </c>
      <c r="D883" s="343" t="s">
        <v>6947</v>
      </c>
      <c r="E883" s="22" t="s">
        <v>8276</v>
      </c>
      <c r="F883" s="60">
        <f t="shared" si="27"/>
        <v>48</v>
      </c>
      <c r="G883" s="344" t="s">
        <v>1147</v>
      </c>
      <c r="H883" s="344">
        <v>2</v>
      </c>
      <c r="S883" t="s">
        <v>4264</v>
      </c>
      <c r="T883" t="str">
        <f t="shared" si="26"/>
        <v>03</v>
      </c>
      <c r="U883" s="22" t="s">
        <v>2359</v>
      </c>
      <c r="V883" s="22" t="s">
        <v>2360</v>
      </c>
      <c r="W883" s="22" t="s">
        <v>5033</v>
      </c>
    </row>
    <row r="884" spans="1:23">
      <c r="A884" s="6">
        <v>883</v>
      </c>
      <c r="B884" s="7" t="s">
        <v>1334</v>
      </c>
      <c r="C884" s="344" t="s">
        <v>7416</v>
      </c>
      <c r="D884" s="343" t="s">
        <v>6948</v>
      </c>
      <c r="E884" s="22" t="s">
        <v>8276</v>
      </c>
      <c r="F884" s="60">
        <f t="shared" si="27"/>
        <v>48</v>
      </c>
      <c r="G884" s="344" t="s">
        <v>1147</v>
      </c>
      <c r="H884" s="344">
        <v>1</v>
      </c>
      <c r="S884" t="s">
        <v>4265</v>
      </c>
      <c r="T884" t="str">
        <f t="shared" si="26"/>
        <v>03</v>
      </c>
      <c r="U884" s="22" t="s">
        <v>2359</v>
      </c>
      <c r="V884" s="22" t="s">
        <v>2360</v>
      </c>
      <c r="W884" s="22" t="s">
        <v>4711</v>
      </c>
    </row>
    <row r="885" spans="1:23">
      <c r="A885" s="6">
        <v>884</v>
      </c>
      <c r="B885" s="7" t="s">
        <v>1335</v>
      </c>
      <c r="C885" s="344" t="s">
        <v>7417</v>
      </c>
      <c r="D885" s="343" t="s">
        <v>6949</v>
      </c>
      <c r="E885" s="22" t="s">
        <v>8276</v>
      </c>
      <c r="F885" s="60">
        <f t="shared" si="27"/>
        <v>48</v>
      </c>
      <c r="G885" s="344" t="s">
        <v>1147</v>
      </c>
      <c r="H885" s="344">
        <v>1</v>
      </c>
      <c r="S885" t="s">
        <v>4266</v>
      </c>
      <c r="T885" t="str">
        <f t="shared" si="26"/>
        <v>03</v>
      </c>
      <c r="U885" s="22" t="s">
        <v>2359</v>
      </c>
      <c r="V885" s="22" t="s">
        <v>2360</v>
      </c>
      <c r="W885" s="22" t="s">
        <v>5034</v>
      </c>
    </row>
    <row r="886" spans="1:23">
      <c r="A886" s="6">
        <v>885</v>
      </c>
      <c r="B886" s="7" t="s">
        <v>1336</v>
      </c>
      <c r="C886" s="344" t="s">
        <v>7418</v>
      </c>
      <c r="D886" s="343" t="s">
        <v>6950</v>
      </c>
      <c r="E886" s="22" t="s">
        <v>8276</v>
      </c>
      <c r="F886" s="60">
        <f t="shared" si="27"/>
        <v>48</v>
      </c>
      <c r="G886" s="344" t="s">
        <v>1147</v>
      </c>
      <c r="H886" s="344">
        <v>1</v>
      </c>
      <c r="S886" t="s">
        <v>4267</v>
      </c>
      <c r="T886" t="str">
        <f t="shared" si="26"/>
        <v>03</v>
      </c>
      <c r="U886" s="22" t="s">
        <v>2359</v>
      </c>
      <c r="V886" s="22" t="s">
        <v>2360</v>
      </c>
      <c r="W886" s="22" t="s">
        <v>4702</v>
      </c>
    </row>
    <row r="887" spans="1:23">
      <c r="A887" s="6">
        <v>886</v>
      </c>
      <c r="B887" s="7" t="s">
        <v>1337</v>
      </c>
      <c r="C887" s="344" t="s">
        <v>7419</v>
      </c>
      <c r="D887" s="343" t="s">
        <v>6951</v>
      </c>
      <c r="E887" s="22" t="s">
        <v>8276</v>
      </c>
      <c r="F887" s="60">
        <f t="shared" si="27"/>
        <v>48</v>
      </c>
      <c r="G887" s="344" t="s">
        <v>1147</v>
      </c>
      <c r="H887" s="344">
        <v>1</v>
      </c>
      <c r="S887" t="s">
        <v>4268</v>
      </c>
      <c r="T887" t="str">
        <f t="shared" si="26"/>
        <v>03</v>
      </c>
      <c r="U887" s="22" t="s">
        <v>2359</v>
      </c>
      <c r="V887" s="22" t="s">
        <v>2360</v>
      </c>
      <c r="W887" s="22" t="s">
        <v>5035</v>
      </c>
    </row>
    <row r="888" spans="1:23">
      <c r="A888" s="6">
        <v>887</v>
      </c>
      <c r="B888" s="7" t="s">
        <v>1338</v>
      </c>
      <c r="C888" s="344" t="s">
        <v>7420</v>
      </c>
      <c r="D888" s="343" t="s">
        <v>6952</v>
      </c>
      <c r="E888" s="22" t="s">
        <v>8276</v>
      </c>
      <c r="F888" s="60">
        <f t="shared" si="27"/>
        <v>48</v>
      </c>
      <c r="G888" s="344" t="s">
        <v>1147</v>
      </c>
      <c r="H888" s="344">
        <v>1</v>
      </c>
      <c r="S888" t="s">
        <v>4269</v>
      </c>
      <c r="T888" t="str">
        <f t="shared" si="26"/>
        <v>03</v>
      </c>
      <c r="U888" s="22" t="s">
        <v>2359</v>
      </c>
      <c r="V888" s="22" t="s">
        <v>2360</v>
      </c>
      <c r="W888" s="22" t="s">
        <v>5036</v>
      </c>
    </row>
    <row r="889" spans="1:23">
      <c r="A889" s="6">
        <v>888</v>
      </c>
      <c r="B889" s="7" t="s">
        <v>1339</v>
      </c>
      <c r="C889" s="344" t="s">
        <v>7421</v>
      </c>
      <c r="D889" s="343" t="s">
        <v>6953</v>
      </c>
      <c r="E889" s="22" t="s">
        <v>8276</v>
      </c>
      <c r="F889" s="60">
        <f t="shared" si="27"/>
        <v>48</v>
      </c>
      <c r="G889" s="344" t="s">
        <v>1147</v>
      </c>
      <c r="H889" s="344">
        <v>1</v>
      </c>
      <c r="S889" t="s">
        <v>4270</v>
      </c>
      <c r="T889" t="str">
        <f t="shared" si="26"/>
        <v>03</v>
      </c>
      <c r="U889" s="22" t="s">
        <v>2359</v>
      </c>
      <c r="V889" s="22" t="s">
        <v>2360</v>
      </c>
      <c r="W889" s="22" t="s">
        <v>5037</v>
      </c>
    </row>
    <row r="890" spans="1:23">
      <c r="A890" s="6">
        <v>889</v>
      </c>
      <c r="B890" s="7" t="s">
        <v>1340</v>
      </c>
      <c r="C890" s="344" t="s">
        <v>7422</v>
      </c>
      <c r="D890" s="343" t="s">
        <v>6954</v>
      </c>
      <c r="E890" s="22" t="s">
        <v>8276</v>
      </c>
      <c r="F890" s="60">
        <f t="shared" si="27"/>
        <v>48</v>
      </c>
      <c r="G890" s="344" t="s">
        <v>1147</v>
      </c>
      <c r="H890" s="344">
        <v>1</v>
      </c>
      <c r="S890" t="s">
        <v>4271</v>
      </c>
      <c r="T890" t="str">
        <f t="shared" si="26"/>
        <v>04</v>
      </c>
      <c r="U890" s="22" t="s">
        <v>2359</v>
      </c>
      <c r="V890" s="22" t="s">
        <v>2360</v>
      </c>
      <c r="W890" s="22" t="s">
        <v>5038</v>
      </c>
    </row>
    <row r="891" spans="1:23">
      <c r="A891" s="6">
        <v>890</v>
      </c>
      <c r="B891" s="7" t="s">
        <v>1341</v>
      </c>
      <c r="C891" s="344" t="s">
        <v>7423</v>
      </c>
      <c r="D891" s="343" t="s">
        <v>6955</v>
      </c>
      <c r="E891" s="22" t="s">
        <v>8276</v>
      </c>
      <c r="F891" s="60">
        <f t="shared" si="27"/>
        <v>48</v>
      </c>
      <c r="G891" s="344" t="s">
        <v>1147</v>
      </c>
      <c r="H891" s="344">
        <v>1</v>
      </c>
      <c r="S891" t="s">
        <v>4272</v>
      </c>
      <c r="T891" t="str">
        <f t="shared" si="26"/>
        <v>03</v>
      </c>
      <c r="U891" s="22" t="s">
        <v>2359</v>
      </c>
      <c r="V891" s="22" t="s">
        <v>2360</v>
      </c>
      <c r="W891" s="22" t="s">
        <v>4708</v>
      </c>
    </row>
    <row r="892" spans="1:23">
      <c r="A892" s="6">
        <v>891</v>
      </c>
      <c r="B892" s="7" t="s">
        <v>1342</v>
      </c>
      <c r="C892" s="344" t="s">
        <v>7424</v>
      </c>
      <c r="D892" s="343" t="s">
        <v>6956</v>
      </c>
      <c r="E892" s="22" t="s">
        <v>8276</v>
      </c>
      <c r="F892" s="60">
        <f t="shared" si="27"/>
        <v>48</v>
      </c>
      <c r="G892" s="344" t="s">
        <v>1147</v>
      </c>
      <c r="H892" s="344">
        <v>1</v>
      </c>
      <c r="S892" t="s">
        <v>4273</v>
      </c>
      <c r="T892" t="str">
        <f t="shared" si="26"/>
        <v>03</v>
      </c>
      <c r="U892" s="22" t="s">
        <v>2359</v>
      </c>
      <c r="V892" s="22" t="s">
        <v>2360</v>
      </c>
      <c r="W892" s="22" t="s">
        <v>4696</v>
      </c>
    </row>
    <row r="893" spans="1:23">
      <c r="A893" s="6">
        <v>892</v>
      </c>
      <c r="B893" s="7" t="s">
        <v>1343</v>
      </c>
      <c r="C893" s="344" t="s">
        <v>7425</v>
      </c>
      <c r="D893" s="343" t="s">
        <v>6957</v>
      </c>
      <c r="E893" s="22" t="s">
        <v>8276</v>
      </c>
      <c r="F893" s="60">
        <f t="shared" si="27"/>
        <v>48</v>
      </c>
      <c r="G893" s="344" t="s">
        <v>1147</v>
      </c>
      <c r="H893" s="344">
        <v>1</v>
      </c>
      <c r="S893" t="s">
        <v>4274</v>
      </c>
      <c r="T893" t="str">
        <f t="shared" si="26"/>
        <v>03</v>
      </c>
      <c r="U893" s="22" t="s">
        <v>2359</v>
      </c>
      <c r="V893" s="22" t="s">
        <v>2360</v>
      </c>
      <c r="W893" s="22" t="s">
        <v>5039</v>
      </c>
    </row>
    <row r="894" spans="1:23">
      <c r="A894" s="6">
        <v>893</v>
      </c>
      <c r="B894" s="7" t="s">
        <v>1344</v>
      </c>
      <c r="C894" s="344" t="s">
        <v>7426</v>
      </c>
      <c r="D894" s="343" t="s">
        <v>6958</v>
      </c>
      <c r="E894" s="22" t="s">
        <v>8276</v>
      </c>
      <c r="F894" s="60">
        <f t="shared" si="27"/>
        <v>48</v>
      </c>
      <c r="G894" s="344" t="s">
        <v>1147</v>
      </c>
      <c r="H894" s="344">
        <v>1</v>
      </c>
      <c r="S894" t="s">
        <v>4275</v>
      </c>
      <c r="T894" t="str">
        <f t="shared" si="26"/>
        <v>03</v>
      </c>
      <c r="U894" s="22" t="s">
        <v>2359</v>
      </c>
      <c r="V894" s="22" t="s">
        <v>2360</v>
      </c>
      <c r="W894" s="22" t="s">
        <v>5040</v>
      </c>
    </row>
    <row r="895" spans="1:23">
      <c r="A895" s="6">
        <v>894</v>
      </c>
      <c r="B895" s="7" t="s">
        <v>1345</v>
      </c>
      <c r="C895" s="344" t="s">
        <v>7427</v>
      </c>
      <c r="D895" s="343" t="s">
        <v>6959</v>
      </c>
      <c r="E895" s="22" t="s">
        <v>8276</v>
      </c>
      <c r="F895" s="60">
        <f t="shared" si="27"/>
        <v>48</v>
      </c>
      <c r="G895" s="344" t="s">
        <v>1147</v>
      </c>
      <c r="H895" s="344">
        <v>1</v>
      </c>
      <c r="S895" t="s">
        <v>4276</v>
      </c>
      <c r="T895" t="str">
        <f t="shared" si="26"/>
        <v>03</v>
      </c>
      <c r="U895" s="22" t="s">
        <v>2359</v>
      </c>
      <c r="V895" s="22" t="s">
        <v>2360</v>
      </c>
      <c r="W895" s="22" t="s">
        <v>4697</v>
      </c>
    </row>
    <row r="896" spans="1:23">
      <c r="A896" s="6">
        <v>895</v>
      </c>
      <c r="B896" s="7" t="s">
        <v>1346</v>
      </c>
      <c r="C896" s="344" t="s">
        <v>7428</v>
      </c>
      <c r="D896" s="343" t="s">
        <v>6960</v>
      </c>
      <c r="E896" s="22" t="s">
        <v>8276</v>
      </c>
      <c r="F896" s="60">
        <f t="shared" si="27"/>
        <v>48</v>
      </c>
      <c r="G896" s="344" t="s">
        <v>1147</v>
      </c>
      <c r="H896" s="344">
        <v>1</v>
      </c>
      <c r="S896" t="s">
        <v>4277</v>
      </c>
      <c r="T896" t="str">
        <f t="shared" si="26"/>
        <v>03</v>
      </c>
      <c r="U896" s="22" t="s">
        <v>2359</v>
      </c>
      <c r="V896" s="22" t="s">
        <v>2360</v>
      </c>
      <c r="W896" s="22" t="s">
        <v>5041</v>
      </c>
    </row>
    <row r="897" spans="1:23">
      <c r="A897" s="6">
        <v>896</v>
      </c>
      <c r="B897" s="7" t="s">
        <v>1347</v>
      </c>
      <c r="C897" s="344" t="s">
        <v>7429</v>
      </c>
      <c r="D897" s="343" t="s">
        <v>6961</v>
      </c>
      <c r="E897" s="22" t="s">
        <v>8276</v>
      </c>
      <c r="F897" s="60">
        <f t="shared" si="27"/>
        <v>48</v>
      </c>
      <c r="G897" s="344" t="s">
        <v>1147</v>
      </c>
      <c r="H897" s="344">
        <v>1</v>
      </c>
      <c r="S897" t="s">
        <v>4278</v>
      </c>
      <c r="T897" t="str">
        <f t="shared" si="26"/>
        <v>03</v>
      </c>
      <c r="U897" s="22" t="s">
        <v>2359</v>
      </c>
      <c r="V897" s="22" t="s">
        <v>2360</v>
      </c>
      <c r="W897" s="22" t="s">
        <v>5042</v>
      </c>
    </row>
    <row r="898" spans="1:23">
      <c r="A898" s="6">
        <v>897</v>
      </c>
      <c r="B898" s="7" t="s">
        <v>1348</v>
      </c>
      <c r="C898" s="344" t="s">
        <v>7430</v>
      </c>
      <c r="D898" s="343" t="s">
        <v>6962</v>
      </c>
      <c r="E898" s="22" t="s">
        <v>8276</v>
      </c>
      <c r="F898" s="60">
        <f t="shared" si="27"/>
        <v>48</v>
      </c>
      <c r="G898" s="344" t="s">
        <v>1147</v>
      </c>
      <c r="H898" s="344">
        <v>1</v>
      </c>
      <c r="S898" t="s">
        <v>4279</v>
      </c>
      <c r="T898" t="str">
        <f t="shared" ref="T898:T961" si="28">LEFT(W898,2)</f>
        <v>03</v>
      </c>
      <c r="U898" s="22" t="s">
        <v>2359</v>
      </c>
      <c r="V898" s="22" t="s">
        <v>2360</v>
      </c>
      <c r="W898" s="22" t="s">
        <v>5043</v>
      </c>
    </row>
    <row r="899" spans="1:23">
      <c r="A899" s="6">
        <v>898</v>
      </c>
      <c r="B899" s="7" t="s">
        <v>1349</v>
      </c>
      <c r="C899" s="344" t="s">
        <v>3355</v>
      </c>
      <c r="D899" s="343" t="s">
        <v>6963</v>
      </c>
      <c r="E899" s="22" t="s">
        <v>8276</v>
      </c>
      <c r="F899" s="60">
        <f t="shared" si="27"/>
        <v>48</v>
      </c>
      <c r="G899" s="344" t="s">
        <v>1167</v>
      </c>
      <c r="H899" s="344">
        <v>2</v>
      </c>
      <c r="S899" t="s">
        <v>4280</v>
      </c>
      <c r="T899" t="str">
        <f t="shared" si="28"/>
        <v>01</v>
      </c>
      <c r="U899" s="22" t="s">
        <v>2359</v>
      </c>
      <c r="V899" s="22" t="s">
        <v>2360</v>
      </c>
      <c r="W899" s="22" t="s">
        <v>5044</v>
      </c>
    </row>
    <row r="900" spans="1:23">
      <c r="A900" s="6">
        <v>899</v>
      </c>
      <c r="B900" s="7" t="s">
        <v>1350</v>
      </c>
      <c r="C900" s="344" t="s">
        <v>3315</v>
      </c>
      <c r="D900" s="343" t="s">
        <v>6964</v>
      </c>
      <c r="E900" s="22" t="s">
        <v>8276</v>
      </c>
      <c r="F900" s="60">
        <f t="shared" ref="F900:F963" si="29">VLOOKUP(E900,$N$2:$O$49,2,FALSE)</f>
        <v>48</v>
      </c>
      <c r="G900" s="344" t="s">
        <v>1167</v>
      </c>
      <c r="H900" s="344">
        <v>2</v>
      </c>
      <c r="S900" t="s">
        <v>4281</v>
      </c>
      <c r="T900" t="str">
        <f t="shared" si="28"/>
        <v>01</v>
      </c>
      <c r="U900" s="22" t="s">
        <v>2359</v>
      </c>
      <c r="V900" s="22" t="s">
        <v>2360</v>
      </c>
      <c r="W900" s="22" t="s">
        <v>4813</v>
      </c>
    </row>
    <row r="901" spans="1:23">
      <c r="A901" s="6">
        <v>900</v>
      </c>
      <c r="B901" s="7" t="s">
        <v>1351</v>
      </c>
      <c r="C901" s="344" t="s">
        <v>3146</v>
      </c>
      <c r="D901" s="343" t="s">
        <v>6965</v>
      </c>
      <c r="E901" s="22" t="s">
        <v>8276</v>
      </c>
      <c r="F901" s="60">
        <f t="shared" si="29"/>
        <v>48</v>
      </c>
      <c r="G901" s="344" t="s">
        <v>1167</v>
      </c>
      <c r="H901" s="344">
        <v>4</v>
      </c>
      <c r="S901" t="s">
        <v>4282</v>
      </c>
      <c r="T901" t="str">
        <f t="shared" si="28"/>
        <v>03</v>
      </c>
      <c r="U901" s="22" t="s">
        <v>2359</v>
      </c>
      <c r="V901" s="22" t="s">
        <v>2360</v>
      </c>
      <c r="W901" s="22" t="s">
        <v>5045</v>
      </c>
    </row>
    <row r="902" spans="1:23">
      <c r="A902" s="6">
        <v>901</v>
      </c>
      <c r="B902" s="7" t="s">
        <v>1352</v>
      </c>
      <c r="C902" s="344" t="s">
        <v>7431</v>
      </c>
      <c r="D902" s="343" t="s">
        <v>6966</v>
      </c>
      <c r="E902" s="22" t="s">
        <v>8276</v>
      </c>
      <c r="F902" s="60">
        <f t="shared" si="29"/>
        <v>48</v>
      </c>
      <c r="G902" s="344" t="s">
        <v>1167</v>
      </c>
      <c r="H902" s="344">
        <v>3</v>
      </c>
      <c r="S902" t="s">
        <v>4283</v>
      </c>
      <c r="T902" t="str">
        <f t="shared" si="28"/>
        <v>03</v>
      </c>
      <c r="U902" s="22" t="s">
        <v>2359</v>
      </c>
      <c r="V902" s="22" t="s">
        <v>2360</v>
      </c>
      <c r="W902" s="22" t="s">
        <v>5046</v>
      </c>
    </row>
    <row r="903" spans="1:23">
      <c r="A903" s="6">
        <v>902</v>
      </c>
      <c r="B903" s="7" t="s">
        <v>1353</v>
      </c>
      <c r="C903" s="344" t="s">
        <v>3145</v>
      </c>
      <c r="D903" s="343" t="s">
        <v>6967</v>
      </c>
      <c r="E903" s="22" t="s">
        <v>8276</v>
      </c>
      <c r="F903" s="60">
        <f t="shared" si="29"/>
        <v>48</v>
      </c>
      <c r="G903" s="344" t="s">
        <v>1167</v>
      </c>
      <c r="H903" s="344">
        <v>3</v>
      </c>
      <c r="S903" t="s">
        <v>4284</v>
      </c>
      <c r="T903" t="str">
        <f t="shared" si="28"/>
        <v>03</v>
      </c>
      <c r="U903" s="22" t="s">
        <v>2359</v>
      </c>
      <c r="V903" s="22" t="s">
        <v>2360</v>
      </c>
      <c r="W903" s="22" t="s">
        <v>4795</v>
      </c>
    </row>
    <row r="904" spans="1:23">
      <c r="A904" s="6">
        <v>903</v>
      </c>
      <c r="B904" s="7" t="s">
        <v>1354</v>
      </c>
      <c r="C904" s="344" t="s">
        <v>3354</v>
      </c>
      <c r="D904" s="343" t="s">
        <v>6968</v>
      </c>
      <c r="E904" s="22" t="s">
        <v>8276</v>
      </c>
      <c r="F904" s="60">
        <f t="shared" si="29"/>
        <v>48</v>
      </c>
      <c r="G904" s="344" t="s">
        <v>1167</v>
      </c>
      <c r="H904" s="344">
        <v>2</v>
      </c>
      <c r="S904" t="s">
        <v>4285</v>
      </c>
      <c r="T904" t="str">
        <f t="shared" si="28"/>
        <v>03</v>
      </c>
      <c r="U904" s="22" t="s">
        <v>2359</v>
      </c>
      <c r="V904" s="22" t="s">
        <v>2360</v>
      </c>
      <c r="W904" s="22" t="s">
        <v>5047</v>
      </c>
    </row>
    <row r="905" spans="1:23">
      <c r="A905" s="6">
        <v>904</v>
      </c>
      <c r="B905" s="7" t="s">
        <v>1355</v>
      </c>
      <c r="C905" s="344" t="s">
        <v>3144</v>
      </c>
      <c r="D905" s="343" t="s">
        <v>6969</v>
      </c>
      <c r="E905" s="22" t="s">
        <v>8276</v>
      </c>
      <c r="F905" s="60">
        <f t="shared" si="29"/>
        <v>48</v>
      </c>
      <c r="G905" s="344" t="s">
        <v>1167</v>
      </c>
      <c r="H905" s="344" t="s">
        <v>247</v>
      </c>
      <c r="S905" t="s">
        <v>4286</v>
      </c>
      <c r="T905" t="str">
        <f t="shared" si="28"/>
        <v>04</v>
      </c>
      <c r="U905" s="22" t="s">
        <v>2359</v>
      </c>
      <c r="V905" s="22" t="s">
        <v>2360</v>
      </c>
      <c r="W905" s="22" t="s">
        <v>5048</v>
      </c>
    </row>
    <row r="906" spans="1:23">
      <c r="A906" s="6">
        <v>905</v>
      </c>
      <c r="B906" s="7" t="s">
        <v>1356</v>
      </c>
      <c r="C906" s="344" t="s">
        <v>3356</v>
      </c>
      <c r="D906" s="343" t="s">
        <v>6970</v>
      </c>
      <c r="E906" s="22" t="s">
        <v>8276</v>
      </c>
      <c r="F906" s="60">
        <f t="shared" si="29"/>
        <v>48</v>
      </c>
      <c r="G906" s="344" t="s">
        <v>1167</v>
      </c>
      <c r="H906" s="344">
        <v>2</v>
      </c>
      <c r="S906" t="s">
        <v>4287</v>
      </c>
      <c r="T906" t="str">
        <f t="shared" si="28"/>
        <v>01</v>
      </c>
      <c r="U906" s="22" t="s">
        <v>2359</v>
      </c>
      <c r="V906" s="22" t="s">
        <v>2360</v>
      </c>
      <c r="W906" s="22" t="s">
        <v>4629</v>
      </c>
    </row>
    <row r="907" spans="1:23">
      <c r="A907" s="6">
        <v>906</v>
      </c>
      <c r="B907" s="7" t="s">
        <v>1357</v>
      </c>
      <c r="C907" s="344" t="s">
        <v>3353</v>
      </c>
      <c r="D907" s="343" t="s">
        <v>6971</v>
      </c>
      <c r="E907" s="22" t="s">
        <v>8276</v>
      </c>
      <c r="F907" s="60">
        <f t="shared" si="29"/>
        <v>48</v>
      </c>
      <c r="G907" s="344" t="s">
        <v>1167</v>
      </c>
      <c r="H907" s="344">
        <v>2</v>
      </c>
      <c r="S907" t="s">
        <v>4288</v>
      </c>
      <c r="T907" t="str">
        <f t="shared" si="28"/>
        <v>03</v>
      </c>
      <c r="U907" s="22" t="s">
        <v>2359</v>
      </c>
      <c r="V907" s="22" t="s">
        <v>2360</v>
      </c>
      <c r="W907" s="22" t="s">
        <v>5049</v>
      </c>
    </row>
    <row r="908" spans="1:23">
      <c r="A908" s="6">
        <v>907</v>
      </c>
      <c r="B908" s="7" t="s">
        <v>1358</v>
      </c>
      <c r="C908" s="344" t="s">
        <v>3143</v>
      </c>
      <c r="D908" s="343" t="s">
        <v>6972</v>
      </c>
      <c r="E908" s="22" t="s">
        <v>8276</v>
      </c>
      <c r="F908" s="60">
        <f t="shared" si="29"/>
        <v>48</v>
      </c>
      <c r="G908" s="344" t="s">
        <v>1167</v>
      </c>
      <c r="H908" s="344">
        <v>4</v>
      </c>
      <c r="S908" t="s">
        <v>4289</v>
      </c>
      <c r="T908" t="str">
        <f t="shared" si="28"/>
        <v>02</v>
      </c>
      <c r="U908" s="22" t="s">
        <v>2359</v>
      </c>
      <c r="V908" s="22" t="s">
        <v>2360</v>
      </c>
      <c r="W908" s="22" t="s">
        <v>4827</v>
      </c>
    </row>
    <row r="909" spans="1:23">
      <c r="A909" s="6">
        <v>908</v>
      </c>
      <c r="B909" s="7" t="s">
        <v>1359</v>
      </c>
      <c r="C909" s="344" t="s">
        <v>3258</v>
      </c>
      <c r="D909" s="343" t="s">
        <v>6973</v>
      </c>
      <c r="E909" s="22" t="s">
        <v>8276</v>
      </c>
      <c r="F909" s="60">
        <f t="shared" si="29"/>
        <v>48</v>
      </c>
      <c r="G909" s="344" t="s">
        <v>1167</v>
      </c>
      <c r="H909" s="344">
        <v>2</v>
      </c>
      <c r="S909" t="s">
        <v>4290</v>
      </c>
      <c r="T909" t="str">
        <f t="shared" si="28"/>
        <v>03</v>
      </c>
      <c r="U909" s="22" t="s">
        <v>2359</v>
      </c>
      <c r="V909" s="22" t="s">
        <v>2360</v>
      </c>
      <c r="W909" s="22" t="s">
        <v>5050</v>
      </c>
    </row>
    <row r="910" spans="1:23">
      <c r="A910" s="6">
        <v>909</v>
      </c>
      <c r="B910" s="7" t="s">
        <v>1360</v>
      </c>
      <c r="C910" s="344" t="s">
        <v>3201</v>
      </c>
      <c r="D910" s="343" t="s">
        <v>6974</v>
      </c>
      <c r="E910" s="22" t="s">
        <v>8276</v>
      </c>
      <c r="F910" s="60">
        <f t="shared" si="29"/>
        <v>48</v>
      </c>
      <c r="G910" s="344" t="s">
        <v>1167</v>
      </c>
      <c r="H910" s="344">
        <v>4</v>
      </c>
      <c r="S910" t="s">
        <v>4291</v>
      </c>
      <c r="T910" t="str">
        <f t="shared" si="28"/>
        <v>04</v>
      </c>
      <c r="U910" s="22" t="s">
        <v>2359</v>
      </c>
      <c r="V910" s="22" t="s">
        <v>2360</v>
      </c>
      <c r="W910" s="22" t="s">
        <v>4703</v>
      </c>
    </row>
    <row r="911" spans="1:23">
      <c r="A911" s="6">
        <v>910</v>
      </c>
      <c r="B911" s="7" t="s">
        <v>1361</v>
      </c>
      <c r="C911" s="344" t="s">
        <v>3259</v>
      </c>
      <c r="D911" s="343" t="s">
        <v>6975</v>
      </c>
      <c r="E911" s="22" t="s">
        <v>8276</v>
      </c>
      <c r="F911" s="60">
        <f t="shared" si="29"/>
        <v>48</v>
      </c>
      <c r="G911" s="344" t="s">
        <v>1167</v>
      </c>
      <c r="H911" s="344">
        <v>2</v>
      </c>
      <c r="S911" t="s">
        <v>4292</v>
      </c>
      <c r="T911" t="str">
        <f t="shared" si="28"/>
        <v>03</v>
      </c>
      <c r="U911" s="22" t="s">
        <v>2359</v>
      </c>
      <c r="V911" s="22" t="s">
        <v>2360</v>
      </c>
      <c r="W911" s="22" t="s">
        <v>5051</v>
      </c>
    </row>
    <row r="912" spans="1:23">
      <c r="A912" s="6">
        <v>911</v>
      </c>
      <c r="B912" s="7" t="s">
        <v>1362</v>
      </c>
      <c r="C912" s="344" t="s">
        <v>3352</v>
      </c>
      <c r="D912" s="343" t="s">
        <v>6976</v>
      </c>
      <c r="E912" s="22" t="s">
        <v>8276</v>
      </c>
      <c r="F912" s="60">
        <f t="shared" si="29"/>
        <v>48</v>
      </c>
      <c r="G912" s="344" t="s">
        <v>1167</v>
      </c>
      <c r="H912" s="344">
        <v>2</v>
      </c>
      <c r="S912" t="s">
        <v>4293</v>
      </c>
      <c r="T912" t="str">
        <f t="shared" si="28"/>
        <v>03</v>
      </c>
      <c r="U912" s="22" t="s">
        <v>2359</v>
      </c>
      <c r="V912" s="22" t="s">
        <v>2360</v>
      </c>
      <c r="W912" s="22" t="s">
        <v>5052</v>
      </c>
    </row>
    <row r="913" spans="1:23">
      <c r="A913" s="6">
        <v>912</v>
      </c>
      <c r="B913" s="7" t="s">
        <v>1363</v>
      </c>
      <c r="C913" s="344" t="s">
        <v>3351</v>
      </c>
      <c r="D913" s="343" t="s">
        <v>6977</v>
      </c>
      <c r="E913" s="22" t="s">
        <v>8276</v>
      </c>
      <c r="F913" s="60">
        <f t="shared" si="29"/>
        <v>48</v>
      </c>
      <c r="G913" s="344" t="s">
        <v>1167</v>
      </c>
      <c r="H913" s="344">
        <v>2</v>
      </c>
      <c r="S913" t="s">
        <v>4294</v>
      </c>
      <c r="T913" t="str">
        <f t="shared" si="28"/>
        <v>03</v>
      </c>
      <c r="U913" s="22" t="s">
        <v>2359</v>
      </c>
      <c r="V913" s="22" t="s">
        <v>2360</v>
      </c>
      <c r="W913" s="22" t="s">
        <v>4696</v>
      </c>
    </row>
    <row r="914" spans="1:23">
      <c r="A914" s="6">
        <v>913</v>
      </c>
      <c r="B914" s="7" t="s">
        <v>1364</v>
      </c>
      <c r="C914" s="344" t="s">
        <v>3203</v>
      </c>
      <c r="D914" s="343" t="s">
        <v>6978</v>
      </c>
      <c r="E914" s="22" t="s">
        <v>8276</v>
      </c>
      <c r="F914" s="60">
        <f t="shared" si="29"/>
        <v>48</v>
      </c>
      <c r="G914" s="344" t="s">
        <v>1173</v>
      </c>
      <c r="H914" s="344">
        <v>4</v>
      </c>
      <c r="S914" t="s">
        <v>4295</v>
      </c>
      <c r="T914" t="str">
        <f t="shared" si="28"/>
        <v>01</v>
      </c>
      <c r="U914" s="22" t="s">
        <v>2359</v>
      </c>
      <c r="V914" s="22" t="s">
        <v>2360</v>
      </c>
      <c r="W914" s="22" t="s">
        <v>5053</v>
      </c>
    </row>
    <row r="915" spans="1:23">
      <c r="A915" s="6">
        <v>914</v>
      </c>
      <c r="B915" s="7" t="s">
        <v>1365</v>
      </c>
      <c r="C915" s="344" t="s">
        <v>3202</v>
      </c>
      <c r="D915" s="343" t="s">
        <v>6979</v>
      </c>
      <c r="E915" s="22" t="s">
        <v>8276</v>
      </c>
      <c r="F915" s="60">
        <f t="shared" si="29"/>
        <v>48</v>
      </c>
      <c r="G915" s="344" t="s">
        <v>1173</v>
      </c>
      <c r="H915" s="344">
        <v>4</v>
      </c>
      <c r="S915" t="s">
        <v>4296</v>
      </c>
      <c r="T915" t="str">
        <f t="shared" si="28"/>
        <v>00</v>
      </c>
      <c r="U915" s="22" t="s">
        <v>2359</v>
      </c>
      <c r="V915" s="22" t="s">
        <v>2360</v>
      </c>
      <c r="W915" s="22" t="s">
        <v>2502</v>
      </c>
    </row>
    <row r="916" spans="1:23">
      <c r="A916" s="6">
        <v>915</v>
      </c>
      <c r="B916" s="7" t="s">
        <v>1366</v>
      </c>
      <c r="C916" s="344" t="s">
        <v>3204</v>
      </c>
      <c r="D916" s="343" t="s">
        <v>6980</v>
      </c>
      <c r="E916" s="22" t="s">
        <v>8276</v>
      </c>
      <c r="F916" s="60">
        <f t="shared" si="29"/>
        <v>48</v>
      </c>
      <c r="G916" s="344" t="s">
        <v>1173</v>
      </c>
      <c r="H916" s="344">
        <v>4</v>
      </c>
      <c r="S916" t="s">
        <v>4297</v>
      </c>
      <c r="T916" t="str">
        <f t="shared" si="28"/>
        <v>00</v>
      </c>
      <c r="U916" s="22" t="s">
        <v>2359</v>
      </c>
      <c r="V916" s="22" t="s">
        <v>2360</v>
      </c>
      <c r="W916" s="22" t="s">
        <v>2483</v>
      </c>
    </row>
    <row r="917" spans="1:23">
      <c r="A917" s="6">
        <v>916</v>
      </c>
      <c r="B917" s="7" t="s">
        <v>1367</v>
      </c>
      <c r="C917" s="344" t="s">
        <v>3205</v>
      </c>
      <c r="D917" s="343" t="s">
        <v>6981</v>
      </c>
      <c r="E917" s="22" t="s">
        <v>8276</v>
      </c>
      <c r="F917" s="60">
        <f t="shared" si="29"/>
        <v>48</v>
      </c>
      <c r="G917" s="344" t="s">
        <v>1173</v>
      </c>
      <c r="H917" s="344">
        <v>4</v>
      </c>
      <c r="S917" t="s">
        <v>4298</v>
      </c>
      <c r="T917" t="str">
        <f t="shared" si="28"/>
        <v>00</v>
      </c>
      <c r="U917" s="22" t="s">
        <v>2359</v>
      </c>
      <c r="V917" s="22" t="s">
        <v>2360</v>
      </c>
      <c r="W917" s="22" t="s">
        <v>2513</v>
      </c>
    </row>
    <row r="918" spans="1:23">
      <c r="A918" s="6">
        <v>917</v>
      </c>
      <c r="B918" s="7" t="s">
        <v>1368</v>
      </c>
      <c r="C918" s="344" t="s">
        <v>3207</v>
      </c>
      <c r="D918" s="343" t="s">
        <v>6982</v>
      </c>
      <c r="E918" s="22" t="s">
        <v>8276</v>
      </c>
      <c r="F918" s="60">
        <f t="shared" si="29"/>
        <v>48</v>
      </c>
      <c r="G918" s="344" t="s">
        <v>1173</v>
      </c>
      <c r="H918" s="344">
        <v>3</v>
      </c>
      <c r="S918" t="s">
        <v>4299</v>
      </c>
      <c r="T918" t="str">
        <f t="shared" si="28"/>
        <v>00</v>
      </c>
      <c r="U918" s="22" t="s">
        <v>2359</v>
      </c>
      <c r="V918" s="22" t="s">
        <v>2360</v>
      </c>
      <c r="W918" s="22" t="s">
        <v>2456</v>
      </c>
    </row>
    <row r="919" spans="1:23">
      <c r="A919" s="6">
        <v>918</v>
      </c>
      <c r="B919" s="7" t="s">
        <v>1369</v>
      </c>
      <c r="C919" s="344" t="s">
        <v>7432</v>
      </c>
      <c r="D919" s="343" t="s">
        <v>6983</v>
      </c>
      <c r="E919" s="22" t="s">
        <v>8276</v>
      </c>
      <c r="F919" s="60">
        <f t="shared" si="29"/>
        <v>48</v>
      </c>
      <c r="G919" s="344" t="s">
        <v>1173</v>
      </c>
      <c r="H919" s="344">
        <v>3</v>
      </c>
      <c r="S919" t="s">
        <v>4300</v>
      </c>
      <c r="T919" t="str">
        <f t="shared" si="28"/>
        <v>00</v>
      </c>
      <c r="U919" s="22" t="s">
        <v>2359</v>
      </c>
      <c r="V919" s="22" t="s">
        <v>2360</v>
      </c>
      <c r="W919" s="22" t="s">
        <v>2544</v>
      </c>
    </row>
    <row r="920" spans="1:23">
      <c r="A920" s="6">
        <v>919</v>
      </c>
      <c r="B920" s="7" t="s">
        <v>1370</v>
      </c>
      <c r="C920" s="344" t="s">
        <v>3208</v>
      </c>
      <c r="D920" s="343" t="s">
        <v>6984</v>
      </c>
      <c r="E920" s="22" t="s">
        <v>8276</v>
      </c>
      <c r="F920" s="60">
        <f t="shared" si="29"/>
        <v>48</v>
      </c>
      <c r="G920" s="344" t="s">
        <v>1173</v>
      </c>
      <c r="H920" s="344">
        <v>3</v>
      </c>
      <c r="S920" t="s">
        <v>4301</v>
      </c>
      <c r="T920" t="str">
        <f t="shared" si="28"/>
        <v>01</v>
      </c>
      <c r="U920" s="22" t="s">
        <v>2359</v>
      </c>
      <c r="V920" s="22" t="s">
        <v>2360</v>
      </c>
      <c r="W920" s="22" t="s">
        <v>4759</v>
      </c>
    </row>
    <row r="921" spans="1:23">
      <c r="A921" s="6">
        <v>920</v>
      </c>
      <c r="B921" s="7" t="s">
        <v>1371</v>
      </c>
      <c r="C921" s="344" t="s">
        <v>3210</v>
      </c>
      <c r="D921" s="343" t="s">
        <v>6985</v>
      </c>
      <c r="E921" s="22" t="s">
        <v>8276</v>
      </c>
      <c r="F921" s="60">
        <f t="shared" si="29"/>
        <v>48</v>
      </c>
      <c r="G921" s="344" t="s">
        <v>1173</v>
      </c>
      <c r="H921" s="344">
        <v>3</v>
      </c>
      <c r="S921" t="s">
        <v>4302</v>
      </c>
      <c r="T921" t="str">
        <f t="shared" si="28"/>
        <v>01</v>
      </c>
      <c r="U921" s="22" t="s">
        <v>2359</v>
      </c>
      <c r="V921" s="22" t="s">
        <v>2360</v>
      </c>
      <c r="W921" s="22" t="s">
        <v>4609</v>
      </c>
    </row>
    <row r="922" spans="1:23">
      <c r="A922" s="6">
        <v>921</v>
      </c>
      <c r="B922" s="7" t="s">
        <v>1372</v>
      </c>
      <c r="C922" s="344" t="s">
        <v>3206</v>
      </c>
      <c r="D922" s="343" t="s">
        <v>6986</v>
      </c>
      <c r="E922" s="22" t="s">
        <v>8276</v>
      </c>
      <c r="F922" s="60">
        <f t="shared" si="29"/>
        <v>48</v>
      </c>
      <c r="G922" s="344" t="s">
        <v>1173</v>
      </c>
      <c r="H922" s="344">
        <v>3</v>
      </c>
      <c r="S922" t="s">
        <v>4303</v>
      </c>
      <c r="T922" t="str">
        <f t="shared" si="28"/>
        <v>02</v>
      </c>
      <c r="U922" s="22" t="s">
        <v>2359</v>
      </c>
      <c r="V922" s="22" t="s">
        <v>2360</v>
      </c>
      <c r="W922" s="22" t="s">
        <v>4628</v>
      </c>
    </row>
    <row r="923" spans="1:23">
      <c r="A923" s="6">
        <v>922</v>
      </c>
      <c r="B923" s="7" t="s">
        <v>1373</v>
      </c>
      <c r="C923" s="344" t="s">
        <v>3209</v>
      </c>
      <c r="D923" s="343" t="s">
        <v>6987</v>
      </c>
      <c r="E923" s="22" t="s">
        <v>8276</v>
      </c>
      <c r="F923" s="60">
        <f t="shared" si="29"/>
        <v>48</v>
      </c>
      <c r="G923" s="344" t="s">
        <v>1173</v>
      </c>
      <c r="H923" s="344">
        <v>3</v>
      </c>
      <c r="S923" t="s">
        <v>4304</v>
      </c>
      <c r="T923" t="str">
        <f t="shared" si="28"/>
        <v>01</v>
      </c>
      <c r="U923" s="22" t="s">
        <v>2359</v>
      </c>
      <c r="V923" s="22" t="s">
        <v>2360</v>
      </c>
      <c r="W923" s="22" t="s">
        <v>4661</v>
      </c>
    </row>
    <row r="924" spans="1:23">
      <c r="A924" s="6">
        <v>923</v>
      </c>
      <c r="B924" s="7" t="s">
        <v>1374</v>
      </c>
      <c r="C924" s="344" t="s">
        <v>3232</v>
      </c>
      <c r="D924" s="343" t="s">
        <v>6988</v>
      </c>
      <c r="E924" s="22" t="s">
        <v>8276</v>
      </c>
      <c r="F924" s="60">
        <f t="shared" si="29"/>
        <v>48</v>
      </c>
      <c r="G924" s="344" t="s">
        <v>1173</v>
      </c>
      <c r="H924" s="344">
        <v>2</v>
      </c>
      <c r="S924" t="s">
        <v>4305</v>
      </c>
      <c r="T924" t="str">
        <f t="shared" si="28"/>
        <v>02</v>
      </c>
      <c r="U924" s="22" t="s">
        <v>2359</v>
      </c>
      <c r="V924" s="22" t="s">
        <v>2360</v>
      </c>
      <c r="W924" s="22" t="s">
        <v>4997</v>
      </c>
    </row>
    <row r="925" spans="1:23">
      <c r="A925" s="6">
        <v>924</v>
      </c>
      <c r="B925" s="7" t="s">
        <v>1375</v>
      </c>
      <c r="C925" s="344" t="s">
        <v>3233</v>
      </c>
      <c r="D925" s="343" t="s">
        <v>6989</v>
      </c>
      <c r="E925" s="22" t="s">
        <v>8276</v>
      </c>
      <c r="F925" s="60">
        <f t="shared" si="29"/>
        <v>48</v>
      </c>
      <c r="G925" s="344" t="s">
        <v>1173</v>
      </c>
      <c r="H925" s="344">
        <v>2</v>
      </c>
      <c r="S925" t="s">
        <v>4306</v>
      </c>
      <c r="T925" t="str">
        <f t="shared" si="28"/>
        <v>01</v>
      </c>
      <c r="U925" s="22" t="s">
        <v>2359</v>
      </c>
      <c r="V925" s="22" t="s">
        <v>2360</v>
      </c>
      <c r="W925" s="22" t="s">
        <v>4788</v>
      </c>
    </row>
    <row r="926" spans="1:23">
      <c r="A926" s="6">
        <v>925</v>
      </c>
      <c r="B926" s="7" t="s">
        <v>1376</v>
      </c>
      <c r="C926" s="344" t="s">
        <v>3211</v>
      </c>
      <c r="D926" s="343" t="s">
        <v>6990</v>
      </c>
      <c r="E926" s="22" t="s">
        <v>8276</v>
      </c>
      <c r="F926" s="60">
        <f t="shared" si="29"/>
        <v>48</v>
      </c>
      <c r="G926" s="344" t="s">
        <v>1173</v>
      </c>
      <c r="H926" s="344">
        <v>2</v>
      </c>
      <c r="S926" t="s">
        <v>4307</v>
      </c>
      <c r="T926" t="str">
        <f t="shared" si="28"/>
        <v>01</v>
      </c>
      <c r="U926" s="22" t="s">
        <v>2359</v>
      </c>
      <c r="V926" s="22" t="s">
        <v>2360</v>
      </c>
      <c r="W926" s="22" t="s">
        <v>4658</v>
      </c>
    </row>
    <row r="927" spans="1:23">
      <c r="A927" s="6">
        <v>926</v>
      </c>
      <c r="B927" s="7" t="s">
        <v>1377</v>
      </c>
      <c r="C927" s="344" t="s">
        <v>3198</v>
      </c>
      <c r="D927" s="343" t="s">
        <v>6991</v>
      </c>
      <c r="E927" s="22" t="s">
        <v>8276</v>
      </c>
      <c r="F927" s="60">
        <f t="shared" si="29"/>
        <v>48</v>
      </c>
      <c r="G927" s="344" t="s">
        <v>1158</v>
      </c>
      <c r="H927" s="344">
        <v>2</v>
      </c>
      <c r="S927" t="s">
        <v>4308</v>
      </c>
      <c r="T927" t="str">
        <f t="shared" si="28"/>
        <v>02</v>
      </c>
      <c r="U927" s="22" t="s">
        <v>2359</v>
      </c>
      <c r="V927" s="22" t="s">
        <v>2360</v>
      </c>
      <c r="W927" s="22" t="s">
        <v>5054</v>
      </c>
    </row>
    <row r="928" spans="1:23">
      <c r="A928" s="6">
        <v>927</v>
      </c>
      <c r="B928" s="7" t="s">
        <v>1378</v>
      </c>
      <c r="C928" s="344" t="s">
        <v>7433</v>
      </c>
      <c r="D928" s="343" t="s">
        <v>6992</v>
      </c>
      <c r="E928" s="22" t="s">
        <v>8276</v>
      </c>
      <c r="F928" s="60">
        <f t="shared" si="29"/>
        <v>48</v>
      </c>
      <c r="G928" s="344" t="s">
        <v>1158</v>
      </c>
      <c r="H928" s="344">
        <v>1</v>
      </c>
      <c r="S928" t="s">
        <v>4309</v>
      </c>
      <c r="T928" t="str">
        <f t="shared" si="28"/>
        <v>02</v>
      </c>
      <c r="U928" s="22" t="s">
        <v>2359</v>
      </c>
      <c r="V928" s="22" t="s">
        <v>2360</v>
      </c>
      <c r="W928" s="22" t="s">
        <v>4859</v>
      </c>
    </row>
    <row r="929" spans="1:23">
      <c r="A929" s="6">
        <v>928</v>
      </c>
      <c r="B929" s="7" t="s">
        <v>1379</v>
      </c>
      <c r="C929" s="344" t="s">
        <v>3148</v>
      </c>
      <c r="D929" s="343" t="s">
        <v>6993</v>
      </c>
      <c r="E929" s="22" t="s">
        <v>8276</v>
      </c>
      <c r="F929" s="60">
        <f t="shared" si="29"/>
        <v>48</v>
      </c>
      <c r="G929" s="344" t="s">
        <v>1159</v>
      </c>
      <c r="H929" s="344">
        <v>5</v>
      </c>
      <c r="S929" t="s">
        <v>4310</v>
      </c>
      <c r="T929" t="str">
        <f t="shared" si="28"/>
        <v>02</v>
      </c>
      <c r="U929" s="22" t="s">
        <v>2359</v>
      </c>
      <c r="V929" s="22" t="s">
        <v>2360</v>
      </c>
      <c r="W929" s="22" t="s">
        <v>4822</v>
      </c>
    </row>
    <row r="930" spans="1:23">
      <c r="A930" s="6">
        <v>929</v>
      </c>
      <c r="B930" s="7" t="s">
        <v>1380</v>
      </c>
      <c r="C930" s="344" t="s">
        <v>7434</v>
      </c>
      <c r="D930" s="343" t="s">
        <v>6994</v>
      </c>
      <c r="E930" s="22" t="s">
        <v>8276</v>
      </c>
      <c r="F930" s="60">
        <f t="shared" si="29"/>
        <v>48</v>
      </c>
      <c r="G930" s="344" t="s">
        <v>1159</v>
      </c>
      <c r="H930" s="344">
        <v>4</v>
      </c>
      <c r="S930" t="s">
        <v>4311</v>
      </c>
      <c r="T930" t="str">
        <f t="shared" si="28"/>
        <v>02</v>
      </c>
      <c r="U930" s="22" t="s">
        <v>2359</v>
      </c>
      <c r="V930" s="22" t="s">
        <v>2360</v>
      </c>
      <c r="W930" s="22" t="s">
        <v>5055</v>
      </c>
    </row>
    <row r="931" spans="1:23">
      <c r="A931" s="6">
        <v>930</v>
      </c>
      <c r="B931" s="7" t="s">
        <v>1381</v>
      </c>
      <c r="C931" s="344" t="s">
        <v>1984</v>
      </c>
      <c r="D931" s="343" t="s">
        <v>6995</v>
      </c>
      <c r="E931" s="22" t="s">
        <v>8276</v>
      </c>
      <c r="F931" s="60">
        <f t="shared" si="29"/>
        <v>48</v>
      </c>
      <c r="G931" s="344" t="s">
        <v>1160</v>
      </c>
      <c r="H931" s="344" t="s">
        <v>2290</v>
      </c>
      <c r="S931" t="s">
        <v>4312</v>
      </c>
      <c r="T931" t="str">
        <f t="shared" si="28"/>
        <v>02</v>
      </c>
      <c r="U931" s="22" t="s">
        <v>2359</v>
      </c>
      <c r="V931" s="22" t="s">
        <v>2360</v>
      </c>
      <c r="W931" s="22" t="s">
        <v>5056</v>
      </c>
    </row>
    <row r="932" spans="1:23">
      <c r="A932" s="6">
        <v>931</v>
      </c>
      <c r="B932" s="7" t="s">
        <v>1382</v>
      </c>
      <c r="C932" s="344" t="s">
        <v>2296</v>
      </c>
      <c r="D932" s="343" t="s">
        <v>6996</v>
      </c>
      <c r="E932" s="22" t="s">
        <v>8276</v>
      </c>
      <c r="F932" s="60">
        <f t="shared" si="29"/>
        <v>48</v>
      </c>
      <c r="G932" s="344" t="s">
        <v>1160</v>
      </c>
      <c r="H932" s="344" t="s">
        <v>247</v>
      </c>
      <c r="S932" t="s">
        <v>4313</v>
      </c>
      <c r="T932" t="str">
        <f t="shared" si="28"/>
        <v>02</v>
      </c>
      <c r="U932" s="22" t="s">
        <v>2359</v>
      </c>
      <c r="V932" s="22" t="s">
        <v>2360</v>
      </c>
      <c r="W932" s="22" t="s">
        <v>4866</v>
      </c>
    </row>
    <row r="933" spans="1:23">
      <c r="A933" s="6">
        <v>932</v>
      </c>
      <c r="B933" s="7" t="s">
        <v>1383</v>
      </c>
      <c r="C933" s="344" t="s">
        <v>2345</v>
      </c>
      <c r="D933" s="343" t="s">
        <v>6997</v>
      </c>
      <c r="E933" s="22" t="s">
        <v>8276</v>
      </c>
      <c r="F933" s="60">
        <f t="shared" si="29"/>
        <v>48</v>
      </c>
      <c r="G933" s="344" t="s">
        <v>1160</v>
      </c>
      <c r="H933" s="344" t="s">
        <v>247</v>
      </c>
      <c r="S933" t="s">
        <v>4314</v>
      </c>
      <c r="T933" t="str">
        <f t="shared" si="28"/>
        <v>02</v>
      </c>
      <c r="U933" s="22" t="s">
        <v>2359</v>
      </c>
      <c r="V933" s="22" t="s">
        <v>2360</v>
      </c>
      <c r="W933" s="22" t="s">
        <v>5057</v>
      </c>
    </row>
    <row r="934" spans="1:23">
      <c r="A934" s="6">
        <v>933</v>
      </c>
      <c r="B934" s="7" t="s">
        <v>1384</v>
      </c>
      <c r="C934" s="344" t="s">
        <v>3081</v>
      </c>
      <c r="D934" s="343" t="s">
        <v>6998</v>
      </c>
      <c r="E934" s="22" t="s">
        <v>8276</v>
      </c>
      <c r="F934" s="60">
        <f t="shared" si="29"/>
        <v>48</v>
      </c>
      <c r="G934" s="344" t="s">
        <v>1160</v>
      </c>
      <c r="H934" s="344">
        <v>3</v>
      </c>
      <c r="S934" t="s">
        <v>4315</v>
      </c>
      <c r="T934" t="str">
        <f t="shared" si="28"/>
        <v>03</v>
      </c>
      <c r="U934" s="22" t="s">
        <v>2359</v>
      </c>
      <c r="V934" s="22" t="s">
        <v>2360</v>
      </c>
      <c r="W934" s="22" t="s">
        <v>5058</v>
      </c>
    </row>
    <row r="935" spans="1:23">
      <c r="A935" s="6">
        <v>934</v>
      </c>
      <c r="B935" s="7" t="s">
        <v>1385</v>
      </c>
      <c r="C935" s="344" t="s">
        <v>3200</v>
      </c>
      <c r="D935" s="343" t="s">
        <v>6999</v>
      </c>
      <c r="E935" s="22" t="s">
        <v>8276</v>
      </c>
      <c r="F935" s="60">
        <f t="shared" si="29"/>
        <v>48</v>
      </c>
      <c r="G935" s="344" t="s">
        <v>1152</v>
      </c>
      <c r="H935" s="344">
        <v>5</v>
      </c>
      <c r="S935" t="s">
        <v>4316</v>
      </c>
      <c r="T935" t="str">
        <f t="shared" si="28"/>
        <v>02</v>
      </c>
      <c r="U935" s="22" t="s">
        <v>2359</v>
      </c>
      <c r="V935" s="22" t="s">
        <v>2360</v>
      </c>
      <c r="W935" s="22" t="s">
        <v>4621</v>
      </c>
    </row>
    <row r="936" spans="1:23">
      <c r="A936" s="6">
        <v>935</v>
      </c>
      <c r="B936" s="7" t="s">
        <v>1386</v>
      </c>
      <c r="C936" s="344" t="s">
        <v>7435</v>
      </c>
      <c r="D936" s="343" t="s">
        <v>7000</v>
      </c>
      <c r="E936" s="22" t="s">
        <v>8276</v>
      </c>
      <c r="F936" s="60">
        <f t="shared" si="29"/>
        <v>48</v>
      </c>
      <c r="G936" s="344" t="s">
        <v>1152</v>
      </c>
      <c r="H936" s="344">
        <v>4</v>
      </c>
      <c r="S936" t="s">
        <v>3910</v>
      </c>
      <c r="T936" t="str">
        <f t="shared" si="28"/>
        <v>02</v>
      </c>
      <c r="U936" s="22" t="s">
        <v>2359</v>
      </c>
      <c r="V936" s="22" t="s">
        <v>2360</v>
      </c>
      <c r="W936" s="22" t="s">
        <v>5059</v>
      </c>
    </row>
    <row r="937" spans="1:23">
      <c r="A937" s="6">
        <v>936</v>
      </c>
      <c r="B937" s="7" t="s">
        <v>1387</v>
      </c>
      <c r="C937" s="344" t="s">
        <v>7436</v>
      </c>
      <c r="D937" s="343" t="s">
        <v>7001</v>
      </c>
      <c r="E937" s="22" t="s">
        <v>8276</v>
      </c>
      <c r="F937" s="60">
        <f t="shared" si="29"/>
        <v>48</v>
      </c>
      <c r="G937" s="344" t="s">
        <v>2291</v>
      </c>
      <c r="H937" s="344">
        <v>1</v>
      </c>
      <c r="S937" t="s">
        <v>4317</v>
      </c>
      <c r="T937" t="str">
        <f t="shared" si="28"/>
        <v>02</v>
      </c>
      <c r="U937" s="22" t="s">
        <v>2359</v>
      </c>
      <c r="V937" s="22" t="s">
        <v>2360</v>
      </c>
      <c r="W937" s="22" t="s">
        <v>4886</v>
      </c>
    </row>
    <row r="938" spans="1:23">
      <c r="A938" s="6">
        <v>937</v>
      </c>
      <c r="B938" s="7" t="s">
        <v>1388</v>
      </c>
      <c r="C938" s="344" t="s">
        <v>3179</v>
      </c>
      <c r="D938" s="343" t="s">
        <v>7002</v>
      </c>
      <c r="E938" s="22" t="s">
        <v>8276</v>
      </c>
      <c r="F938" s="60">
        <f t="shared" si="29"/>
        <v>48</v>
      </c>
      <c r="G938" s="344" t="s">
        <v>1150</v>
      </c>
      <c r="H938" s="344">
        <v>4</v>
      </c>
      <c r="S938" t="s">
        <v>4318</v>
      </c>
      <c r="T938" t="str">
        <f t="shared" si="28"/>
        <v>03</v>
      </c>
      <c r="U938" s="22" t="s">
        <v>2359</v>
      </c>
      <c r="V938" s="22" t="s">
        <v>2360</v>
      </c>
      <c r="W938" s="22" t="s">
        <v>5060</v>
      </c>
    </row>
    <row r="939" spans="1:23">
      <c r="A939" s="6">
        <v>938</v>
      </c>
      <c r="B939" s="7" t="s">
        <v>1389</v>
      </c>
      <c r="C939" s="344" t="s">
        <v>3176</v>
      </c>
      <c r="D939" s="343" t="s">
        <v>7003</v>
      </c>
      <c r="E939" s="22" t="s">
        <v>8276</v>
      </c>
      <c r="F939" s="60">
        <f t="shared" si="29"/>
        <v>48</v>
      </c>
      <c r="G939" s="344" t="s">
        <v>1150</v>
      </c>
      <c r="H939" s="344">
        <v>4</v>
      </c>
      <c r="S939" t="s">
        <v>4319</v>
      </c>
      <c r="T939" t="str">
        <f t="shared" si="28"/>
        <v>03</v>
      </c>
      <c r="U939" s="22" t="s">
        <v>2359</v>
      </c>
      <c r="V939" s="22" t="s">
        <v>2360</v>
      </c>
      <c r="W939" s="22" t="s">
        <v>5061</v>
      </c>
    </row>
    <row r="940" spans="1:23">
      <c r="A940" s="6">
        <v>939</v>
      </c>
      <c r="B940" s="7" t="s">
        <v>1390</v>
      </c>
      <c r="C940" s="344" t="s">
        <v>3177</v>
      </c>
      <c r="D940" s="343" t="s">
        <v>7004</v>
      </c>
      <c r="E940" s="22" t="s">
        <v>8276</v>
      </c>
      <c r="F940" s="60">
        <f t="shared" si="29"/>
        <v>48</v>
      </c>
      <c r="G940" s="344" t="s">
        <v>1150</v>
      </c>
      <c r="H940" s="344">
        <v>3</v>
      </c>
      <c r="S940" t="s">
        <v>4320</v>
      </c>
      <c r="T940" t="str">
        <f t="shared" si="28"/>
        <v>03</v>
      </c>
      <c r="U940" s="22" t="s">
        <v>2359</v>
      </c>
      <c r="V940" s="22" t="s">
        <v>2360</v>
      </c>
      <c r="W940" s="22" t="s">
        <v>5062</v>
      </c>
    </row>
    <row r="941" spans="1:23">
      <c r="A941" s="6">
        <v>940</v>
      </c>
      <c r="B941" s="7" t="s">
        <v>1391</v>
      </c>
      <c r="C941" s="344" t="s">
        <v>3178</v>
      </c>
      <c r="D941" s="343" t="s">
        <v>7005</v>
      </c>
      <c r="E941" s="22" t="s">
        <v>8276</v>
      </c>
      <c r="F941" s="60">
        <f t="shared" si="29"/>
        <v>48</v>
      </c>
      <c r="G941" s="344" t="s">
        <v>1150</v>
      </c>
      <c r="H941" s="344">
        <v>3</v>
      </c>
      <c r="S941" t="s">
        <v>4321</v>
      </c>
      <c r="T941" t="str">
        <f t="shared" si="28"/>
        <v>04</v>
      </c>
      <c r="U941" s="22" t="s">
        <v>2359</v>
      </c>
      <c r="V941" s="22" t="s">
        <v>2360</v>
      </c>
      <c r="W941" s="22" t="s">
        <v>5063</v>
      </c>
    </row>
    <row r="942" spans="1:23">
      <c r="A942" s="6">
        <v>941</v>
      </c>
      <c r="B942" s="7" t="s">
        <v>1392</v>
      </c>
      <c r="C942" s="344" t="s">
        <v>3380</v>
      </c>
      <c r="D942" s="343" t="s">
        <v>7006</v>
      </c>
      <c r="E942" s="22" t="s">
        <v>8276</v>
      </c>
      <c r="F942" s="60">
        <f t="shared" si="29"/>
        <v>48</v>
      </c>
      <c r="G942" s="344" t="s">
        <v>1150</v>
      </c>
      <c r="H942" s="344">
        <v>2</v>
      </c>
      <c r="S942" t="s">
        <v>4322</v>
      </c>
      <c r="T942" t="str">
        <f t="shared" si="28"/>
        <v>02</v>
      </c>
      <c r="U942" s="22" t="s">
        <v>2359</v>
      </c>
      <c r="V942" s="22" t="s">
        <v>2360</v>
      </c>
      <c r="W942" s="22" t="s">
        <v>5064</v>
      </c>
    </row>
    <row r="943" spans="1:23">
      <c r="A943" s="6">
        <v>942</v>
      </c>
      <c r="B943" s="7" t="s">
        <v>1393</v>
      </c>
      <c r="C943" s="344" t="s">
        <v>3379</v>
      </c>
      <c r="D943" s="343" t="s">
        <v>7007</v>
      </c>
      <c r="E943" s="22" t="s">
        <v>8276</v>
      </c>
      <c r="F943" s="60">
        <f t="shared" si="29"/>
        <v>48</v>
      </c>
      <c r="G943" s="344" t="s">
        <v>1150</v>
      </c>
      <c r="H943" s="344">
        <v>2</v>
      </c>
      <c r="S943" t="s">
        <v>4323</v>
      </c>
      <c r="T943" t="str">
        <f t="shared" si="28"/>
        <v>03</v>
      </c>
      <c r="U943" s="22" t="s">
        <v>2359</v>
      </c>
      <c r="V943" s="22" t="s">
        <v>2360</v>
      </c>
      <c r="W943" s="22" t="s">
        <v>5052</v>
      </c>
    </row>
    <row r="944" spans="1:23">
      <c r="A944" s="6">
        <v>943</v>
      </c>
      <c r="B944" s="7" t="s">
        <v>1394</v>
      </c>
      <c r="C944" s="344" t="s">
        <v>3378</v>
      </c>
      <c r="D944" s="343" t="s">
        <v>7008</v>
      </c>
      <c r="E944" s="22" t="s">
        <v>8276</v>
      </c>
      <c r="F944" s="60">
        <f t="shared" si="29"/>
        <v>48</v>
      </c>
      <c r="G944" s="344" t="s">
        <v>1150</v>
      </c>
      <c r="H944" s="344">
        <v>2</v>
      </c>
      <c r="S944" t="s">
        <v>4324</v>
      </c>
      <c r="T944" t="str">
        <f t="shared" si="28"/>
        <v>03</v>
      </c>
      <c r="U944" s="22" t="s">
        <v>2359</v>
      </c>
      <c r="V944" s="22" t="s">
        <v>2360</v>
      </c>
      <c r="W944" s="22" t="s">
        <v>5065</v>
      </c>
    </row>
    <row r="945" spans="1:23">
      <c r="A945" s="6">
        <v>944</v>
      </c>
      <c r="B945" s="7" t="s">
        <v>1395</v>
      </c>
      <c r="C945" s="344" t="s">
        <v>3381</v>
      </c>
      <c r="D945" s="343" t="s">
        <v>7009</v>
      </c>
      <c r="E945" s="22" t="s">
        <v>8276</v>
      </c>
      <c r="F945" s="60">
        <f t="shared" si="29"/>
        <v>48</v>
      </c>
      <c r="G945" s="344" t="s">
        <v>1150</v>
      </c>
      <c r="H945" s="344">
        <v>2</v>
      </c>
      <c r="S945" t="s">
        <v>4325</v>
      </c>
      <c r="T945" t="str">
        <f t="shared" si="28"/>
        <v>02</v>
      </c>
      <c r="U945" s="22" t="s">
        <v>2359</v>
      </c>
      <c r="V945" s="22" t="s">
        <v>2360</v>
      </c>
      <c r="W945" s="22" t="s">
        <v>4604</v>
      </c>
    </row>
    <row r="946" spans="1:23">
      <c r="A946" s="6">
        <v>945</v>
      </c>
      <c r="B946" s="7" t="s">
        <v>1396</v>
      </c>
      <c r="C946" s="344" t="s">
        <v>7437</v>
      </c>
      <c r="D946" s="343" t="s">
        <v>7010</v>
      </c>
      <c r="E946" s="22" t="s">
        <v>8276</v>
      </c>
      <c r="F946" s="60">
        <f t="shared" si="29"/>
        <v>48</v>
      </c>
      <c r="G946" s="344" t="s">
        <v>1158</v>
      </c>
      <c r="H946" s="344">
        <v>1</v>
      </c>
      <c r="S946" t="s">
        <v>4326</v>
      </c>
      <c r="T946" t="str">
        <f t="shared" si="28"/>
        <v>03</v>
      </c>
      <c r="U946" s="22" t="s">
        <v>2359</v>
      </c>
      <c r="V946" s="22" t="s">
        <v>2360</v>
      </c>
      <c r="W946" s="22" t="s">
        <v>5002</v>
      </c>
    </row>
    <row r="947" spans="1:23">
      <c r="A947" s="6">
        <v>946</v>
      </c>
      <c r="B947" s="7" t="s">
        <v>1397</v>
      </c>
      <c r="C947" s="344" t="s">
        <v>7438</v>
      </c>
      <c r="D947" s="343" t="s">
        <v>7011</v>
      </c>
      <c r="E947" s="22" t="s">
        <v>8276</v>
      </c>
      <c r="F947" s="60">
        <f t="shared" si="29"/>
        <v>48</v>
      </c>
      <c r="G947" s="344" t="s">
        <v>1158</v>
      </c>
      <c r="H947" s="344">
        <v>1</v>
      </c>
      <c r="S947" t="s">
        <v>4327</v>
      </c>
      <c r="T947" t="str">
        <f t="shared" si="28"/>
        <v>03</v>
      </c>
      <c r="U947" s="22" t="s">
        <v>2359</v>
      </c>
      <c r="V947" s="22" t="s">
        <v>2360</v>
      </c>
      <c r="W947" s="22" t="s">
        <v>5066</v>
      </c>
    </row>
    <row r="948" spans="1:23">
      <c r="A948" s="6">
        <v>947</v>
      </c>
      <c r="B948" s="7" t="s">
        <v>1398</v>
      </c>
      <c r="C948" s="344" t="s">
        <v>7439</v>
      </c>
      <c r="D948" s="343" t="s">
        <v>7012</v>
      </c>
      <c r="E948" s="22" t="s">
        <v>8276</v>
      </c>
      <c r="F948" s="60">
        <f t="shared" si="29"/>
        <v>48</v>
      </c>
      <c r="G948" s="344" t="s">
        <v>1162</v>
      </c>
      <c r="H948" s="344">
        <v>1</v>
      </c>
      <c r="S948" t="s">
        <v>4328</v>
      </c>
      <c r="T948" t="str">
        <f t="shared" si="28"/>
        <v>03</v>
      </c>
      <c r="U948" s="22" t="s">
        <v>2359</v>
      </c>
      <c r="V948" s="22" t="s">
        <v>2360</v>
      </c>
      <c r="W948" s="22" t="s">
        <v>4714</v>
      </c>
    </row>
    <row r="949" spans="1:23">
      <c r="A949" s="6">
        <v>948</v>
      </c>
      <c r="B949" s="7" t="s">
        <v>1399</v>
      </c>
      <c r="C949" s="344" t="s">
        <v>7440</v>
      </c>
      <c r="D949" s="343" t="s">
        <v>7013</v>
      </c>
      <c r="E949" s="22" t="s">
        <v>8276</v>
      </c>
      <c r="F949" s="60">
        <f t="shared" si="29"/>
        <v>48</v>
      </c>
      <c r="G949" s="344" t="s">
        <v>1162</v>
      </c>
      <c r="H949" s="344">
        <v>1</v>
      </c>
      <c r="S949" t="s">
        <v>4329</v>
      </c>
      <c r="T949" t="str">
        <f t="shared" si="28"/>
        <v>01</v>
      </c>
      <c r="U949" s="22" t="s">
        <v>2359</v>
      </c>
      <c r="V949" s="22" t="s">
        <v>2360</v>
      </c>
      <c r="W949" s="22" t="s">
        <v>4661</v>
      </c>
    </row>
    <row r="950" spans="1:23">
      <c r="A950" s="6">
        <v>949</v>
      </c>
      <c r="B950" s="7" t="s">
        <v>1400</v>
      </c>
      <c r="C950" s="344" t="s">
        <v>3085</v>
      </c>
      <c r="D950" s="343" t="s">
        <v>7014</v>
      </c>
      <c r="E950" s="22" t="s">
        <v>8276</v>
      </c>
      <c r="F950" s="60">
        <f t="shared" si="29"/>
        <v>48</v>
      </c>
      <c r="G950" s="344" t="s">
        <v>1162</v>
      </c>
      <c r="H950" s="344">
        <v>4</v>
      </c>
      <c r="S950" t="s">
        <v>4330</v>
      </c>
      <c r="T950" t="str">
        <f t="shared" si="28"/>
        <v>02</v>
      </c>
      <c r="U950" s="22" t="s">
        <v>2359</v>
      </c>
      <c r="V950" s="22" t="s">
        <v>2360</v>
      </c>
      <c r="W950" s="22" t="s">
        <v>4898</v>
      </c>
    </row>
    <row r="951" spans="1:23">
      <c r="A951" s="6">
        <v>950</v>
      </c>
      <c r="B951" s="7" t="s">
        <v>1401</v>
      </c>
      <c r="C951" s="344" t="s">
        <v>7441</v>
      </c>
      <c r="D951" s="343" t="s">
        <v>7015</v>
      </c>
      <c r="E951" s="22" t="s">
        <v>8276</v>
      </c>
      <c r="F951" s="60">
        <f t="shared" si="29"/>
        <v>48</v>
      </c>
      <c r="G951" s="344" t="s">
        <v>1162</v>
      </c>
      <c r="H951" s="344">
        <v>1</v>
      </c>
      <c r="S951" t="s">
        <v>4331</v>
      </c>
      <c r="T951" t="str">
        <f t="shared" si="28"/>
        <v>03</v>
      </c>
      <c r="U951" s="22" t="s">
        <v>2359</v>
      </c>
      <c r="V951" s="22" t="s">
        <v>2360</v>
      </c>
      <c r="W951" s="22" t="s">
        <v>5067</v>
      </c>
    </row>
    <row r="952" spans="1:23">
      <c r="A952" s="6">
        <v>951</v>
      </c>
      <c r="B952" s="7" t="s">
        <v>1402</v>
      </c>
      <c r="C952" s="344" t="s">
        <v>7442</v>
      </c>
      <c r="D952" s="343" t="s">
        <v>7016</v>
      </c>
      <c r="E952" s="22" t="s">
        <v>8276</v>
      </c>
      <c r="F952" s="60">
        <f t="shared" si="29"/>
        <v>48</v>
      </c>
      <c r="G952" s="344" t="s">
        <v>1162</v>
      </c>
      <c r="H952" s="344">
        <v>1</v>
      </c>
      <c r="S952" t="s">
        <v>4332</v>
      </c>
      <c r="T952" t="str">
        <f t="shared" si="28"/>
        <v>03</v>
      </c>
      <c r="U952" s="22" t="s">
        <v>2359</v>
      </c>
      <c r="V952" s="22" t="s">
        <v>2360</v>
      </c>
      <c r="W952" s="22" t="s">
        <v>4693</v>
      </c>
    </row>
    <row r="953" spans="1:23">
      <c r="A953" s="6">
        <v>952</v>
      </c>
      <c r="B953" s="7" t="s">
        <v>1403</v>
      </c>
      <c r="C953" s="344" t="s">
        <v>7443</v>
      </c>
      <c r="D953" s="343" t="s">
        <v>7017</v>
      </c>
      <c r="E953" s="22" t="s">
        <v>8276</v>
      </c>
      <c r="F953" s="60">
        <f t="shared" si="29"/>
        <v>48</v>
      </c>
      <c r="G953" s="344" t="s">
        <v>1162</v>
      </c>
      <c r="H953" s="344">
        <v>1</v>
      </c>
      <c r="S953" t="s">
        <v>4333</v>
      </c>
      <c r="T953" t="str">
        <f t="shared" si="28"/>
        <v>03</v>
      </c>
      <c r="U953" s="22" t="s">
        <v>2359</v>
      </c>
      <c r="V953" s="22" t="s">
        <v>2360</v>
      </c>
      <c r="W953" s="22" t="s">
        <v>5068</v>
      </c>
    </row>
    <row r="954" spans="1:23">
      <c r="A954" s="6">
        <v>953</v>
      </c>
      <c r="B954" s="7" t="s">
        <v>1404</v>
      </c>
      <c r="C954" s="344" t="s">
        <v>7444</v>
      </c>
      <c r="D954" s="343" t="s">
        <v>7018</v>
      </c>
      <c r="E954" s="22" t="s">
        <v>8276</v>
      </c>
      <c r="F954" s="60">
        <f t="shared" si="29"/>
        <v>48</v>
      </c>
      <c r="G954" s="344" t="s">
        <v>1162</v>
      </c>
      <c r="H954" s="344">
        <v>1</v>
      </c>
      <c r="S954" t="s">
        <v>4334</v>
      </c>
      <c r="T954" t="str">
        <f t="shared" si="28"/>
        <v>03</v>
      </c>
      <c r="U954" s="22" t="s">
        <v>2359</v>
      </c>
      <c r="V954" s="22" t="s">
        <v>2360</v>
      </c>
      <c r="W954" s="22" t="s">
        <v>5069</v>
      </c>
    </row>
    <row r="955" spans="1:23">
      <c r="A955" s="6">
        <v>954</v>
      </c>
      <c r="B955" s="7" t="s">
        <v>1405</v>
      </c>
      <c r="C955" s="344" t="s">
        <v>7445</v>
      </c>
      <c r="D955" s="343" t="s">
        <v>7019</v>
      </c>
      <c r="E955" s="22" t="s">
        <v>8276</v>
      </c>
      <c r="F955" s="60">
        <f t="shared" si="29"/>
        <v>48</v>
      </c>
      <c r="G955" s="344" t="s">
        <v>1162</v>
      </c>
      <c r="H955" s="344">
        <v>1</v>
      </c>
      <c r="S955" t="s">
        <v>4335</v>
      </c>
      <c r="T955" t="str">
        <f t="shared" si="28"/>
        <v>04</v>
      </c>
      <c r="U955" s="22" t="s">
        <v>2359</v>
      </c>
      <c r="V955" s="22" t="s">
        <v>2360</v>
      </c>
      <c r="W955" s="22" t="s">
        <v>5070</v>
      </c>
    </row>
    <row r="956" spans="1:23">
      <c r="A956" s="6">
        <v>955</v>
      </c>
      <c r="B956" s="7" t="s">
        <v>1406</v>
      </c>
      <c r="C956" s="344" t="s">
        <v>7446</v>
      </c>
      <c r="D956" s="343" t="s">
        <v>7020</v>
      </c>
      <c r="E956" s="22" t="s">
        <v>8276</v>
      </c>
      <c r="F956" s="60">
        <f t="shared" si="29"/>
        <v>48</v>
      </c>
      <c r="G956" s="344" t="s">
        <v>1168</v>
      </c>
      <c r="H956" s="344">
        <v>1</v>
      </c>
      <c r="S956" t="s">
        <v>4336</v>
      </c>
      <c r="T956" t="str">
        <f t="shared" si="28"/>
        <v>03</v>
      </c>
      <c r="U956" s="22" t="s">
        <v>2359</v>
      </c>
      <c r="V956" s="22" t="s">
        <v>2360</v>
      </c>
      <c r="W956" s="22" t="s">
        <v>5071</v>
      </c>
    </row>
    <row r="957" spans="1:23">
      <c r="A957" s="6">
        <v>956</v>
      </c>
      <c r="B957" s="7" t="s">
        <v>1407</v>
      </c>
      <c r="C957" s="344" t="s">
        <v>7447</v>
      </c>
      <c r="D957" s="343" t="s">
        <v>7021</v>
      </c>
      <c r="E957" s="22" t="s">
        <v>8276</v>
      </c>
      <c r="F957" s="60">
        <f t="shared" si="29"/>
        <v>48</v>
      </c>
      <c r="G957" s="344" t="s">
        <v>1168</v>
      </c>
      <c r="H957" s="344">
        <v>1</v>
      </c>
      <c r="S957" t="s">
        <v>4337</v>
      </c>
      <c r="T957" t="str">
        <f t="shared" si="28"/>
        <v>98</v>
      </c>
      <c r="U957" s="22" t="s">
        <v>2359</v>
      </c>
      <c r="V957" s="22" t="s">
        <v>2360</v>
      </c>
      <c r="W957" s="22" t="s">
        <v>2424</v>
      </c>
    </row>
    <row r="958" spans="1:23">
      <c r="A958" s="6">
        <v>957</v>
      </c>
      <c r="B958" s="7" t="s">
        <v>1408</v>
      </c>
      <c r="C958" s="344" t="s">
        <v>7448</v>
      </c>
      <c r="D958" s="343" t="s">
        <v>7022</v>
      </c>
      <c r="E958" s="22" t="s">
        <v>8276</v>
      </c>
      <c r="F958" s="60">
        <f t="shared" si="29"/>
        <v>48</v>
      </c>
      <c r="G958" s="344" t="s">
        <v>1168</v>
      </c>
      <c r="H958" s="344">
        <v>1</v>
      </c>
      <c r="S958" t="s">
        <v>4338</v>
      </c>
      <c r="T958" t="str">
        <f t="shared" si="28"/>
        <v>04</v>
      </c>
      <c r="U958" s="22" t="s">
        <v>2359</v>
      </c>
      <c r="V958" s="22" t="s">
        <v>2360</v>
      </c>
      <c r="W958" s="22" t="s">
        <v>5072</v>
      </c>
    </row>
    <row r="959" spans="1:23">
      <c r="A959" s="6">
        <v>958</v>
      </c>
      <c r="B959" s="7" t="s">
        <v>1409</v>
      </c>
      <c r="C959" s="344" t="s">
        <v>7449</v>
      </c>
      <c r="D959" s="343" t="s">
        <v>7023</v>
      </c>
      <c r="E959" s="22" t="s">
        <v>8276</v>
      </c>
      <c r="F959" s="60">
        <f t="shared" si="29"/>
        <v>48</v>
      </c>
      <c r="G959" s="344" t="s">
        <v>1138</v>
      </c>
      <c r="H959" s="344" t="s">
        <v>2290</v>
      </c>
      <c r="S959" t="s">
        <v>4339</v>
      </c>
      <c r="T959" t="str">
        <f t="shared" si="28"/>
        <v>04</v>
      </c>
      <c r="U959" s="22" t="s">
        <v>2359</v>
      </c>
      <c r="V959" s="22" t="s">
        <v>2360</v>
      </c>
      <c r="W959" s="22" t="s">
        <v>5073</v>
      </c>
    </row>
    <row r="960" spans="1:23">
      <c r="A960" s="6">
        <v>959</v>
      </c>
      <c r="B960" s="7" t="s">
        <v>1410</v>
      </c>
      <c r="C960" s="344" t="s">
        <v>7450</v>
      </c>
      <c r="D960" s="343" t="s">
        <v>7024</v>
      </c>
      <c r="E960" s="22" t="s">
        <v>8276</v>
      </c>
      <c r="F960" s="60">
        <f t="shared" si="29"/>
        <v>48</v>
      </c>
      <c r="G960" s="344" t="s">
        <v>1138</v>
      </c>
      <c r="H960" s="344" t="s">
        <v>247</v>
      </c>
      <c r="S960" t="s">
        <v>4340</v>
      </c>
      <c r="T960" t="str">
        <f t="shared" si="28"/>
        <v>03</v>
      </c>
      <c r="U960" s="22" t="s">
        <v>2359</v>
      </c>
      <c r="V960" s="22" t="s">
        <v>2360</v>
      </c>
      <c r="W960" s="22" t="s">
        <v>5074</v>
      </c>
    </row>
    <row r="961" spans="1:23">
      <c r="A961" s="6">
        <v>960</v>
      </c>
      <c r="B961" s="7" t="s">
        <v>1411</v>
      </c>
      <c r="C961" s="344" t="s">
        <v>7451</v>
      </c>
      <c r="D961" s="343" t="s">
        <v>7025</v>
      </c>
      <c r="E961" s="22" t="s">
        <v>8276</v>
      </c>
      <c r="F961" s="60">
        <f t="shared" si="29"/>
        <v>48</v>
      </c>
      <c r="G961" s="344" t="s">
        <v>1138</v>
      </c>
      <c r="H961" s="344">
        <v>1</v>
      </c>
      <c r="S961" t="s">
        <v>4341</v>
      </c>
      <c r="T961" t="str">
        <f t="shared" si="28"/>
        <v>03</v>
      </c>
      <c r="U961" s="22" t="s">
        <v>2359</v>
      </c>
      <c r="V961" s="22" t="s">
        <v>2360</v>
      </c>
      <c r="W961" s="22" t="s">
        <v>5075</v>
      </c>
    </row>
    <row r="962" spans="1:23">
      <c r="A962" s="6">
        <v>961</v>
      </c>
      <c r="B962" s="7" t="s">
        <v>1412</v>
      </c>
      <c r="C962" s="344" t="s">
        <v>7452</v>
      </c>
      <c r="D962" s="343" t="s">
        <v>7026</v>
      </c>
      <c r="E962" s="22" t="s">
        <v>8276</v>
      </c>
      <c r="F962" s="60">
        <f t="shared" si="29"/>
        <v>48</v>
      </c>
      <c r="G962" s="344" t="s">
        <v>1138</v>
      </c>
      <c r="H962" s="344">
        <v>1</v>
      </c>
      <c r="S962" t="s">
        <v>4342</v>
      </c>
      <c r="T962" t="str">
        <f t="shared" ref="T962:T1025" si="30">LEFT(W962,2)</f>
        <v>03</v>
      </c>
      <c r="U962" s="22" t="s">
        <v>2359</v>
      </c>
      <c r="V962" s="22" t="s">
        <v>2360</v>
      </c>
      <c r="W962" s="22" t="s">
        <v>5076</v>
      </c>
    </row>
    <row r="963" spans="1:23">
      <c r="A963" s="6">
        <v>962</v>
      </c>
      <c r="B963" s="7" t="s">
        <v>1413</v>
      </c>
      <c r="C963" s="344" t="s">
        <v>7453</v>
      </c>
      <c r="D963" s="343" t="s">
        <v>7027</v>
      </c>
      <c r="E963" s="22" t="s">
        <v>8276</v>
      </c>
      <c r="F963" s="60">
        <f t="shared" si="29"/>
        <v>48</v>
      </c>
      <c r="G963" s="344" t="s">
        <v>1138</v>
      </c>
      <c r="H963" s="344">
        <v>1</v>
      </c>
      <c r="S963" t="s">
        <v>4343</v>
      </c>
      <c r="T963" t="str">
        <f t="shared" si="30"/>
        <v>03</v>
      </c>
      <c r="U963" s="22" t="s">
        <v>2359</v>
      </c>
      <c r="V963" s="22" t="s">
        <v>2360</v>
      </c>
      <c r="W963" s="22" t="s">
        <v>5077</v>
      </c>
    </row>
    <row r="964" spans="1:23">
      <c r="A964" s="6">
        <v>963</v>
      </c>
      <c r="B964" s="7" t="s">
        <v>1414</v>
      </c>
      <c r="C964" s="344" t="s">
        <v>7454</v>
      </c>
      <c r="D964" s="343" t="s">
        <v>7028</v>
      </c>
      <c r="E964" s="22" t="s">
        <v>8276</v>
      </c>
      <c r="F964" s="60">
        <f t="shared" ref="F964:F1027" si="31">VLOOKUP(E964,$N$2:$O$49,2,FALSE)</f>
        <v>48</v>
      </c>
      <c r="G964" s="344" t="s">
        <v>1138</v>
      </c>
      <c r="H964" s="344">
        <v>1</v>
      </c>
      <c r="S964" t="s">
        <v>4344</v>
      </c>
      <c r="T964" t="str">
        <f t="shared" si="30"/>
        <v>03</v>
      </c>
      <c r="U964" s="22" t="s">
        <v>2359</v>
      </c>
      <c r="V964" s="22" t="s">
        <v>2360</v>
      </c>
      <c r="W964" s="22" t="s">
        <v>5078</v>
      </c>
    </row>
    <row r="965" spans="1:23">
      <c r="A965" s="6">
        <v>964</v>
      </c>
      <c r="B965" s="7" t="s">
        <v>1415</v>
      </c>
      <c r="C965" s="344" t="s">
        <v>7455</v>
      </c>
      <c r="D965" s="343" t="s">
        <v>7029</v>
      </c>
      <c r="E965" s="22" t="s">
        <v>8276</v>
      </c>
      <c r="F965" s="60">
        <f t="shared" si="31"/>
        <v>48</v>
      </c>
      <c r="G965" s="344" t="s">
        <v>1138</v>
      </c>
      <c r="H965" s="344">
        <v>1</v>
      </c>
      <c r="S965" t="s">
        <v>4345</v>
      </c>
      <c r="T965" t="str">
        <f t="shared" si="30"/>
        <v>03</v>
      </c>
      <c r="U965" s="22" t="s">
        <v>2359</v>
      </c>
      <c r="V965" s="22" t="s">
        <v>2360</v>
      </c>
      <c r="W965" s="22" t="s">
        <v>5079</v>
      </c>
    </row>
    <row r="966" spans="1:23">
      <c r="A966" s="6">
        <v>965</v>
      </c>
      <c r="B966" s="7" t="s">
        <v>1416</v>
      </c>
      <c r="C966" s="344" t="s">
        <v>7456</v>
      </c>
      <c r="D966" s="343" t="s">
        <v>7030</v>
      </c>
      <c r="E966" s="22" t="s">
        <v>8276</v>
      </c>
      <c r="F966" s="60">
        <f t="shared" si="31"/>
        <v>48</v>
      </c>
      <c r="G966" s="344" t="s">
        <v>1138</v>
      </c>
      <c r="H966" s="344">
        <v>1</v>
      </c>
      <c r="S966" t="s">
        <v>4346</v>
      </c>
      <c r="T966" t="str">
        <f t="shared" si="30"/>
        <v>03</v>
      </c>
      <c r="U966" s="22" t="s">
        <v>2359</v>
      </c>
      <c r="V966" s="22" t="s">
        <v>2360</v>
      </c>
      <c r="W966" s="22" t="s">
        <v>5080</v>
      </c>
    </row>
    <row r="967" spans="1:23">
      <c r="A967" s="6">
        <v>966</v>
      </c>
      <c r="B967" s="7" t="s">
        <v>1417</v>
      </c>
      <c r="C967" s="344" t="s">
        <v>7457</v>
      </c>
      <c r="D967" s="343" t="s">
        <v>7031</v>
      </c>
      <c r="E967" s="22" t="s">
        <v>8276</v>
      </c>
      <c r="F967" s="60">
        <f t="shared" si="31"/>
        <v>48</v>
      </c>
      <c r="G967" s="344" t="s">
        <v>1138</v>
      </c>
      <c r="H967" s="344">
        <v>1</v>
      </c>
      <c r="S967" t="s">
        <v>4347</v>
      </c>
      <c r="T967" t="str">
        <f t="shared" si="30"/>
        <v>03</v>
      </c>
      <c r="U967" s="22" t="s">
        <v>2359</v>
      </c>
      <c r="V967" s="22" t="s">
        <v>2360</v>
      </c>
      <c r="W967" s="22" t="s">
        <v>4818</v>
      </c>
    </row>
    <row r="968" spans="1:23">
      <c r="A968" s="6">
        <v>967</v>
      </c>
      <c r="B968" s="7" t="s">
        <v>1418</v>
      </c>
      <c r="C968" s="344" t="s">
        <v>7458</v>
      </c>
      <c r="D968" s="343" t="s">
        <v>7032</v>
      </c>
      <c r="E968" s="22" t="s">
        <v>8276</v>
      </c>
      <c r="F968" s="60">
        <f t="shared" si="31"/>
        <v>48</v>
      </c>
      <c r="G968" s="344" t="s">
        <v>1138</v>
      </c>
      <c r="H968" s="344">
        <v>1</v>
      </c>
      <c r="S968" t="s">
        <v>4348</v>
      </c>
      <c r="T968" t="str">
        <f t="shared" si="30"/>
        <v>03</v>
      </c>
      <c r="U968" s="22" t="s">
        <v>2359</v>
      </c>
      <c r="V968" s="22" t="s">
        <v>2360</v>
      </c>
      <c r="W968" s="22" t="s">
        <v>5081</v>
      </c>
    </row>
    <row r="969" spans="1:23">
      <c r="A969" s="6">
        <v>968</v>
      </c>
      <c r="B969" s="7" t="s">
        <v>1419</v>
      </c>
      <c r="C969" s="344" t="s">
        <v>7459</v>
      </c>
      <c r="D969" s="343" t="s">
        <v>7033</v>
      </c>
      <c r="E969" s="22" t="s">
        <v>8276</v>
      </c>
      <c r="F969" s="60">
        <f t="shared" si="31"/>
        <v>48</v>
      </c>
      <c r="G969" s="344" t="s">
        <v>1138</v>
      </c>
      <c r="H969" s="344">
        <v>1</v>
      </c>
      <c r="S969" t="s">
        <v>4349</v>
      </c>
      <c r="T969" t="str">
        <f t="shared" si="30"/>
        <v>03</v>
      </c>
      <c r="U969" s="22" t="s">
        <v>2359</v>
      </c>
      <c r="V969" s="22" t="s">
        <v>2360</v>
      </c>
      <c r="W969" s="22" t="s">
        <v>5082</v>
      </c>
    </row>
    <row r="970" spans="1:23">
      <c r="A970" s="6">
        <v>969</v>
      </c>
      <c r="B970" s="7" t="s">
        <v>1420</v>
      </c>
      <c r="C970" s="344" t="s">
        <v>7460</v>
      </c>
      <c r="D970" s="343" t="s">
        <v>7034</v>
      </c>
      <c r="E970" s="22" t="s">
        <v>8276</v>
      </c>
      <c r="F970" s="60">
        <f t="shared" si="31"/>
        <v>48</v>
      </c>
      <c r="G970" s="344" t="s">
        <v>1138</v>
      </c>
      <c r="H970" s="344">
        <v>1</v>
      </c>
      <c r="S970" t="s">
        <v>4350</v>
      </c>
      <c r="T970" t="str">
        <f t="shared" si="30"/>
        <v>03</v>
      </c>
      <c r="U970" s="22" t="s">
        <v>2359</v>
      </c>
      <c r="V970" s="22" t="s">
        <v>2360</v>
      </c>
      <c r="W970" s="22" t="s">
        <v>5083</v>
      </c>
    </row>
    <row r="971" spans="1:23">
      <c r="A971" s="6">
        <v>970</v>
      </c>
      <c r="B971" s="7" t="s">
        <v>1421</v>
      </c>
      <c r="C971" s="344" t="s">
        <v>7461</v>
      </c>
      <c r="D971" s="343" t="s">
        <v>7035</v>
      </c>
      <c r="E971" s="22" t="s">
        <v>8276</v>
      </c>
      <c r="F971" s="60">
        <f t="shared" si="31"/>
        <v>48</v>
      </c>
      <c r="G971" s="344" t="s">
        <v>1138</v>
      </c>
      <c r="H971" s="344">
        <v>1</v>
      </c>
      <c r="S971" t="s">
        <v>4351</v>
      </c>
      <c r="T971" t="str">
        <f t="shared" si="30"/>
        <v>04</v>
      </c>
      <c r="U971" s="22" t="s">
        <v>2359</v>
      </c>
      <c r="V971" s="22" t="s">
        <v>2360</v>
      </c>
      <c r="W971" s="22" t="s">
        <v>5084</v>
      </c>
    </row>
    <row r="972" spans="1:23">
      <c r="A972" s="6">
        <v>971</v>
      </c>
      <c r="B972" s="7" t="s">
        <v>1422</v>
      </c>
      <c r="C972" s="344" t="s">
        <v>7462</v>
      </c>
      <c r="D972" s="343" t="s">
        <v>7036</v>
      </c>
      <c r="E972" s="22" t="s">
        <v>8276</v>
      </c>
      <c r="F972" s="60">
        <f t="shared" si="31"/>
        <v>48</v>
      </c>
      <c r="G972" s="344" t="s">
        <v>1169</v>
      </c>
      <c r="H972" s="344">
        <v>1</v>
      </c>
      <c r="S972" t="s">
        <v>4352</v>
      </c>
      <c r="T972" t="str">
        <f t="shared" si="30"/>
        <v>04</v>
      </c>
      <c r="U972" s="22" t="s">
        <v>2359</v>
      </c>
      <c r="V972" s="22" t="s">
        <v>2360</v>
      </c>
      <c r="W972" s="22" t="s">
        <v>4612</v>
      </c>
    </row>
    <row r="973" spans="1:23">
      <c r="A973" s="6">
        <v>972</v>
      </c>
      <c r="B973" s="7" t="s">
        <v>1423</v>
      </c>
      <c r="C973" s="344" t="s">
        <v>7463</v>
      </c>
      <c r="D973" s="343" t="s">
        <v>7037</v>
      </c>
      <c r="E973" s="22" t="s">
        <v>8276</v>
      </c>
      <c r="F973" s="60">
        <f t="shared" si="31"/>
        <v>48</v>
      </c>
      <c r="G973" s="344" t="s">
        <v>1169</v>
      </c>
      <c r="H973" s="344">
        <v>1</v>
      </c>
      <c r="S973" t="s">
        <v>4353</v>
      </c>
      <c r="T973" t="str">
        <f t="shared" si="30"/>
        <v>03</v>
      </c>
      <c r="U973" s="22" t="s">
        <v>2359</v>
      </c>
      <c r="V973" s="22" t="s">
        <v>2360</v>
      </c>
      <c r="W973" s="22" t="s">
        <v>4686</v>
      </c>
    </row>
    <row r="974" spans="1:23">
      <c r="A974" s="6">
        <v>973</v>
      </c>
      <c r="B974" s="7" t="s">
        <v>1424</v>
      </c>
      <c r="C974" s="344" t="s">
        <v>7464</v>
      </c>
      <c r="D974" s="343" t="s">
        <v>7038</v>
      </c>
      <c r="E974" s="22" t="s">
        <v>8276</v>
      </c>
      <c r="F974" s="60">
        <f t="shared" si="31"/>
        <v>48</v>
      </c>
      <c r="G974" s="344" t="s">
        <v>1169</v>
      </c>
      <c r="H974" s="344">
        <v>1</v>
      </c>
      <c r="S974" t="s">
        <v>4354</v>
      </c>
      <c r="T974" t="str">
        <f t="shared" si="30"/>
        <v>03</v>
      </c>
      <c r="U974" s="22" t="s">
        <v>2359</v>
      </c>
      <c r="V974" s="22" t="s">
        <v>2360</v>
      </c>
      <c r="W974" s="22" t="s">
        <v>5085</v>
      </c>
    </row>
    <row r="975" spans="1:23">
      <c r="A975" s="6">
        <v>974</v>
      </c>
      <c r="B975" s="7" t="s">
        <v>1425</v>
      </c>
      <c r="C975" s="344" t="s">
        <v>7465</v>
      </c>
      <c r="D975" s="343" t="s">
        <v>7039</v>
      </c>
      <c r="E975" s="22" t="s">
        <v>8276</v>
      </c>
      <c r="F975" s="60">
        <f t="shared" si="31"/>
        <v>48</v>
      </c>
      <c r="G975" s="344" t="s">
        <v>1169</v>
      </c>
      <c r="H975" s="344">
        <v>1</v>
      </c>
      <c r="S975" t="s">
        <v>4355</v>
      </c>
      <c r="T975" t="str">
        <f t="shared" si="30"/>
        <v>03</v>
      </c>
      <c r="U975" s="22" t="s">
        <v>2359</v>
      </c>
      <c r="V975" s="22" t="s">
        <v>2360</v>
      </c>
      <c r="W975" s="22" t="s">
        <v>4990</v>
      </c>
    </row>
    <row r="976" spans="1:23">
      <c r="A976" s="6">
        <v>975</v>
      </c>
      <c r="B976" s="7" t="s">
        <v>1426</v>
      </c>
      <c r="C976" s="344" t="s">
        <v>3149</v>
      </c>
      <c r="D976" s="343" t="s">
        <v>7040</v>
      </c>
      <c r="E976" s="22" t="s">
        <v>8276</v>
      </c>
      <c r="F976" s="60">
        <f t="shared" si="31"/>
        <v>48</v>
      </c>
      <c r="G976" s="344" t="s">
        <v>1142</v>
      </c>
      <c r="H976" s="344">
        <v>4</v>
      </c>
      <c r="S976" t="s">
        <v>4356</v>
      </c>
      <c r="T976" t="str">
        <f t="shared" si="30"/>
        <v>03</v>
      </c>
      <c r="U976" s="22" t="s">
        <v>2359</v>
      </c>
      <c r="V976" s="22" t="s">
        <v>2360</v>
      </c>
      <c r="W976" s="22" t="s">
        <v>5086</v>
      </c>
    </row>
    <row r="977" spans="1:23">
      <c r="A977" s="6">
        <v>976</v>
      </c>
      <c r="B977" s="7" t="s">
        <v>1427</v>
      </c>
      <c r="C977" s="344" t="s">
        <v>7466</v>
      </c>
      <c r="D977" s="343" t="s">
        <v>7041</v>
      </c>
      <c r="E977" s="22" t="s">
        <v>8276</v>
      </c>
      <c r="F977" s="60">
        <f t="shared" si="31"/>
        <v>48</v>
      </c>
      <c r="G977" s="344" t="s">
        <v>1142</v>
      </c>
      <c r="H977" s="344">
        <v>3</v>
      </c>
      <c r="S977" t="s">
        <v>4357</v>
      </c>
      <c r="T977" t="str">
        <f t="shared" si="30"/>
        <v>03</v>
      </c>
      <c r="U977" s="22" t="s">
        <v>2359</v>
      </c>
      <c r="V977" s="22" t="s">
        <v>2360</v>
      </c>
      <c r="W977" s="22" t="s">
        <v>5062</v>
      </c>
    </row>
    <row r="978" spans="1:23">
      <c r="A978" s="6">
        <v>977</v>
      </c>
      <c r="B978" s="7" t="s">
        <v>1428</v>
      </c>
      <c r="C978" s="344" t="s">
        <v>7467</v>
      </c>
      <c r="D978" s="343" t="s">
        <v>7042</v>
      </c>
      <c r="E978" s="22" t="s">
        <v>8276</v>
      </c>
      <c r="F978" s="60">
        <f t="shared" si="31"/>
        <v>48</v>
      </c>
      <c r="G978" s="344" t="s">
        <v>2258</v>
      </c>
      <c r="H978" s="344">
        <v>1</v>
      </c>
      <c r="S978" t="s">
        <v>4358</v>
      </c>
      <c r="T978" t="str">
        <f t="shared" si="30"/>
        <v>99</v>
      </c>
      <c r="U978" s="22" t="s">
        <v>2359</v>
      </c>
      <c r="V978" s="22" t="s">
        <v>2360</v>
      </c>
      <c r="W978" s="22" t="s">
        <v>2439</v>
      </c>
    </row>
    <row r="979" spans="1:23">
      <c r="A979" s="6">
        <v>978</v>
      </c>
      <c r="B979" s="7" t="s">
        <v>1429</v>
      </c>
      <c r="C979" s="344" t="s">
        <v>7468</v>
      </c>
      <c r="D979" s="343" t="s">
        <v>7043</v>
      </c>
      <c r="E979" s="22" t="s">
        <v>8276</v>
      </c>
      <c r="F979" s="60">
        <f t="shared" si="31"/>
        <v>48</v>
      </c>
      <c r="G979" s="344" t="s">
        <v>1144</v>
      </c>
      <c r="H979" s="344">
        <v>4</v>
      </c>
      <c r="S979" t="s">
        <v>4359</v>
      </c>
      <c r="T979" t="str">
        <f t="shared" si="30"/>
        <v>01</v>
      </c>
      <c r="U979" s="22" t="s">
        <v>2359</v>
      </c>
      <c r="V979" s="22" t="s">
        <v>2360</v>
      </c>
      <c r="W979" s="22" t="s">
        <v>4958</v>
      </c>
    </row>
    <row r="980" spans="1:23">
      <c r="A980" s="6">
        <v>979</v>
      </c>
      <c r="B980" s="7" t="s">
        <v>1430</v>
      </c>
      <c r="C980" s="345" t="s">
        <v>7469</v>
      </c>
      <c r="D980" s="343" t="s">
        <v>7044</v>
      </c>
      <c r="E980" s="22" t="s">
        <v>8276</v>
      </c>
      <c r="F980" s="60">
        <f t="shared" si="31"/>
        <v>48</v>
      </c>
      <c r="G980" s="345" t="s">
        <v>1144</v>
      </c>
      <c r="H980" s="345">
        <v>1</v>
      </c>
      <c r="S980" t="s">
        <v>4360</v>
      </c>
      <c r="T980" t="str">
        <f t="shared" si="30"/>
        <v>04</v>
      </c>
      <c r="U980" s="22" t="s">
        <v>2359</v>
      </c>
      <c r="V980" s="80" t="s">
        <v>2360</v>
      </c>
      <c r="W980" s="80" t="s">
        <v>5087</v>
      </c>
    </row>
    <row r="981" spans="1:23">
      <c r="A981" s="6">
        <v>980</v>
      </c>
      <c r="B981" s="7" t="s">
        <v>1431</v>
      </c>
      <c r="C981" s="345" t="s">
        <v>7470</v>
      </c>
      <c r="D981" s="343" t="s">
        <v>7045</v>
      </c>
      <c r="E981" s="22" t="s">
        <v>8276</v>
      </c>
      <c r="F981" s="60">
        <f t="shared" si="31"/>
        <v>48</v>
      </c>
      <c r="G981" s="345" t="s">
        <v>1144</v>
      </c>
      <c r="H981" s="345">
        <v>1</v>
      </c>
      <c r="S981" t="s">
        <v>4361</v>
      </c>
      <c r="T981" t="str">
        <f t="shared" si="30"/>
        <v>02</v>
      </c>
      <c r="U981" s="22" t="s">
        <v>2359</v>
      </c>
      <c r="V981" s="80" t="s">
        <v>2360</v>
      </c>
      <c r="W981" s="80" t="s">
        <v>5088</v>
      </c>
    </row>
    <row r="982" spans="1:23">
      <c r="A982" s="6">
        <v>981</v>
      </c>
      <c r="B982" s="7" t="s">
        <v>1432</v>
      </c>
      <c r="C982" s="345" t="s">
        <v>7471</v>
      </c>
      <c r="D982" s="343" t="s">
        <v>7046</v>
      </c>
      <c r="E982" s="22" t="s">
        <v>8276</v>
      </c>
      <c r="F982" s="60">
        <f t="shared" si="31"/>
        <v>48</v>
      </c>
      <c r="G982" s="345" t="s">
        <v>1143</v>
      </c>
      <c r="H982" s="345">
        <v>1</v>
      </c>
      <c r="S982" t="s">
        <v>4362</v>
      </c>
      <c r="T982" t="str">
        <f t="shared" si="30"/>
        <v>01</v>
      </c>
      <c r="U982" s="22" t="s">
        <v>2359</v>
      </c>
      <c r="V982" s="80" t="s">
        <v>2360</v>
      </c>
      <c r="W982" s="80" t="s">
        <v>5089</v>
      </c>
    </row>
    <row r="983" spans="1:23">
      <c r="A983" s="6">
        <v>982</v>
      </c>
      <c r="B983" s="7" t="s">
        <v>1433</v>
      </c>
      <c r="C983" s="345" t="s">
        <v>7472</v>
      </c>
      <c r="D983" s="343" t="s">
        <v>7047</v>
      </c>
      <c r="E983" s="22" t="s">
        <v>8276</v>
      </c>
      <c r="F983" s="60">
        <f t="shared" si="31"/>
        <v>48</v>
      </c>
      <c r="G983" s="345" t="s">
        <v>1143</v>
      </c>
      <c r="H983" s="345">
        <v>1</v>
      </c>
      <c r="S983" t="s">
        <v>4363</v>
      </c>
      <c r="T983" t="str">
        <f t="shared" si="30"/>
        <v>01</v>
      </c>
      <c r="U983" s="22" t="s">
        <v>2359</v>
      </c>
      <c r="V983" s="80" t="s">
        <v>2360</v>
      </c>
      <c r="W983" s="80" t="s">
        <v>4880</v>
      </c>
    </row>
    <row r="984" spans="1:23">
      <c r="A984" s="6">
        <v>983</v>
      </c>
      <c r="B984" s="7" t="s">
        <v>1434</v>
      </c>
      <c r="C984" s="345" t="s">
        <v>7473</v>
      </c>
      <c r="D984" s="343" t="s">
        <v>7048</v>
      </c>
      <c r="E984" s="22" t="s">
        <v>8276</v>
      </c>
      <c r="F984" s="60">
        <f t="shared" si="31"/>
        <v>48</v>
      </c>
      <c r="G984" s="345" t="s">
        <v>1143</v>
      </c>
      <c r="H984" s="345">
        <v>3</v>
      </c>
      <c r="S984" t="s">
        <v>4364</v>
      </c>
      <c r="T984" t="str">
        <f t="shared" si="30"/>
        <v>02</v>
      </c>
      <c r="U984" s="22" t="s">
        <v>2359</v>
      </c>
      <c r="V984" s="80" t="s">
        <v>2360</v>
      </c>
      <c r="W984" s="80" t="s">
        <v>4764</v>
      </c>
    </row>
    <row r="985" spans="1:23">
      <c r="A985" s="6">
        <v>984</v>
      </c>
      <c r="B985" s="7" t="s">
        <v>1435</v>
      </c>
      <c r="C985" s="345" t="s">
        <v>7474</v>
      </c>
      <c r="D985" s="343" t="s">
        <v>7049</v>
      </c>
      <c r="E985" s="22" t="s">
        <v>8276</v>
      </c>
      <c r="F985" s="60">
        <f t="shared" si="31"/>
        <v>48</v>
      </c>
      <c r="G985" s="345" t="s">
        <v>1143</v>
      </c>
      <c r="H985" s="345">
        <v>2</v>
      </c>
      <c r="S985" t="s">
        <v>4365</v>
      </c>
      <c r="T985" t="str">
        <f t="shared" si="30"/>
        <v>97</v>
      </c>
      <c r="U985" s="22" t="s">
        <v>2359</v>
      </c>
      <c r="V985" s="80" t="s">
        <v>2360</v>
      </c>
      <c r="W985" s="80" t="s">
        <v>2640</v>
      </c>
    </row>
    <row r="986" spans="1:23">
      <c r="A986" s="6">
        <v>985</v>
      </c>
      <c r="B986" s="7" t="s">
        <v>1436</v>
      </c>
      <c r="C986" s="345" t="s">
        <v>7475</v>
      </c>
      <c r="D986" s="343" t="s">
        <v>7050</v>
      </c>
      <c r="E986" s="22" t="s">
        <v>8276</v>
      </c>
      <c r="F986" s="60">
        <f t="shared" si="31"/>
        <v>48</v>
      </c>
      <c r="G986" s="345" t="s">
        <v>1143</v>
      </c>
      <c r="H986" s="345">
        <v>1</v>
      </c>
      <c r="S986" t="s">
        <v>4366</v>
      </c>
      <c r="T986" t="str">
        <f t="shared" si="30"/>
        <v>02</v>
      </c>
      <c r="U986" s="22" t="s">
        <v>2359</v>
      </c>
      <c r="V986" s="80" t="s">
        <v>2360</v>
      </c>
      <c r="W986" s="80" t="s">
        <v>4997</v>
      </c>
    </row>
    <row r="987" spans="1:23">
      <c r="A987" s="6">
        <v>986</v>
      </c>
      <c r="B987" s="7" t="s">
        <v>1437</v>
      </c>
      <c r="C987" s="345" t="s">
        <v>7476</v>
      </c>
      <c r="D987" s="343" t="s">
        <v>7051</v>
      </c>
      <c r="E987" s="22" t="s">
        <v>8276</v>
      </c>
      <c r="F987" s="60">
        <f t="shared" si="31"/>
        <v>48</v>
      </c>
      <c r="G987" s="345" t="s">
        <v>1143</v>
      </c>
      <c r="H987" s="345">
        <v>1</v>
      </c>
      <c r="S987" t="s">
        <v>4367</v>
      </c>
      <c r="T987" t="str">
        <f t="shared" si="30"/>
        <v>03</v>
      </c>
      <c r="U987" s="22" t="s">
        <v>2359</v>
      </c>
      <c r="V987" s="80" t="s">
        <v>2360</v>
      </c>
      <c r="W987" s="80" t="s">
        <v>5090</v>
      </c>
    </row>
    <row r="988" spans="1:23">
      <c r="A988" s="6">
        <v>987</v>
      </c>
      <c r="B988" s="7" t="s">
        <v>1438</v>
      </c>
      <c r="C988" s="345" t="s">
        <v>3172</v>
      </c>
      <c r="D988" s="343" t="s">
        <v>7052</v>
      </c>
      <c r="E988" s="22" t="s">
        <v>8276</v>
      </c>
      <c r="F988" s="60">
        <f t="shared" si="31"/>
        <v>48</v>
      </c>
      <c r="G988" s="345" t="s">
        <v>1167</v>
      </c>
      <c r="H988" s="345">
        <v>3</v>
      </c>
      <c r="S988" t="s">
        <v>4368</v>
      </c>
      <c r="T988" t="str">
        <f t="shared" si="30"/>
        <v>04</v>
      </c>
      <c r="U988" s="22" t="s">
        <v>2359</v>
      </c>
      <c r="V988" s="80" t="s">
        <v>2360</v>
      </c>
      <c r="W988" s="80" t="s">
        <v>5091</v>
      </c>
    </row>
    <row r="989" spans="1:23">
      <c r="A989" s="6">
        <v>988</v>
      </c>
      <c r="B989" s="7" t="s">
        <v>1439</v>
      </c>
      <c r="C989" s="345" t="s">
        <v>2039</v>
      </c>
      <c r="D989" s="343" t="s">
        <v>7053</v>
      </c>
      <c r="E989" s="22" t="s">
        <v>8276</v>
      </c>
      <c r="F989" s="60">
        <f t="shared" si="31"/>
        <v>48</v>
      </c>
      <c r="G989" s="345" t="s">
        <v>1167</v>
      </c>
      <c r="H989" s="345" t="s">
        <v>241</v>
      </c>
      <c r="S989" t="s">
        <v>4369</v>
      </c>
      <c r="T989" t="str">
        <f t="shared" si="30"/>
        <v>03</v>
      </c>
      <c r="U989" s="22" t="s">
        <v>2359</v>
      </c>
      <c r="V989" s="80" t="s">
        <v>2360</v>
      </c>
      <c r="W989" s="80" t="s">
        <v>5092</v>
      </c>
    </row>
    <row r="990" spans="1:23">
      <c r="A990" s="6">
        <v>989</v>
      </c>
      <c r="B990" s="7" t="s">
        <v>1440</v>
      </c>
      <c r="C990" s="345" t="s">
        <v>7477</v>
      </c>
      <c r="D990" s="343" t="s">
        <v>7054</v>
      </c>
      <c r="E990" s="22" t="s">
        <v>8276</v>
      </c>
      <c r="F990" s="60">
        <f t="shared" si="31"/>
        <v>48</v>
      </c>
      <c r="G990" s="345" t="s">
        <v>1167</v>
      </c>
      <c r="H990" s="345">
        <v>1</v>
      </c>
      <c r="S990" t="s">
        <v>4370</v>
      </c>
      <c r="T990" t="str">
        <f t="shared" si="30"/>
        <v>03</v>
      </c>
      <c r="U990" s="22" t="s">
        <v>2359</v>
      </c>
      <c r="V990" s="80" t="s">
        <v>2360</v>
      </c>
      <c r="W990" s="80" t="s">
        <v>5066</v>
      </c>
    </row>
    <row r="991" spans="1:23">
      <c r="A991" s="6">
        <v>990</v>
      </c>
      <c r="B991" s="7" t="s">
        <v>1441</v>
      </c>
      <c r="C991" s="345" t="s">
        <v>7478</v>
      </c>
      <c r="D991" s="343" t="s">
        <v>7055</v>
      </c>
      <c r="E991" s="22" t="s">
        <v>8276</v>
      </c>
      <c r="F991" s="60">
        <f t="shared" si="31"/>
        <v>48</v>
      </c>
      <c r="G991" s="345" t="s">
        <v>1148</v>
      </c>
      <c r="H991" s="345">
        <v>1</v>
      </c>
      <c r="S991" t="s">
        <v>4371</v>
      </c>
      <c r="T991" t="str">
        <f t="shared" si="30"/>
        <v>04</v>
      </c>
      <c r="U991" s="22" t="s">
        <v>2359</v>
      </c>
      <c r="V991" s="80" t="s">
        <v>2360</v>
      </c>
      <c r="W991" s="80" t="s">
        <v>5093</v>
      </c>
    </row>
    <row r="992" spans="1:23">
      <c r="A992" s="6">
        <v>991</v>
      </c>
      <c r="B992" s="7" t="s">
        <v>1442</v>
      </c>
      <c r="C992" s="345" t="s">
        <v>7479</v>
      </c>
      <c r="D992" s="343" t="s">
        <v>7056</v>
      </c>
      <c r="E992" s="22" t="s">
        <v>8276</v>
      </c>
      <c r="F992" s="60">
        <f t="shared" si="31"/>
        <v>48</v>
      </c>
      <c r="G992" s="345" t="s">
        <v>1148</v>
      </c>
      <c r="H992" s="345">
        <v>1</v>
      </c>
      <c r="S992" t="s">
        <v>4372</v>
      </c>
      <c r="T992" t="str">
        <f t="shared" si="30"/>
        <v>03</v>
      </c>
      <c r="U992" s="22" t="s">
        <v>2359</v>
      </c>
      <c r="V992" s="80" t="s">
        <v>2360</v>
      </c>
      <c r="W992" s="80" t="s">
        <v>5094</v>
      </c>
    </row>
    <row r="993" spans="1:23">
      <c r="A993" s="6">
        <v>992</v>
      </c>
      <c r="B993" s="7" t="s">
        <v>1443</v>
      </c>
      <c r="C993" s="345" t="s">
        <v>7480</v>
      </c>
      <c r="D993" s="343" t="s">
        <v>7057</v>
      </c>
      <c r="E993" s="22" t="s">
        <v>8276</v>
      </c>
      <c r="F993" s="60">
        <f t="shared" si="31"/>
        <v>48</v>
      </c>
      <c r="G993" s="345" t="s">
        <v>1148</v>
      </c>
      <c r="H993" s="345">
        <v>1</v>
      </c>
      <c r="S993" t="s">
        <v>4373</v>
      </c>
      <c r="T993" t="str">
        <f t="shared" si="30"/>
        <v>96</v>
      </c>
      <c r="U993" s="22" t="s">
        <v>2359</v>
      </c>
      <c r="V993" s="80" t="s">
        <v>2360</v>
      </c>
      <c r="W993" s="80" t="s">
        <v>2492</v>
      </c>
    </row>
    <row r="994" spans="1:23">
      <c r="A994" s="6">
        <v>993</v>
      </c>
      <c r="B994" s="7" t="s">
        <v>1444</v>
      </c>
      <c r="C994" s="345" t="s">
        <v>7481</v>
      </c>
      <c r="D994" s="343" t="s">
        <v>7058</v>
      </c>
      <c r="E994" s="22" t="s">
        <v>8276</v>
      </c>
      <c r="F994" s="60">
        <f t="shared" si="31"/>
        <v>48</v>
      </c>
      <c r="G994" s="345" t="s">
        <v>1148</v>
      </c>
      <c r="H994" s="345">
        <v>1</v>
      </c>
      <c r="S994" t="s">
        <v>4374</v>
      </c>
      <c r="T994" t="str">
        <f t="shared" si="30"/>
        <v>03</v>
      </c>
      <c r="U994" s="22" t="s">
        <v>2359</v>
      </c>
      <c r="V994" s="80" t="s">
        <v>2360</v>
      </c>
      <c r="W994" s="80" t="s">
        <v>5095</v>
      </c>
    </row>
    <row r="995" spans="1:23">
      <c r="A995" s="6">
        <v>994</v>
      </c>
      <c r="B995" s="7" t="s">
        <v>1445</v>
      </c>
      <c r="C995" s="345" t="s">
        <v>7482</v>
      </c>
      <c r="D995" s="343" t="s">
        <v>7059</v>
      </c>
      <c r="E995" s="22" t="s">
        <v>8276</v>
      </c>
      <c r="F995" s="60">
        <f t="shared" si="31"/>
        <v>48</v>
      </c>
      <c r="G995" s="345" t="s">
        <v>1148</v>
      </c>
      <c r="H995" s="345">
        <v>1</v>
      </c>
      <c r="S995" t="s">
        <v>4375</v>
      </c>
      <c r="T995" t="str">
        <f t="shared" si="30"/>
        <v>02</v>
      </c>
      <c r="U995" s="22" t="s">
        <v>2359</v>
      </c>
      <c r="V995" s="80" t="s">
        <v>2360</v>
      </c>
      <c r="W995" s="80" t="s">
        <v>5096</v>
      </c>
    </row>
    <row r="996" spans="1:23">
      <c r="A996" s="6">
        <v>995</v>
      </c>
      <c r="B996" s="7" t="s">
        <v>1446</v>
      </c>
      <c r="C996" s="345" t="s">
        <v>7483</v>
      </c>
      <c r="D996" s="343" t="s">
        <v>7060</v>
      </c>
      <c r="E996" s="22" t="s">
        <v>8276</v>
      </c>
      <c r="F996" s="60">
        <f t="shared" si="31"/>
        <v>48</v>
      </c>
      <c r="G996" s="345" t="s">
        <v>1148</v>
      </c>
      <c r="H996" s="345">
        <v>1</v>
      </c>
      <c r="S996" t="s">
        <v>4376</v>
      </c>
      <c r="T996" t="str">
        <f t="shared" si="30"/>
        <v>03</v>
      </c>
      <c r="U996" s="22" t="s">
        <v>2359</v>
      </c>
      <c r="V996" s="80" t="s">
        <v>2360</v>
      </c>
      <c r="W996" s="80" t="s">
        <v>5097</v>
      </c>
    </row>
    <row r="997" spans="1:23">
      <c r="A997" s="6">
        <v>996</v>
      </c>
      <c r="B997" s="7" t="s">
        <v>1447</v>
      </c>
      <c r="C997" s="345" t="s">
        <v>7484</v>
      </c>
      <c r="D997" s="343" t="s">
        <v>7061</v>
      </c>
      <c r="E997" s="22" t="s">
        <v>8276</v>
      </c>
      <c r="F997" s="60">
        <f t="shared" si="31"/>
        <v>48</v>
      </c>
      <c r="G997" s="345" t="s">
        <v>1148</v>
      </c>
      <c r="H997" s="345">
        <v>1</v>
      </c>
      <c r="S997" t="s">
        <v>4377</v>
      </c>
      <c r="T997" t="str">
        <f t="shared" si="30"/>
        <v>03</v>
      </c>
      <c r="U997" s="22" t="s">
        <v>2359</v>
      </c>
      <c r="V997" s="80" t="s">
        <v>2360</v>
      </c>
      <c r="W997" s="80" t="s">
        <v>5083</v>
      </c>
    </row>
    <row r="998" spans="1:23">
      <c r="A998" s="6">
        <v>997</v>
      </c>
      <c r="B998" s="7" t="s">
        <v>1448</v>
      </c>
      <c r="C998" s="345" t="s">
        <v>7485</v>
      </c>
      <c r="D998" s="343" t="s">
        <v>7062</v>
      </c>
      <c r="E998" s="22" t="s">
        <v>8276</v>
      </c>
      <c r="F998" s="60">
        <f t="shared" si="31"/>
        <v>48</v>
      </c>
      <c r="G998" s="345" t="s">
        <v>1148</v>
      </c>
      <c r="H998" s="345">
        <v>1</v>
      </c>
      <c r="S998" t="s">
        <v>4378</v>
      </c>
      <c r="T998" t="str">
        <f t="shared" si="30"/>
        <v>03</v>
      </c>
      <c r="U998" s="22" t="s">
        <v>2359</v>
      </c>
      <c r="V998" s="80" t="s">
        <v>2360</v>
      </c>
      <c r="W998" s="80" t="s">
        <v>5098</v>
      </c>
    </row>
    <row r="999" spans="1:23">
      <c r="A999" s="6">
        <v>998</v>
      </c>
      <c r="B999" s="7" t="s">
        <v>1449</v>
      </c>
      <c r="C999" s="345" t="s">
        <v>7486</v>
      </c>
      <c r="D999" s="343" t="s">
        <v>7063</v>
      </c>
      <c r="E999" s="22" t="s">
        <v>8276</v>
      </c>
      <c r="F999" s="60">
        <f t="shared" si="31"/>
        <v>48</v>
      </c>
      <c r="G999" s="345" t="s">
        <v>1148</v>
      </c>
      <c r="H999" s="345">
        <v>1</v>
      </c>
      <c r="S999" t="s">
        <v>4379</v>
      </c>
      <c r="T999" t="str">
        <f t="shared" si="30"/>
        <v>03</v>
      </c>
      <c r="U999" s="22" t="s">
        <v>2359</v>
      </c>
      <c r="V999" s="80" t="s">
        <v>2360</v>
      </c>
      <c r="W999" s="80" t="s">
        <v>5099</v>
      </c>
    </row>
    <row r="1000" spans="1:23">
      <c r="A1000" s="6">
        <v>999</v>
      </c>
      <c r="B1000" s="7" t="s">
        <v>1450</v>
      </c>
      <c r="C1000" s="345" t="s">
        <v>7487</v>
      </c>
      <c r="D1000" s="343" t="s">
        <v>7064</v>
      </c>
      <c r="E1000" s="22" t="s">
        <v>8276</v>
      </c>
      <c r="F1000" s="60">
        <f t="shared" si="31"/>
        <v>48</v>
      </c>
      <c r="G1000" s="345" t="s">
        <v>1148</v>
      </c>
      <c r="H1000" s="345">
        <v>1</v>
      </c>
      <c r="S1000" t="s">
        <v>4380</v>
      </c>
      <c r="T1000" t="str">
        <f t="shared" si="30"/>
        <v>03</v>
      </c>
      <c r="U1000" s="22" t="s">
        <v>2359</v>
      </c>
      <c r="V1000" s="80" t="s">
        <v>2360</v>
      </c>
      <c r="W1000" s="80" t="s">
        <v>5100</v>
      </c>
    </row>
    <row r="1001" spans="1:23">
      <c r="A1001" s="6">
        <v>1000</v>
      </c>
      <c r="B1001" s="7" t="s">
        <v>1451</v>
      </c>
      <c r="C1001" s="345" t="s">
        <v>7488</v>
      </c>
      <c r="D1001" s="343" t="s">
        <v>7065</v>
      </c>
      <c r="E1001" s="22" t="s">
        <v>8276</v>
      </c>
      <c r="F1001" s="60">
        <f t="shared" si="31"/>
        <v>48</v>
      </c>
      <c r="G1001" s="345" t="s">
        <v>1148</v>
      </c>
      <c r="H1001" s="345">
        <v>1</v>
      </c>
      <c r="S1001" t="s">
        <v>4381</v>
      </c>
      <c r="T1001" t="str">
        <f t="shared" si="30"/>
        <v>03</v>
      </c>
      <c r="U1001" s="22" t="s">
        <v>2359</v>
      </c>
      <c r="V1001" s="80" t="s">
        <v>2360</v>
      </c>
      <c r="W1001" s="80" t="s">
        <v>5101</v>
      </c>
    </row>
    <row r="1002" spans="1:23">
      <c r="A1002" s="6">
        <v>1001</v>
      </c>
      <c r="B1002" s="7" t="s">
        <v>1452</v>
      </c>
      <c r="C1002" s="345" t="s">
        <v>7489</v>
      </c>
      <c r="D1002" s="343" t="s">
        <v>7066</v>
      </c>
      <c r="E1002" s="22" t="s">
        <v>8276</v>
      </c>
      <c r="F1002" s="60">
        <f t="shared" si="31"/>
        <v>48</v>
      </c>
      <c r="G1002" s="345" t="s">
        <v>1173</v>
      </c>
      <c r="H1002" s="345">
        <v>1</v>
      </c>
      <c r="S1002" t="s">
        <v>4382</v>
      </c>
      <c r="T1002" t="str">
        <f t="shared" si="30"/>
        <v>02</v>
      </c>
      <c r="U1002" s="22" t="s">
        <v>2359</v>
      </c>
      <c r="V1002" s="80" t="s">
        <v>2360</v>
      </c>
      <c r="W1002" s="80" t="s">
        <v>5102</v>
      </c>
    </row>
    <row r="1003" spans="1:23">
      <c r="A1003" s="6">
        <v>1002</v>
      </c>
      <c r="B1003" s="7" t="s">
        <v>1453</v>
      </c>
      <c r="C1003" s="345" t="s">
        <v>7490</v>
      </c>
      <c r="D1003" s="343" t="s">
        <v>7067</v>
      </c>
      <c r="E1003" s="22" t="s">
        <v>8276</v>
      </c>
      <c r="F1003" s="60">
        <f t="shared" si="31"/>
        <v>48</v>
      </c>
      <c r="G1003" s="345" t="s">
        <v>1173</v>
      </c>
      <c r="H1003" s="345">
        <v>1</v>
      </c>
      <c r="S1003" t="s">
        <v>4383</v>
      </c>
      <c r="T1003" t="str">
        <f t="shared" si="30"/>
        <v>04</v>
      </c>
      <c r="U1003" s="22" t="s">
        <v>2359</v>
      </c>
      <c r="V1003" s="80" t="s">
        <v>2360</v>
      </c>
      <c r="W1003" s="80" t="s">
        <v>4713</v>
      </c>
    </row>
    <row r="1004" spans="1:23">
      <c r="A1004" s="6">
        <v>1003</v>
      </c>
      <c r="B1004" s="7" t="s">
        <v>1454</v>
      </c>
      <c r="C1004" s="345" t="s">
        <v>2911</v>
      </c>
      <c r="D1004" s="343" t="s">
        <v>7068</v>
      </c>
      <c r="E1004" s="22" t="s">
        <v>8276</v>
      </c>
      <c r="F1004" s="60">
        <f t="shared" si="31"/>
        <v>48</v>
      </c>
      <c r="G1004" s="345" t="s">
        <v>1154</v>
      </c>
      <c r="H1004" s="345">
        <v>3</v>
      </c>
      <c r="S1004" t="s">
        <v>4384</v>
      </c>
      <c r="T1004" t="str">
        <f t="shared" si="30"/>
        <v>03</v>
      </c>
      <c r="U1004" s="22" t="s">
        <v>2359</v>
      </c>
      <c r="V1004" s="80" t="s">
        <v>2360</v>
      </c>
      <c r="W1004" s="80" t="s">
        <v>5037</v>
      </c>
    </row>
    <row r="1005" spans="1:23">
      <c r="A1005" s="6">
        <v>1004</v>
      </c>
      <c r="B1005" s="7" t="s">
        <v>1455</v>
      </c>
      <c r="C1005" s="345" t="s">
        <v>7491</v>
      </c>
      <c r="D1005" s="343" t="s">
        <v>7069</v>
      </c>
      <c r="E1005" s="22" t="s">
        <v>8276</v>
      </c>
      <c r="F1005" s="60">
        <f t="shared" si="31"/>
        <v>48</v>
      </c>
      <c r="G1005" s="345" t="s">
        <v>1154</v>
      </c>
      <c r="H1005" s="345">
        <v>1</v>
      </c>
      <c r="S1005" t="s">
        <v>4385</v>
      </c>
      <c r="T1005" t="str">
        <f t="shared" si="30"/>
        <v>99</v>
      </c>
      <c r="U1005" s="22" t="s">
        <v>2359</v>
      </c>
      <c r="V1005" s="80" t="s">
        <v>2360</v>
      </c>
      <c r="W1005" s="80" t="s">
        <v>2390</v>
      </c>
    </row>
    <row r="1006" spans="1:23">
      <c r="A1006" s="6">
        <v>1005</v>
      </c>
      <c r="B1006" s="7" t="s">
        <v>1456</v>
      </c>
      <c r="C1006" s="345">
        <v>0</v>
      </c>
      <c r="D1006" s="343" t="e">
        <v>#N/A</v>
      </c>
      <c r="E1006" s="22" t="s">
        <v>8276</v>
      </c>
      <c r="F1006" s="60">
        <f t="shared" si="31"/>
        <v>48</v>
      </c>
      <c r="G1006" s="345">
        <v>0</v>
      </c>
      <c r="H1006" s="345">
        <v>0</v>
      </c>
      <c r="S1006" t="s">
        <v>4386</v>
      </c>
      <c r="T1006" t="str">
        <f t="shared" si="30"/>
        <v>04</v>
      </c>
      <c r="U1006" s="22" t="s">
        <v>2359</v>
      </c>
      <c r="V1006" s="80" t="s">
        <v>2360</v>
      </c>
      <c r="W1006" s="80" t="s">
        <v>5103</v>
      </c>
    </row>
    <row r="1007" spans="1:23">
      <c r="A1007" s="6">
        <v>1006</v>
      </c>
      <c r="B1007" s="7" t="s">
        <v>1457</v>
      </c>
      <c r="C1007" s="345" t="s">
        <v>7492</v>
      </c>
      <c r="D1007" s="343" t="s">
        <v>7070</v>
      </c>
      <c r="E1007" s="22" t="s">
        <v>8276</v>
      </c>
      <c r="F1007" s="60">
        <f t="shared" si="31"/>
        <v>48</v>
      </c>
      <c r="G1007" s="345" t="s">
        <v>1154</v>
      </c>
      <c r="H1007" s="345">
        <v>1</v>
      </c>
      <c r="S1007" t="s">
        <v>4387</v>
      </c>
      <c r="T1007" t="str">
        <f t="shared" si="30"/>
        <v>03</v>
      </c>
      <c r="U1007" s="22" t="s">
        <v>2359</v>
      </c>
      <c r="V1007" s="80" t="s">
        <v>2360</v>
      </c>
      <c r="W1007" s="80" t="s">
        <v>5077</v>
      </c>
    </row>
    <row r="1008" spans="1:23">
      <c r="A1008" s="6">
        <v>1007</v>
      </c>
      <c r="B1008" s="7" t="s">
        <v>1458</v>
      </c>
      <c r="C1008" s="345" t="s">
        <v>7493</v>
      </c>
      <c r="D1008" s="343" t="s">
        <v>7071</v>
      </c>
      <c r="E1008" s="22" t="s">
        <v>8276</v>
      </c>
      <c r="F1008" s="60">
        <f t="shared" si="31"/>
        <v>48</v>
      </c>
      <c r="G1008" s="345" t="s">
        <v>1154</v>
      </c>
      <c r="H1008" s="345">
        <v>1</v>
      </c>
      <c r="S1008" t="s">
        <v>4388</v>
      </c>
      <c r="T1008" t="str">
        <f t="shared" si="30"/>
        <v>03</v>
      </c>
      <c r="U1008" s="22" t="s">
        <v>2359</v>
      </c>
      <c r="V1008" s="80" t="s">
        <v>2360</v>
      </c>
      <c r="W1008" s="80" t="s">
        <v>4707</v>
      </c>
    </row>
    <row r="1009" spans="1:23">
      <c r="A1009" s="6">
        <v>1008</v>
      </c>
      <c r="B1009" s="7" t="s">
        <v>1459</v>
      </c>
      <c r="C1009" s="345" t="s">
        <v>7494</v>
      </c>
      <c r="D1009" s="343" t="s">
        <v>7072</v>
      </c>
      <c r="E1009" s="22" t="s">
        <v>8276</v>
      </c>
      <c r="F1009" s="60">
        <f t="shared" si="31"/>
        <v>48</v>
      </c>
      <c r="G1009" s="345" t="s">
        <v>1154</v>
      </c>
      <c r="H1009" s="345">
        <v>1</v>
      </c>
      <c r="S1009" t="s">
        <v>4389</v>
      </c>
      <c r="T1009" t="str">
        <f t="shared" si="30"/>
        <v>03</v>
      </c>
      <c r="U1009" s="22" t="s">
        <v>2359</v>
      </c>
      <c r="V1009" s="80" t="s">
        <v>2360</v>
      </c>
      <c r="W1009" s="80" t="s">
        <v>4873</v>
      </c>
    </row>
    <row r="1010" spans="1:23">
      <c r="A1010" s="6">
        <v>1009</v>
      </c>
      <c r="B1010" s="7" t="s">
        <v>1460</v>
      </c>
      <c r="C1010" s="345" t="s">
        <v>7495</v>
      </c>
      <c r="D1010" s="343" t="s">
        <v>7073</v>
      </c>
      <c r="E1010" s="22" t="s">
        <v>8276</v>
      </c>
      <c r="F1010" s="60">
        <f t="shared" si="31"/>
        <v>48</v>
      </c>
      <c r="G1010" s="345" t="s">
        <v>1154</v>
      </c>
      <c r="H1010" s="345">
        <v>1</v>
      </c>
      <c r="S1010" t="s">
        <v>4390</v>
      </c>
      <c r="T1010" t="str">
        <f t="shared" si="30"/>
        <v>03</v>
      </c>
      <c r="U1010" s="22" t="s">
        <v>2359</v>
      </c>
      <c r="V1010" s="80" t="s">
        <v>2360</v>
      </c>
      <c r="W1010" s="80" t="s">
        <v>4818</v>
      </c>
    </row>
    <row r="1011" spans="1:23">
      <c r="A1011" s="6">
        <v>1010</v>
      </c>
      <c r="B1011" s="7" t="s">
        <v>1461</v>
      </c>
      <c r="C1011" s="345" t="s">
        <v>7496</v>
      </c>
      <c r="D1011" s="343" t="s">
        <v>7074</v>
      </c>
      <c r="E1011" s="22" t="s">
        <v>8276</v>
      </c>
      <c r="F1011" s="60">
        <f t="shared" si="31"/>
        <v>48</v>
      </c>
      <c r="G1011" s="345" t="s">
        <v>1154</v>
      </c>
      <c r="H1011" s="345">
        <v>1</v>
      </c>
      <c r="S1011" t="s">
        <v>4391</v>
      </c>
      <c r="T1011" t="str">
        <f t="shared" si="30"/>
        <v>03</v>
      </c>
      <c r="U1011" s="22" t="s">
        <v>2359</v>
      </c>
      <c r="V1011" s="80" t="s">
        <v>2360</v>
      </c>
      <c r="W1011" s="80" t="s">
        <v>5104</v>
      </c>
    </row>
    <row r="1012" spans="1:23">
      <c r="A1012" s="6">
        <v>1011</v>
      </c>
      <c r="B1012" s="7" t="s">
        <v>1462</v>
      </c>
      <c r="C1012" s="345" t="s">
        <v>7497</v>
      </c>
      <c r="D1012" s="343" t="s">
        <v>7075</v>
      </c>
      <c r="E1012" s="22" t="s">
        <v>8276</v>
      </c>
      <c r="F1012" s="60">
        <f t="shared" si="31"/>
        <v>48</v>
      </c>
      <c r="G1012" s="345" t="s">
        <v>1154</v>
      </c>
      <c r="H1012" s="345">
        <v>1</v>
      </c>
      <c r="S1012" t="s">
        <v>4392</v>
      </c>
      <c r="T1012" t="str">
        <f t="shared" si="30"/>
        <v>03</v>
      </c>
      <c r="U1012" s="22" t="s">
        <v>2359</v>
      </c>
      <c r="V1012" s="80" t="s">
        <v>2360</v>
      </c>
      <c r="W1012" s="80" t="s">
        <v>5047</v>
      </c>
    </row>
    <row r="1013" spans="1:23">
      <c r="A1013" s="6">
        <v>1012</v>
      </c>
      <c r="B1013" s="7" t="s">
        <v>1463</v>
      </c>
      <c r="C1013" s="345" t="s">
        <v>7498</v>
      </c>
      <c r="D1013" s="343" t="s">
        <v>7076</v>
      </c>
      <c r="E1013" s="22" t="s">
        <v>8276</v>
      </c>
      <c r="F1013" s="60">
        <f t="shared" si="31"/>
        <v>48</v>
      </c>
      <c r="G1013" s="345" t="s">
        <v>1154</v>
      </c>
      <c r="H1013" s="345">
        <v>1</v>
      </c>
      <c r="S1013" t="s">
        <v>4393</v>
      </c>
      <c r="T1013" t="str">
        <f t="shared" si="30"/>
        <v>03</v>
      </c>
      <c r="U1013" s="22" t="s">
        <v>2359</v>
      </c>
      <c r="V1013" s="80" t="s">
        <v>2360</v>
      </c>
      <c r="W1013" s="80" t="s">
        <v>5105</v>
      </c>
    </row>
    <row r="1014" spans="1:23">
      <c r="A1014" s="6">
        <v>1013</v>
      </c>
      <c r="B1014" s="7" t="s">
        <v>1464</v>
      </c>
      <c r="C1014" s="345" t="s">
        <v>7499</v>
      </c>
      <c r="D1014" s="343" t="s">
        <v>7030</v>
      </c>
      <c r="E1014" s="22" t="s">
        <v>8276</v>
      </c>
      <c r="F1014" s="60">
        <f t="shared" si="31"/>
        <v>48</v>
      </c>
      <c r="G1014" s="345" t="s">
        <v>1154</v>
      </c>
      <c r="H1014" s="345">
        <v>1</v>
      </c>
      <c r="S1014" t="s">
        <v>4394</v>
      </c>
      <c r="T1014" t="str">
        <f t="shared" si="30"/>
        <v>03</v>
      </c>
      <c r="U1014" s="22" t="s">
        <v>2359</v>
      </c>
      <c r="V1014" s="80" t="s">
        <v>2360</v>
      </c>
      <c r="W1014" s="80" t="s">
        <v>5075</v>
      </c>
    </row>
    <row r="1015" spans="1:23">
      <c r="A1015" s="6">
        <v>1014</v>
      </c>
      <c r="B1015" s="7" t="s">
        <v>1465</v>
      </c>
      <c r="C1015" s="345" t="s">
        <v>7500</v>
      </c>
      <c r="D1015" s="343" t="s">
        <v>7077</v>
      </c>
      <c r="E1015" s="22" t="s">
        <v>8276</v>
      </c>
      <c r="F1015" s="60">
        <f t="shared" si="31"/>
        <v>48</v>
      </c>
      <c r="G1015" s="345" t="s">
        <v>1154</v>
      </c>
      <c r="H1015" s="345">
        <v>1</v>
      </c>
      <c r="S1015" t="s">
        <v>4395</v>
      </c>
      <c r="T1015" t="str">
        <f t="shared" si="30"/>
        <v>00</v>
      </c>
      <c r="U1015" s="22" t="s">
        <v>2359</v>
      </c>
      <c r="V1015" s="80" t="s">
        <v>2360</v>
      </c>
      <c r="W1015" s="80" t="s">
        <v>2576</v>
      </c>
    </row>
    <row r="1016" spans="1:23">
      <c r="A1016" s="6">
        <v>1015</v>
      </c>
      <c r="B1016" s="7" t="s">
        <v>1466</v>
      </c>
      <c r="C1016" s="345" t="s">
        <v>7501</v>
      </c>
      <c r="D1016" s="343" t="s">
        <v>7078</v>
      </c>
      <c r="E1016" s="22" t="s">
        <v>8276</v>
      </c>
      <c r="F1016" s="60">
        <f t="shared" si="31"/>
        <v>48</v>
      </c>
      <c r="G1016" s="345" t="s">
        <v>1165</v>
      </c>
      <c r="H1016" s="345">
        <v>1</v>
      </c>
      <c r="S1016" t="s">
        <v>4396</v>
      </c>
      <c r="T1016" t="str">
        <f t="shared" si="30"/>
        <v>01</v>
      </c>
      <c r="U1016" s="22" t="s">
        <v>2359</v>
      </c>
      <c r="V1016" s="80" t="s">
        <v>2360</v>
      </c>
      <c r="W1016" s="80" t="s">
        <v>5106</v>
      </c>
    </row>
    <row r="1017" spans="1:23">
      <c r="A1017" s="6">
        <v>1016</v>
      </c>
      <c r="B1017" s="7" t="s">
        <v>1467</v>
      </c>
      <c r="C1017" s="345" t="s">
        <v>2340</v>
      </c>
      <c r="D1017" s="343" t="s">
        <v>7079</v>
      </c>
      <c r="E1017" s="22" t="s">
        <v>8276</v>
      </c>
      <c r="F1017" s="60">
        <f t="shared" si="31"/>
        <v>48</v>
      </c>
      <c r="G1017" s="345" t="s">
        <v>1160</v>
      </c>
      <c r="H1017" s="345" t="s">
        <v>247</v>
      </c>
      <c r="S1017" t="s">
        <v>4397</v>
      </c>
      <c r="T1017" t="str">
        <f t="shared" si="30"/>
        <v>02</v>
      </c>
      <c r="U1017" s="22" t="s">
        <v>2359</v>
      </c>
      <c r="V1017" s="80" t="s">
        <v>2360</v>
      </c>
      <c r="W1017" s="80" t="s">
        <v>5107</v>
      </c>
    </row>
    <row r="1018" spans="1:23">
      <c r="A1018" s="6">
        <v>1017</v>
      </c>
      <c r="B1018" s="7" t="s">
        <v>1468</v>
      </c>
      <c r="C1018" s="345" t="s">
        <v>2297</v>
      </c>
      <c r="D1018" s="343" t="s">
        <v>7080</v>
      </c>
      <c r="E1018" s="22" t="s">
        <v>8276</v>
      </c>
      <c r="F1018" s="60">
        <f t="shared" si="31"/>
        <v>48</v>
      </c>
      <c r="G1018" s="345" t="s">
        <v>1160</v>
      </c>
      <c r="H1018" s="345" t="s">
        <v>247</v>
      </c>
      <c r="S1018" t="s">
        <v>4398</v>
      </c>
      <c r="T1018" t="str">
        <f t="shared" si="30"/>
        <v>03</v>
      </c>
      <c r="U1018" s="22" t="s">
        <v>2359</v>
      </c>
      <c r="V1018" s="80" t="s">
        <v>2360</v>
      </c>
      <c r="W1018" s="80" t="s">
        <v>5108</v>
      </c>
    </row>
    <row r="1019" spans="1:23">
      <c r="A1019" s="6">
        <v>1018</v>
      </c>
      <c r="B1019" s="7" t="s">
        <v>1469</v>
      </c>
      <c r="C1019" s="345" t="s">
        <v>7502</v>
      </c>
      <c r="D1019" s="343" t="s">
        <v>7081</v>
      </c>
      <c r="E1019" s="22" t="s">
        <v>8276</v>
      </c>
      <c r="F1019" s="60">
        <f t="shared" si="31"/>
        <v>48</v>
      </c>
      <c r="G1019" s="345" t="s">
        <v>1160</v>
      </c>
      <c r="H1019" s="345">
        <v>1</v>
      </c>
      <c r="S1019" t="s">
        <v>4399</v>
      </c>
      <c r="T1019" t="str">
        <f t="shared" si="30"/>
        <v>04</v>
      </c>
      <c r="U1019" s="22" t="s">
        <v>2359</v>
      </c>
      <c r="V1019" s="80" t="s">
        <v>2360</v>
      </c>
      <c r="W1019" s="80" t="s">
        <v>5109</v>
      </c>
    </row>
    <row r="1020" spans="1:23">
      <c r="A1020" s="6">
        <v>1019</v>
      </c>
      <c r="B1020" s="7" t="s">
        <v>1470</v>
      </c>
      <c r="C1020" s="345" t="s">
        <v>7503</v>
      </c>
      <c r="D1020" s="343" t="s">
        <v>7082</v>
      </c>
      <c r="E1020" s="22" t="s">
        <v>8276</v>
      </c>
      <c r="F1020" s="60">
        <f t="shared" si="31"/>
        <v>48</v>
      </c>
      <c r="G1020" s="345" t="s">
        <v>1160</v>
      </c>
      <c r="H1020" s="345">
        <v>1</v>
      </c>
      <c r="S1020" t="s">
        <v>4400</v>
      </c>
      <c r="T1020" t="str">
        <f t="shared" si="30"/>
        <v>01</v>
      </c>
      <c r="U1020" s="22" t="s">
        <v>2359</v>
      </c>
      <c r="V1020" s="80" t="s">
        <v>2360</v>
      </c>
      <c r="W1020" s="80" t="s">
        <v>4929</v>
      </c>
    </row>
    <row r="1021" spans="1:23">
      <c r="A1021" s="6">
        <v>1020</v>
      </c>
      <c r="B1021" s="7" t="s">
        <v>1471</v>
      </c>
      <c r="C1021" s="345" t="s">
        <v>7504</v>
      </c>
      <c r="D1021" s="343" t="s">
        <v>7083</v>
      </c>
      <c r="E1021" s="22" t="s">
        <v>8276</v>
      </c>
      <c r="F1021" s="60">
        <f t="shared" si="31"/>
        <v>48</v>
      </c>
      <c r="G1021" s="345" t="s">
        <v>1160</v>
      </c>
      <c r="H1021" s="345">
        <v>1</v>
      </c>
      <c r="S1021" t="s">
        <v>4401</v>
      </c>
      <c r="T1021" t="str">
        <f t="shared" si="30"/>
        <v>03</v>
      </c>
      <c r="U1021" s="22" t="s">
        <v>2359</v>
      </c>
      <c r="V1021" s="80" t="s">
        <v>2360</v>
      </c>
      <c r="W1021" s="80" t="s">
        <v>4711</v>
      </c>
    </row>
    <row r="1022" spans="1:23">
      <c r="A1022" s="6">
        <v>1021</v>
      </c>
      <c r="B1022" s="7" t="s">
        <v>1472</v>
      </c>
      <c r="C1022" s="345" t="s">
        <v>7505</v>
      </c>
      <c r="D1022" s="343" t="s">
        <v>7084</v>
      </c>
      <c r="E1022" s="22" t="s">
        <v>8276</v>
      </c>
      <c r="F1022" s="60">
        <f t="shared" si="31"/>
        <v>48</v>
      </c>
      <c r="G1022" s="345" t="s">
        <v>1160</v>
      </c>
      <c r="H1022" s="345">
        <v>1</v>
      </c>
      <c r="S1022" t="s">
        <v>4402</v>
      </c>
      <c r="T1022" t="str">
        <f t="shared" si="30"/>
        <v>98</v>
      </c>
      <c r="U1022" s="22" t="s">
        <v>2359</v>
      </c>
      <c r="V1022" s="80" t="s">
        <v>5189</v>
      </c>
      <c r="W1022" s="80" t="s">
        <v>5110</v>
      </c>
    </row>
    <row r="1023" spans="1:23">
      <c r="A1023" s="6">
        <v>1022</v>
      </c>
      <c r="B1023" s="7" t="s">
        <v>1473</v>
      </c>
      <c r="C1023" s="345" t="s">
        <v>7506</v>
      </c>
      <c r="D1023" s="343" t="s">
        <v>7085</v>
      </c>
      <c r="E1023" s="22" t="s">
        <v>8276</v>
      </c>
      <c r="F1023" s="60">
        <f t="shared" si="31"/>
        <v>48</v>
      </c>
      <c r="G1023" s="345" t="s">
        <v>1149</v>
      </c>
      <c r="H1023" s="345">
        <v>4</v>
      </c>
      <c r="S1023" t="s">
        <v>4403</v>
      </c>
      <c r="T1023" t="str">
        <f t="shared" si="30"/>
        <v>03</v>
      </c>
      <c r="U1023" s="22" t="s">
        <v>2359</v>
      </c>
      <c r="V1023" s="80" t="s">
        <v>2360</v>
      </c>
      <c r="W1023" s="80" t="s">
        <v>5111</v>
      </c>
    </row>
    <row r="1024" spans="1:23">
      <c r="A1024" s="6">
        <v>1023</v>
      </c>
      <c r="B1024" s="7" t="s">
        <v>1474</v>
      </c>
      <c r="C1024" s="345" t="s">
        <v>7507</v>
      </c>
      <c r="D1024" s="343" t="s">
        <v>7086</v>
      </c>
      <c r="E1024" s="22" t="s">
        <v>8276</v>
      </c>
      <c r="F1024" s="60">
        <f t="shared" si="31"/>
        <v>48</v>
      </c>
      <c r="G1024" s="345" t="s">
        <v>1149</v>
      </c>
      <c r="H1024" s="345">
        <v>1</v>
      </c>
      <c r="S1024" t="s">
        <v>4404</v>
      </c>
      <c r="T1024" t="str">
        <f t="shared" si="30"/>
        <v>03</v>
      </c>
      <c r="U1024" s="22" t="s">
        <v>2359</v>
      </c>
      <c r="V1024" s="80" t="s">
        <v>2360</v>
      </c>
      <c r="W1024" s="80" t="s">
        <v>5112</v>
      </c>
    </row>
    <row r="1025" spans="1:23">
      <c r="A1025" s="6">
        <v>1024</v>
      </c>
      <c r="B1025" s="7" t="s">
        <v>1475</v>
      </c>
      <c r="C1025" s="345" t="s">
        <v>7508</v>
      </c>
      <c r="D1025" s="343" t="s">
        <v>7087</v>
      </c>
      <c r="E1025" s="22" t="s">
        <v>8276</v>
      </c>
      <c r="F1025" s="60">
        <f t="shared" si="31"/>
        <v>48</v>
      </c>
      <c r="G1025" s="345" t="s">
        <v>1149</v>
      </c>
      <c r="H1025" s="345">
        <v>1</v>
      </c>
      <c r="S1025" t="s">
        <v>4405</v>
      </c>
      <c r="T1025" t="str">
        <f t="shared" si="30"/>
        <v>03</v>
      </c>
      <c r="U1025" s="22" t="s">
        <v>2359</v>
      </c>
      <c r="V1025" s="80" t="s">
        <v>2360</v>
      </c>
      <c r="W1025" s="80" t="s">
        <v>5077</v>
      </c>
    </row>
    <row r="1026" spans="1:23">
      <c r="A1026" s="6">
        <v>1025</v>
      </c>
      <c r="B1026" s="7" t="s">
        <v>1476</v>
      </c>
      <c r="C1026" s="345" t="s">
        <v>7509</v>
      </c>
      <c r="D1026" s="343" t="s">
        <v>7088</v>
      </c>
      <c r="E1026" s="22" t="s">
        <v>8276</v>
      </c>
      <c r="F1026" s="60">
        <f t="shared" si="31"/>
        <v>48</v>
      </c>
      <c r="G1026" s="345" t="s">
        <v>1149</v>
      </c>
      <c r="H1026" s="345">
        <v>1</v>
      </c>
      <c r="S1026" t="s">
        <v>4406</v>
      </c>
      <c r="T1026" t="str">
        <f t="shared" ref="T1026:T1089" si="32">LEFT(W1026,2)</f>
        <v>03</v>
      </c>
      <c r="U1026" s="22" t="s">
        <v>2359</v>
      </c>
      <c r="V1026" s="80" t="s">
        <v>2360</v>
      </c>
      <c r="W1026" s="80" t="s">
        <v>5067</v>
      </c>
    </row>
    <row r="1027" spans="1:23">
      <c r="A1027" s="6">
        <v>1026</v>
      </c>
      <c r="B1027" s="7" t="s">
        <v>1477</v>
      </c>
      <c r="C1027" s="345" t="s">
        <v>7510</v>
      </c>
      <c r="D1027" s="343" t="s">
        <v>7089</v>
      </c>
      <c r="E1027" s="22" t="s">
        <v>8276</v>
      </c>
      <c r="F1027" s="60">
        <f t="shared" si="31"/>
        <v>48</v>
      </c>
      <c r="G1027" s="345" t="s">
        <v>1161</v>
      </c>
      <c r="H1027" s="345">
        <v>1</v>
      </c>
      <c r="S1027" t="s">
        <v>4407</v>
      </c>
      <c r="T1027" t="str">
        <f t="shared" si="32"/>
        <v>03</v>
      </c>
      <c r="U1027" s="22" t="s">
        <v>2359</v>
      </c>
      <c r="V1027" s="80" t="s">
        <v>2360</v>
      </c>
      <c r="W1027" s="80" t="s">
        <v>5083</v>
      </c>
    </row>
    <row r="1028" spans="1:23">
      <c r="A1028" s="6">
        <v>1027</v>
      </c>
      <c r="B1028" s="7" t="s">
        <v>1478</v>
      </c>
      <c r="C1028" s="345" t="s">
        <v>7511</v>
      </c>
      <c r="D1028" s="343" t="s">
        <v>7090</v>
      </c>
      <c r="E1028" s="22" t="s">
        <v>8276</v>
      </c>
      <c r="F1028" s="60">
        <f t="shared" ref="F1028:F1091" si="33">VLOOKUP(E1028,$N$2:$O$49,2,FALSE)</f>
        <v>48</v>
      </c>
      <c r="G1028" s="345" t="s">
        <v>1161</v>
      </c>
      <c r="H1028" s="345">
        <v>1</v>
      </c>
      <c r="S1028" t="s">
        <v>4408</v>
      </c>
      <c r="T1028" t="str">
        <f t="shared" si="32"/>
        <v>02</v>
      </c>
      <c r="U1028" s="22" t="s">
        <v>2359</v>
      </c>
      <c r="V1028" s="80" t="s">
        <v>2360</v>
      </c>
      <c r="W1028" s="80" t="s">
        <v>4644</v>
      </c>
    </row>
    <row r="1029" spans="1:23">
      <c r="A1029" s="6">
        <v>1028</v>
      </c>
      <c r="B1029" s="7" t="s">
        <v>1479</v>
      </c>
      <c r="C1029" s="345" t="s">
        <v>7512</v>
      </c>
      <c r="D1029" s="343" t="s">
        <v>7091</v>
      </c>
      <c r="E1029" s="22" t="s">
        <v>8276</v>
      </c>
      <c r="F1029" s="60">
        <f t="shared" si="33"/>
        <v>48</v>
      </c>
      <c r="G1029" s="345" t="s">
        <v>1161</v>
      </c>
      <c r="H1029" s="345">
        <v>1</v>
      </c>
      <c r="S1029" t="s">
        <v>4409</v>
      </c>
      <c r="T1029" t="str">
        <f t="shared" si="32"/>
        <v>03</v>
      </c>
      <c r="U1029" s="22" t="s">
        <v>2359</v>
      </c>
      <c r="V1029" s="80" t="s">
        <v>2360</v>
      </c>
      <c r="W1029" s="80" t="s">
        <v>4684</v>
      </c>
    </row>
    <row r="1030" spans="1:23">
      <c r="A1030" s="6">
        <v>1029</v>
      </c>
      <c r="B1030" s="7" t="s">
        <v>1480</v>
      </c>
      <c r="C1030" s="345" t="s">
        <v>7513</v>
      </c>
      <c r="D1030" s="343" t="s">
        <v>7092</v>
      </c>
      <c r="E1030" s="22" t="s">
        <v>8276</v>
      </c>
      <c r="F1030" s="60">
        <f t="shared" si="33"/>
        <v>48</v>
      </c>
      <c r="G1030" s="345" t="s">
        <v>1161</v>
      </c>
      <c r="H1030" s="345">
        <v>1</v>
      </c>
      <c r="S1030" t="s">
        <v>4410</v>
      </c>
      <c r="T1030" t="str">
        <f t="shared" si="32"/>
        <v>02</v>
      </c>
      <c r="U1030" s="22" t="s">
        <v>2359</v>
      </c>
      <c r="V1030" s="80" t="s">
        <v>2360</v>
      </c>
      <c r="W1030" s="80" t="s">
        <v>4582</v>
      </c>
    </row>
    <row r="1031" spans="1:23">
      <c r="A1031" s="6">
        <v>1030</v>
      </c>
      <c r="B1031" s="7" t="s">
        <v>1481</v>
      </c>
      <c r="C1031" s="345" t="s">
        <v>7514</v>
      </c>
      <c r="D1031" s="343" t="s">
        <v>7093</v>
      </c>
      <c r="E1031" s="22" t="s">
        <v>8276</v>
      </c>
      <c r="F1031" s="60">
        <f t="shared" si="33"/>
        <v>48</v>
      </c>
      <c r="G1031" s="345" t="s">
        <v>1162</v>
      </c>
      <c r="H1031" s="345">
        <v>1</v>
      </c>
      <c r="S1031" t="s">
        <v>4411</v>
      </c>
      <c r="T1031" t="str">
        <f t="shared" si="32"/>
        <v>04</v>
      </c>
      <c r="U1031" s="22" t="s">
        <v>2359</v>
      </c>
      <c r="V1031" s="80" t="s">
        <v>2360</v>
      </c>
      <c r="W1031" s="80" t="s">
        <v>5113</v>
      </c>
    </row>
    <row r="1032" spans="1:23">
      <c r="A1032" s="6">
        <v>1031</v>
      </c>
      <c r="B1032" s="7" t="s">
        <v>1482</v>
      </c>
      <c r="C1032" s="345" t="s">
        <v>3312</v>
      </c>
      <c r="D1032" s="343" t="s">
        <v>7094</v>
      </c>
      <c r="E1032" s="22" t="s">
        <v>8276</v>
      </c>
      <c r="F1032" s="60">
        <f t="shared" si="33"/>
        <v>48</v>
      </c>
      <c r="G1032" s="345" t="s">
        <v>1162</v>
      </c>
      <c r="H1032" s="345">
        <v>2</v>
      </c>
      <c r="S1032" t="s">
        <v>4412</v>
      </c>
      <c r="T1032" t="str">
        <f t="shared" si="32"/>
        <v>04</v>
      </c>
      <c r="U1032" s="22" t="s">
        <v>2359</v>
      </c>
      <c r="V1032" s="80" t="s">
        <v>2360</v>
      </c>
      <c r="W1032" s="80" t="s">
        <v>5030</v>
      </c>
    </row>
    <row r="1033" spans="1:23">
      <c r="A1033" s="6">
        <v>1032</v>
      </c>
      <c r="B1033" s="7" t="s">
        <v>1483</v>
      </c>
      <c r="C1033" s="345" t="s">
        <v>7515</v>
      </c>
      <c r="D1033" s="343" t="s">
        <v>7095</v>
      </c>
      <c r="E1033" s="22" t="s">
        <v>8276</v>
      </c>
      <c r="F1033" s="60">
        <f t="shared" si="33"/>
        <v>48</v>
      </c>
      <c r="G1033" s="345" t="s">
        <v>1162</v>
      </c>
      <c r="H1033" s="345">
        <v>1</v>
      </c>
      <c r="S1033" t="s">
        <v>4413</v>
      </c>
      <c r="T1033" t="str">
        <f t="shared" si="32"/>
        <v>04</v>
      </c>
      <c r="U1033" s="22" t="s">
        <v>2359</v>
      </c>
      <c r="V1033" s="80" t="s">
        <v>2360</v>
      </c>
      <c r="W1033" s="80" t="s">
        <v>5114</v>
      </c>
    </row>
    <row r="1034" spans="1:23">
      <c r="A1034" s="6">
        <v>1033</v>
      </c>
      <c r="B1034" s="7" t="s">
        <v>1484</v>
      </c>
      <c r="C1034" s="345" t="s">
        <v>7516</v>
      </c>
      <c r="D1034" s="343" t="s">
        <v>7096</v>
      </c>
      <c r="E1034" s="22" t="s">
        <v>8276</v>
      </c>
      <c r="F1034" s="60">
        <f t="shared" si="33"/>
        <v>48</v>
      </c>
      <c r="G1034" s="345" t="s">
        <v>1137</v>
      </c>
      <c r="H1034" s="345">
        <v>1</v>
      </c>
      <c r="S1034" t="s">
        <v>4414</v>
      </c>
      <c r="T1034" t="str">
        <f t="shared" si="32"/>
        <v>03</v>
      </c>
      <c r="U1034" s="22" t="s">
        <v>2359</v>
      </c>
      <c r="V1034" s="80" t="s">
        <v>2360</v>
      </c>
      <c r="W1034" s="80" t="s">
        <v>5115</v>
      </c>
    </row>
    <row r="1035" spans="1:23">
      <c r="A1035" s="6">
        <v>1034</v>
      </c>
      <c r="B1035" s="7" t="s">
        <v>1485</v>
      </c>
      <c r="C1035" s="345" t="s">
        <v>7517</v>
      </c>
      <c r="D1035" s="343" t="s">
        <v>7097</v>
      </c>
      <c r="E1035" s="22" t="s">
        <v>8276</v>
      </c>
      <c r="F1035" s="60">
        <f t="shared" si="33"/>
        <v>48</v>
      </c>
      <c r="G1035" s="345" t="s">
        <v>1137</v>
      </c>
      <c r="H1035" s="345">
        <v>1</v>
      </c>
      <c r="S1035" t="s">
        <v>4415</v>
      </c>
      <c r="T1035" t="str">
        <f t="shared" si="32"/>
        <v>03</v>
      </c>
      <c r="U1035" s="22" t="s">
        <v>2359</v>
      </c>
      <c r="V1035" s="80" t="s">
        <v>2360</v>
      </c>
      <c r="W1035" s="80" t="s">
        <v>4989</v>
      </c>
    </row>
    <row r="1036" spans="1:23">
      <c r="A1036" s="6">
        <v>1035</v>
      </c>
      <c r="B1036" s="7" t="s">
        <v>1486</v>
      </c>
      <c r="C1036" s="345" t="s">
        <v>7518</v>
      </c>
      <c r="D1036" s="343" t="s">
        <v>7098</v>
      </c>
      <c r="E1036" s="22" t="s">
        <v>8276</v>
      </c>
      <c r="F1036" s="60">
        <f t="shared" si="33"/>
        <v>48</v>
      </c>
      <c r="G1036" s="345" t="s">
        <v>1141</v>
      </c>
      <c r="H1036" s="345">
        <v>1</v>
      </c>
      <c r="S1036" t="s">
        <v>4416</v>
      </c>
      <c r="T1036" t="str">
        <f t="shared" si="32"/>
        <v>03</v>
      </c>
      <c r="U1036" s="22" t="s">
        <v>2359</v>
      </c>
      <c r="V1036" s="80" t="s">
        <v>2360</v>
      </c>
      <c r="W1036" s="80" t="s">
        <v>5116</v>
      </c>
    </row>
    <row r="1037" spans="1:23">
      <c r="A1037" s="6">
        <v>1036</v>
      </c>
      <c r="B1037" s="7" t="s">
        <v>1487</v>
      </c>
      <c r="C1037" s="345" t="s">
        <v>7519</v>
      </c>
      <c r="D1037" s="343" t="s">
        <v>7099</v>
      </c>
      <c r="E1037" s="22" t="s">
        <v>8276</v>
      </c>
      <c r="F1037" s="60">
        <f t="shared" si="33"/>
        <v>48</v>
      </c>
      <c r="G1037" s="345" t="s">
        <v>1143</v>
      </c>
      <c r="H1037" s="345">
        <v>1</v>
      </c>
      <c r="S1037" t="s">
        <v>4417</v>
      </c>
      <c r="T1037" t="str">
        <f t="shared" si="32"/>
        <v>02</v>
      </c>
      <c r="U1037" s="22" t="s">
        <v>2359</v>
      </c>
      <c r="V1037" s="80" t="s">
        <v>2360</v>
      </c>
      <c r="W1037" s="80" t="s">
        <v>5017</v>
      </c>
    </row>
    <row r="1038" spans="1:23">
      <c r="A1038" s="6">
        <v>1037</v>
      </c>
      <c r="B1038" s="7" t="s">
        <v>1488</v>
      </c>
      <c r="C1038" s="345" t="s">
        <v>7520</v>
      </c>
      <c r="D1038" s="343" t="s">
        <v>7100</v>
      </c>
      <c r="E1038" s="22" t="s">
        <v>8276</v>
      </c>
      <c r="F1038" s="60">
        <f t="shared" si="33"/>
        <v>48</v>
      </c>
      <c r="G1038" s="345" t="s">
        <v>1143</v>
      </c>
      <c r="H1038" s="345">
        <v>1</v>
      </c>
      <c r="S1038" t="s">
        <v>4418</v>
      </c>
      <c r="T1038" t="str">
        <f t="shared" si="32"/>
        <v>02</v>
      </c>
      <c r="U1038" s="22" t="s">
        <v>2359</v>
      </c>
      <c r="V1038" s="80" t="s">
        <v>2360</v>
      </c>
      <c r="W1038" s="80" t="s">
        <v>4605</v>
      </c>
    </row>
    <row r="1039" spans="1:23">
      <c r="A1039" s="6">
        <v>1038</v>
      </c>
      <c r="B1039" s="7" t="s">
        <v>1489</v>
      </c>
      <c r="C1039" s="345" t="s">
        <v>2865</v>
      </c>
      <c r="D1039" s="343" t="s">
        <v>7101</v>
      </c>
      <c r="E1039" s="22" t="s">
        <v>8276</v>
      </c>
      <c r="F1039" s="60">
        <f t="shared" si="33"/>
        <v>48</v>
      </c>
      <c r="G1039" s="345" t="s">
        <v>1148</v>
      </c>
      <c r="H1039" s="345">
        <v>3</v>
      </c>
      <c r="S1039" t="s">
        <v>4419</v>
      </c>
      <c r="T1039" t="str">
        <f t="shared" si="32"/>
        <v>00</v>
      </c>
      <c r="U1039" s="22" t="s">
        <v>2359</v>
      </c>
      <c r="V1039" s="80" t="s">
        <v>2360</v>
      </c>
      <c r="W1039" s="80" t="s">
        <v>5117</v>
      </c>
    </row>
    <row r="1040" spans="1:23">
      <c r="A1040" s="6">
        <v>1039</v>
      </c>
      <c r="B1040" s="7" t="s">
        <v>1490</v>
      </c>
      <c r="C1040" s="345" t="s">
        <v>7521</v>
      </c>
      <c r="D1040" s="343" t="s">
        <v>7102</v>
      </c>
      <c r="E1040" s="22" t="s">
        <v>8276</v>
      </c>
      <c r="F1040" s="60">
        <f t="shared" si="33"/>
        <v>48</v>
      </c>
      <c r="G1040" s="345" t="s">
        <v>1148</v>
      </c>
      <c r="H1040" s="345">
        <v>1</v>
      </c>
      <c r="S1040" t="s">
        <v>4420</v>
      </c>
      <c r="T1040" t="str">
        <f t="shared" si="32"/>
        <v>03</v>
      </c>
      <c r="U1040" s="22" t="s">
        <v>2359</v>
      </c>
      <c r="V1040" s="80" t="s">
        <v>2360</v>
      </c>
      <c r="W1040" s="80" t="s">
        <v>5118</v>
      </c>
    </row>
    <row r="1041" spans="1:23">
      <c r="A1041" s="6">
        <v>1040</v>
      </c>
      <c r="B1041" s="7" t="s">
        <v>1491</v>
      </c>
      <c r="C1041" s="345" t="s">
        <v>7522</v>
      </c>
      <c r="D1041" s="343" t="s">
        <v>7103</v>
      </c>
      <c r="E1041" s="22" t="s">
        <v>8276</v>
      </c>
      <c r="F1041" s="60">
        <f t="shared" si="33"/>
        <v>48</v>
      </c>
      <c r="G1041" s="345" t="s">
        <v>1154</v>
      </c>
      <c r="H1041" s="345">
        <v>1</v>
      </c>
      <c r="S1041" t="s">
        <v>4421</v>
      </c>
      <c r="T1041" t="str">
        <f t="shared" si="32"/>
        <v>03</v>
      </c>
      <c r="U1041" s="22" t="s">
        <v>2359</v>
      </c>
      <c r="V1041" s="80" t="s">
        <v>2360</v>
      </c>
      <c r="W1041" s="80" t="s">
        <v>4696</v>
      </c>
    </row>
    <row r="1042" spans="1:23">
      <c r="A1042" s="6">
        <v>1041</v>
      </c>
      <c r="B1042" s="7" t="s">
        <v>1492</v>
      </c>
      <c r="C1042" s="345" t="s">
        <v>7523</v>
      </c>
      <c r="D1042" s="343" t="s">
        <v>7104</v>
      </c>
      <c r="E1042" s="22" t="s">
        <v>8276</v>
      </c>
      <c r="F1042" s="60">
        <f t="shared" si="33"/>
        <v>48</v>
      </c>
      <c r="G1042" s="345" t="s">
        <v>1154</v>
      </c>
      <c r="H1042" s="345">
        <v>1</v>
      </c>
      <c r="S1042" t="s">
        <v>4422</v>
      </c>
      <c r="T1042" t="str">
        <f t="shared" si="32"/>
        <v>03</v>
      </c>
      <c r="U1042" s="22" t="s">
        <v>2359</v>
      </c>
      <c r="V1042" s="80" t="s">
        <v>2360</v>
      </c>
      <c r="W1042" s="80" t="s">
        <v>5112</v>
      </c>
    </row>
    <row r="1043" spans="1:23">
      <c r="A1043" s="6">
        <v>1042</v>
      </c>
      <c r="B1043" s="7" t="s">
        <v>1493</v>
      </c>
      <c r="C1043" s="345" t="s">
        <v>7524</v>
      </c>
      <c r="D1043" s="343" t="s">
        <v>7105</v>
      </c>
      <c r="E1043" s="22" t="s">
        <v>8276</v>
      </c>
      <c r="F1043" s="60">
        <f t="shared" si="33"/>
        <v>48</v>
      </c>
      <c r="G1043" s="345" t="s">
        <v>1154</v>
      </c>
      <c r="H1043" s="345">
        <v>1</v>
      </c>
      <c r="S1043" t="s">
        <v>4423</v>
      </c>
      <c r="T1043" t="str">
        <f t="shared" si="32"/>
        <v>03</v>
      </c>
      <c r="U1043" s="22" t="s">
        <v>2359</v>
      </c>
      <c r="V1043" s="80" t="s">
        <v>2360</v>
      </c>
      <c r="W1043" s="80" t="s">
        <v>5119</v>
      </c>
    </row>
    <row r="1044" spans="1:23">
      <c r="A1044" s="6">
        <v>1043</v>
      </c>
      <c r="B1044" s="7" t="s">
        <v>1494</v>
      </c>
      <c r="C1044" s="345" t="s">
        <v>7525</v>
      </c>
      <c r="D1044" s="343" t="s">
        <v>7106</v>
      </c>
      <c r="E1044" s="22" t="s">
        <v>8276</v>
      </c>
      <c r="F1044" s="60">
        <f t="shared" si="33"/>
        <v>48</v>
      </c>
      <c r="G1044" s="345" t="s">
        <v>1154</v>
      </c>
      <c r="H1044" s="345">
        <v>1</v>
      </c>
      <c r="S1044" t="s">
        <v>4424</v>
      </c>
      <c r="T1044" t="str">
        <f t="shared" si="32"/>
        <v>03</v>
      </c>
      <c r="U1044" s="22" t="s">
        <v>2359</v>
      </c>
      <c r="V1044" s="80" t="s">
        <v>2360</v>
      </c>
      <c r="W1044" s="80" t="s">
        <v>5120</v>
      </c>
    </row>
    <row r="1045" spans="1:23">
      <c r="A1045" s="6">
        <v>1044</v>
      </c>
      <c r="B1045" s="7" t="s">
        <v>1495</v>
      </c>
      <c r="C1045" s="345" t="s">
        <v>7526</v>
      </c>
      <c r="D1045" s="343" t="s">
        <v>7107</v>
      </c>
      <c r="E1045" s="22" t="s">
        <v>8276</v>
      </c>
      <c r="F1045" s="60">
        <f t="shared" si="33"/>
        <v>48</v>
      </c>
      <c r="G1045" s="345" t="s">
        <v>1154</v>
      </c>
      <c r="H1045" s="345">
        <v>1</v>
      </c>
      <c r="S1045" t="s">
        <v>4425</v>
      </c>
      <c r="T1045" t="str">
        <f t="shared" si="32"/>
        <v>03</v>
      </c>
      <c r="U1045" s="22" t="s">
        <v>2359</v>
      </c>
      <c r="V1045" s="80" t="s">
        <v>2360</v>
      </c>
      <c r="W1045" s="80" t="s">
        <v>4889</v>
      </c>
    </row>
    <row r="1046" spans="1:23">
      <c r="A1046" s="6">
        <v>1045</v>
      </c>
      <c r="B1046" s="7" t="s">
        <v>1496</v>
      </c>
      <c r="C1046" s="345" t="s">
        <v>7527</v>
      </c>
      <c r="D1046" s="343" t="s">
        <v>7108</v>
      </c>
      <c r="E1046" s="22" t="s">
        <v>8276</v>
      </c>
      <c r="F1046" s="60">
        <f t="shared" si="33"/>
        <v>48</v>
      </c>
      <c r="G1046" s="345" t="s">
        <v>1154</v>
      </c>
      <c r="H1046" s="345">
        <v>1</v>
      </c>
      <c r="S1046" t="s">
        <v>4426</v>
      </c>
      <c r="T1046" t="str">
        <f t="shared" si="32"/>
        <v>03</v>
      </c>
      <c r="U1046" s="22" t="s">
        <v>2359</v>
      </c>
      <c r="V1046" s="80" t="s">
        <v>2360</v>
      </c>
      <c r="W1046" s="80" t="s">
        <v>5121</v>
      </c>
    </row>
    <row r="1047" spans="1:23">
      <c r="A1047" s="6">
        <v>1046</v>
      </c>
      <c r="B1047" s="7" t="s">
        <v>1497</v>
      </c>
      <c r="C1047" s="345" t="s">
        <v>7528</v>
      </c>
      <c r="D1047" s="343" t="s">
        <v>7109</v>
      </c>
      <c r="E1047" s="22" t="s">
        <v>8276</v>
      </c>
      <c r="F1047" s="60">
        <f t="shared" si="33"/>
        <v>48</v>
      </c>
      <c r="G1047" s="345" t="s">
        <v>1160</v>
      </c>
      <c r="H1047" s="345">
        <v>1</v>
      </c>
      <c r="S1047" t="s">
        <v>4427</v>
      </c>
      <c r="T1047" t="str">
        <f t="shared" si="32"/>
        <v>03</v>
      </c>
      <c r="U1047" s="22" t="s">
        <v>2359</v>
      </c>
      <c r="V1047" s="80" t="s">
        <v>2360</v>
      </c>
      <c r="W1047" s="80" t="s">
        <v>5047</v>
      </c>
    </row>
    <row r="1048" spans="1:23">
      <c r="A1048" s="6">
        <v>1047</v>
      </c>
      <c r="B1048" s="7" t="s">
        <v>1498</v>
      </c>
      <c r="C1048" s="345" t="s">
        <v>2270</v>
      </c>
      <c r="D1048" s="343" t="s">
        <v>7110</v>
      </c>
      <c r="E1048" s="22" t="s">
        <v>8276</v>
      </c>
      <c r="F1048" s="60">
        <f t="shared" si="33"/>
        <v>48</v>
      </c>
      <c r="G1048" s="345" t="s">
        <v>1160</v>
      </c>
      <c r="H1048" s="345" t="s">
        <v>241</v>
      </c>
      <c r="S1048" t="s">
        <v>4428</v>
      </c>
      <c r="T1048" t="str">
        <f t="shared" si="32"/>
        <v>03</v>
      </c>
      <c r="U1048" s="22" t="s">
        <v>2359</v>
      </c>
      <c r="V1048" s="80" t="s">
        <v>2360</v>
      </c>
      <c r="W1048" s="80" t="s">
        <v>5122</v>
      </c>
    </row>
    <row r="1049" spans="1:23">
      <c r="A1049" s="6">
        <v>1048</v>
      </c>
      <c r="B1049" s="7" t="s">
        <v>1499</v>
      </c>
      <c r="C1049" s="345" t="s">
        <v>7529</v>
      </c>
      <c r="D1049" s="343" t="s">
        <v>7111</v>
      </c>
      <c r="E1049" s="22" t="s">
        <v>8276</v>
      </c>
      <c r="F1049" s="60">
        <f t="shared" si="33"/>
        <v>48</v>
      </c>
      <c r="G1049" s="345" t="s">
        <v>1160</v>
      </c>
      <c r="H1049" s="345">
        <v>1</v>
      </c>
      <c r="S1049" t="s">
        <v>4429</v>
      </c>
      <c r="T1049" t="str">
        <f t="shared" si="32"/>
        <v>03</v>
      </c>
      <c r="U1049" s="22" t="s">
        <v>2359</v>
      </c>
      <c r="V1049" s="80" t="s">
        <v>2360</v>
      </c>
      <c r="W1049" s="80" t="s">
        <v>5062</v>
      </c>
    </row>
    <row r="1050" spans="1:23">
      <c r="A1050" s="6">
        <v>1049</v>
      </c>
      <c r="B1050" s="7" t="s">
        <v>1500</v>
      </c>
      <c r="C1050" s="345" t="s">
        <v>7530</v>
      </c>
      <c r="D1050" s="343" t="s">
        <v>7112</v>
      </c>
      <c r="E1050" s="22" t="s">
        <v>8276</v>
      </c>
      <c r="F1050" s="60">
        <f t="shared" si="33"/>
        <v>48</v>
      </c>
      <c r="G1050" s="345" t="s">
        <v>1160</v>
      </c>
      <c r="H1050" s="345" t="s">
        <v>247</v>
      </c>
      <c r="S1050" t="s">
        <v>4430</v>
      </c>
      <c r="T1050" t="str">
        <f t="shared" si="32"/>
        <v>03</v>
      </c>
      <c r="U1050" s="22" t="s">
        <v>2359</v>
      </c>
      <c r="V1050" s="80" t="s">
        <v>2360</v>
      </c>
      <c r="W1050" s="80" t="s">
        <v>5123</v>
      </c>
    </row>
    <row r="1051" spans="1:23">
      <c r="A1051" s="6">
        <v>1050</v>
      </c>
      <c r="B1051" s="7" t="s">
        <v>1501</v>
      </c>
      <c r="C1051" s="345" t="s">
        <v>7531</v>
      </c>
      <c r="D1051" s="343" t="s">
        <v>7113</v>
      </c>
      <c r="E1051" s="22" t="s">
        <v>8276</v>
      </c>
      <c r="F1051" s="60">
        <f t="shared" si="33"/>
        <v>48</v>
      </c>
      <c r="G1051" s="345" t="s">
        <v>1160</v>
      </c>
      <c r="H1051" s="345">
        <v>1</v>
      </c>
      <c r="S1051" t="s">
        <v>4431</v>
      </c>
      <c r="T1051" t="str">
        <f t="shared" si="32"/>
        <v>03</v>
      </c>
      <c r="U1051" s="22" t="s">
        <v>2359</v>
      </c>
      <c r="V1051" s="80" t="s">
        <v>2360</v>
      </c>
      <c r="W1051" s="80" t="s">
        <v>4597</v>
      </c>
    </row>
    <row r="1052" spans="1:23">
      <c r="A1052" s="6">
        <v>1051</v>
      </c>
      <c r="B1052" s="7" t="s">
        <v>1502</v>
      </c>
      <c r="C1052" s="345" t="s">
        <v>7532</v>
      </c>
      <c r="D1052" s="343" t="s">
        <v>7114</v>
      </c>
      <c r="E1052" s="22" t="s">
        <v>8276</v>
      </c>
      <c r="F1052" s="60">
        <f t="shared" si="33"/>
        <v>48</v>
      </c>
      <c r="G1052" s="345" t="s">
        <v>1160</v>
      </c>
      <c r="H1052" s="345">
        <v>1</v>
      </c>
      <c r="S1052" t="s">
        <v>4432</v>
      </c>
      <c r="T1052" t="str">
        <f t="shared" si="32"/>
        <v>03</v>
      </c>
      <c r="U1052" s="22" t="s">
        <v>2359</v>
      </c>
      <c r="V1052" s="80" t="s">
        <v>2360</v>
      </c>
      <c r="W1052" s="80" t="s">
        <v>4798</v>
      </c>
    </row>
    <row r="1053" spans="1:23">
      <c r="A1053" s="6">
        <v>1052</v>
      </c>
      <c r="B1053" s="7" t="s">
        <v>1503</v>
      </c>
      <c r="C1053" s="345" t="s">
        <v>7533</v>
      </c>
      <c r="D1053" s="343" t="s">
        <v>7115</v>
      </c>
      <c r="E1053" s="22" t="s">
        <v>8276</v>
      </c>
      <c r="F1053" s="60">
        <f t="shared" si="33"/>
        <v>48</v>
      </c>
      <c r="G1053" s="345" t="s">
        <v>1149</v>
      </c>
      <c r="H1053" s="345">
        <v>1</v>
      </c>
      <c r="S1053" t="s">
        <v>4433</v>
      </c>
      <c r="T1053" t="str">
        <f t="shared" si="32"/>
        <v>03</v>
      </c>
      <c r="U1053" s="22" t="s">
        <v>2359</v>
      </c>
      <c r="V1053" s="80" t="s">
        <v>2360</v>
      </c>
      <c r="W1053" s="80" t="s">
        <v>5124</v>
      </c>
    </row>
    <row r="1054" spans="1:23">
      <c r="A1054" s="6">
        <v>1053</v>
      </c>
      <c r="B1054" s="7" t="s">
        <v>1504</v>
      </c>
      <c r="C1054" s="345" t="s">
        <v>7534</v>
      </c>
      <c r="D1054" s="343" t="s">
        <v>7116</v>
      </c>
      <c r="E1054" s="22" t="s">
        <v>8276</v>
      </c>
      <c r="F1054" s="60">
        <f t="shared" si="33"/>
        <v>48</v>
      </c>
      <c r="G1054" s="345" t="s">
        <v>1149</v>
      </c>
      <c r="H1054" s="345">
        <v>1</v>
      </c>
      <c r="S1054" t="s">
        <v>4434</v>
      </c>
      <c r="T1054" t="str">
        <f t="shared" si="32"/>
        <v>03</v>
      </c>
      <c r="U1054" s="22" t="s">
        <v>2359</v>
      </c>
      <c r="V1054" s="80" t="s">
        <v>2360</v>
      </c>
      <c r="W1054" s="80" t="s">
        <v>5079</v>
      </c>
    </row>
    <row r="1055" spans="1:23">
      <c r="A1055" s="6">
        <v>1054</v>
      </c>
      <c r="B1055" s="7" t="s">
        <v>1505</v>
      </c>
      <c r="C1055" s="345" t="s">
        <v>7535</v>
      </c>
      <c r="D1055" s="343" t="s">
        <v>7117</v>
      </c>
      <c r="E1055" s="22" t="s">
        <v>8276</v>
      </c>
      <c r="F1055" s="60">
        <f t="shared" si="33"/>
        <v>48</v>
      </c>
      <c r="G1055" s="345" t="s">
        <v>1149</v>
      </c>
      <c r="H1055" s="345">
        <v>1</v>
      </c>
      <c r="S1055" t="s">
        <v>4435</v>
      </c>
      <c r="T1055" t="str">
        <f t="shared" si="32"/>
        <v>03</v>
      </c>
      <c r="U1055" s="22" t="s">
        <v>2359</v>
      </c>
      <c r="V1055" s="80" t="s">
        <v>2360</v>
      </c>
      <c r="W1055" s="80" t="s">
        <v>5125</v>
      </c>
    </row>
    <row r="1056" spans="1:23">
      <c r="A1056" s="6">
        <v>1055</v>
      </c>
      <c r="B1056" s="7" t="s">
        <v>1506</v>
      </c>
      <c r="C1056" s="345" t="s">
        <v>7536</v>
      </c>
      <c r="D1056" s="343" t="s">
        <v>7118</v>
      </c>
      <c r="E1056" s="22" t="s">
        <v>8276</v>
      </c>
      <c r="F1056" s="60">
        <f t="shared" si="33"/>
        <v>48</v>
      </c>
      <c r="G1056" s="345" t="s">
        <v>1149</v>
      </c>
      <c r="H1056" s="345">
        <v>1</v>
      </c>
      <c r="S1056" t="s">
        <v>4436</v>
      </c>
      <c r="T1056" t="str">
        <f t="shared" si="32"/>
        <v>01</v>
      </c>
      <c r="U1056" s="22" t="s">
        <v>2359</v>
      </c>
      <c r="V1056" s="80" t="s">
        <v>2360</v>
      </c>
      <c r="W1056" s="80" t="s">
        <v>4918</v>
      </c>
    </row>
    <row r="1057" spans="1:23">
      <c r="A1057" s="6">
        <v>1056</v>
      </c>
      <c r="B1057" s="7" t="s">
        <v>1507</v>
      </c>
      <c r="C1057" s="345" t="s">
        <v>3119</v>
      </c>
      <c r="D1057" s="343" t="s">
        <v>7119</v>
      </c>
      <c r="E1057" s="22" t="s">
        <v>8276</v>
      </c>
      <c r="F1057" s="60">
        <f t="shared" si="33"/>
        <v>48</v>
      </c>
      <c r="G1057" s="345" t="s">
        <v>1149</v>
      </c>
      <c r="H1057" s="345">
        <v>1</v>
      </c>
      <c r="S1057" t="s">
        <v>4437</v>
      </c>
      <c r="T1057" t="str">
        <f t="shared" si="32"/>
        <v>04</v>
      </c>
      <c r="U1057" s="22" t="s">
        <v>2359</v>
      </c>
      <c r="V1057" s="80" t="s">
        <v>2360</v>
      </c>
      <c r="W1057" s="80" t="s">
        <v>5126</v>
      </c>
    </row>
    <row r="1058" spans="1:23">
      <c r="A1058" s="6">
        <v>1057</v>
      </c>
      <c r="B1058" s="7" t="s">
        <v>1508</v>
      </c>
      <c r="C1058" s="345" t="s">
        <v>7537</v>
      </c>
      <c r="D1058" s="343" t="s">
        <v>7120</v>
      </c>
      <c r="E1058" s="22" t="s">
        <v>8276</v>
      </c>
      <c r="F1058" s="60">
        <f t="shared" si="33"/>
        <v>48</v>
      </c>
      <c r="G1058" s="345" t="s">
        <v>1149</v>
      </c>
      <c r="H1058" s="345">
        <v>1</v>
      </c>
      <c r="S1058" t="s">
        <v>4438</v>
      </c>
      <c r="T1058" t="str">
        <f t="shared" si="32"/>
        <v>03</v>
      </c>
      <c r="U1058" s="22" t="s">
        <v>2359</v>
      </c>
      <c r="V1058" s="80" t="s">
        <v>2360</v>
      </c>
      <c r="W1058" s="80" t="s">
        <v>5127</v>
      </c>
    </row>
    <row r="1059" spans="1:23">
      <c r="A1059" s="6">
        <v>1058</v>
      </c>
      <c r="B1059" s="7" t="s">
        <v>1509</v>
      </c>
      <c r="C1059" s="345" t="s">
        <v>7538</v>
      </c>
      <c r="D1059" s="343" t="s">
        <v>7121</v>
      </c>
      <c r="E1059" s="22" t="s">
        <v>8276</v>
      </c>
      <c r="F1059" s="60">
        <f t="shared" si="33"/>
        <v>48</v>
      </c>
      <c r="G1059" s="345" t="s">
        <v>1149</v>
      </c>
      <c r="H1059" s="345">
        <v>1</v>
      </c>
      <c r="S1059" t="s">
        <v>4439</v>
      </c>
      <c r="T1059" t="str">
        <f t="shared" si="32"/>
        <v>02</v>
      </c>
      <c r="U1059" s="22" t="s">
        <v>2359</v>
      </c>
      <c r="V1059" s="80" t="s">
        <v>2360</v>
      </c>
      <c r="W1059" s="80" t="s">
        <v>5128</v>
      </c>
    </row>
    <row r="1060" spans="1:23">
      <c r="A1060" s="6">
        <v>1059</v>
      </c>
      <c r="B1060" s="7" t="s">
        <v>1510</v>
      </c>
      <c r="C1060" s="345" t="s">
        <v>7539</v>
      </c>
      <c r="D1060" s="343" t="s">
        <v>7122</v>
      </c>
      <c r="E1060" s="22" t="s">
        <v>8276</v>
      </c>
      <c r="F1060" s="60">
        <f t="shared" si="33"/>
        <v>48</v>
      </c>
      <c r="G1060" s="345" t="s">
        <v>1149</v>
      </c>
      <c r="H1060" s="345">
        <v>1</v>
      </c>
      <c r="S1060" t="s">
        <v>4440</v>
      </c>
      <c r="T1060" t="str">
        <f t="shared" si="32"/>
        <v>03</v>
      </c>
      <c r="U1060" s="22" t="s">
        <v>2359</v>
      </c>
      <c r="V1060" s="80" t="s">
        <v>2360</v>
      </c>
      <c r="W1060" s="80" t="s">
        <v>4855</v>
      </c>
    </row>
    <row r="1061" spans="1:23">
      <c r="A1061" s="6">
        <v>1060</v>
      </c>
      <c r="B1061" s="7" t="s">
        <v>1511</v>
      </c>
      <c r="C1061" s="345" t="s">
        <v>7540</v>
      </c>
      <c r="D1061" s="343" t="s">
        <v>7123</v>
      </c>
      <c r="E1061" s="22" t="s">
        <v>8276</v>
      </c>
      <c r="F1061" s="60">
        <f t="shared" si="33"/>
        <v>48</v>
      </c>
      <c r="G1061" s="345" t="s">
        <v>1163</v>
      </c>
      <c r="H1061" s="345">
        <v>1</v>
      </c>
      <c r="S1061" t="s">
        <v>4441</v>
      </c>
      <c r="T1061" t="str">
        <f t="shared" si="32"/>
        <v>03</v>
      </c>
      <c r="U1061" s="22" t="s">
        <v>2359</v>
      </c>
      <c r="V1061" s="80" t="s">
        <v>2360</v>
      </c>
      <c r="W1061" s="80" t="s">
        <v>5129</v>
      </c>
    </row>
    <row r="1062" spans="1:23">
      <c r="A1062" s="6">
        <v>1061</v>
      </c>
      <c r="B1062" s="7" t="s">
        <v>1512</v>
      </c>
      <c r="C1062" s="344" t="s">
        <v>7541</v>
      </c>
      <c r="D1062" s="343" t="s">
        <v>7124</v>
      </c>
      <c r="E1062" s="22" t="s">
        <v>8276</v>
      </c>
      <c r="F1062" s="60">
        <f t="shared" si="33"/>
        <v>48</v>
      </c>
      <c r="G1062" s="344" t="s">
        <v>1163</v>
      </c>
      <c r="H1062">
        <v>2</v>
      </c>
      <c r="S1062" t="s">
        <v>4442</v>
      </c>
      <c r="T1062" t="str">
        <f t="shared" si="32"/>
        <v>02</v>
      </c>
      <c r="U1062" s="22" t="s">
        <v>2359</v>
      </c>
      <c r="V1062" s="22" t="s">
        <v>2360</v>
      </c>
      <c r="W1062" t="s">
        <v>5107</v>
      </c>
    </row>
    <row r="1063" spans="1:23">
      <c r="A1063" s="6">
        <v>1062</v>
      </c>
      <c r="B1063" s="7" t="s">
        <v>1513</v>
      </c>
      <c r="C1063" s="344" t="s">
        <v>7542</v>
      </c>
      <c r="D1063" s="343" t="s">
        <v>7125</v>
      </c>
      <c r="E1063" s="22" t="s">
        <v>8276</v>
      </c>
      <c r="F1063" s="60">
        <f t="shared" si="33"/>
        <v>48</v>
      </c>
      <c r="G1063" s="344" t="s">
        <v>1163</v>
      </c>
      <c r="H1063">
        <v>1</v>
      </c>
      <c r="S1063" t="s">
        <v>4443</v>
      </c>
      <c r="T1063" t="str">
        <f t="shared" si="32"/>
        <v>04</v>
      </c>
      <c r="U1063" s="22" t="s">
        <v>2359</v>
      </c>
      <c r="V1063" s="22" t="s">
        <v>2360</v>
      </c>
      <c r="W1063" t="s">
        <v>5130</v>
      </c>
    </row>
    <row r="1064" spans="1:23">
      <c r="A1064" s="6">
        <v>1063</v>
      </c>
      <c r="B1064" s="7" t="s">
        <v>1514</v>
      </c>
      <c r="C1064" s="344" t="s">
        <v>7543</v>
      </c>
      <c r="D1064" s="343" t="s">
        <v>7126</v>
      </c>
      <c r="E1064" s="22" t="s">
        <v>8276</v>
      </c>
      <c r="F1064" s="60">
        <f t="shared" si="33"/>
        <v>48</v>
      </c>
      <c r="G1064" s="344" t="s">
        <v>7654</v>
      </c>
      <c r="H1064">
        <v>1</v>
      </c>
      <c r="S1064" t="s">
        <v>4444</v>
      </c>
      <c r="T1064" t="str">
        <f t="shared" si="32"/>
        <v>03</v>
      </c>
      <c r="U1064" s="22" t="s">
        <v>2361</v>
      </c>
      <c r="V1064" s="22" t="s">
        <v>2360</v>
      </c>
      <c r="W1064" t="s">
        <v>5131</v>
      </c>
    </row>
    <row r="1065" spans="1:23">
      <c r="A1065" s="6">
        <v>1064</v>
      </c>
      <c r="B1065" s="7" t="s">
        <v>1515</v>
      </c>
      <c r="C1065" s="344" t="s">
        <v>7544</v>
      </c>
      <c r="D1065" s="343" t="s">
        <v>7127</v>
      </c>
      <c r="E1065" s="22" t="s">
        <v>8276</v>
      </c>
      <c r="F1065" s="60">
        <f t="shared" si="33"/>
        <v>48</v>
      </c>
      <c r="G1065" s="344" t="s">
        <v>1162</v>
      </c>
      <c r="H1065" t="s">
        <v>247</v>
      </c>
      <c r="S1065" t="s">
        <v>4445</v>
      </c>
      <c r="T1065" t="str">
        <f t="shared" si="32"/>
        <v>03</v>
      </c>
      <c r="U1065" s="22" t="s">
        <v>2359</v>
      </c>
      <c r="V1065" s="22" t="s">
        <v>2360</v>
      </c>
      <c r="W1065" t="s">
        <v>5132</v>
      </c>
    </row>
    <row r="1066" spans="1:23">
      <c r="A1066" s="6">
        <v>1065</v>
      </c>
      <c r="B1066" s="7" t="s">
        <v>1516</v>
      </c>
      <c r="C1066" s="344" t="s">
        <v>7545</v>
      </c>
      <c r="D1066" s="343" t="s">
        <v>7128</v>
      </c>
      <c r="E1066" s="22" t="s">
        <v>8276</v>
      </c>
      <c r="F1066" s="60">
        <f t="shared" si="33"/>
        <v>48</v>
      </c>
      <c r="G1066" s="344" t="s">
        <v>1162</v>
      </c>
      <c r="H1066">
        <v>1</v>
      </c>
      <c r="S1066" t="s">
        <v>4446</v>
      </c>
      <c r="T1066" t="str">
        <f t="shared" si="32"/>
        <v>04</v>
      </c>
      <c r="U1066" s="22" t="s">
        <v>2359</v>
      </c>
      <c r="V1066" s="22" t="s">
        <v>2360</v>
      </c>
      <c r="W1066" t="s">
        <v>4623</v>
      </c>
    </row>
    <row r="1067" spans="1:23">
      <c r="A1067" s="6">
        <v>1066</v>
      </c>
      <c r="B1067" s="7" t="s">
        <v>1517</v>
      </c>
      <c r="C1067" s="344" t="s">
        <v>7546</v>
      </c>
      <c r="D1067" s="343" t="s">
        <v>7129</v>
      </c>
      <c r="E1067" s="22" t="s">
        <v>8276</v>
      </c>
      <c r="F1067" s="60">
        <f t="shared" si="33"/>
        <v>48</v>
      </c>
      <c r="G1067" s="344" t="s">
        <v>1156</v>
      </c>
      <c r="H1067">
        <v>1</v>
      </c>
      <c r="S1067" t="s">
        <v>4447</v>
      </c>
      <c r="T1067" t="str">
        <f t="shared" si="32"/>
        <v>03</v>
      </c>
      <c r="U1067" s="22" t="s">
        <v>2359</v>
      </c>
      <c r="V1067" s="22" t="s">
        <v>2360</v>
      </c>
      <c r="W1067" t="s">
        <v>4985</v>
      </c>
    </row>
    <row r="1068" spans="1:23">
      <c r="A1068" s="6">
        <v>1067</v>
      </c>
      <c r="B1068" s="7" t="s">
        <v>1518</v>
      </c>
      <c r="C1068" s="344" t="s">
        <v>7547</v>
      </c>
      <c r="D1068" s="343" t="s">
        <v>7130</v>
      </c>
      <c r="E1068" s="22" t="s">
        <v>8276</v>
      </c>
      <c r="F1068" s="60">
        <f t="shared" si="33"/>
        <v>48</v>
      </c>
      <c r="G1068" s="344" t="s">
        <v>1156</v>
      </c>
      <c r="H1068">
        <v>1</v>
      </c>
      <c r="S1068" t="s">
        <v>4448</v>
      </c>
      <c r="T1068" t="str">
        <f t="shared" si="32"/>
        <v>03</v>
      </c>
      <c r="U1068" s="22" t="s">
        <v>2359</v>
      </c>
      <c r="V1068" s="22" t="s">
        <v>2360</v>
      </c>
      <c r="W1068" t="s">
        <v>5094</v>
      </c>
    </row>
    <row r="1069" spans="1:23">
      <c r="A1069" s="6">
        <v>1068</v>
      </c>
      <c r="B1069" s="7" t="s">
        <v>1519</v>
      </c>
      <c r="C1069" s="344" t="s">
        <v>7548</v>
      </c>
      <c r="D1069" s="343" t="s">
        <v>7131</v>
      </c>
      <c r="E1069" s="22" t="s">
        <v>8276</v>
      </c>
      <c r="F1069" s="60">
        <f t="shared" si="33"/>
        <v>48</v>
      </c>
      <c r="G1069" s="344" t="s">
        <v>1156</v>
      </c>
      <c r="H1069">
        <v>1</v>
      </c>
      <c r="S1069" t="s">
        <v>4449</v>
      </c>
      <c r="T1069" t="str">
        <f t="shared" si="32"/>
        <v>03</v>
      </c>
      <c r="U1069" s="22" t="s">
        <v>2359</v>
      </c>
      <c r="V1069" s="22" t="s">
        <v>2360</v>
      </c>
      <c r="W1069" t="s">
        <v>4753</v>
      </c>
    </row>
    <row r="1070" spans="1:23">
      <c r="A1070" s="6">
        <v>1069</v>
      </c>
      <c r="B1070" s="7" t="s">
        <v>1520</v>
      </c>
      <c r="C1070" s="344" t="s">
        <v>7549</v>
      </c>
      <c r="D1070" s="343" t="s">
        <v>7132</v>
      </c>
      <c r="E1070" s="22" t="s">
        <v>8276</v>
      </c>
      <c r="F1070" s="60">
        <f t="shared" si="33"/>
        <v>48</v>
      </c>
      <c r="G1070" s="344" t="s">
        <v>1156</v>
      </c>
      <c r="H1070">
        <v>1</v>
      </c>
      <c r="S1070" t="s">
        <v>4450</v>
      </c>
      <c r="T1070" t="str">
        <f t="shared" si="32"/>
        <v>03</v>
      </c>
      <c r="U1070" s="22" t="s">
        <v>2359</v>
      </c>
      <c r="V1070" s="22" t="s">
        <v>2360</v>
      </c>
      <c r="W1070" t="s">
        <v>5133</v>
      </c>
    </row>
    <row r="1071" spans="1:23">
      <c r="A1071" s="6">
        <v>1070</v>
      </c>
      <c r="B1071" s="7" t="s">
        <v>1521</v>
      </c>
      <c r="C1071" s="344" t="s">
        <v>7550</v>
      </c>
      <c r="D1071" s="343" t="s">
        <v>7133</v>
      </c>
      <c r="E1071" s="22" t="s">
        <v>8276</v>
      </c>
      <c r="F1071" s="60">
        <f t="shared" si="33"/>
        <v>48</v>
      </c>
      <c r="G1071" s="344" t="s">
        <v>1156</v>
      </c>
      <c r="H1071">
        <v>1</v>
      </c>
      <c r="S1071" t="s">
        <v>4451</v>
      </c>
      <c r="T1071" t="str">
        <f t="shared" si="32"/>
        <v>03</v>
      </c>
      <c r="U1071" s="22" t="s">
        <v>2359</v>
      </c>
      <c r="V1071" s="22" t="s">
        <v>2360</v>
      </c>
      <c r="W1071" t="s">
        <v>5101</v>
      </c>
    </row>
    <row r="1072" spans="1:23">
      <c r="A1072" s="6">
        <v>1071</v>
      </c>
      <c r="B1072" s="7" t="s">
        <v>1522</v>
      </c>
      <c r="C1072" s="344" t="s">
        <v>7551</v>
      </c>
      <c r="D1072" s="343" t="s">
        <v>7134</v>
      </c>
      <c r="E1072" s="22" t="s">
        <v>8276</v>
      </c>
      <c r="F1072" s="60">
        <f t="shared" si="33"/>
        <v>48</v>
      </c>
      <c r="G1072" s="344" t="s">
        <v>2291</v>
      </c>
      <c r="H1072">
        <v>1</v>
      </c>
      <c r="S1072" t="s">
        <v>4452</v>
      </c>
      <c r="T1072" t="str">
        <f t="shared" si="32"/>
        <v>04</v>
      </c>
      <c r="U1072" s="22" t="s">
        <v>2359</v>
      </c>
      <c r="V1072" s="22" t="s">
        <v>2360</v>
      </c>
      <c r="W1072" t="s">
        <v>5134</v>
      </c>
    </row>
    <row r="1073" spans="1:23">
      <c r="A1073" s="6">
        <v>1072</v>
      </c>
      <c r="B1073" s="7" t="s">
        <v>1523</v>
      </c>
      <c r="C1073" s="344" t="s">
        <v>7552</v>
      </c>
      <c r="D1073" s="343" t="s">
        <v>7135</v>
      </c>
      <c r="E1073" s="22" t="s">
        <v>8276</v>
      </c>
      <c r="F1073" s="60">
        <f t="shared" si="33"/>
        <v>48</v>
      </c>
      <c r="G1073" s="344" t="s">
        <v>1167</v>
      </c>
      <c r="H1073">
        <v>1</v>
      </c>
      <c r="S1073" t="s">
        <v>4453</v>
      </c>
      <c r="T1073" t="str">
        <f t="shared" si="32"/>
        <v>04</v>
      </c>
      <c r="U1073" s="22" t="s">
        <v>2359</v>
      </c>
      <c r="V1073" s="22" t="s">
        <v>2360</v>
      </c>
      <c r="W1073" t="s">
        <v>5126</v>
      </c>
    </row>
    <row r="1074" spans="1:23">
      <c r="A1074" s="6">
        <v>1073</v>
      </c>
      <c r="B1074" s="7" t="s">
        <v>1524</v>
      </c>
      <c r="C1074" s="344" t="s">
        <v>7553</v>
      </c>
      <c r="D1074" s="343" t="s">
        <v>7136</v>
      </c>
      <c r="E1074" s="22" t="s">
        <v>8276</v>
      </c>
      <c r="F1074" s="60">
        <f t="shared" si="33"/>
        <v>48</v>
      </c>
      <c r="G1074" s="344" t="s">
        <v>1167</v>
      </c>
      <c r="H1074">
        <v>1</v>
      </c>
      <c r="S1074" t="s">
        <v>4454</v>
      </c>
      <c r="T1074" t="str">
        <f t="shared" si="32"/>
        <v>03</v>
      </c>
      <c r="U1074" s="22" t="s">
        <v>2359</v>
      </c>
      <c r="V1074" s="22" t="s">
        <v>2360</v>
      </c>
      <c r="W1074" t="s">
        <v>5133</v>
      </c>
    </row>
    <row r="1075" spans="1:23">
      <c r="A1075" s="6">
        <v>1074</v>
      </c>
      <c r="B1075" s="7" t="s">
        <v>1525</v>
      </c>
      <c r="C1075" s="344" t="s">
        <v>7554</v>
      </c>
      <c r="D1075" s="343" t="s">
        <v>7137</v>
      </c>
      <c r="E1075" s="22" t="s">
        <v>8276</v>
      </c>
      <c r="F1075" s="60">
        <f t="shared" si="33"/>
        <v>48</v>
      </c>
      <c r="G1075" s="344" t="s">
        <v>1167</v>
      </c>
      <c r="H1075">
        <v>1</v>
      </c>
      <c r="S1075" t="s">
        <v>4455</v>
      </c>
      <c r="T1075" t="str">
        <f t="shared" si="32"/>
        <v>03</v>
      </c>
      <c r="U1075" s="22" t="s">
        <v>2359</v>
      </c>
      <c r="V1075" s="22" t="s">
        <v>2360</v>
      </c>
      <c r="W1075" t="s">
        <v>5135</v>
      </c>
    </row>
    <row r="1076" spans="1:23">
      <c r="A1076" s="6">
        <v>1075</v>
      </c>
      <c r="B1076" s="7" t="s">
        <v>1526</v>
      </c>
      <c r="C1076" s="344" t="s">
        <v>7555</v>
      </c>
      <c r="D1076" s="343" t="s">
        <v>7138</v>
      </c>
      <c r="E1076" s="22" t="s">
        <v>8276</v>
      </c>
      <c r="F1076" s="60">
        <f t="shared" si="33"/>
        <v>48</v>
      </c>
      <c r="G1076" s="344" t="s">
        <v>1167</v>
      </c>
      <c r="H1076" s="344">
        <v>1</v>
      </c>
      <c r="S1076" t="s">
        <v>4456</v>
      </c>
      <c r="T1076" t="str">
        <f t="shared" si="32"/>
        <v>03</v>
      </c>
      <c r="U1076" s="22" t="s">
        <v>2359</v>
      </c>
      <c r="V1076" s="22" t="s">
        <v>2360</v>
      </c>
      <c r="W1076" s="22" t="s">
        <v>4692</v>
      </c>
    </row>
    <row r="1077" spans="1:23">
      <c r="A1077" s="6">
        <v>1076</v>
      </c>
      <c r="B1077" s="7" t="s">
        <v>1527</v>
      </c>
      <c r="C1077" s="344" t="s">
        <v>7556</v>
      </c>
      <c r="D1077" s="343" t="s">
        <v>7139</v>
      </c>
      <c r="E1077" s="22" t="s">
        <v>8276</v>
      </c>
      <c r="F1077" s="60">
        <f t="shared" si="33"/>
        <v>48</v>
      </c>
      <c r="G1077" s="344" t="s">
        <v>1167</v>
      </c>
      <c r="H1077" s="344">
        <v>1</v>
      </c>
      <c r="S1077" t="s">
        <v>4457</v>
      </c>
      <c r="T1077" t="str">
        <f t="shared" si="32"/>
        <v>03</v>
      </c>
      <c r="U1077" s="22" t="s">
        <v>2359</v>
      </c>
      <c r="V1077" s="22" t="s">
        <v>2360</v>
      </c>
      <c r="W1077" s="22" t="s">
        <v>5136</v>
      </c>
    </row>
    <row r="1078" spans="1:23">
      <c r="A1078" s="6">
        <v>1077</v>
      </c>
      <c r="B1078" s="7" t="s">
        <v>1528</v>
      </c>
      <c r="C1078" s="344" t="s">
        <v>7557</v>
      </c>
      <c r="D1078" s="343" t="s">
        <v>7140</v>
      </c>
      <c r="E1078" s="22" t="s">
        <v>8276</v>
      </c>
      <c r="F1078" s="60">
        <f t="shared" si="33"/>
        <v>48</v>
      </c>
      <c r="G1078" s="344" t="s">
        <v>1158</v>
      </c>
      <c r="H1078" s="344">
        <v>1</v>
      </c>
      <c r="S1078" t="s">
        <v>4458</v>
      </c>
      <c r="T1078" t="str">
        <f t="shared" si="32"/>
        <v>98</v>
      </c>
      <c r="U1078" s="22" t="s">
        <v>2359</v>
      </c>
      <c r="V1078" s="22" t="s">
        <v>2360</v>
      </c>
      <c r="W1078" s="22">
        <v>981119</v>
      </c>
    </row>
    <row r="1079" spans="1:23">
      <c r="A1079" s="6">
        <v>1078</v>
      </c>
      <c r="B1079" s="7" t="s">
        <v>1529</v>
      </c>
      <c r="C1079" s="344" t="s">
        <v>7558</v>
      </c>
      <c r="D1079" s="343" t="s">
        <v>7141</v>
      </c>
      <c r="E1079" s="22" t="s">
        <v>8276</v>
      </c>
      <c r="F1079" s="60">
        <f t="shared" si="33"/>
        <v>48</v>
      </c>
      <c r="G1079" s="344" t="s">
        <v>1158</v>
      </c>
      <c r="H1079" s="344">
        <v>1</v>
      </c>
      <c r="S1079" t="s">
        <v>4459</v>
      </c>
      <c r="T1079" t="str">
        <f t="shared" si="32"/>
        <v>03</v>
      </c>
      <c r="U1079" s="22" t="s">
        <v>2359</v>
      </c>
      <c r="V1079" s="22" t="s">
        <v>2360</v>
      </c>
      <c r="W1079" s="22" t="s">
        <v>5137</v>
      </c>
    </row>
    <row r="1080" spans="1:23">
      <c r="A1080" s="6">
        <v>1079</v>
      </c>
      <c r="B1080" s="7" t="s">
        <v>1530</v>
      </c>
      <c r="C1080" s="344" t="s">
        <v>7559</v>
      </c>
      <c r="D1080" s="343" t="s">
        <v>7142</v>
      </c>
      <c r="E1080" s="22" t="s">
        <v>8276</v>
      </c>
      <c r="F1080" s="60">
        <f t="shared" si="33"/>
        <v>48</v>
      </c>
      <c r="G1080" s="344" t="s">
        <v>1142</v>
      </c>
      <c r="H1080" s="344">
        <v>1</v>
      </c>
      <c r="S1080" t="s">
        <v>3763</v>
      </c>
      <c r="T1080" t="str">
        <f t="shared" si="32"/>
        <v>03</v>
      </c>
      <c r="U1080" s="22" t="s">
        <v>2359</v>
      </c>
      <c r="V1080" s="22" t="s">
        <v>2360</v>
      </c>
      <c r="W1080" s="22" t="s">
        <v>5138</v>
      </c>
    </row>
    <row r="1081" spans="1:23">
      <c r="A1081" s="6">
        <v>1080</v>
      </c>
      <c r="B1081" s="7" t="s">
        <v>1531</v>
      </c>
      <c r="C1081" s="344" t="s">
        <v>2027</v>
      </c>
      <c r="D1081" s="343" t="s">
        <v>7143</v>
      </c>
      <c r="E1081" s="22" t="s">
        <v>8276</v>
      </c>
      <c r="F1081" s="60">
        <f t="shared" si="33"/>
        <v>48</v>
      </c>
      <c r="G1081" s="344" t="s">
        <v>1170</v>
      </c>
      <c r="H1081" s="344" t="s">
        <v>241</v>
      </c>
      <c r="S1081" t="s">
        <v>4460</v>
      </c>
      <c r="T1081" t="str">
        <f t="shared" si="32"/>
        <v>02</v>
      </c>
      <c r="U1081" s="22" t="s">
        <v>2359</v>
      </c>
      <c r="V1081" s="22" t="s">
        <v>2360</v>
      </c>
      <c r="W1081" s="22" t="s">
        <v>5139</v>
      </c>
    </row>
    <row r="1082" spans="1:23">
      <c r="A1082" s="6">
        <v>1081</v>
      </c>
      <c r="B1082" s="7" t="s">
        <v>1532</v>
      </c>
      <c r="C1082" s="344" t="s">
        <v>2026</v>
      </c>
      <c r="D1082" s="343" t="s">
        <v>7144</v>
      </c>
      <c r="E1082" s="22" t="s">
        <v>8276</v>
      </c>
      <c r="F1082" s="60">
        <f t="shared" si="33"/>
        <v>48</v>
      </c>
      <c r="G1082" s="344" t="s">
        <v>1170</v>
      </c>
      <c r="H1082" s="344" t="s">
        <v>247</v>
      </c>
      <c r="S1082" t="s">
        <v>4461</v>
      </c>
      <c r="T1082" t="str">
        <f t="shared" si="32"/>
        <v>03</v>
      </c>
      <c r="U1082" s="22" t="s">
        <v>2359</v>
      </c>
      <c r="V1082" s="22" t="s">
        <v>2360</v>
      </c>
      <c r="W1082" s="22" t="s">
        <v>5140</v>
      </c>
    </row>
    <row r="1083" spans="1:23">
      <c r="A1083" s="6">
        <v>1082</v>
      </c>
      <c r="B1083" s="7" t="s">
        <v>1533</v>
      </c>
      <c r="C1083" s="344" t="s">
        <v>3142</v>
      </c>
      <c r="D1083" s="343" t="s">
        <v>7145</v>
      </c>
      <c r="E1083" s="22" t="s">
        <v>8276</v>
      </c>
      <c r="F1083" s="60">
        <f t="shared" si="33"/>
        <v>48</v>
      </c>
      <c r="G1083" s="344" t="s">
        <v>1170</v>
      </c>
      <c r="H1083" s="344">
        <v>3</v>
      </c>
      <c r="S1083" t="s">
        <v>4462</v>
      </c>
      <c r="T1083" t="str">
        <f t="shared" si="32"/>
        <v>03</v>
      </c>
      <c r="U1083" s="22" t="s">
        <v>2359</v>
      </c>
      <c r="V1083" s="22" t="s">
        <v>2360</v>
      </c>
      <c r="W1083" s="22" t="s">
        <v>5085</v>
      </c>
    </row>
    <row r="1084" spans="1:23">
      <c r="A1084" s="6">
        <v>1083</v>
      </c>
      <c r="B1084" s="7" t="s">
        <v>1534</v>
      </c>
      <c r="C1084" s="344" t="s">
        <v>7560</v>
      </c>
      <c r="D1084" s="343" t="s">
        <v>7146</v>
      </c>
      <c r="E1084" s="22" t="s">
        <v>8276</v>
      </c>
      <c r="F1084" s="60">
        <f t="shared" si="33"/>
        <v>48</v>
      </c>
      <c r="G1084" s="344" t="s">
        <v>1170</v>
      </c>
      <c r="H1084" s="344">
        <v>2</v>
      </c>
      <c r="S1084" t="s">
        <v>4463</v>
      </c>
      <c r="T1084" t="str">
        <f t="shared" si="32"/>
        <v>04</v>
      </c>
      <c r="U1084" s="22" t="s">
        <v>2359</v>
      </c>
      <c r="V1084" s="22" t="s">
        <v>2360</v>
      </c>
      <c r="W1084" s="22" t="s">
        <v>4843</v>
      </c>
    </row>
    <row r="1085" spans="1:23">
      <c r="A1085" s="6">
        <v>1084</v>
      </c>
      <c r="B1085" s="7" t="s">
        <v>1535</v>
      </c>
      <c r="C1085" s="344" t="s">
        <v>7561</v>
      </c>
      <c r="D1085" s="343" t="s">
        <v>7147</v>
      </c>
      <c r="E1085" s="22" t="s">
        <v>8276</v>
      </c>
      <c r="F1085" s="60">
        <f t="shared" si="33"/>
        <v>48</v>
      </c>
      <c r="G1085" s="344" t="s">
        <v>1170</v>
      </c>
      <c r="H1085" s="344">
        <v>1</v>
      </c>
      <c r="S1085" t="s">
        <v>4464</v>
      </c>
      <c r="T1085" t="str">
        <f t="shared" si="32"/>
        <v>03</v>
      </c>
      <c r="U1085" s="22" t="s">
        <v>2359</v>
      </c>
      <c r="V1085" s="22" t="s">
        <v>2360</v>
      </c>
      <c r="W1085" s="22" t="s">
        <v>5080</v>
      </c>
    </row>
    <row r="1086" spans="1:23">
      <c r="A1086" s="6">
        <v>1085</v>
      </c>
      <c r="B1086" s="7" t="s">
        <v>1536</v>
      </c>
      <c r="C1086" s="344" t="s">
        <v>7562</v>
      </c>
      <c r="D1086" s="343" t="s">
        <v>7148</v>
      </c>
      <c r="E1086" s="22" t="s">
        <v>8276</v>
      </c>
      <c r="F1086" s="60">
        <f t="shared" si="33"/>
        <v>48</v>
      </c>
      <c r="G1086" s="344" t="s">
        <v>1172</v>
      </c>
      <c r="H1086" s="344">
        <v>1</v>
      </c>
      <c r="S1086" t="s">
        <v>4465</v>
      </c>
      <c r="T1086" t="str">
        <f t="shared" si="32"/>
        <v>99</v>
      </c>
      <c r="U1086" s="22" t="s">
        <v>2359</v>
      </c>
      <c r="V1086" s="22" t="s">
        <v>2360</v>
      </c>
      <c r="W1086" s="22" t="s">
        <v>2370</v>
      </c>
    </row>
    <row r="1087" spans="1:23">
      <c r="A1087" s="6">
        <v>1086</v>
      </c>
      <c r="B1087" s="7" t="s">
        <v>1537</v>
      </c>
      <c r="C1087" s="344" t="s">
        <v>7563</v>
      </c>
      <c r="D1087" s="343" t="s">
        <v>7149</v>
      </c>
      <c r="E1087" s="22" t="s">
        <v>8276</v>
      </c>
      <c r="F1087" s="60">
        <f t="shared" si="33"/>
        <v>48</v>
      </c>
      <c r="G1087" s="344" t="s">
        <v>1172</v>
      </c>
      <c r="H1087" s="344">
        <v>1</v>
      </c>
      <c r="S1087" t="s">
        <v>4466</v>
      </c>
      <c r="T1087" t="str">
        <f t="shared" si="32"/>
        <v>98</v>
      </c>
      <c r="U1087" s="22" t="s">
        <v>2359</v>
      </c>
      <c r="V1087" s="22" t="s">
        <v>2360</v>
      </c>
      <c r="W1087" s="22" t="s">
        <v>2629</v>
      </c>
    </row>
    <row r="1088" spans="1:23">
      <c r="A1088" s="6">
        <v>1087</v>
      </c>
      <c r="B1088" s="7" t="s">
        <v>1538</v>
      </c>
      <c r="C1088" s="344" t="s">
        <v>3377</v>
      </c>
      <c r="D1088" s="343" t="s">
        <v>7150</v>
      </c>
      <c r="E1088" s="22" t="s">
        <v>8276</v>
      </c>
      <c r="F1088" s="60">
        <f t="shared" si="33"/>
        <v>48</v>
      </c>
      <c r="G1088" s="344" t="s">
        <v>1166</v>
      </c>
      <c r="H1088" s="344">
        <v>5</v>
      </c>
      <c r="S1088" t="s">
        <v>4467</v>
      </c>
      <c r="T1088" t="str">
        <f t="shared" si="32"/>
        <v>02</v>
      </c>
      <c r="U1088" s="22" t="s">
        <v>2359</v>
      </c>
      <c r="V1088" s="22" t="s">
        <v>2360</v>
      </c>
      <c r="W1088" s="22" t="s">
        <v>4673</v>
      </c>
    </row>
    <row r="1089" spans="1:23">
      <c r="A1089" s="6">
        <v>1088</v>
      </c>
      <c r="B1089" s="7" t="s">
        <v>1539</v>
      </c>
      <c r="C1089" s="344" t="s">
        <v>3343</v>
      </c>
      <c r="D1089" s="343" t="s">
        <v>7151</v>
      </c>
      <c r="E1089" s="22" t="s">
        <v>8276</v>
      </c>
      <c r="F1089" s="60">
        <f t="shared" si="33"/>
        <v>48</v>
      </c>
      <c r="G1089" s="344" t="s">
        <v>1166</v>
      </c>
      <c r="H1089" s="344">
        <v>2</v>
      </c>
      <c r="S1089" t="s">
        <v>4468</v>
      </c>
      <c r="T1089" t="str">
        <f t="shared" si="32"/>
        <v>02</v>
      </c>
      <c r="U1089" s="22" t="s">
        <v>2359</v>
      </c>
      <c r="V1089" s="22" t="s">
        <v>2360</v>
      </c>
      <c r="W1089" s="22" t="s">
        <v>5141</v>
      </c>
    </row>
    <row r="1090" spans="1:23">
      <c r="A1090" s="6">
        <v>1089</v>
      </c>
      <c r="B1090" s="7" t="s">
        <v>1540</v>
      </c>
      <c r="C1090" s="344" t="s">
        <v>7564</v>
      </c>
      <c r="D1090" s="343" t="s">
        <v>7152</v>
      </c>
      <c r="E1090" s="22" t="s">
        <v>8276</v>
      </c>
      <c r="F1090" s="60">
        <f t="shared" si="33"/>
        <v>48</v>
      </c>
      <c r="G1090" s="344" t="s">
        <v>1166</v>
      </c>
      <c r="H1090" s="344">
        <v>2</v>
      </c>
      <c r="S1090" t="s">
        <v>4469</v>
      </c>
      <c r="T1090" t="str">
        <f t="shared" ref="T1090:T1153" si="34">LEFT(W1090,2)</f>
        <v>99</v>
      </c>
      <c r="U1090" s="22" t="s">
        <v>2359</v>
      </c>
      <c r="V1090" s="22" t="s">
        <v>2360</v>
      </c>
      <c r="W1090" s="22" t="s">
        <v>2510</v>
      </c>
    </row>
    <row r="1091" spans="1:23">
      <c r="A1091" s="6">
        <v>1090</v>
      </c>
      <c r="B1091" s="7" t="s">
        <v>1541</v>
      </c>
      <c r="C1091" s="344" t="s">
        <v>7565</v>
      </c>
      <c r="D1091" s="343" t="s">
        <v>7153</v>
      </c>
      <c r="E1091" s="22" t="s">
        <v>8276</v>
      </c>
      <c r="F1091" s="60">
        <f t="shared" si="33"/>
        <v>48</v>
      </c>
      <c r="G1091" s="344" t="s">
        <v>1166</v>
      </c>
      <c r="H1091" s="344">
        <v>1</v>
      </c>
      <c r="S1091" t="s">
        <v>4470</v>
      </c>
      <c r="T1091" t="str">
        <f t="shared" si="34"/>
        <v>02</v>
      </c>
      <c r="U1091" s="22" t="s">
        <v>2359</v>
      </c>
      <c r="V1091" s="22" t="s">
        <v>2360</v>
      </c>
      <c r="W1091" s="22" t="s">
        <v>4621</v>
      </c>
    </row>
    <row r="1092" spans="1:23">
      <c r="A1092" s="6">
        <v>1091</v>
      </c>
      <c r="B1092" s="7" t="s">
        <v>1542</v>
      </c>
      <c r="C1092" s="344" t="s">
        <v>7566</v>
      </c>
      <c r="D1092" s="343" t="s">
        <v>7154</v>
      </c>
      <c r="E1092" s="22" t="s">
        <v>8276</v>
      </c>
      <c r="F1092" s="60">
        <f t="shared" ref="F1092:F1155" si="35">VLOOKUP(E1092,$N$2:$O$49,2,FALSE)</f>
        <v>48</v>
      </c>
      <c r="G1092" s="344" t="s">
        <v>1166</v>
      </c>
      <c r="H1092" s="344">
        <v>3</v>
      </c>
      <c r="S1092" t="s">
        <v>4471</v>
      </c>
      <c r="T1092" t="str">
        <f t="shared" si="34"/>
        <v>01</v>
      </c>
      <c r="U1092" s="22" t="s">
        <v>2359</v>
      </c>
      <c r="V1092" s="22" t="s">
        <v>2360</v>
      </c>
      <c r="W1092" s="22" t="s">
        <v>5142</v>
      </c>
    </row>
    <row r="1093" spans="1:23">
      <c r="A1093" s="6">
        <v>1092</v>
      </c>
      <c r="B1093" s="7" t="s">
        <v>1543</v>
      </c>
      <c r="C1093" s="344" t="s">
        <v>7567</v>
      </c>
      <c r="D1093" s="343" t="s">
        <v>7155</v>
      </c>
      <c r="E1093" s="22" t="s">
        <v>8276</v>
      </c>
      <c r="F1093" s="60">
        <f t="shared" si="35"/>
        <v>48</v>
      </c>
      <c r="G1093" s="344" t="s">
        <v>1168</v>
      </c>
      <c r="H1093" s="344">
        <v>1</v>
      </c>
      <c r="S1093" t="s">
        <v>4472</v>
      </c>
      <c r="T1093" t="str">
        <f t="shared" si="34"/>
        <v>03</v>
      </c>
      <c r="U1093" s="22" t="s">
        <v>2359</v>
      </c>
      <c r="V1093" s="22" t="s">
        <v>2360</v>
      </c>
      <c r="W1093" s="22" t="s">
        <v>5143</v>
      </c>
    </row>
    <row r="1094" spans="1:23">
      <c r="A1094" s="6">
        <v>1093</v>
      </c>
      <c r="B1094" s="7" t="s">
        <v>1544</v>
      </c>
      <c r="C1094" s="344" t="s">
        <v>7568</v>
      </c>
      <c r="D1094" s="343" t="s">
        <v>7156</v>
      </c>
      <c r="E1094" s="22" t="s">
        <v>8276</v>
      </c>
      <c r="F1094" s="60">
        <f t="shared" si="35"/>
        <v>48</v>
      </c>
      <c r="G1094" s="344" t="s">
        <v>1168</v>
      </c>
      <c r="H1094" s="344">
        <v>1</v>
      </c>
      <c r="S1094" t="s">
        <v>4473</v>
      </c>
      <c r="T1094" t="str">
        <f t="shared" si="34"/>
        <v>03</v>
      </c>
      <c r="U1094" s="22" t="s">
        <v>2359</v>
      </c>
      <c r="V1094" s="22" t="s">
        <v>2360</v>
      </c>
      <c r="W1094" s="22" t="s">
        <v>4708</v>
      </c>
    </row>
    <row r="1095" spans="1:23">
      <c r="A1095" s="6">
        <v>1094</v>
      </c>
      <c r="B1095" s="7" t="s">
        <v>1545</v>
      </c>
      <c r="C1095" s="344" t="s">
        <v>7569</v>
      </c>
      <c r="D1095" s="343" t="s">
        <v>7157</v>
      </c>
      <c r="E1095" s="22" t="s">
        <v>8276</v>
      </c>
      <c r="F1095" s="60">
        <f t="shared" si="35"/>
        <v>48</v>
      </c>
      <c r="G1095" s="344" t="s">
        <v>1164</v>
      </c>
      <c r="H1095" s="344">
        <v>1</v>
      </c>
      <c r="S1095" t="s">
        <v>4474</v>
      </c>
      <c r="T1095" t="str">
        <f t="shared" si="34"/>
        <v>02</v>
      </c>
      <c r="U1095" s="22" t="s">
        <v>2359</v>
      </c>
      <c r="V1095" s="22" t="s">
        <v>2360</v>
      </c>
      <c r="W1095" s="22" t="s">
        <v>5144</v>
      </c>
    </row>
    <row r="1096" spans="1:23">
      <c r="A1096" s="6">
        <v>1095</v>
      </c>
      <c r="B1096" s="7" t="s">
        <v>1546</v>
      </c>
      <c r="C1096" s="344" t="s">
        <v>7570</v>
      </c>
      <c r="D1096" s="343" t="s">
        <v>7158</v>
      </c>
      <c r="E1096" s="22" t="s">
        <v>8276</v>
      </c>
      <c r="F1096" s="60">
        <f t="shared" si="35"/>
        <v>48</v>
      </c>
      <c r="G1096" s="344" t="s">
        <v>1164</v>
      </c>
      <c r="H1096" s="344">
        <v>1</v>
      </c>
      <c r="S1096" t="s">
        <v>4475</v>
      </c>
      <c r="T1096" t="str">
        <f t="shared" si="34"/>
        <v>03</v>
      </c>
      <c r="U1096" s="22" t="s">
        <v>2359</v>
      </c>
      <c r="V1096" s="22" t="s">
        <v>2360</v>
      </c>
      <c r="W1096" s="22" t="s">
        <v>5145</v>
      </c>
    </row>
    <row r="1097" spans="1:23">
      <c r="A1097" s="6">
        <v>1096</v>
      </c>
      <c r="B1097" s="7" t="s">
        <v>1547</v>
      </c>
      <c r="C1097" s="344" t="s">
        <v>7571</v>
      </c>
      <c r="D1097" s="343" t="s">
        <v>7159</v>
      </c>
      <c r="E1097" s="22" t="s">
        <v>8276</v>
      </c>
      <c r="F1097" s="60">
        <f t="shared" si="35"/>
        <v>48</v>
      </c>
      <c r="G1097" s="344" t="s">
        <v>1164</v>
      </c>
      <c r="H1097" s="344">
        <v>1</v>
      </c>
      <c r="S1097" t="s">
        <v>4476</v>
      </c>
      <c r="T1097" t="str">
        <f t="shared" si="34"/>
        <v>98</v>
      </c>
      <c r="U1097" s="22" t="s">
        <v>2359</v>
      </c>
      <c r="V1097" s="22" t="s">
        <v>2360</v>
      </c>
      <c r="W1097" s="22" t="s">
        <v>2422</v>
      </c>
    </row>
    <row r="1098" spans="1:23">
      <c r="A1098" s="6">
        <v>1097</v>
      </c>
      <c r="B1098" s="7" t="s">
        <v>1548</v>
      </c>
      <c r="C1098" s="344" t="s">
        <v>7572</v>
      </c>
      <c r="D1098" s="343" t="s">
        <v>7160</v>
      </c>
      <c r="E1098" s="22" t="s">
        <v>8276</v>
      </c>
      <c r="F1098" s="60">
        <f t="shared" si="35"/>
        <v>48</v>
      </c>
      <c r="G1098" s="344" t="s">
        <v>1164</v>
      </c>
      <c r="H1098" s="344">
        <v>1</v>
      </c>
      <c r="S1098" t="s">
        <v>4477</v>
      </c>
      <c r="T1098" t="str">
        <f t="shared" si="34"/>
        <v>99</v>
      </c>
      <c r="U1098" s="22" t="s">
        <v>2359</v>
      </c>
      <c r="V1098" s="22" t="s">
        <v>2360</v>
      </c>
      <c r="W1098" s="22" t="s">
        <v>2444</v>
      </c>
    </row>
    <row r="1099" spans="1:23">
      <c r="A1099" s="6">
        <v>1098</v>
      </c>
      <c r="B1099" s="7" t="s">
        <v>1549</v>
      </c>
      <c r="C1099" s="344" t="s">
        <v>7573</v>
      </c>
      <c r="D1099" s="343" t="s">
        <v>7161</v>
      </c>
      <c r="E1099" s="22" t="s">
        <v>8276</v>
      </c>
      <c r="F1099" s="60">
        <f t="shared" si="35"/>
        <v>48</v>
      </c>
      <c r="G1099" s="344" t="s">
        <v>1164</v>
      </c>
      <c r="H1099" s="344">
        <v>1</v>
      </c>
      <c r="S1099" t="s">
        <v>4478</v>
      </c>
      <c r="T1099" t="str">
        <f t="shared" si="34"/>
        <v>03</v>
      </c>
      <c r="U1099" s="22" t="s">
        <v>2359</v>
      </c>
      <c r="V1099" s="22" t="s">
        <v>2360</v>
      </c>
      <c r="W1099" s="22" t="s">
        <v>5146</v>
      </c>
    </row>
    <row r="1100" spans="1:23">
      <c r="A1100" s="6">
        <v>1099</v>
      </c>
      <c r="B1100" s="7" t="s">
        <v>1550</v>
      </c>
      <c r="C1100" s="344" t="s">
        <v>7574</v>
      </c>
      <c r="D1100" s="343" t="s">
        <v>7162</v>
      </c>
      <c r="E1100" s="22" t="s">
        <v>8276</v>
      </c>
      <c r="F1100" s="60">
        <f t="shared" si="35"/>
        <v>48</v>
      </c>
      <c r="G1100" s="344" t="s">
        <v>1164</v>
      </c>
      <c r="H1100" s="344">
        <v>1</v>
      </c>
      <c r="S1100" t="s">
        <v>4479</v>
      </c>
      <c r="T1100" t="str">
        <f t="shared" si="34"/>
        <v>03</v>
      </c>
      <c r="U1100" s="22" t="s">
        <v>2359</v>
      </c>
      <c r="V1100" s="22" t="s">
        <v>2360</v>
      </c>
      <c r="W1100" s="22" t="s">
        <v>5147</v>
      </c>
    </row>
    <row r="1101" spans="1:23">
      <c r="A1101" s="6">
        <v>1100</v>
      </c>
      <c r="B1101" s="7" t="s">
        <v>1551</v>
      </c>
      <c r="C1101" s="344" t="s">
        <v>7575</v>
      </c>
      <c r="D1101" s="343" t="s">
        <v>7163</v>
      </c>
      <c r="E1101" s="22" t="s">
        <v>8276</v>
      </c>
      <c r="F1101" s="60">
        <f t="shared" si="35"/>
        <v>48</v>
      </c>
      <c r="G1101" s="344" t="s">
        <v>1164</v>
      </c>
      <c r="H1101" s="344">
        <v>1</v>
      </c>
      <c r="S1101" t="s">
        <v>4480</v>
      </c>
      <c r="T1101" t="str">
        <f t="shared" si="34"/>
        <v>03</v>
      </c>
      <c r="U1101" s="22" t="s">
        <v>2359</v>
      </c>
      <c r="V1101" s="22" t="s">
        <v>2360</v>
      </c>
      <c r="W1101" s="22" t="s">
        <v>4687</v>
      </c>
    </row>
    <row r="1102" spans="1:23">
      <c r="A1102" s="6">
        <v>1101</v>
      </c>
      <c r="B1102" s="7" t="s">
        <v>1552</v>
      </c>
      <c r="C1102" s="344" t="s">
        <v>7576</v>
      </c>
      <c r="D1102" s="343" t="s">
        <v>7164</v>
      </c>
      <c r="E1102" s="22" t="s">
        <v>8276</v>
      </c>
      <c r="F1102" s="60">
        <f t="shared" si="35"/>
        <v>48</v>
      </c>
      <c r="G1102" s="344" t="s">
        <v>1164</v>
      </c>
      <c r="H1102" s="344">
        <v>1</v>
      </c>
      <c r="S1102" t="s">
        <v>4481</v>
      </c>
      <c r="T1102" t="str">
        <f t="shared" si="34"/>
        <v>03</v>
      </c>
      <c r="U1102" s="22" t="s">
        <v>2359</v>
      </c>
      <c r="V1102" s="22" t="s">
        <v>2360</v>
      </c>
      <c r="W1102" s="22" t="s">
        <v>4691</v>
      </c>
    </row>
    <row r="1103" spans="1:23">
      <c r="A1103" s="6">
        <v>1102</v>
      </c>
      <c r="B1103" s="7" t="s">
        <v>1553</v>
      </c>
      <c r="C1103" s="344" t="s">
        <v>3028</v>
      </c>
      <c r="D1103" s="343" t="s">
        <v>7165</v>
      </c>
      <c r="E1103" s="22" t="s">
        <v>8276</v>
      </c>
      <c r="F1103" s="60">
        <f t="shared" si="35"/>
        <v>48</v>
      </c>
      <c r="G1103" s="344" t="s">
        <v>1164</v>
      </c>
      <c r="H1103" s="344">
        <v>3</v>
      </c>
      <c r="S1103" t="s">
        <v>4482</v>
      </c>
      <c r="T1103" t="str">
        <f t="shared" si="34"/>
        <v>03</v>
      </c>
      <c r="U1103" s="22" t="s">
        <v>2359</v>
      </c>
      <c r="V1103" s="22" t="s">
        <v>2360</v>
      </c>
      <c r="W1103" s="22" t="s">
        <v>5147</v>
      </c>
    </row>
    <row r="1104" spans="1:23">
      <c r="A1104" s="6">
        <v>1103</v>
      </c>
      <c r="B1104" s="7" t="s">
        <v>1554</v>
      </c>
      <c r="C1104" s="344" t="s">
        <v>7577</v>
      </c>
      <c r="D1104" s="343" t="s">
        <v>7166</v>
      </c>
      <c r="E1104" s="22" t="s">
        <v>8276</v>
      </c>
      <c r="F1104" s="60">
        <f t="shared" si="35"/>
        <v>48</v>
      </c>
      <c r="G1104" s="344" t="s">
        <v>1164</v>
      </c>
      <c r="H1104" s="344">
        <v>1</v>
      </c>
      <c r="S1104" t="s">
        <v>4483</v>
      </c>
      <c r="T1104" t="str">
        <f t="shared" si="34"/>
        <v>04</v>
      </c>
      <c r="U1104" s="22" t="s">
        <v>2359</v>
      </c>
      <c r="V1104" s="22" t="s">
        <v>2360</v>
      </c>
      <c r="W1104" s="22" t="s">
        <v>5114</v>
      </c>
    </row>
    <row r="1105" spans="1:23">
      <c r="A1105" s="6">
        <v>1104</v>
      </c>
      <c r="B1105" s="7" t="s">
        <v>1555</v>
      </c>
      <c r="C1105" s="344" t="s">
        <v>7578</v>
      </c>
      <c r="D1105" s="343" t="s">
        <v>7167</v>
      </c>
      <c r="E1105" s="22" t="s">
        <v>8276</v>
      </c>
      <c r="F1105" s="60">
        <f t="shared" si="35"/>
        <v>48</v>
      </c>
      <c r="G1105" s="344" t="s">
        <v>1147</v>
      </c>
      <c r="H1105" s="344">
        <v>1</v>
      </c>
      <c r="S1105" t="s">
        <v>4484</v>
      </c>
      <c r="T1105" t="str">
        <f t="shared" si="34"/>
        <v>03</v>
      </c>
      <c r="U1105" s="22" t="s">
        <v>2359</v>
      </c>
      <c r="V1105" s="22" t="s">
        <v>2360</v>
      </c>
      <c r="W1105" s="22" t="s">
        <v>5095</v>
      </c>
    </row>
    <row r="1106" spans="1:23">
      <c r="A1106" s="6">
        <v>1105</v>
      </c>
      <c r="B1106" s="7" t="s">
        <v>1556</v>
      </c>
      <c r="C1106" s="344" t="s">
        <v>7579</v>
      </c>
      <c r="D1106" s="343" t="s">
        <v>7168</v>
      </c>
      <c r="E1106" s="22" t="s">
        <v>8276</v>
      </c>
      <c r="F1106" s="60">
        <f t="shared" si="35"/>
        <v>48</v>
      </c>
      <c r="G1106" s="344" t="s">
        <v>1144</v>
      </c>
      <c r="H1106" s="344">
        <v>1</v>
      </c>
      <c r="S1106" t="s">
        <v>4485</v>
      </c>
      <c r="T1106" t="str">
        <f t="shared" si="34"/>
        <v>03</v>
      </c>
      <c r="U1106" s="22" t="s">
        <v>2359</v>
      </c>
      <c r="V1106" s="22" t="s">
        <v>2360</v>
      </c>
      <c r="W1106" s="22" t="s">
        <v>5148</v>
      </c>
    </row>
    <row r="1107" spans="1:23">
      <c r="A1107" s="6">
        <v>1106</v>
      </c>
      <c r="B1107" s="7" t="s">
        <v>1557</v>
      </c>
      <c r="C1107" s="344" t="s">
        <v>7580</v>
      </c>
      <c r="D1107" s="343" t="s">
        <v>7169</v>
      </c>
      <c r="E1107" s="22" t="s">
        <v>8276</v>
      </c>
      <c r="F1107" s="60">
        <f t="shared" si="35"/>
        <v>48</v>
      </c>
      <c r="G1107" s="344" t="s">
        <v>1144</v>
      </c>
      <c r="H1107" s="344">
        <v>1</v>
      </c>
      <c r="S1107" t="s">
        <v>4324</v>
      </c>
      <c r="T1107" t="str">
        <f t="shared" si="34"/>
        <v>03</v>
      </c>
      <c r="U1107" s="22" t="s">
        <v>2359</v>
      </c>
      <c r="V1107" s="22" t="s">
        <v>2360</v>
      </c>
      <c r="W1107" s="22" t="s">
        <v>5149</v>
      </c>
    </row>
    <row r="1108" spans="1:23">
      <c r="A1108" s="6">
        <v>1107</v>
      </c>
      <c r="B1108" s="7" t="s">
        <v>1558</v>
      </c>
      <c r="C1108" s="344" t="s">
        <v>7581</v>
      </c>
      <c r="D1108" s="343" t="s">
        <v>7170</v>
      </c>
      <c r="E1108" s="22" t="s">
        <v>8276</v>
      </c>
      <c r="F1108" s="60">
        <f t="shared" si="35"/>
        <v>48</v>
      </c>
      <c r="G1108" s="344" t="s">
        <v>1144</v>
      </c>
      <c r="H1108" s="344">
        <v>1</v>
      </c>
      <c r="S1108" t="s">
        <v>4486</v>
      </c>
      <c r="T1108" t="str">
        <f t="shared" si="34"/>
        <v>04</v>
      </c>
      <c r="U1108" s="22" t="s">
        <v>2359</v>
      </c>
      <c r="V1108" s="22" t="s">
        <v>2360</v>
      </c>
      <c r="W1108" s="22" t="s">
        <v>4843</v>
      </c>
    </row>
    <row r="1109" spans="1:23">
      <c r="A1109" s="6">
        <v>1108</v>
      </c>
      <c r="B1109" s="7" t="s">
        <v>1559</v>
      </c>
      <c r="C1109" s="344" t="s">
        <v>7582</v>
      </c>
      <c r="D1109" s="343" t="s">
        <v>7171</v>
      </c>
      <c r="E1109" s="22" t="s">
        <v>8276</v>
      </c>
      <c r="F1109" s="60">
        <f t="shared" si="35"/>
        <v>48</v>
      </c>
      <c r="G1109" s="344" t="s">
        <v>1163</v>
      </c>
      <c r="H1109" s="344">
        <v>1</v>
      </c>
      <c r="S1109" t="s">
        <v>4487</v>
      </c>
      <c r="T1109" t="str">
        <f t="shared" si="34"/>
        <v>03</v>
      </c>
      <c r="U1109" s="22" t="s">
        <v>2359</v>
      </c>
      <c r="V1109" s="22" t="s">
        <v>2360</v>
      </c>
      <c r="W1109" s="22" t="s">
        <v>4692</v>
      </c>
    </row>
    <row r="1110" spans="1:23">
      <c r="A1110" s="6">
        <v>1109</v>
      </c>
      <c r="B1110" s="7" t="s">
        <v>1560</v>
      </c>
      <c r="C1110" s="344" t="s">
        <v>7583</v>
      </c>
      <c r="D1110" s="343" t="s">
        <v>7172</v>
      </c>
      <c r="E1110" s="22" t="s">
        <v>8276</v>
      </c>
      <c r="F1110" s="60">
        <f t="shared" si="35"/>
        <v>48</v>
      </c>
      <c r="G1110" s="344" t="s">
        <v>1163</v>
      </c>
      <c r="H1110" s="344">
        <v>1</v>
      </c>
      <c r="S1110" t="s">
        <v>4488</v>
      </c>
      <c r="T1110" t="str">
        <f t="shared" si="34"/>
        <v>03</v>
      </c>
      <c r="U1110" s="22" t="s">
        <v>2359</v>
      </c>
      <c r="V1110" s="22" t="s">
        <v>2360</v>
      </c>
      <c r="W1110" s="22" t="s">
        <v>5150</v>
      </c>
    </row>
    <row r="1111" spans="1:23">
      <c r="A1111" s="6">
        <v>1110</v>
      </c>
      <c r="B1111" s="7" t="s">
        <v>1561</v>
      </c>
      <c r="C1111" s="344" t="s">
        <v>7584</v>
      </c>
      <c r="D1111" s="343" t="s">
        <v>7173</v>
      </c>
      <c r="E1111" s="22" t="s">
        <v>8276</v>
      </c>
      <c r="F1111" s="60">
        <f t="shared" si="35"/>
        <v>48</v>
      </c>
      <c r="G1111" s="344" t="s">
        <v>1163</v>
      </c>
      <c r="H1111" s="344">
        <v>1</v>
      </c>
      <c r="S1111" t="s">
        <v>4489</v>
      </c>
      <c r="T1111" t="str">
        <f t="shared" si="34"/>
        <v>03</v>
      </c>
      <c r="U1111" s="22" t="s">
        <v>2359</v>
      </c>
      <c r="V1111" s="22" t="s">
        <v>2360</v>
      </c>
      <c r="W1111" s="22" t="s">
        <v>5151</v>
      </c>
    </row>
    <row r="1112" spans="1:23">
      <c r="A1112" s="6">
        <v>1111</v>
      </c>
      <c r="B1112" s="7" t="s">
        <v>1562</v>
      </c>
      <c r="C1112" s="344" t="s">
        <v>7585</v>
      </c>
      <c r="D1112" s="343" t="s">
        <v>7174</v>
      </c>
      <c r="E1112" s="22" t="s">
        <v>8276</v>
      </c>
      <c r="F1112" s="60">
        <f t="shared" si="35"/>
        <v>48</v>
      </c>
      <c r="G1112" s="344" t="s">
        <v>1154</v>
      </c>
      <c r="H1112" s="344">
        <v>1</v>
      </c>
      <c r="S1112" t="s">
        <v>4490</v>
      </c>
      <c r="T1112" t="str">
        <f t="shared" si="34"/>
        <v>03</v>
      </c>
      <c r="U1112" s="22" t="s">
        <v>2359</v>
      </c>
      <c r="V1112" s="22" t="s">
        <v>2360</v>
      </c>
      <c r="W1112" s="22" t="s">
        <v>5152</v>
      </c>
    </row>
    <row r="1113" spans="1:23">
      <c r="A1113" s="6">
        <v>1112</v>
      </c>
      <c r="B1113" s="7" t="s">
        <v>1563</v>
      </c>
      <c r="C1113" s="344" t="s">
        <v>7586</v>
      </c>
      <c r="D1113" s="343" t="s">
        <v>7175</v>
      </c>
      <c r="E1113" s="22" t="s">
        <v>8276</v>
      </c>
      <c r="F1113" s="60">
        <f t="shared" si="35"/>
        <v>48</v>
      </c>
      <c r="G1113" s="344" t="s">
        <v>1143</v>
      </c>
      <c r="H1113" s="344">
        <v>4</v>
      </c>
      <c r="S1113" t="s">
        <v>4491</v>
      </c>
      <c r="T1113" t="str">
        <f t="shared" si="34"/>
        <v>03</v>
      </c>
      <c r="U1113" s="22" t="s">
        <v>2359</v>
      </c>
      <c r="V1113" s="22" t="s">
        <v>2360</v>
      </c>
      <c r="W1113" s="22" t="s">
        <v>5153</v>
      </c>
    </row>
    <row r="1114" spans="1:23">
      <c r="A1114" s="6">
        <v>1113</v>
      </c>
      <c r="B1114" s="7" t="s">
        <v>1564</v>
      </c>
      <c r="C1114" s="344" t="s">
        <v>7587</v>
      </c>
      <c r="D1114" s="343" t="s">
        <v>7176</v>
      </c>
      <c r="E1114" s="22" t="s">
        <v>8276</v>
      </c>
      <c r="F1114" s="60">
        <f t="shared" si="35"/>
        <v>48</v>
      </c>
      <c r="G1114" s="344" t="s">
        <v>1160</v>
      </c>
      <c r="H1114" s="344">
        <v>1</v>
      </c>
      <c r="S1114" t="s">
        <v>4492</v>
      </c>
      <c r="T1114" t="str">
        <f t="shared" si="34"/>
        <v>03</v>
      </c>
      <c r="U1114" s="22" t="s">
        <v>2359</v>
      </c>
      <c r="V1114" s="22" t="s">
        <v>2360</v>
      </c>
      <c r="W1114" s="22" t="s">
        <v>4794</v>
      </c>
    </row>
    <row r="1115" spans="1:23">
      <c r="A1115" s="6">
        <v>1114</v>
      </c>
      <c r="B1115" s="7" t="s">
        <v>1565</v>
      </c>
      <c r="C1115" s="344" t="s">
        <v>7588</v>
      </c>
      <c r="D1115" s="343" t="s">
        <v>7177</v>
      </c>
      <c r="E1115" s="22" t="s">
        <v>8276</v>
      </c>
      <c r="F1115" s="60">
        <f t="shared" si="35"/>
        <v>48</v>
      </c>
      <c r="G1115" s="344" t="s">
        <v>1160</v>
      </c>
      <c r="H1115" s="344">
        <v>1</v>
      </c>
      <c r="S1115" t="s">
        <v>3894</v>
      </c>
      <c r="T1115" t="str">
        <f t="shared" si="34"/>
        <v>03</v>
      </c>
      <c r="U1115" s="22" t="s">
        <v>2359</v>
      </c>
      <c r="V1115" s="22" t="s">
        <v>2360</v>
      </c>
      <c r="W1115" s="22" t="s">
        <v>5041</v>
      </c>
    </row>
    <row r="1116" spans="1:23">
      <c r="A1116" s="6">
        <v>1115</v>
      </c>
      <c r="B1116" s="7" t="s">
        <v>1566</v>
      </c>
      <c r="C1116" s="344" t="s">
        <v>7589</v>
      </c>
      <c r="D1116" s="343" t="s">
        <v>7178</v>
      </c>
      <c r="E1116" s="22" t="s">
        <v>8276</v>
      </c>
      <c r="F1116" s="60">
        <f t="shared" si="35"/>
        <v>48</v>
      </c>
      <c r="G1116" s="344" t="s">
        <v>1160</v>
      </c>
      <c r="H1116" s="344">
        <v>1</v>
      </c>
      <c r="S1116" t="s">
        <v>4493</v>
      </c>
      <c r="T1116" t="str">
        <f t="shared" si="34"/>
        <v>03</v>
      </c>
      <c r="U1116" s="22" t="s">
        <v>2359</v>
      </c>
      <c r="V1116" s="22" t="s">
        <v>2360</v>
      </c>
      <c r="W1116" s="22" t="s">
        <v>4752</v>
      </c>
    </row>
    <row r="1117" spans="1:23">
      <c r="A1117" s="6">
        <v>1116</v>
      </c>
      <c r="B1117" s="7" t="s">
        <v>1567</v>
      </c>
      <c r="C1117" s="344" t="s">
        <v>7590</v>
      </c>
      <c r="D1117" s="343" t="s">
        <v>7179</v>
      </c>
      <c r="E1117" s="22" t="s">
        <v>8276</v>
      </c>
      <c r="F1117" s="60">
        <f t="shared" si="35"/>
        <v>48</v>
      </c>
      <c r="G1117" s="344" t="s">
        <v>1160</v>
      </c>
      <c r="H1117" s="344">
        <v>1</v>
      </c>
      <c r="S1117" t="s">
        <v>4494</v>
      </c>
      <c r="T1117" t="str">
        <f t="shared" si="34"/>
        <v>04</v>
      </c>
      <c r="U1117" s="22" t="s">
        <v>2359</v>
      </c>
      <c r="V1117" s="22" t="s">
        <v>2360</v>
      </c>
      <c r="W1117" s="22" t="s">
        <v>4689</v>
      </c>
    </row>
    <row r="1118" spans="1:23">
      <c r="A1118" s="6">
        <v>1117</v>
      </c>
      <c r="B1118" s="7" t="s">
        <v>1568</v>
      </c>
      <c r="C1118" s="344" t="s">
        <v>7591</v>
      </c>
      <c r="D1118" s="343" t="s">
        <v>7180</v>
      </c>
      <c r="E1118" s="22" t="s">
        <v>8276</v>
      </c>
      <c r="F1118" s="60">
        <f t="shared" si="35"/>
        <v>48</v>
      </c>
      <c r="G1118" s="344" t="s">
        <v>1160</v>
      </c>
      <c r="H1118" s="344">
        <v>1</v>
      </c>
      <c r="S1118" t="s">
        <v>4495</v>
      </c>
      <c r="T1118" t="str">
        <f t="shared" si="34"/>
        <v>02</v>
      </c>
      <c r="U1118" s="22" t="s">
        <v>2359</v>
      </c>
      <c r="V1118" s="22" t="s">
        <v>2360</v>
      </c>
      <c r="W1118" s="22" t="s">
        <v>5154</v>
      </c>
    </row>
    <row r="1119" spans="1:23">
      <c r="A1119" s="6">
        <v>1118</v>
      </c>
      <c r="B1119" s="7" t="s">
        <v>1569</v>
      </c>
      <c r="C1119" s="344" t="s">
        <v>3322</v>
      </c>
      <c r="D1119" s="343" t="s">
        <v>7181</v>
      </c>
      <c r="E1119" s="22" t="s">
        <v>8276</v>
      </c>
      <c r="F1119" s="60">
        <f t="shared" si="35"/>
        <v>48</v>
      </c>
      <c r="G1119" s="344" t="s">
        <v>1145</v>
      </c>
      <c r="H1119" s="344">
        <v>3</v>
      </c>
      <c r="S1119" t="s">
        <v>4496</v>
      </c>
      <c r="T1119" t="str">
        <f t="shared" si="34"/>
        <v>97</v>
      </c>
      <c r="U1119" s="22" t="s">
        <v>2359</v>
      </c>
      <c r="V1119" s="22" t="s">
        <v>2360</v>
      </c>
      <c r="W1119" s="22" t="s">
        <v>2479</v>
      </c>
    </row>
    <row r="1120" spans="1:23">
      <c r="A1120" s="6">
        <v>1119</v>
      </c>
      <c r="B1120" s="7" t="s">
        <v>1570</v>
      </c>
      <c r="C1120" s="344" t="s">
        <v>3323</v>
      </c>
      <c r="D1120" s="343" t="s">
        <v>7182</v>
      </c>
      <c r="E1120" s="22" t="s">
        <v>8276</v>
      </c>
      <c r="F1120" s="60">
        <f t="shared" si="35"/>
        <v>48</v>
      </c>
      <c r="G1120" s="344" t="s">
        <v>1145</v>
      </c>
      <c r="H1120" s="344">
        <v>2</v>
      </c>
      <c r="S1120" t="s">
        <v>4497</v>
      </c>
      <c r="T1120" t="str">
        <f t="shared" si="34"/>
        <v>97</v>
      </c>
      <c r="U1120" s="22" t="s">
        <v>2359</v>
      </c>
      <c r="V1120" s="22" t="s">
        <v>2360</v>
      </c>
      <c r="W1120" s="22" t="s">
        <v>2373</v>
      </c>
    </row>
    <row r="1121" spans="1:23">
      <c r="A1121" s="6">
        <v>1120</v>
      </c>
      <c r="B1121" s="7" t="s">
        <v>1571</v>
      </c>
      <c r="C1121" s="344" t="s">
        <v>7592</v>
      </c>
      <c r="D1121" s="343" t="s">
        <v>7183</v>
      </c>
      <c r="E1121" s="22" t="s">
        <v>8276</v>
      </c>
      <c r="F1121" s="60">
        <f t="shared" si="35"/>
        <v>48</v>
      </c>
      <c r="G1121" s="344" t="s">
        <v>1145</v>
      </c>
      <c r="H1121" s="344">
        <v>1</v>
      </c>
      <c r="S1121" t="s">
        <v>4498</v>
      </c>
      <c r="T1121" t="str">
        <f t="shared" si="34"/>
        <v>01</v>
      </c>
      <c r="U1121" s="22" t="s">
        <v>2359</v>
      </c>
      <c r="V1121" s="22" t="s">
        <v>2360</v>
      </c>
      <c r="W1121" s="22" t="s">
        <v>4649</v>
      </c>
    </row>
    <row r="1122" spans="1:23">
      <c r="A1122" s="6">
        <v>1121</v>
      </c>
      <c r="B1122" s="7" t="s">
        <v>1572</v>
      </c>
      <c r="C1122" s="344" t="s">
        <v>7593</v>
      </c>
      <c r="D1122" s="343" t="s">
        <v>7184</v>
      </c>
      <c r="E1122" s="22" t="s">
        <v>8276</v>
      </c>
      <c r="F1122" s="60">
        <f t="shared" si="35"/>
        <v>48</v>
      </c>
      <c r="G1122" s="344" t="s">
        <v>1145</v>
      </c>
      <c r="H1122" s="344">
        <v>1</v>
      </c>
      <c r="S1122" t="s">
        <v>4499</v>
      </c>
      <c r="T1122" t="str">
        <f t="shared" si="34"/>
        <v>97</v>
      </c>
      <c r="U1122" s="22" t="s">
        <v>2359</v>
      </c>
      <c r="V1122" s="22" t="s">
        <v>2360</v>
      </c>
      <c r="W1122" s="22" t="s">
        <v>5155</v>
      </c>
    </row>
    <row r="1123" spans="1:23">
      <c r="A1123" s="6">
        <v>1122</v>
      </c>
      <c r="B1123" s="7" t="s">
        <v>1573</v>
      </c>
      <c r="C1123" s="344" t="s">
        <v>1980</v>
      </c>
      <c r="D1123" s="343" t="s">
        <v>7185</v>
      </c>
      <c r="E1123" s="22" t="s">
        <v>8276</v>
      </c>
      <c r="F1123" s="60">
        <f t="shared" si="35"/>
        <v>48</v>
      </c>
      <c r="G1123" s="344" t="s">
        <v>1145</v>
      </c>
      <c r="H1123" s="344" t="s">
        <v>2290</v>
      </c>
      <c r="S1123" t="s">
        <v>4500</v>
      </c>
      <c r="T1123" t="str">
        <f t="shared" si="34"/>
        <v>03</v>
      </c>
      <c r="U1123" s="22" t="s">
        <v>2359</v>
      </c>
      <c r="V1123" s="22" t="s">
        <v>2360</v>
      </c>
      <c r="W1123" s="22" t="s">
        <v>5156</v>
      </c>
    </row>
    <row r="1124" spans="1:23">
      <c r="A1124" s="6">
        <v>1123</v>
      </c>
      <c r="B1124" s="7" t="s">
        <v>1574</v>
      </c>
      <c r="C1124" s="344" t="s">
        <v>7594</v>
      </c>
      <c r="D1124" s="343" t="s">
        <v>7186</v>
      </c>
      <c r="E1124" s="22" t="s">
        <v>8276</v>
      </c>
      <c r="F1124" s="60">
        <f t="shared" si="35"/>
        <v>48</v>
      </c>
      <c r="G1124" s="344" t="s">
        <v>1161</v>
      </c>
      <c r="H1124" s="344">
        <v>1</v>
      </c>
      <c r="S1124" t="s">
        <v>4501</v>
      </c>
      <c r="T1124" t="str">
        <f t="shared" si="34"/>
        <v>03</v>
      </c>
      <c r="U1124" s="22" t="s">
        <v>2359</v>
      </c>
      <c r="V1124" s="22" t="s">
        <v>2360</v>
      </c>
      <c r="W1124" s="22" t="s">
        <v>4848</v>
      </c>
    </row>
    <row r="1125" spans="1:23">
      <c r="A1125" s="6">
        <v>1124</v>
      </c>
      <c r="B1125" s="7" t="s">
        <v>1575</v>
      </c>
      <c r="C1125" s="344" t="s">
        <v>7595</v>
      </c>
      <c r="D1125" s="343" t="s">
        <v>7187</v>
      </c>
      <c r="E1125" s="22" t="s">
        <v>8276</v>
      </c>
      <c r="F1125" s="60">
        <f t="shared" si="35"/>
        <v>48</v>
      </c>
      <c r="G1125" s="344" t="s">
        <v>1164</v>
      </c>
      <c r="H1125" s="344">
        <v>1</v>
      </c>
      <c r="S1125" t="s">
        <v>4502</v>
      </c>
      <c r="T1125" t="str">
        <f t="shared" si="34"/>
        <v>04</v>
      </c>
      <c r="U1125" s="22" t="s">
        <v>2359</v>
      </c>
      <c r="V1125" s="22" t="s">
        <v>2360</v>
      </c>
      <c r="W1125" s="22" t="s">
        <v>5103</v>
      </c>
    </row>
    <row r="1126" spans="1:23">
      <c r="A1126" s="6">
        <v>1125</v>
      </c>
      <c r="B1126" s="7" t="s">
        <v>1576</v>
      </c>
      <c r="C1126" s="344" t="s">
        <v>2708</v>
      </c>
      <c r="D1126" s="343" t="s">
        <v>7188</v>
      </c>
      <c r="E1126" s="22" t="s">
        <v>8276</v>
      </c>
      <c r="F1126" s="60">
        <f t="shared" si="35"/>
        <v>48</v>
      </c>
      <c r="G1126" s="344" t="s">
        <v>1137</v>
      </c>
      <c r="H1126" s="344">
        <v>4</v>
      </c>
      <c r="S1126" t="s">
        <v>4503</v>
      </c>
      <c r="T1126" t="str">
        <f t="shared" si="34"/>
        <v>03</v>
      </c>
      <c r="U1126" s="22" t="s">
        <v>2359</v>
      </c>
      <c r="V1126" s="22" t="s">
        <v>2360</v>
      </c>
      <c r="W1126" s="22" t="s">
        <v>5157</v>
      </c>
    </row>
    <row r="1127" spans="1:23">
      <c r="A1127" s="6">
        <v>1126</v>
      </c>
      <c r="B1127" s="7" t="s">
        <v>1577</v>
      </c>
      <c r="C1127" s="344" t="s">
        <v>7596</v>
      </c>
      <c r="D1127" s="343" t="s">
        <v>7189</v>
      </c>
      <c r="E1127" s="22" t="s">
        <v>8276</v>
      </c>
      <c r="F1127" s="60">
        <f t="shared" si="35"/>
        <v>48</v>
      </c>
      <c r="G1127" s="344" t="s">
        <v>1140</v>
      </c>
      <c r="H1127" s="344">
        <v>2</v>
      </c>
      <c r="S1127" t="s">
        <v>4504</v>
      </c>
      <c r="T1127" t="str">
        <f t="shared" si="34"/>
        <v>03</v>
      </c>
      <c r="U1127" s="22" t="s">
        <v>2359</v>
      </c>
      <c r="V1127" s="22" t="s">
        <v>2360</v>
      </c>
      <c r="W1127" s="22" t="s">
        <v>5136</v>
      </c>
    </row>
    <row r="1128" spans="1:23">
      <c r="A1128" s="6">
        <v>1127</v>
      </c>
      <c r="B1128" s="7" t="s">
        <v>1578</v>
      </c>
      <c r="C1128" s="344" t="s">
        <v>7597</v>
      </c>
      <c r="D1128" s="343" t="s">
        <v>7190</v>
      </c>
      <c r="E1128" s="22" t="s">
        <v>8276</v>
      </c>
      <c r="F1128" s="60">
        <f t="shared" si="35"/>
        <v>48</v>
      </c>
      <c r="G1128" s="344" t="s">
        <v>1140</v>
      </c>
      <c r="H1128" s="344">
        <v>1</v>
      </c>
      <c r="S1128" t="s">
        <v>4505</v>
      </c>
      <c r="T1128" t="str">
        <f t="shared" si="34"/>
        <v>02</v>
      </c>
      <c r="U1128" s="22" t="s">
        <v>2359</v>
      </c>
      <c r="V1128" s="22" t="s">
        <v>2360</v>
      </c>
      <c r="W1128" s="22" t="s">
        <v>5158</v>
      </c>
    </row>
    <row r="1129" spans="1:23">
      <c r="A1129" s="6">
        <v>1128</v>
      </c>
      <c r="B1129" s="7" t="s">
        <v>1579</v>
      </c>
      <c r="C1129" s="344" t="s">
        <v>7598</v>
      </c>
      <c r="D1129" s="343" t="s">
        <v>7191</v>
      </c>
      <c r="E1129" s="22" t="s">
        <v>8276</v>
      </c>
      <c r="F1129" s="60">
        <f t="shared" si="35"/>
        <v>48</v>
      </c>
      <c r="G1129" s="344" t="s">
        <v>1141</v>
      </c>
      <c r="H1129" s="344">
        <v>1</v>
      </c>
      <c r="S1129" t="s">
        <v>4506</v>
      </c>
      <c r="T1129" t="str">
        <f t="shared" si="34"/>
        <v>03</v>
      </c>
      <c r="U1129" s="22" t="s">
        <v>2359</v>
      </c>
      <c r="V1129" s="22" t="s">
        <v>2360</v>
      </c>
      <c r="W1129" s="22" t="s">
        <v>4985</v>
      </c>
    </row>
    <row r="1130" spans="1:23">
      <c r="A1130" s="6">
        <v>1129</v>
      </c>
      <c r="B1130" s="7" t="s">
        <v>1580</v>
      </c>
      <c r="C1130" s="344" t="s">
        <v>7599</v>
      </c>
      <c r="D1130" s="343" t="s">
        <v>7192</v>
      </c>
      <c r="E1130" s="22" t="s">
        <v>8276</v>
      </c>
      <c r="F1130" s="60">
        <f t="shared" si="35"/>
        <v>48</v>
      </c>
      <c r="G1130" s="344" t="s">
        <v>1169</v>
      </c>
      <c r="H1130" s="344">
        <v>1</v>
      </c>
      <c r="S1130" t="s">
        <v>4507</v>
      </c>
      <c r="T1130" t="str">
        <f t="shared" si="34"/>
        <v>03</v>
      </c>
      <c r="U1130" s="22" t="s">
        <v>2359</v>
      </c>
      <c r="V1130" s="22" t="s">
        <v>2360</v>
      </c>
      <c r="W1130" s="22" t="s">
        <v>4704</v>
      </c>
    </row>
    <row r="1131" spans="1:23">
      <c r="A1131" s="6">
        <v>1130</v>
      </c>
      <c r="B1131" s="7" t="s">
        <v>1581</v>
      </c>
      <c r="C1131" s="344" t="s">
        <v>7600</v>
      </c>
      <c r="D1131" s="343" t="s">
        <v>7193</v>
      </c>
      <c r="E1131" s="22" t="s">
        <v>8276</v>
      </c>
      <c r="F1131" s="60">
        <f t="shared" si="35"/>
        <v>48</v>
      </c>
      <c r="G1131" s="344" t="s">
        <v>1169</v>
      </c>
      <c r="H1131" s="344">
        <v>1</v>
      </c>
      <c r="S1131" t="s">
        <v>4508</v>
      </c>
      <c r="T1131" t="str">
        <f t="shared" si="34"/>
        <v>03</v>
      </c>
      <c r="U1131" s="22" t="s">
        <v>2359</v>
      </c>
      <c r="V1131" s="22" t="s">
        <v>2360</v>
      </c>
      <c r="W1131" s="22" t="s">
        <v>5159</v>
      </c>
    </row>
    <row r="1132" spans="1:23">
      <c r="A1132" s="6">
        <v>1131</v>
      </c>
      <c r="B1132" s="7" t="s">
        <v>1582</v>
      </c>
      <c r="C1132" s="344" t="s">
        <v>7601</v>
      </c>
      <c r="D1132" s="343" t="s">
        <v>7194</v>
      </c>
      <c r="E1132" s="22" t="s">
        <v>8276</v>
      </c>
      <c r="F1132" s="60">
        <f t="shared" si="35"/>
        <v>48</v>
      </c>
      <c r="G1132" s="344" t="s">
        <v>1145</v>
      </c>
      <c r="H1132" s="344">
        <v>5</v>
      </c>
      <c r="S1132" t="s">
        <v>4509</v>
      </c>
      <c r="T1132" t="str">
        <f t="shared" si="34"/>
        <v>03</v>
      </c>
      <c r="U1132" s="22" t="s">
        <v>2359</v>
      </c>
      <c r="V1132" s="22" t="s">
        <v>2360</v>
      </c>
      <c r="W1132" s="22" t="s">
        <v>5160</v>
      </c>
    </row>
    <row r="1133" spans="1:23">
      <c r="A1133" s="6">
        <v>1132</v>
      </c>
      <c r="B1133" s="7" t="s">
        <v>1583</v>
      </c>
      <c r="C1133" s="344" t="s">
        <v>7602</v>
      </c>
      <c r="D1133" s="343" t="s">
        <v>7195</v>
      </c>
      <c r="E1133" s="22" t="s">
        <v>8276</v>
      </c>
      <c r="F1133" s="60">
        <f t="shared" si="35"/>
        <v>48</v>
      </c>
      <c r="G1133" s="344" t="s">
        <v>1167</v>
      </c>
      <c r="H1133" s="344">
        <v>1</v>
      </c>
      <c r="S1133" t="s">
        <v>4510</v>
      </c>
      <c r="T1133" t="str">
        <f t="shared" si="34"/>
        <v>04</v>
      </c>
      <c r="U1133" s="22" t="s">
        <v>2359</v>
      </c>
      <c r="V1133" s="22" t="s">
        <v>2360</v>
      </c>
      <c r="W1133" s="22" t="s">
        <v>4843</v>
      </c>
    </row>
    <row r="1134" spans="1:23">
      <c r="A1134" s="6">
        <v>1133</v>
      </c>
      <c r="B1134" s="7" t="s">
        <v>1584</v>
      </c>
      <c r="C1134" s="344" t="s">
        <v>7603</v>
      </c>
      <c r="D1134" s="343" t="s">
        <v>7196</v>
      </c>
      <c r="E1134" s="22" t="s">
        <v>8276</v>
      </c>
      <c r="F1134" s="60">
        <f t="shared" si="35"/>
        <v>48</v>
      </c>
      <c r="G1134" s="344" t="s">
        <v>1167</v>
      </c>
      <c r="H1134" s="344">
        <v>1</v>
      </c>
      <c r="S1134" t="s">
        <v>4511</v>
      </c>
      <c r="T1134" t="str">
        <f t="shared" si="34"/>
        <v>03</v>
      </c>
      <c r="U1134" s="22" t="s">
        <v>2359</v>
      </c>
      <c r="V1134" s="22" t="s">
        <v>2360</v>
      </c>
      <c r="W1134" s="22" t="s">
        <v>5002</v>
      </c>
    </row>
    <row r="1135" spans="1:23">
      <c r="A1135" s="6">
        <v>1134</v>
      </c>
      <c r="B1135" s="7" t="s">
        <v>1585</v>
      </c>
      <c r="C1135" s="344" t="s">
        <v>7604</v>
      </c>
      <c r="D1135" s="343" t="s">
        <v>7197</v>
      </c>
      <c r="E1135" s="22" t="s">
        <v>8276</v>
      </c>
      <c r="F1135" s="60">
        <f t="shared" si="35"/>
        <v>48</v>
      </c>
      <c r="G1135" s="344" t="s">
        <v>1167</v>
      </c>
      <c r="H1135" s="344">
        <v>1</v>
      </c>
      <c r="S1135" t="s">
        <v>4512</v>
      </c>
      <c r="T1135" t="str">
        <f t="shared" si="34"/>
        <v>03</v>
      </c>
      <c r="U1135" s="22" t="s">
        <v>2359</v>
      </c>
      <c r="V1135" s="22" t="s">
        <v>2360</v>
      </c>
      <c r="W1135" s="22" t="s">
        <v>4795</v>
      </c>
    </row>
    <row r="1136" spans="1:23">
      <c r="A1136" s="6">
        <v>1135</v>
      </c>
      <c r="B1136" s="7" t="s">
        <v>1586</v>
      </c>
      <c r="C1136" s="344" t="s">
        <v>7605</v>
      </c>
      <c r="D1136" s="343" t="s">
        <v>7198</v>
      </c>
      <c r="E1136" s="22" t="s">
        <v>8276</v>
      </c>
      <c r="F1136" s="60">
        <f t="shared" si="35"/>
        <v>48</v>
      </c>
      <c r="G1136" s="344" t="s">
        <v>1149</v>
      </c>
      <c r="H1136" s="344">
        <v>1</v>
      </c>
      <c r="S1136" t="s">
        <v>4513</v>
      </c>
      <c r="T1136" t="str">
        <f t="shared" si="34"/>
        <v>03</v>
      </c>
      <c r="U1136" s="22" t="s">
        <v>2359</v>
      </c>
      <c r="V1136" s="22" t="s">
        <v>2360</v>
      </c>
      <c r="W1136" s="22" t="s">
        <v>5083</v>
      </c>
    </row>
    <row r="1137" spans="1:23">
      <c r="A1137" s="6">
        <v>1136</v>
      </c>
      <c r="B1137" s="7" t="s">
        <v>1587</v>
      </c>
      <c r="C1137" s="344" t="s">
        <v>7606</v>
      </c>
      <c r="D1137" s="343" t="s">
        <v>7199</v>
      </c>
      <c r="E1137" s="22" t="s">
        <v>8276</v>
      </c>
      <c r="F1137" s="60">
        <f t="shared" si="35"/>
        <v>48</v>
      </c>
      <c r="G1137" s="344" t="s">
        <v>1157</v>
      </c>
      <c r="H1137" s="344">
        <v>1</v>
      </c>
      <c r="S1137" t="s">
        <v>4514</v>
      </c>
      <c r="T1137" t="str">
        <f t="shared" si="34"/>
        <v>03</v>
      </c>
      <c r="U1137" s="22" t="s">
        <v>2359</v>
      </c>
      <c r="V1137" s="22" t="s">
        <v>2360</v>
      </c>
      <c r="W1137" s="22" t="s">
        <v>5062</v>
      </c>
    </row>
    <row r="1138" spans="1:23">
      <c r="A1138" s="6">
        <v>1137</v>
      </c>
      <c r="B1138" s="7" t="s">
        <v>1588</v>
      </c>
      <c r="C1138" s="344" t="s">
        <v>7607</v>
      </c>
      <c r="D1138" s="343" t="s">
        <v>7200</v>
      </c>
      <c r="E1138" s="22" t="s">
        <v>8276</v>
      </c>
      <c r="F1138" s="60">
        <f t="shared" si="35"/>
        <v>48</v>
      </c>
      <c r="G1138" s="344" t="s">
        <v>1156</v>
      </c>
      <c r="H1138" s="344">
        <v>1</v>
      </c>
      <c r="S1138" t="s">
        <v>4515</v>
      </c>
      <c r="T1138" t="str">
        <f t="shared" si="34"/>
        <v>03</v>
      </c>
      <c r="U1138" s="22" t="s">
        <v>2359</v>
      </c>
      <c r="V1138" s="22" t="s">
        <v>2360</v>
      </c>
      <c r="W1138" s="22" t="s">
        <v>5161</v>
      </c>
    </row>
    <row r="1139" spans="1:23">
      <c r="A1139" s="6">
        <v>1138</v>
      </c>
      <c r="B1139" s="7" t="s">
        <v>1589</v>
      </c>
      <c r="C1139" s="344" t="s">
        <v>3338</v>
      </c>
      <c r="D1139" s="343" t="s">
        <v>7201</v>
      </c>
      <c r="E1139" s="22" t="s">
        <v>8276</v>
      </c>
      <c r="F1139" s="60">
        <f t="shared" si="35"/>
        <v>48</v>
      </c>
      <c r="G1139" s="344" t="s">
        <v>2348</v>
      </c>
      <c r="H1139" s="344">
        <v>6</v>
      </c>
      <c r="S1139" t="s">
        <v>4516</v>
      </c>
      <c r="T1139" t="str">
        <f t="shared" si="34"/>
        <v>03</v>
      </c>
      <c r="U1139" s="22" t="s">
        <v>2359</v>
      </c>
      <c r="V1139" s="22" t="s">
        <v>2360</v>
      </c>
      <c r="W1139" s="22" t="s">
        <v>5162</v>
      </c>
    </row>
    <row r="1140" spans="1:23">
      <c r="A1140" s="6">
        <v>1139</v>
      </c>
      <c r="B1140" s="7" t="s">
        <v>1590</v>
      </c>
      <c r="C1140" s="344" t="s">
        <v>3340</v>
      </c>
      <c r="D1140" s="343" t="s">
        <v>7202</v>
      </c>
      <c r="E1140" s="22" t="s">
        <v>8276</v>
      </c>
      <c r="F1140" s="60">
        <f t="shared" si="35"/>
        <v>48</v>
      </c>
      <c r="G1140" s="344" t="s">
        <v>2348</v>
      </c>
      <c r="H1140" s="344">
        <v>4</v>
      </c>
      <c r="S1140" t="s">
        <v>4517</v>
      </c>
      <c r="T1140" t="str">
        <f t="shared" si="34"/>
        <v>03</v>
      </c>
      <c r="U1140" s="22" t="s">
        <v>2359</v>
      </c>
      <c r="V1140" s="22" t="s">
        <v>2360</v>
      </c>
      <c r="W1140" s="22" t="s">
        <v>5163</v>
      </c>
    </row>
    <row r="1141" spans="1:23">
      <c r="A1141" s="6">
        <v>1140</v>
      </c>
      <c r="B1141" s="7" t="s">
        <v>1591</v>
      </c>
      <c r="C1141" s="344" t="s">
        <v>3339</v>
      </c>
      <c r="D1141" s="343" t="s">
        <v>7203</v>
      </c>
      <c r="E1141" s="22" t="s">
        <v>8276</v>
      </c>
      <c r="F1141" s="60">
        <f t="shared" si="35"/>
        <v>48</v>
      </c>
      <c r="G1141" s="344" t="s">
        <v>2348</v>
      </c>
      <c r="H1141" s="344">
        <v>4</v>
      </c>
      <c r="S1141" t="s">
        <v>4518</v>
      </c>
      <c r="T1141" t="str">
        <f t="shared" si="34"/>
        <v>01</v>
      </c>
      <c r="U1141" s="22" t="s">
        <v>2359</v>
      </c>
      <c r="V1141" s="22" t="s">
        <v>2360</v>
      </c>
      <c r="W1141" s="22" t="s">
        <v>2591</v>
      </c>
    </row>
    <row r="1142" spans="1:23">
      <c r="A1142" s="6">
        <v>1141</v>
      </c>
      <c r="B1142" s="7" t="s">
        <v>1592</v>
      </c>
      <c r="C1142" s="344" t="s">
        <v>3336</v>
      </c>
      <c r="D1142" s="343" t="s">
        <v>7204</v>
      </c>
      <c r="E1142" s="22" t="s">
        <v>8276</v>
      </c>
      <c r="F1142" s="60">
        <f t="shared" si="35"/>
        <v>48</v>
      </c>
      <c r="G1142" s="344" t="s">
        <v>2348</v>
      </c>
      <c r="H1142" s="344">
        <v>3</v>
      </c>
      <c r="S1142" t="s">
        <v>4519</v>
      </c>
      <c r="T1142" t="str">
        <f t="shared" si="34"/>
        <v>02</v>
      </c>
      <c r="U1142" s="22" t="s">
        <v>2359</v>
      </c>
      <c r="V1142" s="22" t="s">
        <v>2360</v>
      </c>
      <c r="W1142" s="22" t="s">
        <v>4917</v>
      </c>
    </row>
    <row r="1143" spans="1:23">
      <c r="A1143" s="6">
        <v>1142</v>
      </c>
      <c r="B1143" s="7" t="s">
        <v>1593</v>
      </c>
      <c r="C1143" s="344" t="s">
        <v>7608</v>
      </c>
      <c r="D1143" s="343" t="s">
        <v>7205</v>
      </c>
      <c r="E1143" s="22" t="s">
        <v>8276</v>
      </c>
      <c r="F1143" s="60">
        <f t="shared" si="35"/>
        <v>48</v>
      </c>
      <c r="G1143" s="344" t="s">
        <v>2348</v>
      </c>
      <c r="H1143" s="344">
        <v>6</v>
      </c>
      <c r="S1143" t="s">
        <v>4520</v>
      </c>
      <c r="T1143" t="str">
        <f t="shared" si="34"/>
        <v>03</v>
      </c>
      <c r="U1143" s="22" t="s">
        <v>2359</v>
      </c>
      <c r="V1143" s="22" t="s">
        <v>2360</v>
      </c>
      <c r="W1143" s="22" t="s">
        <v>5164</v>
      </c>
    </row>
    <row r="1144" spans="1:23">
      <c r="A1144" s="6">
        <v>1143</v>
      </c>
      <c r="B1144" s="7" t="s">
        <v>1594</v>
      </c>
      <c r="C1144" s="344" t="s">
        <v>7609</v>
      </c>
      <c r="D1144" s="343" t="s">
        <v>7206</v>
      </c>
      <c r="E1144" s="22" t="s">
        <v>8276</v>
      </c>
      <c r="F1144" s="60">
        <f t="shared" si="35"/>
        <v>48</v>
      </c>
      <c r="G1144" s="344" t="s">
        <v>2348</v>
      </c>
      <c r="H1144" s="344">
        <v>3</v>
      </c>
      <c r="S1144" t="s">
        <v>4521</v>
      </c>
      <c r="T1144" t="str">
        <f t="shared" si="34"/>
        <v>03</v>
      </c>
      <c r="U1144" s="22" t="s">
        <v>2359</v>
      </c>
      <c r="V1144" s="22" t="s">
        <v>2360</v>
      </c>
      <c r="W1144" s="22" t="s">
        <v>5165</v>
      </c>
    </row>
    <row r="1145" spans="1:23">
      <c r="A1145" s="6">
        <v>1144</v>
      </c>
      <c r="B1145" s="7" t="s">
        <v>1595</v>
      </c>
      <c r="C1145" s="344" t="s">
        <v>7610</v>
      </c>
      <c r="D1145" s="343" t="s">
        <v>7207</v>
      </c>
      <c r="E1145" s="22" t="s">
        <v>8276</v>
      </c>
      <c r="F1145" s="60">
        <f t="shared" si="35"/>
        <v>48</v>
      </c>
      <c r="G1145" s="344" t="s">
        <v>2348</v>
      </c>
      <c r="H1145" s="344">
        <v>1</v>
      </c>
      <c r="S1145" t="s">
        <v>4522</v>
      </c>
      <c r="T1145" t="str">
        <f t="shared" si="34"/>
        <v>03</v>
      </c>
      <c r="U1145" s="22" t="s">
        <v>2359</v>
      </c>
      <c r="V1145" s="22" t="s">
        <v>2360</v>
      </c>
      <c r="W1145" s="22" t="s">
        <v>5066</v>
      </c>
    </row>
    <row r="1146" spans="1:23">
      <c r="A1146" s="6">
        <v>1145</v>
      </c>
      <c r="B1146" s="7" t="s">
        <v>1596</v>
      </c>
      <c r="C1146" s="344" t="s">
        <v>7611</v>
      </c>
      <c r="D1146" s="343" t="s">
        <v>7208</v>
      </c>
      <c r="E1146" s="22" t="s">
        <v>8276</v>
      </c>
      <c r="F1146" s="60">
        <f t="shared" si="35"/>
        <v>48</v>
      </c>
      <c r="G1146" s="344" t="s">
        <v>2348</v>
      </c>
      <c r="H1146" s="344">
        <v>5</v>
      </c>
      <c r="S1146" t="s">
        <v>3883</v>
      </c>
      <c r="T1146" t="str">
        <f t="shared" si="34"/>
        <v>03</v>
      </c>
      <c r="U1146" s="22" t="s">
        <v>2359</v>
      </c>
      <c r="V1146" s="22" t="s">
        <v>2360</v>
      </c>
      <c r="W1146" s="22" t="s">
        <v>5166</v>
      </c>
    </row>
    <row r="1147" spans="1:23">
      <c r="A1147" s="6">
        <v>1146</v>
      </c>
      <c r="B1147" s="7" t="s">
        <v>1597</v>
      </c>
      <c r="C1147" s="344" t="s">
        <v>7612</v>
      </c>
      <c r="D1147" s="343" t="s">
        <v>7209</v>
      </c>
      <c r="E1147" s="22" t="s">
        <v>8276</v>
      </c>
      <c r="F1147" s="60">
        <f t="shared" si="35"/>
        <v>48</v>
      </c>
      <c r="G1147" s="344" t="s">
        <v>2348</v>
      </c>
      <c r="H1147" s="344">
        <v>5</v>
      </c>
      <c r="S1147" t="s">
        <v>4523</v>
      </c>
      <c r="T1147" t="str">
        <f t="shared" si="34"/>
        <v>02</v>
      </c>
      <c r="U1147" s="22" t="s">
        <v>2359</v>
      </c>
      <c r="V1147" s="22" t="s">
        <v>2360</v>
      </c>
      <c r="W1147" s="22" t="s">
        <v>4724</v>
      </c>
    </row>
    <row r="1148" spans="1:23">
      <c r="A1148" s="6">
        <v>1147</v>
      </c>
      <c r="B1148" s="7" t="s">
        <v>1598</v>
      </c>
      <c r="C1148" s="344" t="s">
        <v>7613</v>
      </c>
      <c r="D1148" s="343" t="s">
        <v>7210</v>
      </c>
      <c r="E1148" s="22" t="s">
        <v>8276</v>
      </c>
      <c r="F1148" s="60">
        <f t="shared" si="35"/>
        <v>48</v>
      </c>
      <c r="G1148" s="344" t="s">
        <v>2348</v>
      </c>
      <c r="H1148" s="344">
        <v>5</v>
      </c>
      <c r="S1148" t="s">
        <v>4524</v>
      </c>
      <c r="T1148" t="str">
        <f t="shared" si="34"/>
        <v>03</v>
      </c>
      <c r="U1148" s="22" t="s">
        <v>2359</v>
      </c>
      <c r="V1148" s="22" t="s">
        <v>2360</v>
      </c>
      <c r="W1148" s="22" t="s">
        <v>5143</v>
      </c>
    </row>
    <row r="1149" spans="1:23">
      <c r="A1149" s="6">
        <v>1148</v>
      </c>
      <c r="B1149" s="7" t="s">
        <v>1599</v>
      </c>
      <c r="C1149" s="344" t="s">
        <v>7614</v>
      </c>
      <c r="D1149" s="343" t="s">
        <v>7211</v>
      </c>
      <c r="E1149" s="22" t="s">
        <v>8276</v>
      </c>
      <c r="F1149" s="60">
        <f t="shared" si="35"/>
        <v>48</v>
      </c>
      <c r="G1149" s="344" t="s">
        <v>2348</v>
      </c>
      <c r="H1149" s="344">
        <v>3</v>
      </c>
      <c r="S1149" t="s">
        <v>4525</v>
      </c>
      <c r="T1149" t="str">
        <f t="shared" si="34"/>
        <v>03</v>
      </c>
      <c r="U1149" s="22" t="s">
        <v>2359</v>
      </c>
      <c r="V1149" s="22" t="s">
        <v>2360</v>
      </c>
      <c r="W1149" s="22" t="s">
        <v>5167</v>
      </c>
    </row>
    <row r="1150" spans="1:23">
      <c r="A1150" s="6">
        <v>1149</v>
      </c>
      <c r="B1150" s="7" t="s">
        <v>1600</v>
      </c>
      <c r="C1150" s="344" t="s">
        <v>7615</v>
      </c>
      <c r="D1150" s="343" t="s">
        <v>7212</v>
      </c>
      <c r="E1150" s="22" t="s">
        <v>8276</v>
      </c>
      <c r="F1150" s="60">
        <f t="shared" si="35"/>
        <v>48</v>
      </c>
      <c r="G1150" s="344" t="s">
        <v>2348</v>
      </c>
      <c r="H1150" s="344">
        <v>5</v>
      </c>
      <c r="S1150" t="s">
        <v>4526</v>
      </c>
      <c r="T1150" t="str">
        <f t="shared" si="34"/>
        <v>03</v>
      </c>
      <c r="U1150" s="22" t="s">
        <v>2359</v>
      </c>
      <c r="V1150" s="22" t="s">
        <v>2360</v>
      </c>
      <c r="W1150" s="22" t="s">
        <v>5129</v>
      </c>
    </row>
    <row r="1151" spans="1:23">
      <c r="A1151" s="6">
        <v>1150</v>
      </c>
      <c r="B1151" s="7" t="s">
        <v>1601</v>
      </c>
      <c r="C1151" s="344" t="s">
        <v>3337</v>
      </c>
      <c r="D1151" s="343" t="s">
        <v>7213</v>
      </c>
      <c r="E1151" s="22" t="s">
        <v>8276</v>
      </c>
      <c r="F1151" s="60">
        <f t="shared" si="35"/>
        <v>48</v>
      </c>
      <c r="G1151" s="344" t="s">
        <v>2348</v>
      </c>
      <c r="H1151" s="344">
        <v>6</v>
      </c>
      <c r="S1151" t="s">
        <v>4527</v>
      </c>
      <c r="T1151" t="str">
        <f t="shared" si="34"/>
        <v>03</v>
      </c>
      <c r="U1151" s="22" t="s">
        <v>2359</v>
      </c>
      <c r="V1151" s="22" t="s">
        <v>2360</v>
      </c>
      <c r="W1151" s="22" t="s">
        <v>4686</v>
      </c>
    </row>
    <row r="1152" spans="1:23">
      <c r="A1152" s="6">
        <v>1151</v>
      </c>
      <c r="B1152" s="7" t="s">
        <v>1602</v>
      </c>
      <c r="C1152" s="344" t="s">
        <v>7616</v>
      </c>
      <c r="D1152" s="343" t="s">
        <v>7214</v>
      </c>
      <c r="E1152" s="22" t="s">
        <v>8276</v>
      </c>
      <c r="F1152" s="60">
        <f t="shared" si="35"/>
        <v>48</v>
      </c>
      <c r="G1152" s="344" t="s">
        <v>2348</v>
      </c>
      <c r="H1152" s="344">
        <v>1</v>
      </c>
      <c r="S1152" t="s">
        <v>4528</v>
      </c>
      <c r="T1152" t="str">
        <f t="shared" si="34"/>
        <v>04</v>
      </c>
      <c r="U1152" s="22" t="s">
        <v>2359</v>
      </c>
      <c r="V1152" s="22" t="s">
        <v>2360</v>
      </c>
      <c r="W1152" s="22" t="s">
        <v>5113</v>
      </c>
    </row>
    <row r="1153" spans="1:23">
      <c r="A1153" s="6">
        <v>1152</v>
      </c>
      <c r="B1153" s="7" t="s">
        <v>1603</v>
      </c>
      <c r="C1153" s="344" t="s">
        <v>7617</v>
      </c>
      <c r="D1153" s="343" t="s">
        <v>7215</v>
      </c>
      <c r="E1153" s="22" t="s">
        <v>8276</v>
      </c>
      <c r="F1153" s="60">
        <f t="shared" si="35"/>
        <v>48</v>
      </c>
      <c r="G1153" s="344" t="s">
        <v>2348</v>
      </c>
      <c r="H1153" s="344">
        <v>1</v>
      </c>
      <c r="S1153" t="s">
        <v>4529</v>
      </c>
      <c r="T1153" t="str">
        <f t="shared" si="34"/>
        <v>03</v>
      </c>
      <c r="U1153" s="22" t="s">
        <v>2359</v>
      </c>
      <c r="V1153" s="22" t="s">
        <v>2360</v>
      </c>
      <c r="W1153" s="22" t="s">
        <v>5080</v>
      </c>
    </row>
    <row r="1154" spans="1:23">
      <c r="A1154" s="6">
        <v>1153</v>
      </c>
      <c r="B1154" s="7" t="s">
        <v>1604</v>
      </c>
      <c r="C1154" s="344" t="s">
        <v>7618</v>
      </c>
      <c r="D1154" s="343" t="s">
        <v>7216</v>
      </c>
      <c r="E1154" s="22" t="s">
        <v>8276</v>
      </c>
      <c r="F1154" s="60">
        <f t="shared" si="35"/>
        <v>48</v>
      </c>
      <c r="G1154" s="344" t="s">
        <v>1160</v>
      </c>
      <c r="H1154" s="344">
        <v>1</v>
      </c>
      <c r="S1154" t="s">
        <v>4530</v>
      </c>
      <c r="T1154" t="str">
        <f t="shared" ref="T1154:T1189" si="36">LEFT(W1154,2)</f>
        <v>00</v>
      </c>
      <c r="U1154" s="22" t="s">
        <v>2359</v>
      </c>
      <c r="V1154" s="22" t="s">
        <v>2360</v>
      </c>
      <c r="W1154" s="22" t="s">
        <v>2606</v>
      </c>
    </row>
    <row r="1155" spans="1:23">
      <c r="A1155" s="6">
        <v>1154</v>
      </c>
      <c r="B1155" s="7" t="s">
        <v>1605</v>
      </c>
      <c r="C1155" s="344" t="s">
        <v>1982</v>
      </c>
      <c r="D1155" s="343" t="s">
        <v>7217</v>
      </c>
      <c r="E1155" s="22" t="s">
        <v>8276</v>
      </c>
      <c r="F1155" s="60">
        <f t="shared" si="35"/>
        <v>48</v>
      </c>
      <c r="G1155" s="344" t="s">
        <v>1160</v>
      </c>
      <c r="H1155" s="344" t="s">
        <v>7667</v>
      </c>
      <c r="S1155" t="s">
        <v>4531</v>
      </c>
      <c r="T1155" t="str">
        <f t="shared" si="36"/>
        <v>03</v>
      </c>
      <c r="U1155" s="22" t="s">
        <v>2359</v>
      </c>
      <c r="V1155" s="22" t="s">
        <v>2360</v>
      </c>
      <c r="W1155" s="22" t="s">
        <v>5168</v>
      </c>
    </row>
    <row r="1156" spans="1:23">
      <c r="A1156" s="6">
        <v>1155</v>
      </c>
      <c r="B1156" s="7" t="s">
        <v>1606</v>
      </c>
      <c r="C1156" s="344" t="s">
        <v>7619</v>
      </c>
      <c r="D1156" s="343" t="s">
        <v>7218</v>
      </c>
      <c r="E1156" s="22" t="s">
        <v>8276</v>
      </c>
      <c r="F1156" s="60">
        <f t="shared" ref="F1156:F1219" si="37">VLOOKUP(E1156,$N$2:$O$49,2,FALSE)</f>
        <v>48</v>
      </c>
      <c r="G1156" s="344" t="s">
        <v>1160</v>
      </c>
      <c r="H1156" s="344">
        <v>1</v>
      </c>
      <c r="S1156" t="s">
        <v>4532</v>
      </c>
      <c r="T1156" t="str">
        <f t="shared" si="36"/>
        <v>03</v>
      </c>
      <c r="U1156" s="22" t="s">
        <v>2359</v>
      </c>
      <c r="V1156" s="22" t="s">
        <v>2360</v>
      </c>
      <c r="W1156" s="22" t="s">
        <v>5169</v>
      </c>
    </row>
    <row r="1157" spans="1:23">
      <c r="A1157" s="6">
        <v>1156</v>
      </c>
      <c r="B1157" s="7" t="s">
        <v>1607</v>
      </c>
      <c r="C1157" s="344" t="s">
        <v>7620</v>
      </c>
      <c r="D1157" s="343" t="s">
        <v>7219</v>
      </c>
      <c r="E1157" s="22" t="s">
        <v>8276</v>
      </c>
      <c r="F1157" s="60">
        <f t="shared" si="37"/>
        <v>48</v>
      </c>
      <c r="G1157" s="344" t="s">
        <v>1160</v>
      </c>
      <c r="H1157" s="344">
        <v>1</v>
      </c>
      <c r="S1157" t="s">
        <v>4533</v>
      </c>
      <c r="T1157" t="str">
        <f t="shared" si="36"/>
        <v>02</v>
      </c>
      <c r="U1157" s="22" t="s">
        <v>2359</v>
      </c>
      <c r="V1157" s="22" t="s">
        <v>2360</v>
      </c>
      <c r="W1157" s="22" t="s">
        <v>5170</v>
      </c>
    </row>
    <row r="1158" spans="1:23">
      <c r="A1158" s="6">
        <v>1157</v>
      </c>
      <c r="B1158" s="7" t="s">
        <v>1608</v>
      </c>
      <c r="C1158" s="344" t="s">
        <v>7621</v>
      </c>
      <c r="D1158" s="343" t="s">
        <v>7220</v>
      </c>
      <c r="E1158" s="22" t="s">
        <v>8276</v>
      </c>
      <c r="F1158" s="60">
        <f t="shared" si="37"/>
        <v>48</v>
      </c>
      <c r="G1158" s="344" t="s">
        <v>1160</v>
      </c>
      <c r="H1158" s="344">
        <v>1</v>
      </c>
      <c r="S1158" t="s">
        <v>4534</v>
      </c>
      <c r="T1158" t="str">
        <f t="shared" si="36"/>
        <v>03</v>
      </c>
      <c r="U1158" s="22" t="s">
        <v>2359</v>
      </c>
      <c r="V1158" s="22" t="s">
        <v>2360</v>
      </c>
      <c r="W1158" s="22" t="s">
        <v>5156</v>
      </c>
    </row>
    <row r="1159" spans="1:23">
      <c r="A1159" s="6">
        <v>1158</v>
      </c>
      <c r="B1159" s="7" t="s">
        <v>1609</v>
      </c>
      <c r="C1159" s="344" t="s">
        <v>7622</v>
      </c>
      <c r="D1159" s="343" t="s">
        <v>7221</v>
      </c>
      <c r="E1159" s="22" t="s">
        <v>8276</v>
      </c>
      <c r="F1159" s="60">
        <f t="shared" si="37"/>
        <v>48</v>
      </c>
      <c r="G1159" s="344" t="s">
        <v>1160</v>
      </c>
      <c r="H1159" s="344">
        <v>1</v>
      </c>
      <c r="S1159" t="s">
        <v>4535</v>
      </c>
      <c r="T1159" t="str">
        <f t="shared" si="36"/>
        <v>04</v>
      </c>
      <c r="U1159" s="22" t="s">
        <v>2359</v>
      </c>
      <c r="V1159" s="22" t="s">
        <v>2360</v>
      </c>
      <c r="W1159" s="22" t="s">
        <v>4737</v>
      </c>
    </row>
    <row r="1160" spans="1:23">
      <c r="A1160" s="6">
        <v>1159</v>
      </c>
      <c r="B1160" s="7" t="s">
        <v>1610</v>
      </c>
      <c r="C1160" s="344" t="s">
        <v>7623</v>
      </c>
      <c r="D1160" s="343" t="s">
        <v>7222</v>
      </c>
      <c r="E1160" s="22" t="s">
        <v>8276</v>
      </c>
      <c r="F1160" s="60">
        <f t="shared" si="37"/>
        <v>48</v>
      </c>
      <c r="G1160" s="344" t="s">
        <v>1160</v>
      </c>
      <c r="H1160" s="344">
        <v>1</v>
      </c>
      <c r="S1160" t="s">
        <v>4536</v>
      </c>
      <c r="T1160" t="str">
        <f t="shared" si="36"/>
        <v>00</v>
      </c>
      <c r="U1160" s="22" t="s">
        <v>2359</v>
      </c>
      <c r="V1160" s="22" t="s">
        <v>2360</v>
      </c>
      <c r="W1160" s="22" t="s">
        <v>2526</v>
      </c>
    </row>
    <row r="1161" spans="1:23">
      <c r="A1161" s="6">
        <v>1160</v>
      </c>
      <c r="B1161" s="7" t="s">
        <v>1611</v>
      </c>
      <c r="C1161" s="344" t="s">
        <v>7624</v>
      </c>
      <c r="D1161" s="343" t="s">
        <v>7223</v>
      </c>
      <c r="E1161" s="22" t="s">
        <v>8276</v>
      </c>
      <c r="F1161" s="60">
        <f t="shared" si="37"/>
        <v>48</v>
      </c>
      <c r="G1161" s="344" t="s">
        <v>1160</v>
      </c>
      <c r="H1161" s="344">
        <v>1</v>
      </c>
      <c r="S1161" t="s">
        <v>4537</v>
      </c>
      <c r="T1161" t="str">
        <f t="shared" si="36"/>
        <v>99</v>
      </c>
      <c r="U1161" s="22" t="s">
        <v>2359</v>
      </c>
      <c r="V1161" s="22" t="s">
        <v>2360</v>
      </c>
      <c r="W1161" s="22" t="s">
        <v>2421</v>
      </c>
    </row>
    <row r="1162" spans="1:23">
      <c r="A1162" s="6">
        <v>1161</v>
      </c>
      <c r="B1162" s="7" t="s">
        <v>1612</v>
      </c>
      <c r="C1162" s="344" t="s">
        <v>7625</v>
      </c>
      <c r="D1162" s="343" t="s">
        <v>7224</v>
      </c>
      <c r="E1162" s="22" t="s">
        <v>8276</v>
      </c>
      <c r="F1162" s="60">
        <f t="shared" si="37"/>
        <v>48</v>
      </c>
      <c r="G1162" s="344" t="s">
        <v>1160</v>
      </c>
      <c r="H1162" s="344">
        <v>1</v>
      </c>
      <c r="S1162" t="s">
        <v>4538</v>
      </c>
      <c r="T1162" t="str">
        <f t="shared" si="36"/>
        <v>98</v>
      </c>
      <c r="U1162" s="22" t="s">
        <v>2359</v>
      </c>
      <c r="V1162" s="22" t="s">
        <v>2360</v>
      </c>
      <c r="W1162" s="22" t="s">
        <v>2428</v>
      </c>
    </row>
    <row r="1163" spans="1:23">
      <c r="A1163" s="6">
        <v>1162</v>
      </c>
      <c r="B1163" s="7" t="s">
        <v>1613</v>
      </c>
      <c r="C1163" s="344" t="s">
        <v>2283</v>
      </c>
      <c r="D1163" s="343" t="s">
        <v>7225</v>
      </c>
      <c r="E1163" s="22" t="s">
        <v>8276</v>
      </c>
      <c r="F1163" s="60">
        <f t="shared" si="37"/>
        <v>48</v>
      </c>
      <c r="G1163" s="344" t="s">
        <v>1160</v>
      </c>
      <c r="H1163" s="344" t="s">
        <v>7667</v>
      </c>
      <c r="S1163" t="s">
        <v>4539</v>
      </c>
      <c r="T1163" t="str">
        <f t="shared" si="36"/>
        <v>03</v>
      </c>
      <c r="U1163" s="22" t="s">
        <v>2359</v>
      </c>
      <c r="V1163" s="22" t="s">
        <v>2360</v>
      </c>
      <c r="W1163" s="22" t="s">
        <v>5124</v>
      </c>
    </row>
    <row r="1164" spans="1:23">
      <c r="A1164" s="6">
        <v>1163</v>
      </c>
      <c r="B1164" s="7" t="s">
        <v>1614</v>
      </c>
      <c r="C1164" s="344" t="s">
        <v>7626</v>
      </c>
      <c r="D1164" s="343" t="s">
        <v>7226</v>
      </c>
      <c r="E1164" s="22" t="s">
        <v>8276</v>
      </c>
      <c r="F1164" s="60">
        <f t="shared" si="37"/>
        <v>48</v>
      </c>
      <c r="G1164" s="344" t="s">
        <v>1160</v>
      </c>
      <c r="H1164" s="344">
        <v>2</v>
      </c>
      <c r="S1164" t="s">
        <v>4540</v>
      </c>
      <c r="T1164" t="str">
        <f t="shared" si="36"/>
        <v>02</v>
      </c>
      <c r="U1164" s="22" t="s">
        <v>2359</v>
      </c>
      <c r="V1164" s="22" t="s">
        <v>2360</v>
      </c>
      <c r="W1164" s="22" t="s">
        <v>5171</v>
      </c>
    </row>
    <row r="1165" spans="1:23">
      <c r="A1165" s="6">
        <v>1164</v>
      </c>
      <c r="B1165" s="7" t="s">
        <v>1615</v>
      </c>
      <c r="C1165" s="344" t="s">
        <v>7627</v>
      </c>
      <c r="D1165" s="343" t="s">
        <v>7227</v>
      </c>
      <c r="E1165" s="22" t="s">
        <v>8276</v>
      </c>
      <c r="F1165" s="60">
        <f t="shared" si="37"/>
        <v>48</v>
      </c>
      <c r="G1165" s="344" t="s">
        <v>1168</v>
      </c>
      <c r="H1165" s="344">
        <v>1</v>
      </c>
      <c r="S1165" t="s">
        <v>4541</v>
      </c>
      <c r="T1165" t="str">
        <f t="shared" si="36"/>
        <v>03</v>
      </c>
      <c r="U1165" s="22" t="s">
        <v>2359</v>
      </c>
      <c r="V1165" s="22" t="s">
        <v>2360</v>
      </c>
      <c r="W1165" s="22" t="s">
        <v>5172</v>
      </c>
    </row>
    <row r="1166" spans="1:23">
      <c r="A1166" s="6">
        <v>1165</v>
      </c>
      <c r="B1166" s="7" t="s">
        <v>1616</v>
      </c>
      <c r="C1166" s="344" t="s">
        <v>7628</v>
      </c>
      <c r="D1166" s="343" t="s">
        <v>7228</v>
      </c>
      <c r="E1166" s="22" t="s">
        <v>8276</v>
      </c>
      <c r="F1166" s="60">
        <f t="shared" si="37"/>
        <v>48</v>
      </c>
      <c r="G1166" s="344" t="s">
        <v>1168</v>
      </c>
      <c r="H1166" s="344">
        <v>1</v>
      </c>
      <c r="S1166" t="s">
        <v>4542</v>
      </c>
      <c r="T1166" t="str">
        <f t="shared" si="36"/>
        <v>02</v>
      </c>
      <c r="U1166" s="22" t="s">
        <v>2359</v>
      </c>
      <c r="V1166" s="22" t="s">
        <v>2360</v>
      </c>
      <c r="W1166" s="22" t="s">
        <v>5173</v>
      </c>
    </row>
    <row r="1167" spans="1:23">
      <c r="A1167" s="6">
        <v>1166</v>
      </c>
      <c r="B1167" s="7" t="s">
        <v>1617</v>
      </c>
      <c r="C1167" s="344" t="s">
        <v>7629</v>
      </c>
      <c r="D1167" s="343" t="s">
        <v>7229</v>
      </c>
      <c r="E1167" s="22" t="s">
        <v>8276</v>
      </c>
      <c r="F1167" s="60">
        <f t="shared" si="37"/>
        <v>48</v>
      </c>
      <c r="G1167" s="344" t="s">
        <v>1163</v>
      </c>
      <c r="H1167" s="344">
        <v>1</v>
      </c>
      <c r="S1167" t="s">
        <v>4543</v>
      </c>
      <c r="T1167" t="str">
        <f t="shared" si="36"/>
        <v>01</v>
      </c>
      <c r="U1167" s="22" t="s">
        <v>2359</v>
      </c>
      <c r="V1167" s="22" t="s">
        <v>2360</v>
      </c>
      <c r="W1167" s="22" t="s">
        <v>4998</v>
      </c>
    </row>
    <row r="1168" spans="1:23">
      <c r="A1168" s="6">
        <v>1167</v>
      </c>
      <c r="B1168" s="7" t="s">
        <v>1618</v>
      </c>
      <c r="C1168" s="344" t="s">
        <v>3048</v>
      </c>
      <c r="D1168" s="343" t="s">
        <v>7230</v>
      </c>
      <c r="E1168" s="22" t="s">
        <v>8276</v>
      </c>
      <c r="F1168" s="60">
        <f t="shared" si="37"/>
        <v>48</v>
      </c>
      <c r="G1168" s="344" t="s">
        <v>1163</v>
      </c>
      <c r="H1168" s="344">
        <v>4</v>
      </c>
      <c r="S1168" t="s">
        <v>4544</v>
      </c>
      <c r="T1168" t="str">
        <f t="shared" si="36"/>
        <v>02</v>
      </c>
      <c r="U1168" s="22" t="s">
        <v>2359</v>
      </c>
      <c r="V1168" s="22" t="s">
        <v>2360</v>
      </c>
      <c r="W1168" s="22" t="s">
        <v>4809</v>
      </c>
    </row>
    <row r="1169" spans="1:23">
      <c r="A1169" s="6">
        <v>1168</v>
      </c>
      <c r="B1169" s="7" t="s">
        <v>1619</v>
      </c>
      <c r="C1169" s="344" t="s">
        <v>7630</v>
      </c>
      <c r="D1169" s="343" t="s">
        <v>8293</v>
      </c>
      <c r="E1169" s="22" t="s">
        <v>8276</v>
      </c>
      <c r="F1169" s="60">
        <f t="shared" si="37"/>
        <v>48</v>
      </c>
      <c r="G1169" s="344" t="s">
        <v>7655</v>
      </c>
      <c r="H1169" s="344">
        <v>1</v>
      </c>
      <c r="S1169" t="s">
        <v>4545</v>
      </c>
      <c r="T1169" t="str">
        <f t="shared" si="36"/>
        <v>04</v>
      </c>
      <c r="U1169" s="22" t="s">
        <v>2359</v>
      </c>
      <c r="V1169" s="22" t="s">
        <v>2360</v>
      </c>
      <c r="W1169" s="22" t="s">
        <v>5174</v>
      </c>
    </row>
    <row r="1170" spans="1:23">
      <c r="A1170" s="6">
        <v>1169</v>
      </c>
      <c r="B1170" s="7" t="s">
        <v>1620</v>
      </c>
      <c r="C1170" s="344" t="s">
        <v>7631</v>
      </c>
      <c r="D1170" s="343" t="s">
        <v>8294</v>
      </c>
      <c r="E1170" s="22" t="s">
        <v>8276</v>
      </c>
      <c r="F1170" s="60">
        <f t="shared" si="37"/>
        <v>48</v>
      </c>
      <c r="G1170" s="344" t="s">
        <v>7656</v>
      </c>
      <c r="H1170" s="344">
        <v>1</v>
      </c>
      <c r="S1170" t="s">
        <v>4546</v>
      </c>
      <c r="T1170" t="str">
        <f t="shared" si="36"/>
        <v>04</v>
      </c>
      <c r="U1170" s="22" t="s">
        <v>2359</v>
      </c>
      <c r="V1170" s="22" t="s">
        <v>2360</v>
      </c>
      <c r="W1170" s="22" t="s">
        <v>5175</v>
      </c>
    </row>
    <row r="1171" spans="1:23">
      <c r="A1171" s="6">
        <v>1170</v>
      </c>
      <c r="B1171" s="7" t="s">
        <v>1621</v>
      </c>
      <c r="C1171" s="344" t="s">
        <v>7632</v>
      </c>
      <c r="D1171" s="343" t="s">
        <v>8295</v>
      </c>
      <c r="E1171" s="22" t="s">
        <v>8276</v>
      </c>
      <c r="F1171" s="60">
        <f t="shared" si="37"/>
        <v>48</v>
      </c>
      <c r="G1171" s="344" t="s">
        <v>1150</v>
      </c>
      <c r="H1171" s="344">
        <v>1</v>
      </c>
      <c r="S1171" t="s">
        <v>4547</v>
      </c>
      <c r="T1171" t="str">
        <f t="shared" si="36"/>
        <v>03</v>
      </c>
      <c r="U1171" s="22" t="s">
        <v>2359</v>
      </c>
      <c r="V1171" s="22" t="s">
        <v>2360</v>
      </c>
      <c r="W1171" s="22" t="s">
        <v>5176</v>
      </c>
    </row>
    <row r="1172" spans="1:23">
      <c r="A1172" s="6">
        <v>1171</v>
      </c>
      <c r="B1172" s="7" t="s">
        <v>1622</v>
      </c>
      <c r="C1172" s="344" t="s">
        <v>7633</v>
      </c>
      <c r="D1172" s="343" t="s">
        <v>8296</v>
      </c>
      <c r="E1172" s="22" t="s">
        <v>8276</v>
      </c>
      <c r="F1172" s="60">
        <f t="shared" si="37"/>
        <v>48</v>
      </c>
      <c r="G1172" s="344" t="s">
        <v>1150</v>
      </c>
      <c r="H1172" s="344">
        <v>1</v>
      </c>
      <c r="S1172" t="s">
        <v>4548</v>
      </c>
      <c r="T1172" t="str">
        <f t="shared" si="36"/>
        <v>03</v>
      </c>
      <c r="U1172" s="22" t="s">
        <v>2359</v>
      </c>
      <c r="V1172" s="22" t="s">
        <v>2360</v>
      </c>
      <c r="W1172" s="22" t="s">
        <v>4693</v>
      </c>
    </row>
    <row r="1173" spans="1:23">
      <c r="A1173" s="6">
        <v>1172</v>
      </c>
      <c r="B1173" s="7" t="s">
        <v>1623</v>
      </c>
      <c r="C1173" s="344" t="s">
        <v>7634</v>
      </c>
      <c r="D1173" s="343" t="s">
        <v>8297</v>
      </c>
      <c r="E1173" s="22" t="s">
        <v>8276</v>
      </c>
      <c r="F1173" s="60">
        <f t="shared" si="37"/>
        <v>48</v>
      </c>
      <c r="G1173" s="344" t="s">
        <v>1150</v>
      </c>
      <c r="H1173" s="344">
        <v>1</v>
      </c>
      <c r="S1173" t="s">
        <v>4549</v>
      </c>
      <c r="T1173" t="str">
        <f t="shared" si="36"/>
        <v>03</v>
      </c>
      <c r="U1173" s="22" t="s">
        <v>2359</v>
      </c>
      <c r="V1173" s="22" t="s">
        <v>2360</v>
      </c>
      <c r="W1173" s="22" t="s">
        <v>5177</v>
      </c>
    </row>
    <row r="1174" spans="1:23">
      <c r="A1174" s="6">
        <v>1173</v>
      </c>
      <c r="B1174" s="7" t="s">
        <v>1624</v>
      </c>
      <c r="C1174" s="344" t="s">
        <v>7635</v>
      </c>
      <c r="D1174" s="343" t="s">
        <v>8298</v>
      </c>
      <c r="E1174" s="22" t="s">
        <v>8276</v>
      </c>
      <c r="F1174" s="60">
        <f t="shared" si="37"/>
        <v>48</v>
      </c>
      <c r="G1174" s="344" t="s">
        <v>1150</v>
      </c>
      <c r="H1174" s="344">
        <v>1</v>
      </c>
      <c r="S1174" t="s">
        <v>4550</v>
      </c>
      <c r="T1174" t="str">
        <f t="shared" si="36"/>
        <v>00</v>
      </c>
      <c r="U1174" s="22" t="s">
        <v>2359</v>
      </c>
      <c r="V1174" s="22" t="s">
        <v>2360</v>
      </c>
      <c r="W1174" s="22" t="s">
        <v>2557</v>
      </c>
    </row>
    <row r="1175" spans="1:23">
      <c r="A1175" s="6">
        <v>1174</v>
      </c>
      <c r="B1175" s="7" t="s">
        <v>1625</v>
      </c>
      <c r="C1175" s="344" t="s">
        <v>7636</v>
      </c>
      <c r="D1175" s="343" t="s">
        <v>8299</v>
      </c>
      <c r="E1175" s="22" t="s">
        <v>8276</v>
      </c>
      <c r="F1175" s="60">
        <f t="shared" si="37"/>
        <v>48</v>
      </c>
      <c r="G1175" s="344" t="s">
        <v>7657</v>
      </c>
      <c r="H1175" s="344">
        <v>4</v>
      </c>
      <c r="S1175" t="s">
        <v>4551</v>
      </c>
      <c r="T1175" t="str">
        <f t="shared" si="36"/>
        <v>03</v>
      </c>
      <c r="U1175" s="22" t="s">
        <v>2359</v>
      </c>
      <c r="V1175" s="22" t="s">
        <v>2363</v>
      </c>
      <c r="W1175" s="22" t="s">
        <v>5178</v>
      </c>
    </row>
    <row r="1176" spans="1:23">
      <c r="A1176" s="6">
        <v>1175</v>
      </c>
      <c r="B1176" s="7" t="s">
        <v>1626</v>
      </c>
      <c r="C1176" t="s">
        <v>7637</v>
      </c>
      <c r="D1176" s="343" t="s">
        <v>8300</v>
      </c>
      <c r="E1176" s="22" t="s">
        <v>8276</v>
      </c>
      <c r="F1176" s="60">
        <f t="shared" si="37"/>
        <v>48</v>
      </c>
      <c r="G1176" t="s">
        <v>7658</v>
      </c>
      <c r="H1176" s="343">
        <v>1</v>
      </c>
      <c r="S1176" t="s">
        <v>4552</v>
      </c>
      <c r="T1176" t="str">
        <f t="shared" si="36"/>
        <v>00</v>
      </c>
      <c r="U1176" s="22" t="s">
        <v>2359</v>
      </c>
      <c r="V1176" t="s">
        <v>2360</v>
      </c>
      <c r="W1176" t="s">
        <v>2602</v>
      </c>
    </row>
    <row r="1177" spans="1:23">
      <c r="A1177" s="6">
        <v>1176</v>
      </c>
      <c r="B1177" s="7" t="s">
        <v>1627</v>
      </c>
      <c r="C1177" t="s">
        <v>7638</v>
      </c>
      <c r="D1177" s="343" t="s">
        <v>8301</v>
      </c>
      <c r="E1177" s="22" t="s">
        <v>8276</v>
      </c>
      <c r="F1177" s="60">
        <f t="shared" si="37"/>
        <v>48</v>
      </c>
      <c r="G1177" t="s">
        <v>7658</v>
      </c>
      <c r="H1177" s="343">
        <v>1</v>
      </c>
      <c r="S1177" t="s">
        <v>4553</v>
      </c>
      <c r="T1177" t="str">
        <f t="shared" si="36"/>
        <v>03</v>
      </c>
      <c r="U1177" s="22" t="s">
        <v>2359</v>
      </c>
      <c r="V1177" t="s">
        <v>2360</v>
      </c>
      <c r="W1177" t="s">
        <v>5179</v>
      </c>
    </row>
    <row r="1178" spans="1:23">
      <c r="A1178" s="6">
        <v>1177</v>
      </c>
      <c r="B1178" s="7" t="s">
        <v>1628</v>
      </c>
      <c r="C1178" t="s">
        <v>7639</v>
      </c>
      <c r="D1178" s="343" t="s">
        <v>8302</v>
      </c>
      <c r="E1178" s="22" t="s">
        <v>8276</v>
      </c>
      <c r="F1178" s="60">
        <f t="shared" si="37"/>
        <v>48</v>
      </c>
      <c r="G1178" t="s">
        <v>7658</v>
      </c>
      <c r="H1178" s="343">
        <v>1</v>
      </c>
      <c r="S1178" t="s">
        <v>4554</v>
      </c>
      <c r="T1178" t="str">
        <f t="shared" si="36"/>
        <v>03</v>
      </c>
      <c r="U1178" s="22" t="s">
        <v>2359</v>
      </c>
      <c r="V1178" t="s">
        <v>2360</v>
      </c>
      <c r="W1178" t="s">
        <v>4817</v>
      </c>
    </row>
    <row r="1179" spans="1:23">
      <c r="A1179" s="6">
        <v>1178</v>
      </c>
      <c r="B1179" s="7" t="s">
        <v>1629</v>
      </c>
      <c r="C1179" t="s">
        <v>7640</v>
      </c>
      <c r="D1179" s="343" t="s">
        <v>8303</v>
      </c>
      <c r="E1179" s="22" t="s">
        <v>8276</v>
      </c>
      <c r="F1179" s="60">
        <f t="shared" si="37"/>
        <v>48</v>
      </c>
      <c r="G1179" t="s">
        <v>7659</v>
      </c>
      <c r="H1179" s="343">
        <v>1</v>
      </c>
      <c r="S1179" t="s">
        <v>4555</v>
      </c>
      <c r="T1179" t="str">
        <f t="shared" si="36"/>
        <v>03</v>
      </c>
      <c r="U1179" s="22" t="s">
        <v>2359</v>
      </c>
      <c r="V1179" t="s">
        <v>2360</v>
      </c>
      <c r="W1179" t="s">
        <v>5169</v>
      </c>
    </row>
    <row r="1180" spans="1:23">
      <c r="A1180" s="6">
        <v>1179</v>
      </c>
      <c r="B1180" s="7" t="s">
        <v>1630</v>
      </c>
      <c r="C1180" t="s">
        <v>7641</v>
      </c>
      <c r="D1180" s="343" t="s">
        <v>8304</v>
      </c>
      <c r="E1180" s="22" t="s">
        <v>8276</v>
      </c>
      <c r="F1180" s="60">
        <f t="shared" si="37"/>
        <v>48</v>
      </c>
      <c r="G1180" t="s">
        <v>7659</v>
      </c>
      <c r="H1180" s="343">
        <v>1</v>
      </c>
      <c r="S1180" t="s">
        <v>4556</v>
      </c>
      <c r="T1180" t="str">
        <f t="shared" si="36"/>
        <v>03</v>
      </c>
      <c r="U1180" s="22" t="s">
        <v>2359</v>
      </c>
      <c r="V1180" t="s">
        <v>2360</v>
      </c>
      <c r="W1180" t="s">
        <v>5131</v>
      </c>
    </row>
    <row r="1181" spans="1:23">
      <c r="A1181" s="6">
        <v>1180</v>
      </c>
      <c r="B1181" s="7" t="s">
        <v>1631</v>
      </c>
      <c r="C1181" t="s">
        <v>7642</v>
      </c>
      <c r="D1181" s="343" t="s">
        <v>8305</v>
      </c>
      <c r="E1181" s="22" t="s">
        <v>8276</v>
      </c>
      <c r="F1181" s="60">
        <f t="shared" si="37"/>
        <v>48</v>
      </c>
      <c r="G1181" t="s">
        <v>7659</v>
      </c>
      <c r="H1181" s="343">
        <v>1</v>
      </c>
      <c r="S1181" t="s">
        <v>4557</v>
      </c>
      <c r="T1181" t="str">
        <f t="shared" si="36"/>
        <v>04</v>
      </c>
      <c r="U1181" s="22" t="s">
        <v>2359</v>
      </c>
      <c r="V1181" t="s">
        <v>2360</v>
      </c>
      <c r="W1181" t="s">
        <v>5180</v>
      </c>
    </row>
    <row r="1182" spans="1:23">
      <c r="A1182" s="6">
        <v>1181</v>
      </c>
      <c r="B1182" s="7" t="s">
        <v>1632</v>
      </c>
      <c r="C1182" t="s">
        <v>7643</v>
      </c>
      <c r="D1182" s="343" t="s">
        <v>8306</v>
      </c>
      <c r="E1182" s="22" t="s">
        <v>8276</v>
      </c>
      <c r="F1182" s="60">
        <f t="shared" si="37"/>
        <v>48</v>
      </c>
      <c r="G1182" t="s">
        <v>7660</v>
      </c>
      <c r="H1182" s="343">
        <v>4</v>
      </c>
      <c r="S1182" t="s">
        <v>4558</v>
      </c>
      <c r="T1182" t="str">
        <f t="shared" si="36"/>
        <v>03</v>
      </c>
      <c r="U1182" s="22" t="s">
        <v>2359</v>
      </c>
      <c r="V1182" t="s">
        <v>2360</v>
      </c>
      <c r="W1182" t="s">
        <v>5181</v>
      </c>
    </row>
    <row r="1183" spans="1:23">
      <c r="A1183" s="6">
        <v>1182</v>
      </c>
      <c r="B1183" s="7" t="s">
        <v>1633</v>
      </c>
      <c r="C1183">
        <v>0</v>
      </c>
      <c r="D1183" s="343" t="s">
        <v>8307</v>
      </c>
      <c r="E1183" s="22" t="s">
        <v>8276</v>
      </c>
      <c r="F1183" s="60">
        <f t="shared" si="37"/>
        <v>48</v>
      </c>
      <c r="G1183">
        <v>0</v>
      </c>
      <c r="H1183" s="343">
        <v>0</v>
      </c>
      <c r="S1183" t="s">
        <v>4559</v>
      </c>
      <c r="T1183" t="str">
        <f t="shared" si="36"/>
        <v>03</v>
      </c>
      <c r="U1183" s="22" t="s">
        <v>2359</v>
      </c>
      <c r="V1183" t="s">
        <v>2360</v>
      </c>
      <c r="W1183" t="s">
        <v>5182</v>
      </c>
    </row>
    <row r="1184" spans="1:23">
      <c r="A1184" s="6">
        <v>1183</v>
      </c>
      <c r="B1184" s="7" t="s">
        <v>1634</v>
      </c>
      <c r="C1184">
        <v>0</v>
      </c>
      <c r="D1184" s="343" t="s">
        <v>8307</v>
      </c>
      <c r="E1184" s="22" t="s">
        <v>8276</v>
      </c>
      <c r="F1184" s="60">
        <f t="shared" si="37"/>
        <v>48</v>
      </c>
      <c r="G1184">
        <v>0</v>
      </c>
      <c r="H1184" s="343">
        <v>0</v>
      </c>
      <c r="S1184" t="s">
        <v>4560</v>
      </c>
      <c r="T1184" t="str">
        <f t="shared" si="36"/>
        <v>03</v>
      </c>
      <c r="U1184" s="22" t="s">
        <v>2359</v>
      </c>
      <c r="V1184" t="s">
        <v>2360</v>
      </c>
      <c r="W1184" t="s">
        <v>5183</v>
      </c>
    </row>
    <row r="1185" spans="1:23">
      <c r="A1185" s="6">
        <v>1184</v>
      </c>
      <c r="B1185" s="7" t="s">
        <v>1635</v>
      </c>
      <c r="C1185">
        <v>0</v>
      </c>
      <c r="D1185" s="343" t="s">
        <v>8307</v>
      </c>
      <c r="E1185" s="22" t="s">
        <v>8276</v>
      </c>
      <c r="F1185" s="60">
        <f t="shared" si="37"/>
        <v>48</v>
      </c>
      <c r="G1185">
        <v>0</v>
      </c>
      <c r="H1185" s="343">
        <v>0</v>
      </c>
      <c r="S1185" t="s">
        <v>4561</v>
      </c>
      <c r="T1185" t="str">
        <f t="shared" si="36"/>
        <v>00</v>
      </c>
      <c r="U1185" s="22" t="s">
        <v>2359</v>
      </c>
      <c r="V1185" t="s">
        <v>2360</v>
      </c>
      <c r="W1185" t="s">
        <v>2456</v>
      </c>
    </row>
    <row r="1186" spans="1:23">
      <c r="A1186" s="6">
        <v>1185</v>
      </c>
      <c r="B1186" s="7" t="s">
        <v>1636</v>
      </c>
      <c r="C1186">
        <v>0</v>
      </c>
      <c r="D1186" s="343" t="s">
        <v>8307</v>
      </c>
      <c r="E1186" s="22" t="s">
        <v>8276</v>
      </c>
      <c r="F1186" s="60">
        <f t="shared" si="37"/>
        <v>48</v>
      </c>
      <c r="G1186">
        <v>0</v>
      </c>
      <c r="H1186" s="343">
        <v>0</v>
      </c>
      <c r="S1186" t="s">
        <v>4562</v>
      </c>
      <c r="T1186" t="str">
        <f t="shared" si="36"/>
        <v>02</v>
      </c>
      <c r="U1186" s="22" t="s">
        <v>2359</v>
      </c>
      <c r="V1186" t="s">
        <v>2360</v>
      </c>
      <c r="W1186" t="s">
        <v>5184</v>
      </c>
    </row>
    <row r="1187" spans="1:23">
      <c r="A1187" s="6">
        <v>1186</v>
      </c>
      <c r="B1187" s="7" t="s">
        <v>1637</v>
      </c>
      <c r="C1187">
        <v>0</v>
      </c>
      <c r="D1187" s="343" t="s">
        <v>8307</v>
      </c>
      <c r="E1187" s="22" t="s">
        <v>8276</v>
      </c>
      <c r="F1187" s="60">
        <f t="shared" si="37"/>
        <v>48</v>
      </c>
      <c r="G1187">
        <v>0</v>
      </c>
      <c r="H1187" s="343">
        <v>0</v>
      </c>
      <c r="S1187" t="s">
        <v>4563</v>
      </c>
      <c r="T1187" t="str">
        <f t="shared" si="36"/>
        <v>03</v>
      </c>
      <c r="U1187" s="22" t="s">
        <v>2359</v>
      </c>
      <c r="V1187" t="s">
        <v>2360</v>
      </c>
      <c r="W1187" t="s">
        <v>5185</v>
      </c>
    </row>
    <row r="1188" spans="1:23">
      <c r="A1188" s="6">
        <v>1187</v>
      </c>
      <c r="B1188" s="7" t="s">
        <v>1638</v>
      </c>
      <c r="C1188" t="s">
        <v>7644</v>
      </c>
      <c r="D1188" s="343" t="s">
        <v>8308</v>
      </c>
      <c r="E1188" s="22" t="s">
        <v>8276</v>
      </c>
      <c r="F1188" s="60">
        <f t="shared" si="37"/>
        <v>48</v>
      </c>
      <c r="G1188" t="s">
        <v>7661</v>
      </c>
      <c r="H1188" s="343">
        <v>1</v>
      </c>
      <c r="S1188" t="s">
        <v>4564</v>
      </c>
      <c r="T1188" t="str">
        <f t="shared" si="36"/>
        <v>03</v>
      </c>
      <c r="U1188" s="22" t="s">
        <v>2359</v>
      </c>
      <c r="V1188" t="s">
        <v>2360</v>
      </c>
      <c r="W1188" t="s">
        <v>4708</v>
      </c>
    </row>
    <row r="1189" spans="1:23">
      <c r="A1189" s="6">
        <v>1188</v>
      </c>
      <c r="B1189" s="7" t="s">
        <v>1639</v>
      </c>
      <c r="C1189" t="s">
        <v>7645</v>
      </c>
      <c r="D1189" s="343" t="s">
        <v>8309</v>
      </c>
      <c r="E1189" s="22" t="s">
        <v>8276</v>
      </c>
      <c r="F1189" s="60">
        <f t="shared" si="37"/>
        <v>48</v>
      </c>
      <c r="G1189" t="s">
        <v>7661</v>
      </c>
      <c r="H1189" s="343">
        <v>1</v>
      </c>
      <c r="S1189" t="s">
        <v>4565</v>
      </c>
      <c r="T1189" t="str">
        <f t="shared" si="36"/>
        <v>03</v>
      </c>
      <c r="U1189" s="22" t="s">
        <v>2359</v>
      </c>
      <c r="V1189" t="s">
        <v>2360</v>
      </c>
      <c r="W1189" t="s">
        <v>5179</v>
      </c>
    </row>
    <row r="1190" spans="1:23">
      <c r="A1190" s="6">
        <v>1189</v>
      </c>
      <c r="B1190" s="7" t="s">
        <v>1640</v>
      </c>
      <c r="C1190" t="s">
        <v>7646</v>
      </c>
      <c r="D1190" s="343" t="s">
        <v>8310</v>
      </c>
      <c r="E1190" s="22" t="s">
        <v>8276</v>
      </c>
      <c r="F1190" s="60">
        <f t="shared" si="37"/>
        <v>48</v>
      </c>
      <c r="G1190" t="s">
        <v>7662</v>
      </c>
      <c r="H1190" s="343">
        <v>2</v>
      </c>
      <c r="S1190" t="s">
        <v>6036</v>
      </c>
      <c r="T1190" t="s">
        <v>6028</v>
      </c>
      <c r="U1190" s="22" t="s">
        <v>2359</v>
      </c>
      <c r="V1190" t="s">
        <v>2360</v>
      </c>
      <c r="W1190" s="80" t="s">
        <v>2541</v>
      </c>
    </row>
    <row r="1191" spans="1:23">
      <c r="A1191" s="6">
        <v>1190</v>
      </c>
      <c r="B1191" s="7" t="s">
        <v>1641</v>
      </c>
      <c r="C1191" t="s">
        <v>7647</v>
      </c>
      <c r="D1191" s="343" t="s">
        <v>8311</v>
      </c>
      <c r="E1191" s="22" t="s">
        <v>8276</v>
      </c>
      <c r="F1191" s="60">
        <f t="shared" si="37"/>
        <v>48</v>
      </c>
      <c r="G1191" t="s">
        <v>7663</v>
      </c>
      <c r="H1191" s="343">
        <v>1</v>
      </c>
      <c r="S1191" t="s">
        <v>6037</v>
      </c>
      <c r="T1191" t="s">
        <v>6029</v>
      </c>
      <c r="U1191" s="22" t="s">
        <v>2359</v>
      </c>
      <c r="V1191" t="s">
        <v>2360</v>
      </c>
      <c r="W1191" s="80" t="s">
        <v>6033</v>
      </c>
    </row>
    <row r="1192" spans="1:23">
      <c r="A1192" s="6">
        <v>1191</v>
      </c>
      <c r="B1192" s="7" t="s">
        <v>1642</v>
      </c>
      <c r="C1192" t="s">
        <v>7648</v>
      </c>
      <c r="D1192" s="343" t="s">
        <v>8312</v>
      </c>
      <c r="E1192" s="22" t="s">
        <v>8276</v>
      </c>
      <c r="F1192" s="60">
        <f t="shared" si="37"/>
        <v>48</v>
      </c>
      <c r="G1192" t="s">
        <v>7664</v>
      </c>
      <c r="H1192" s="343">
        <v>1</v>
      </c>
      <c r="S1192" t="s">
        <v>6038</v>
      </c>
      <c r="T1192" t="s">
        <v>6030</v>
      </c>
      <c r="U1192" s="22" t="s">
        <v>2359</v>
      </c>
      <c r="V1192" t="s">
        <v>2360</v>
      </c>
      <c r="W1192" s="80" t="s">
        <v>4799</v>
      </c>
    </row>
    <row r="1193" spans="1:23">
      <c r="A1193" s="6">
        <v>1192</v>
      </c>
      <c r="B1193" s="7" t="s">
        <v>1643</v>
      </c>
      <c r="C1193" t="s">
        <v>7649</v>
      </c>
      <c r="D1193" s="343" t="s">
        <v>8313</v>
      </c>
      <c r="E1193" s="22" t="s">
        <v>8276</v>
      </c>
      <c r="F1193" s="60">
        <f t="shared" si="37"/>
        <v>48</v>
      </c>
      <c r="G1193" t="s">
        <v>7659</v>
      </c>
      <c r="H1193" s="343" t="s">
        <v>241</v>
      </c>
      <c r="S1193" t="s">
        <v>6039</v>
      </c>
      <c r="T1193" t="s">
        <v>6031</v>
      </c>
      <c r="U1193" s="22" t="s">
        <v>2359</v>
      </c>
      <c r="V1193" t="s">
        <v>2360</v>
      </c>
      <c r="W1193" s="80" t="s">
        <v>6034</v>
      </c>
    </row>
    <row r="1194" spans="1:23">
      <c r="A1194" s="6">
        <v>1193</v>
      </c>
      <c r="B1194" s="7" t="s">
        <v>1644</v>
      </c>
      <c r="C1194" t="s">
        <v>7650</v>
      </c>
      <c r="D1194" s="343" t="s">
        <v>8314</v>
      </c>
      <c r="E1194" s="22" t="s">
        <v>8276</v>
      </c>
      <c r="F1194" s="60">
        <f t="shared" si="37"/>
        <v>48</v>
      </c>
      <c r="G1194" t="s">
        <v>7665</v>
      </c>
      <c r="H1194" s="80" t="s">
        <v>7668</v>
      </c>
      <c r="S1194" t="s">
        <v>6040</v>
      </c>
      <c r="T1194" t="s">
        <v>6030</v>
      </c>
      <c r="U1194" s="22" t="s">
        <v>2359</v>
      </c>
      <c r="V1194" t="s">
        <v>2360</v>
      </c>
      <c r="W1194" s="80" t="s">
        <v>4597</v>
      </c>
    </row>
    <row r="1195" spans="1:23">
      <c r="A1195" s="6">
        <v>1194</v>
      </c>
      <c r="B1195" s="7" t="s">
        <v>1645</v>
      </c>
      <c r="C1195" t="s">
        <v>7651</v>
      </c>
      <c r="D1195" s="343" t="s">
        <v>8315</v>
      </c>
      <c r="E1195" s="22" t="s">
        <v>8276</v>
      </c>
      <c r="F1195" s="60">
        <f t="shared" si="37"/>
        <v>48</v>
      </c>
      <c r="G1195" t="s">
        <v>7666</v>
      </c>
      <c r="H1195" s="80" t="s">
        <v>71</v>
      </c>
      <c r="S1195" t="s">
        <v>6041</v>
      </c>
      <c r="T1195" t="s">
        <v>6030</v>
      </c>
      <c r="U1195" s="22" t="s">
        <v>2359</v>
      </c>
      <c r="V1195" t="s">
        <v>2360</v>
      </c>
      <c r="W1195" s="80" t="s">
        <v>6035</v>
      </c>
    </row>
    <row r="1196" spans="1:23">
      <c r="A1196" s="6">
        <v>1195</v>
      </c>
      <c r="B1196" s="7" t="s">
        <v>1646</v>
      </c>
      <c r="C1196" s="80"/>
      <c r="D1196" t="str">
        <f>D1203</f>
        <v>()</v>
      </c>
      <c r="E1196" s="80"/>
      <c r="F1196" s="60" t="e">
        <f t="shared" si="37"/>
        <v>#N/A</v>
      </c>
      <c r="G1196" s="80"/>
      <c r="H1196" s="80" t="e">
        <v>#REF!</v>
      </c>
      <c r="S1196" t="s">
        <v>6042</v>
      </c>
      <c r="T1196" t="s">
        <v>6032</v>
      </c>
      <c r="U1196" s="22" t="s">
        <v>2359</v>
      </c>
      <c r="V1196" t="s">
        <v>2360</v>
      </c>
      <c r="W1196" s="80" t="s">
        <v>4733</v>
      </c>
    </row>
    <row r="1197" spans="1:23">
      <c r="A1197" s="6">
        <v>1196</v>
      </c>
      <c r="B1197" s="7" t="s">
        <v>1647</v>
      </c>
      <c r="C1197" s="80"/>
      <c r="D1197" t="str">
        <f>D1204</f>
        <v>()</v>
      </c>
      <c r="E1197" s="80"/>
      <c r="F1197" s="60" t="e">
        <f t="shared" si="37"/>
        <v>#N/A</v>
      </c>
      <c r="G1197" s="80"/>
      <c r="H1197" s="80" t="e">
        <v>#REF!</v>
      </c>
      <c r="T1197" t="str">
        <f t="shared" ref="T1197:T1218" si="38">LEFT(W1197,2)</f>
        <v/>
      </c>
      <c r="U1197" s="22"/>
      <c r="V1197" s="22"/>
      <c r="W1197" s="80"/>
    </row>
    <row r="1198" spans="1:23">
      <c r="A1198" s="6">
        <v>1197</v>
      </c>
      <c r="B1198" s="7" t="s">
        <v>1648</v>
      </c>
      <c r="C1198" s="80"/>
      <c r="D1198" t="str">
        <f t="shared" ref="D1198:D1218" si="39">S1198&amp;"("&amp;T1198&amp;")"</f>
        <v>()</v>
      </c>
      <c r="E1198" s="80"/>
      <c r="F1198" s="60" t="e">
        <f t="shared" si="37"/>
        <v>#N/A</v>
      </c>
      <c r="G1198" s="80"/>
      <c r="H1198" s="80" t="e">
        <v>#REF!</v>
      </c>
      <c r="T1198" t="str">
        <f t="shared" si="38"/>
        <v/>
      </c>
      <c r="U1198" s="22"/>
      <c r="V1198" s="22"/>
      <c r="W1198" s="80"/>
    </row>
    <row r="1199" spans="1:23">
      <c r="A1199" s="6">
        <v>1198</v>
      </c>
      <c r="B1199" s="7" t="s">
        <v>1649</v>
      </c>
      <c r="C1199" s="80"/>
      <c r="D1199" t="str">
        <f t="shared" si="39"/>
        <v>()</v>
      </c>
      <c r="E1199" s="80"/>
      <c r="F1199" s="60" t="e">
        <f t="shared" si="37"/>
        <v>#N/A</v>
      </c>
      <c r="G1199" s="80"/>
      <c r="H1199" s="80" t="e">
        <v>#REF!</v>
      </c>
      <c r="T1199" t="str">
        <f t="shared" si="38"/>
        <v/>
      </c>
      <c r="U1199" s="22"/>
      <c r="V1199" s="22"/>
      <c r="W1199" s="80"/>
    </row>
    <row r="1200" spans="1:23">
      <c r="A1200" s="6">
        <v>1199</v>
      </c>
      <c r="B1200" s="7" t="s">
        <v>1650</v>
      </c>
      <c r="C1200" s="80"/>
      <c r="D1200" t="str">
        <f t="shared" si="39"/>
        <v>()</v>
      </c>
      <c r="E1200" s="80"/>
      <c r="F1200" s="60" t="e">
        <f t="shared" si="37"/>
        <v>#N/A</v>
      </c>
      <c r="G1200" s="80"/>
      <c r="H1200" s="80" t="e">
        <v>#REF!</v>
      </c>
      <c r="T1200" t="str">
        <f t="shared" si="38"/>
        <v/>
      </c>
      <c r="U1200" s="22"/>
      <c r="V1200" s="22"/>
      <c r="W1200" s="80"/>
    </row>
    <row r="1201" spans="1:23">
      <c r="A1201" s="6">
        <v>1200</v>
      </c>
      <c r="B1201" s="7" t="s">
        <v>1651</v>
      </c>
      <c r="C1201" s="80"/>
      <c r="D1201" t="str">
        <f t="shared" si="39"/>
        <v>()</v>
      </c>
      <c r="E1201" s="80"/>
      <c r="F1201" s="60" t="e">
        <f t="shared" si="37"/>
        <v>#N/A</v>
      </c>
      <c r="G1201" s="80"/>
      <c r="H1201" s="80" t="e">
        <v>#REF!</v>
      </c>
      <c r="T1201" t="str">
        <f t="shared" si="38"/>
        <v/>
      </c>
      <c r="U1201" s="22"/>
      <c r="V1201" s="22"/>
      <c r="W1201" s="80"/>
    </row>
    <row r="1202" spans="1:23">
      <c r="A1202" s="6">
        <v>1201</v>
      </c>
      <c r="B1202" s="7" t="s">
        <v>1652</v>
      </c>
      <c r="C1202" s="80"/>
      <c r="D1202" t="str">
        <f t="shared" si="39"/>
        <v>()</v>
      </c>
      <c r="E1202" s="80"/>
      <c r="F1202" s="60" t="e">
        <f t="shared" si="37"/>
        <v>#N/A</v>
      </c>
      <c r="G1202" s="80"/>
      <c r="H1202" s="80" t="e">
        <v>#REF!</v>
      </c>
      <c r="T1202" t="str">
        <f t="shared" si="38"/>
        <v/>
      </c>
      <c r="U1202" s="22"/>
      <c r="V1202" s="22"/>
      <c r="W1202" s="80"/>
    </row>
    <row r="1203" spans="1:23">
      <c r="A1203" s="6">
        <v>1202</v>
      </c>
      <c r="B1203" s="7" t="s">
        <v>1653</v>
      </c>
      <c r="C1203" s="80"/>
      <c r="D1203" t="str">
        <f t="shared" si="39"/>
        <v>()</v>
      </c>
      <c r="E1203" s="80"/>
      <c r="F1203" s="60" t="e">
        <f t="shared" si="37"/>
        <v>#N/A</v>
      </c>
      <c r="G1203" s="80"/>
      <c r="H1203" s="80" t="e">
        <v>#REF!</v>
      </c>
      <c r="T1203" t="str">
        <f t="shared" si="38"/>
        <v/>
      </c>
      <c r="U1203" s="22"/>
      <c r="V1203" s="22"/>
      <c r="W1203" s="80"/>
    </row>
    <row r="1204" spans="1:23">
      <c r="A1204" s="6">
        <v>1203</v>
      </c>
      <c r="B1204" s="7" t="s">
        <v>1654</v>
      </c>
      <c r="C1204" s="80"/>
      <c r="D1204" t="str">
        <f t="shared" si="39"/>
        <v>()</v>
      </c>
      <c r="E1204" s="80"/>
      <c r="F1204" s="60" t="e">
        <f t="shared" si="37"/>
        <v>#N/A</v>
      </c>
      <c r="G1204" s="80"/>
      <c r="H1204" s="80" t="e">
        <v>#REF!</v>
      </c>
      <c r="T1204" t="str">
        <f t="shared" si="38"/>
        <v/>
      </c>
      <c r="U1204" s="22"/>
      <c r="V1204" s="22"/>
      <c r="W1204" s="80"/>
    </row>
    <row r="1205" spans="1:23">
      <c r="A1205" s="6">
        <v>1204</v>
      </c>
      <c r="B1205" s="7" t="s">
        <v>1655</v>
      </c>
      <c r="C1205" s="80"/>
      <c r="D1205" t="str">
        <f t="shared" si="39"/>
        <v>()</v>
      </c>
      <c r="E1205" s="80"/>
      <c r="F1205" s="60" t="e">
        <f t="shared" si="37"/>
        <v>#N/A</v>
      </c>
      <c r="G1205" s="80"/>
      <c r="H1205" s="80" t="e">
        <v>#REF!</v>
      </c>
      <c r="T1205" t="str">
        <f t="shared" si="38"/>
        <v/>
      </c>
      <c r="U1205" s="22"/>
      <c r="V1205" s="22"/>
      <c r="W1205" s="80"/>
    </row>
    <row r="1206" spans="1:23">
      <c r="A1206" s="6">
        <v>1205</v>
      </c>
      <c r="B1206" s="7" t="s">
        <v>1656</v>
      </c>
      <c r="C1206" s="80"/>
      <c r="D1206" t="str">
        <f t="shared" si="39"/>
        <v>()</v>
      </c>
      <c r="E1206" s="80"/>
      <c r="F1206" s="60" t="e">
        <f t="shared" si="37"/>
        <v>#N/A</v>
      </c>
      <c r="G1206" s="80"/>
      <c r="H1206" s="80" t="e">
        <v>#REF!</v>
      </c>
      <c r="T1206" t="str">
        <f t="shared" si="38"/>
        <v/>
      </c>
      <c r="U1206" s="22"/>
      <c r="V1206" s="22"/>
      <c r="W1206" s="80"/>
    </row>
    <row r="1207" spans="1:23">
      <c r="A1207" s="6">
        <v>1206</v>
      </c>
      <c r="B1207" s="7" t="s">
        <v>1657</v>
      </c>
      <c r="C1207" s="80"/>
      <c r="D1207" t="str">
        <f t="shared" si="39"/>
        <v>()</v>
      </c>
      <c r="E1207" s="80"/>
      <c r="F1207" s="60" t="e">
        <f t="shared" si="37"/>
        <v>#N/A</v>
      </c>
      <c r="G1207" s="80"/>
      <c r="H1207" s="80" t="e">
        <v>#REF!</v>
      </c>
      <c r="T1207" t="str">
        <f t="shared" si="38"/>
        <v/>
      </c>
      <c r="U1207" s="22"/>
      <c r="V1207" s="22"/>
      <c r="W1207" s="80"/>
    </row>
    <row r="1208" spans="1:23">
      <c r="A1208" s="6">
        <v>1207</v>
      </c>
      <c r="B1208" s="7" t="s">
        <v>1658</v>
      </c>
      <c r="C1208" s="80"/>
      <c r="D1208" t="str">
        <f t="shared" si="39"/>
        <v>()</v>
      </c>
      <c r="E1208" s="80"/>
      <c r="F1208" s="60" t="e">
        <f t="shared" si="37"/>
        <v>#N/A</v>
      </c>
      <c r="G1208" s="80"/>
      <c r="H1208" s="80" t="e">
        <v>#REF!</v>
      </c>
      <c r="T1208" t="str">
        <f t="shared" si="38"/>
        <v/>
      </c>
      <c r="U1208" s="22"/>
      <c r="V1208" s="22"/>
      <c r="W1208" s="80"/>
    </row>
    <row r="1209" spans="1:23">
      <c r="A1209" s="6">
        <v>1208</v>
      </c>
      <c r="B1209" s="7" t="s">
        <v>1659</v>
      </c>
      <c r="C1209" s="80"/>
      <c r="D1209" t="str">
        <f t="shared" si="39"/>
        <v>()</v>
      </c>
      <c r="E1209" s="80"/>
      <c r="F1209" s="60" t="e">
        <f t="shared" si="37"/>
        <v>#N/A</v>
      </c>
      <c r="G1209" s="80"/>
      <c r="H1209" s="80" t="e">
        <v>#REF!</v>
      </c>
      <c r="T1209" t="str">
        <f t="shared" si="38"/>
        <v/>
      </c>
      <c r="U1209" s="22"/>
      <c r="V1209" s="22"/>
      <c r="W1209" s="80"/>
    </row>
    <row r="1210" spans="1:23">
      <c r="A1210" s="6">
        <v>1209</v>
      </c>
      <c r="B1210" s="7" t="s">
        <v>1660</v>
      </c>
      <c r="C1210" s="80"/>
      <c r="D1210" t="str">
        <f t="shared" si="39"/>
        <v>()</v>
      </c>
      <c r="E1210" s="80"/>
      <c r="F1210" s="60" t="e">
        <f t="shared" si="37"/>
        <v>#N/A</v>
      </c>
      <c r="G1210" s="80"/>
      <c r="H1210" s="80" t="e">
        <v>#REF!</v>
      </c>
      <c r="T1210" t="str">
        <f t="shared" si="38"/>
        <v/>
      </c>
      <c r="U1210" s="22"/>
      <c r="V1210" s="22"/>
      <c r="W1210" s="80"/>
    </row>
    <row r="1211" spans="1:23">
      <c r="A1211" s="6">
        <v>1210</v>
      </c>
      <c r="B1211" s="7" t="s">
        <v>1661</v>
      </c>
      <c r="C1211" s="80"/>
      <c r="D1211" t="str">
        <f t="shared" si="39"/>
        <v>()</v>
      </c>
      <c r="E1211" s="80"/>
      <c r="F1211" s="60" t="e">
        <f t="shared" si="37"/>
        <v>#N/A</v>
      </c>
      <c r="G1211" s="80"/>
      <c r="H1211" s="80" t="e">
        <v>#REF!</v>
      </c>
      <c r="T1211" t="str">
        <f t="shared" si="38"/>
        <v/>
      </c>
      <c r="U1211" s="22"/>
      <c r="V1211" s="22"/>
      <c r="W1211" s="80"/>
    </row>
    <row r="1212" spans="1:23">
      <c r="A1212" s="6">
        <v>1211</v>
      </c>
      <c r="B1212" s="7" t="s">
        <v>1662</v>
      </c>
      <c r="C1212" s="80"/>
      <c r="D1212" t="str">
        <f t="shared" si="39"/>
        <v>()</v>
      </c>
      <c r="E1212" s="80"/>
      <c r="F1212" s="60" t="e">
        <f t="shared" si="37"/>
        <v>#N/A</v>
      </c>
      <c r="G1212" s="80"/>
      <c r="H1212" s="80" t="e">
        <v>#REF!</v>
      </c>
      <c r="T1212" t="str">
        <f t="shared" si="38"/>
        <v/>
      </c>
      <c r="U1212" s="22"/>
      <c r="V1212" s="22"/>
      <c r="W1212" s="80"/>
    </row>
    <row r="1213" spans="1:23">
      <c r="A1213" s="6">
        <v>1212</v>
      </c>
      <c r="B1213" s="7" t="s">
        <v>1663</v>
      </c>
      <c r="C1213" s="80"/>
      <c r="D1213" t="str">
        <f t="shared" si="39"/>
        <v>()</v>
      </c>
      <c r="E1213" s="80"/>
      <c r="F1213" s="60" t="e">
        <f t="shared" si="37"/>
        <v>#N/A</v>
      </c>
      <c r="G1213" s="80"/>
      <c r="H1213" s="80" t="e">
        <v>#REF!</v>
      </c>
      <c r="T1213" t="str">
        <f t="shared" si="38"/>
        <v/>
      </c>
      <c r="U1213" s="22"/>
      <c r="V1213" s="22"/>
      <c r="W1213" s="80"/>
    </row>
    <row r="1214" spans="1:23">
      <c r="A1214" s="6">
        <v>1213</v>
      </c>
      <c r="B1214" s="7" t="s">
        <v>1664</v>
      </c>
      <c r="C1214" s="80"/>
      <c r="D1214" t="str">
        <f t="shared" si="39"/>
        <v>()</v>
      </c>
      <c r="E1214" s="80"/>
      <c r="F1214" s="60" t="e">
        <f t="shared" si="37"/>
        <v>#N/A</v>
      </c>
      <c r="G1214" s="80"/>
      <c r="H1214" s="80" t="e">
        <v>#REF!</v>
      </c>
      <c r="T1214" t="str">
        <f t="shared" si="38"/>
        <v/>
      </c>
      <c r="U1214" s="22"/>
      <c r="V1214" s="22"/>
      <c r="W1214" s="80"/>
    </row>
    <row r="1215" spans="1:23">
      <c r="A1215" s="6">
        <v>1214</v>
      </c>
      <c r="B1215" s="7" t="s">
        <v>1665</v>
      </c>
      <c r="C1215" s="80"/>
      <c r="D1215" t="str">
        <f t="shared" si="39"/>
        <v>()</v>
      </c>
      <c r="E1215" s="80"/>
      <c r="F1215" s="60" t="e">
        <f t="shared" si="37"/>
        <v>#N/A</v>
      </c>
      <c r="G1215" s="80"/>
      <c r="H1215" s="80" t="e">
        <v>#REF!</v>
      </c>
      <c r="T1215" t="str">
        <f t="shared" si="38"/>
        <v/>
      </c>
      <c r="U1215" s="22"/>
      <c r="V1215" s="22"/>
      <c r="W1215" s="80"/>
    </row>
    <row r="1216" spans="1:23">
      <c r="A1216" s="6">
        <v>1215</v>
      </c>
      <c r="B1216" s="7" t="s">
        <v>1666</v>
      </c>
      <c r="C1216" s="80"/>
      <c r="D1216" t="str">
        <f t="shared" si="39"/>
        <v>()</v>
      </c>
      <c r="E1216" s="80"/>
      <c r="F1216" s="60" t="e">
        <f t="shared" si="37"/>
        <v>#N/A</v>
      </c>
      <c r="G1216" s="80"/>
      <c r="H1216" s="80" t="e">
        <v>#REF!</v>
      </c>
      <c r="T1216" t="str">
        <f t="shared" si="38"/>
        <v/>
      </c>
      <c r="U1216" s="22"/>
      <c r="V1216" s="22"/>
      <c r="W1216" s="80"/>
    </row>
    <row r="1217" spans="1:23">
      <c r="A1217" s="6">
        <v>1216</v>
      </c>
      <c r="B1217" s="7" t="s">
        <v>1667</v>
      </c>
      <c r="C1217" s="80"/>
      <c r="D1217" t="str">
        <f t="shared" si="39"/>
        <v>()</v>
      </c>
      <c r="E1217" s="80"/>
      <c r="F1217" s="60" t="e">
        <f t="shared" si="37"/>
        <v>#N/A</v>
      </c>
      <c r="G1217" s="80"/>
      <c r="H1217" s="80" t="e">
        <v>#REF!</v>
      </c>
      <c r="T1217" t="str">
        <f t="shared" si="38"/>
        <v/>
      </c>
      <c r="U1217" s="22"/>
      <c r="V1217" s="22"/>
      <c r="W1217" s="80"/>
    </row>
    <row r="1218" spans="1:23">
      <c r="A1218" s="6">
        <v>1217</v>
      </c>
      <c r="B1218" s="7" t="s">
        <v>1668</v>
      </c>
      <c r="C1218" s="80"/>
      <c r="D1218" t="str">
        <f t="shared" si="39"/>
        <v>()</v>
      </c>
      <c r="E1218" s="80"/>
      <c r="F1218" s="60" t="e">
        <f t="shared" si="37"/>
        <v>#N/A</v>
      </c>
      <c r="G1218" s="80"/>
      <c r="H1218" s="80" t="e">
        <v>#REF!</v>
      </c>
      <c r="T1218" t="str">
        <f t="shared" si="38"/>
        <v/>
      </c>
      <c r="U1218" s="22"/>
      <c r="V1218" s="22"/>
      <c r="W1218" s="80"/>
    </row>
    <row r="1219" spans="1:23">
      <c r="A1219" s="6">
        <v>1218</v>
      </c>
      <c r="B1219" s="7" t="s">
        <v>1669</v>
      </c>
      <c r="C1219" s="80"/>
      <c r="D1219" t="str">
        <f t="shared" ref="D1219:D1282" si="40">S1219&amp;"("&amp;T1219&amp;")"</f>
        <v>()</v>
      </c>
      <c r="E1219" s="80"/>
      <c r="F1219" s="60" t="e">
        <f t="shared" si="37"/>
        <v>#N/A</v>
      </c>
      <c r="G1219" s="80"/>
      <c r="H1219" s="80" t="e">
        <v>#REF!</v>
      </c>
      <c r="T1219" t="str">
        <f t="shared" ref="T1219:T1282" si="41">LEFT(W1219,2)</f>
        <v/>
      </c>
      <c r="U1219" s="22"/>
      <c r="V1219" s="22"/>
      <c r="W1219" s="80"/>
    </row>
    <row r="1220" spans="1:23">
      <c r="A1220" s="6">
        <v>1219</v>
      </c>
      <c r="B1220" s="7" t="s">
        <v>1670</v>
      </c>
      <c r="C1220" s="80"/>
      <c r="D1220" t="str">
        <f t="shared" si="40"/>
        <v>()</v>
      </c>
      <c r="E1220" s="80"/>
      <c r="F1220" s="60" t="e">
        <f t="shared" ref="F1220:F1283" si="42">VLOOKUP(E1220,$N$2:$O$49,2,FALSE)</f>
        <v>#N/A</v>
      </c>
      <c r="G1220" s="80"/>
      <c r="H1220" s="80" t="e">
        <v>#REF!</v>
      </c>
      <c r="T1220" t="str">
        <f t="shared" si="41"/>
        <v/>
      </c>
      <c r="U1220" s="22"/>
      <c r="V1220" s="22"/>
      <c r="W1220" s="80"/>
    </row>
    <row r="1221" spans="1:23">
      <c r="A1221" s="6">
        <v>1220</v>
      </c>
      <c r="B1221" s="7" t="s">
        <v>1671</v>
      </c>
      <c r="C1221" s="80"/>
      <c r="D1221" t="str">
        <f t="shared" si="40"/>
        <v>()</v>
      </c>
      <c r="E1221" s="80"/>
      <c r="F1221" s="60" t="e">
        <f t="shared" si="42"/>
        <v>#N/A</v>
      </c>
      <c r="G1221" s="80"/>
      <c r="H1221" s="80" t="e">
        <v>#REF!</v>
      </c>
      <c r="T1221" t="str">
        <f t="shared" si="41"/>
        <v/>
      </c>
      <c r="U1221" s="22"/>
      <c r="V1221" s="22"/>
      <c r="W1221" s="80"/>
    </row>
    <row r="1222" spans="1:23">
      <c r="A1222" s="6">
        <v>1221</v>
      </c>
      <c r="B1222" s="7" t="s">
        <v>1672</v>
      </c>
      <c r="C1222" s="80"/>
      <c r="D1222" t="str">
        <f t="shared" si="40"/>
        <v>()</v>
      </c>
      <c r="E1222" s="80"/>
      <c r="F1222" s="60" t="e">
        <f t="shared" si="42"/>
        <v>#N/A</v>
      </c>
      <c r="G1222" s="80"/>
      <c r="H1222" s="80" t="e">
        <v>#REF!</v>
      </c>
      <c r="T1222" t="str">
        <f t="shared" si="41"/>
        <v/>
      </c>
      <c r="U1222" s="22"/>
      <c r="V1222" s="22"/>
      <c r="W1222" s="80"/>
    </row>
    <row r="1223" spans="1:23">
      <c r="A1223" s="6">
        <v>1222</v>
      </c>
      <c r="B1223" s="7" t="s">
        <v>1673</v>
      </c>
      <c r="C1223" s="80"/>
      <c r="D1223" t="str">
        <f t="shared" si="40"/>
        <v>()</v>
      </c>
      <c r="E1223" s="80"/>
      <c r="F1223" s="60" t="e">
        <f t="shared" si="42"/>
        <v>#N/A</v>
      </c>
      <c r="G1223" s="80"/>
      <c r="H1223" s="80" t="e">
        <v>#REF!</v>
      </c>
      <c r="T1223" t="str">
        <f t="shared" si="41"/>
        <v/>
      </c>
      <c r="U1223" s="22"/>
      <c r="V1223" s="22"/>
      <c r="W1223" s="80"/>
    </row>
    <row r="1224" spans="1:23">
      <c r="A1224" s="6">
        <v>1223</v>
      </c>
      <c r="B1224" s="7" t="s">
        <v>1674</v>
      </c>
      <c r="C1224" s="80"/>
      <c r="D1224" t="str">
        <f t="shared" si="40"/>
        <v>()</v>
      </c>
      <c r="E1224" s="80"/>
      <c r="F1224" s="60" t="e">
        <f t="shared" si="42"/>
        <v>#N/A</v>
      </c>
      <c r="G1224" s="80"/>
      <c r="H1224" s="80" t="e">
        <v>#REF!</v>
      </c>
      <c r="T1224" t="str">
        <f t="shared" si="41"/>
        <v/>
      </c>
      <c r="U1224" s="22"/>
      <c r="V1224" s="22"/>
      <c r="W1224" s="80"/>
    </row>
    <row r="1225" spans="1:23">
      <c r="A1225" s="6">
        <v>1224</v>
      </c>
      <c r="B1225" s="7" t="s">
        <v>1675</v>
      </c>
      <c r="C1225" s="80"/>
      <c r="D1225" t="str">
        <f t="shared" si="40"/>
        <v>()</v>
      </c>
      <c r="E1225" s="80"/>
      <c r="F1225" s="60" t="e">
        <f t="shared" si="42"/>
        <v>#N/A</v>
      </c>
      <c r="G1225" s="80"/>
      <c r="H1225" s="80" t="e">
        <v>#REF!</v>
      </c>
      <c r="T1225" t="str">
        <f t="shared" si="41"/>
        <v/>
      </c>
      <c r="U1225" s="22"/>
      <c r="V1225" s="22"/>
      <c r="W1225" s="80"/>
    </row>
    <row r="1226" spans="1:23">
      <c r="A1226" s="6">
        <v>1225</v>
      </c>
      <c r="B1226" s="7" t="s">
        <v>1676</v>
      </c>
      <c r="C1226" s="80"/>
      <c r="D1226" t="str">
        <f t="shared" si="40"/>
        <v>()</v>
      </c>
      <c r="E1226" s="80"/>
      <c r="F1226" s="60" t="e">
        <f t="shared" si="42"/>
        <v>#N/A</v>
      </c>
      <c r="G1226" s="80"/>
      <c r="H1226" s="80" t="e">
        <v>#REF!</v>
      </c>
      <c r="T1226" t="str">
        <f t="shared" si="41"/>
        <v/>
      </c>
      <c r="U1226" s="22"/>
      <c r="V1226" s="22"/>
      <c r="W1226" s="80"/>
    </row>
    <row r="1227" spans="1:23">
      <c r="A1227" s="6">
        <v>1226</v>
      </c>
      <c r="B1227" s="7" t="s">
        <v>1677</v>
      </c>
      <c r="C1227" s="80"/>
      <c r="D1227" t="str">
        <f t="shared" si="40"/>
        <v>()</v>
      </c>
      <c r="E1227" s="80"/>
      <c r="F1227" s="60" t="e">
        <f t="shared" si="42"/>
        <v>#N/A</v>
      </c>
      <c r="G1227" s="80"/>
      <c r="H1227" s="80" t="e">
        <v>#REF!</v>
      </c>
      <c r="T1227" t="str">
        <f t="shared" si="41"/>
        <v/>
      </c>
      <c r="U1227" s="22"/>
      <c r="V1227" s="22"/>
      <c r="W1227" s="80"/>
    </row>
    <row r="1228" spans="1:23">
      <c r="A1228" s="6">
        <v>1227</v>
      </c>
      <c r="B1228" s="7" t="s">
        <v>1678</v>
      </c>
      <c r="C1228" s="80"/>
      <c r="D1228" t="str">
        <f t="shared" si="40"/>
        <v>()</v>
      </c>
      <c r="E1228" s="80"/>
      <c r="F1228" s="60" t="e">
        <f t="shared" si="42"/>
        <v>#N/A</v>
      </c>
      <c r="G1228" s="80"/>
      <c r="H1228" s="80" t="e">
        <v>#REF!</v>
      </c>
      <c r="T1228" t="str">
        <f t="shared" si="41"/>
        <v/>
      </c>
      <c r="U1228" s="22"/>
      <c r="V1228" s="22"/>
      <c r="W1228" s="80"/>
    </row>
    <row r="1229" spans="1:23">
      <c r="A1229" s="6">
        <v>1228</v>
      </c>
      <c r="B1229" s="7" t="s">
        <v>1679</v>
      </c>
      <c r="C1229" s="80"/>
      <c r="D1229" t="str">
        <f t="shared" si="40"/>
        <v>()</v>
      </c>
      <c r="E1229" s="80"/>
      <c r="F1229" s="60" t="e">
        <f t="shared" si="42"/>
        <v>#N/A</v>
      </c>
      <c r="G1229" s="80"/>
      <c r="H1229" s="80" t="e">
        <v>#REF!</v>
      </c>
      <c r="T1229" t="str">
        <f t="shared" si="41"/>
        <v/>
      </c>
      <c r="U1229" s="22"/>
      <c r="V1229" s="22"/>
      <c r="W1229" s="80"/>
    </row>
    <row r="1230" spans="1:23">
      <c r="A1230" s="6">
        <v>1229</v>
      </c>
      <c r="B1230" s="7" t="s">
        <v>1680</v>
      </c>
      <c r="C1230" s="80"/>
      <c r="D1230" t="str">
        <f t="shared" si="40"/>
        <v>()</v>
      </c>
      <c r="E1230" s="80"/>
      <c r="F1230" s="60" t="e">
        <f t="shared" si="42"/>
        <v>#N/A</v>
      </c>
      <c r="G1230" s="80"/>
      <c r="H1230" s="80" t="e">
        <v>#REF!</v>
      </c>
      <c r="T1230" t="str">
        <f t="shared" si="41"/>
        <v/>
      </c>
      <c r="U1230" s="22"/>
      <c r="V1230" s="22"/>
      <c r="W1230" s="80"/>
    </row>
    <row r="1231" spans="1:23">
      <c r="A1231" s="6">
        <v>1230</v>
      </c>
      <c r="B1231" s="7" t="s">
        <v>1681</v>
      </c>
      <c r="C1231" s="80"/>
      <c r="D1231" t="str">
        <f t="shared" si="40"/>
        <v>()</v>
      </c>
      <c r="E1231" s="80"/>
      <c r="F1231" s="60" t="e">
        <f t="shared" si="42"/>
        <v>#N/A</v>
      </c>
      <c r="G1231" s="80"/>
      <c r="H1231" s="80" t="e">
        <v>#REF!</v>
      </c>
      <c r="T1231" t="str">
        <f t="shared" si="41"/>
        <v/>
      </c>
      <c r="U1231" s="22"/>
      <c r="V1231" s="22"/>
      <c r="W1231" s="80"/>
    </row>
    <row r="1232" spans="1:23">
      <c r="A1232" s="6">
        <v>1231</v>
      </c>
      <c r="B1232" s="7" t="s">
        <v>1682</v>
      </c>
      <c r="C1232" s="80"/>
      <c r="D1232" t="str">
        <f t="shared" si="40"/>
        <v>()</v>
      </c>
      <c r="E1232" s="80"/>
      <c r="F1232" s="60" t="e">
        <f t="shared" si="42"/>
        <v>#N/A</v>
      </c>
      <c r="G1232" s="80"/>
      <c r="H1232" s="80" t="e">
        <v>#REF!</v>
      </c>
      <c r="T1232" t="str">
        <f t="shared" si="41"/>
        <v/>
      </c>
      <c r="U1232" s="22"/>
      <c r="V1232" s="22"/>
      <c r="W1232" s="80"/>
    </row>
    <row r="1233" spans="1:23">
      <c r="A1233" s="6">
        <v>1232</v>
      </c>
      <c r="B1233" s="7" t="s">
        <v>1683</v>
      </c>
      <c r="C1233" s="80"/>
      <c r="D1233" t="str">
        <f t="shared" si="40"/>
        <v>()</v>
      </c>
      <c r="E1233" s="80"/>
      <c r="F1233" s="60" t="e">
        <f t="shared" si="42"/>
        <v>#N/A</v>
      </c>
      <c r="G1233" s="80"/>
      <c r="H1233" s="80" t="e">
        <v>#REF!</v>
      </c>
      <c r="T1233" t="str">
        <f t="shared" si="41"/>
        <v/>
      </c>
      <c r="U1233" s="22"/>
      <c r="V1233" s="22"/>
      <c r="W1233" s="80"/>
    </row>
    <row r="1234" spans="1:23">
      <c r="A1234" s="6">
        <v>1233</v>
      </c>
      <c r="B1234" s="7" t="s">
        <v>1684</v>
      </c>
      <c r="C1234" s="80"/>
      <c r="D1234" t="str">
        <f t="shared" si="40"/>
        <v>()</v>
      </c>
      <c r="E1234" s="80"/>
      <c r="F1234" s="60" t="e">
        <f t="shared" si="42"/>
        <v>#N/A</v>
      </c>
      <c r="G1234" s="80"/>
      <c r="H1234" s="80" t="e">
        <v>#REF!</v>
      </c>
      <c r="T1234" t="str">
        <f t="shared" si="41"/>
        <v/>
      </c>
      <c r="U1234" s="22"/>
      <c r="V1234" s="22"/>
      <c r="W1234" s="80"/>
    </row>
    <row r="1235" spans="1:23">
      <c r="A1235" s="6">
        <v>1234</v>
      </c>
      <c r="B1235" s="7" t="s">
        <v>1685</v>
      </c>
      <c r="C1235" s="80"/>
      <c r="D1235" t="str">
        <f t="shared" si="40"/>
        <v>()</v>
      </c>
      <c r="E1235" s="80"/>
      <c r="F1235" s="60" t="e">
        <f t="shared" si="42"/>
        <v>#N/A</v>
      </c>
      <c r="G1235" s="80"/>
      <c r="H1235" s="80" t="e">
        <v>#REF!</v>
      </c>
      <c r="T1235" t="str">
        <f t="shared" si="41"/>
        <v/>
      </c>
      <c r="U1235" s="22"/>
      <c r="V1235" s="22"/>
      <c r="W1235" s="80"/>
    </row>
    <row r="1236" spans="1:23">
      <c r="A1236" s="6">
        <v>1235</v>
      </c>
      <c r="B1236" s="7" t="s">
        <v>1686</v>
      </c>
      <c r="C1236" s="80"/>
      <c r="D1236" t="str">
        <f t="shared" si="40"/>
        <v>()</v>
      </c>
      <c r="E1236" s="80"/>
      <c r="F1236" s="60" t="e">
        <f t="shared" si="42"/>
        <v>#N/A</v>
      </c>
      <c r="G1236" s="80"/>
      <c r="H1236" s="80" t="e">
        <v>#REF!</v>
      </c>
      <c r="T1236" t="str">
        <f t="shared" si="41"/>
        <v/>
      </c>
      <c r="U1236" s="22"/>
      <c r="V1236" s="22"/>
      <c r="W1236" s="80"/>
    </row>
    <row r="1237" spans="1:23">
      <c r="A1237" s="6">
        <v>1236</v>
      </c>
      <c r="B1237" s="7" t="s">
        <v>1687</v>
      </c>
      <c r="C1237" s="80"/>
      <c r="D1237" t="str">
        <f t="shared" si="40"/>
        <v>()</v>
      </c>
      <c r="E1237" s="80"/>
      <c r="F1237" s="60" t="e">
        <f t="shared" si="42"/>
        <v>#N/A</v>
      </c>
      <c r="G1237" s="80"/>
      <c r="H1237" s="80" t="e">
        <v>#REF!</v>
      </c>
      <c r="T1237" t="str">
        <f t="shared" si="41"/>
        <v/>
      </c>
      <c r="U1237" s="22"/>
      <c r="V1237" s="22"/>
      <c r="W1237" s="80"/>
    </row>
    <row r="1238" spans="1:23">
      <c r="A1238" s="6">
        <v>1237</v>
      </c>
      <c r="B1238" s="7" t="s">
        <v>1688</v>
      </c>
      <c r="C1238" s="80"/>
      <c r="D1238" t="str">
        <f t="shared" si="40"/>
        <v>()</v>
      </c>
      <c r="E1238" s="80"/>
      <c r="F1238" s="60" t="e">
        <f t="shared" si="42"/>
        <v>#N/A</v>
      </c>
      <c r="G1238" s="80"/>
      <c r="H1238" s="80" t="e">
        <v>#REF!</v>
      </c>
      <c r="T1238" t="str">
        <f t="shared" si="41"/>
        <v/>
      </c>
      <c r="U1238" s="22"/>
      <c r="V1238" s="22"/>
      <c r="W1238" s="80"/>
    </row>
    <row r="1239" spans="1:23">
      <c r="A1239" s="6">
        <v>1238</v>
      </c>
      <c r="B1239" s="7" t="s">
        <v>1689</v>
      </c>
      <c r="C1239" s="22"/>
      <c r="D1239" t="str">
        <f t="shared" si="40"/>
        <v>()</v>
      </c>
      <c r="E1239" s="22"/>
      <c r="F1239" s="60" t="e">
        <f t="shared" si="42"/>
        <v>#N/A</v>
      </c>
      <c r="G1239" s="22"/>
      <c r="H1239" s="22" t="e">
        <v>#REF!</v>
      </c>
      <c r="T1239" t="str">
        <f t="shared" si="41"/>
        <v/>
      </c>
      <c r="U1239" s="22"/>
      <c r="V1239" s="22"/>
      <c r="W1239" s="80"/>
    </row>
    <row r="1240" spans="1:23">
      <c r="A1240" s="6">
        <v>1239</v>
      </c>
      <c r="B1240" s="7" t="s">
        <v>1690</v>
      </c>
      <c r="C1240" s="22"/>
      <c r="D1240" t="str">
        <f t="shared" si="40"/>
        <v>()</v>
      </c>
      <c r="E1240" s="22"/>
      <c r="F1240" s="60" t="e">
        <f t="shared" si="42"/>
        <v>#N/A</v>
      </c>
      <c r="G1240" s="22"/>
      <c r="H1240" s="22" t="e">
        <v>#REF!</v>
      </c>
      <c r="T1240" t="str">
        <f t="shared" si="41"/>
        <v/>
      </c>
      <c r="U1240" s="22"/>
      <c r="V1240" s="22"/>
      <c r="W1240" s="80"/>
    </row>
    <row r="1241" spans="1:23">
      <c r="A1241" s="6">
        <v>1240</v>
      </c>
      <c r="B1241" s="7" t="s">
        <v>1691</v>
      </c>
      <c r="C1241" s="22"/>
      <c r="D1241" t="str">
        <f t="shared" si="40"/>
        <v>()</v>
      </c>
      <c r="E1241" s="22"/>
      <c r="F1241" s="60" t="e">
        <f t="shared" si="42"/>
        <v>#N/A</v>
      </c>
      <c r="G1241" s="22"/>
      <c r="H1241" s="22" t="e">
        <v>#REF!</v>
      </c>
      <c r="T1241" t="str">
        <f t="shared" si="41"/>
        <v/>
      </c>
      <c r="U1241" s="22"/>
      <c r="V1241" s="22"/>
      <c r="W1241" s="80"/>
    </row>
    <row r="1242" spans="1:23">
      <c r="A1242" s="6">
        <v>1241</v>
      </c>
      <c r="B1242" s="7" t="s">
        <v>1692</v>
      </c>
      <c r="C1242" s="22"/>
      <c r="D1242" t="str">
        <f t="shared" si="40"/>
        <v>()</v>
      </c>
      <c r="E1242" s="22"/>
      <c r="F1242" s="60" t="e">
        <f t="shared" si="42"/>
        <v>#N/A</v>
      </c>
      <c r="G1242" s="22"/>
      <c r="H1242" s="22" t="e">
        <v>#REF!</v>
      </c>
      <c r="T1242" t="str">
        <f t="shared" si="41"/>
        <v/>
      </c>
      <c r="U1242" s="22"/>
      <c r="V1242" s="22"/>
      <c r="W1242" s="80"/>
    </row>
    <row r="1243" spans="1:23">
      <c r="A1243" s="6">
        <v>1242</v>
      </c>
      <c r="B1243" s="7" t="s">
        <v>1693</v>
      </c>
      <c r="C1243" s="22"/>
      <c r="D1243" t="str">
        <f t="shared" si="40"/>
        <v>()</v>
      </c>
      <c r="E1243" s="22"/>
      <c r="F1243" s="60" t="e">
        <f t="shared" si="42"/>
        <v>#N/A</v>
      </c>
      <c r="G1243" s="22"/>
      <c r="H1243" s="22" t="e">
        <v>#REF!</v>
      </c>
      <c r="T1243" t="str">
        <f t="shared" si="41"/>
        <v/>
      </c>
      <c r="U1243" s="22"/>
      <c r="V1243" s="22"/>
      <c r="W1243" s="80"/>
    </row>
    <row r="1244" spans="1:23">
      <c r="A1244" s="6">
        <v>1243</v>
      </c>
      <c r="B1244" s="7" t="s">
        <v>1694</v>
      </c>
      <c r="C1244" s="22"/>
      <c r="D1244" t="str">
        <f t="shared" si="40"/>
        <v>()</v>
      </c>
      <c r="E1244" s="22"/>
      <c r="F1244" s="60" t="e">
        <f t="shared" si="42"/>
        <v>#N/A</v>
      </c>
      <c r="G1244" s="22"/>
      <c r="H1244" s="22" t="e">
        <v>#REF!</v>
      </c>
      <c r="T1244" t="str">
        <f t="shared" si="41"/>
        <v/>
      </c>
      <c r="U1244" s="22"/>
      <c r="V1244" s="22"/>
      <c r="W1244" s="80"/>
    </row>
    <row r="1245" spans="1:23">
      <c r="A1245" s="6">
        <v>1244</v>
      </c>
      <c r="B1245" s="7" t="s">
        <v>1695</v>
      </c>
      <c r="C1245" s="22"/>
      <c r="D1245" t="str">
        <f t="shared" si="40"/>
        <v>()</v>
      </c>
      <c r="E1245" s="22"/>
      <c r="F1245" s="60" t="e">
        <f t="shared" si="42"/>
        <v>#N/A</v>
      </c>
      <c r="G1245" s="22"/>
      <c r="H1245" s="22" t="e">
        <v>#REF!</v>
      </c>
      <c r="T1245" t="str">
        <f t="shared" si="41"/>
        <v/>
      </c>
      <c r="U1245" s="22"/>
      <c r="V1245" s="22"/>
      <c r="W1245" s="80"/>
    </row>
    <row r="1246" spans="1:23">
      <c r="A1246" s="6">
        <v>1245</v>
      </c>
      <c r="B1246" s="7" t="s">
        <v>1696</v>
      </c>
      <c r="C1246" s="22"/>
      <c r="D1246" t="str">
        <f t="shared" si="40"/>
        <v>()</v>
      </c>
      <c r="E1246" s="22"/>
      <c r="F1246" s="60" t="e">
        <f t="shared" si="42"/>
        <v>#N/A</v>
      </c>
      <c r="G1246" s="22"/>
      <c r="H1246" s="22" t="e">
        <v>#REF!</v>
      </c>
      <c r="T1246" t="str">
        <f t="shared" si="41"/>
        <v/>
      </c>
      <c r="U1246" s="22"/>
      <c r="V1246" s="22"/>
      <c r="W1246" s="80"/>
    </row>
    <row r="1247" spans="1:23">
      <c r="A1247" s="6">
        <v>1246</v>
      </c>
      <c r="B1247" s="7" t="s">
        <v>1697</v>
      </c>
      <c r="C1247" s="22"/>
      <c r="D1247" t="str">
        <f t="shared" si="40"/>
        <v>()</v>
      </c>
      <c r="E1247" s="22"/>
      <c r="F1247" s="60" t="e">
        <f t="shared" si="42"/>
        <v>#N/A</v>
      </c>
      <c r="G1247" s="22"/>
      <c r="H1247" s="22" t="e">
        <v>#REF!</v>
      </c>
      <c r="T1247" t="str">
        <f t="shared" si="41"/>
        <v/>
      </c>
      <c r="U1247" s="22"/>
      <c r="V1247" s="22"/>
      <c r="W1247" s="80"/>
    </row>
    <row r="1248" spans="1:23">
      <c r="A1248" s="6">
        <v>1247</v>
      </c>
      <c r="B1248" s="7" t="s">
        <v>1698</v>
      </c>
      <c r="C1248" s="22"/>
      <c r="D1248" t="str">
        <f t="shared" si="40"/>
        <v>()</v>
      </c>
      <c r="E1248" s="22"/>
      <c r="F1248" s="60" t="e">
        <f t="shared" si="42"/>
        <v>#N/A</v>
      </c>
      <c r="G1248" s="22"/>
      <c r="H1248" s="22" t="e">
        <v>#REF!</v>
      </c>
      <c r="T1248" t="str">
        <f t="shared" si="41"/>
        <v/>
      </c>
      <c r="U1248" s="22"/>
      <c r="V1248" s="22"/>
      <c r="W1248" s="80"/>
    </row>
    <row r="1249" spans="1:23">
      <c r="A1249" s="6">
        <v>1248</v>
      </c>
      <c r="B1249" s="7" t="s">
        <v>1699</v>
      </c>
      <c r="C1249" s="22"/>
      <c r="D1249" t="str">
        <f t="shared" si="40"/>
        <v>()</v>
      </c>
      <c r="E1249" s="22"/>
      <c r="F1249" s="60" t="e">
        <f t="shared" si="42"/>
        <v>#N/A</v>
      </c>
      <c r="G1249" s="22"/>
      <c r="H1249" s="22" t="e">
        <v>#REF!</v>
      </c>
      <c r="T1249" t="str">
        <f t="shared" si="41"/>
        <v/>
      </c>
      <c r="U1249" s="22"/>
      <c r="V1249" s="22"/>
      <c r="W1249" s="80"/>
    </row>
    <row r="1250" spans="1:23">
      <c r="A1250" s="6">
        <v>1249</v>
      </c>
      <c r="B1250" s="7" t="s">
        <v>1700</v>
      </c>
      <c r="C1250" s="22"/>
      <c r="D1250" t="str">
        <f t="shared" si="40"/>
        <v>()</v>
      </c>
      <c r="E1250" s="22"/>
      <c r="F1250" s="60" t="e">
        <f t="shared" si="42"/>
        <v>#N/A</v>
      </c>
      <c r="G1250" s="22"/>
      <c r="H1250" s="22" t="e">
        <v>#REF!</v>
      </c>
      <c r="T1250" t="str">
        <f t="shared" si="41"/>
        <v/>
      </c>
      <c r="U1250" s="22"/>
      <c r="V1250" s="22"/>
      <c r="W1250" s="80"/>
    </row>
    <row r="1251" spans="1:23">
      <c r="A1251" s="6">
        <v>1250</v>
      </c>
      <c r="B1251" s="7" t="s">
        <v>1701</v>
      </c>
      <c r="C1251" s="22"/>
      <c r="D1251" t="str">
        <f t="shared" si="40"/>
        <v>()</v>
      </c>
      <c r="E1251" s="22"/>
      <c r="F1251" s="60" t="e">
        <f t="shared" si="42"/>
        <v>#N/A</v>
      </c>
      <c r="G1251" s="22"/>
      <c r="H1251" s="22" t="e">
        <v>#REF!</v>
      </c>
      <c r="T1251" t="str">
        <f t="shared" si="41"/>
        <v/>
      </c>
      <c r="U1251" s="22"/>
      <c r="V1251" s="22"/>
      <c r="W1251" s="80"/>
    </row>
    <row r="1252" spans="1:23">
      <c r="A1252" s="6">
        <v>1251</v>
      </c>
      <c r="B1252" s="7" t="s">
        <v>1702</v>
      </c>
      <c r="C1252" s="22"/>
      <c r="D1252" t="str">
        <f t="shared" si="40"/>
        <v>()</v>
      </c>
      <c r="E1252" s="22"/>
      <c r="F1252" s="60" t="e">
        <f t="shared" si="42"/>
        <v>#N/A</v>
      </c>
      <c r="G1252" s="22"/>
      <c r="H1252" s="22" t="e">
        <v>#REF!</v>
      </c>
      <c r="T1252" t="str">
        <f t="shared" si="41"/>
        <v/>
      </c>
      <c r="U1252" s="22"/>
      <c r="V1252" s="22"/>
      <c r="W1252" s="80"/>
    </row>
    <row r="1253" spans="1:23">
      <c r="A1253" s="6">
        <v>1252</v>
      </c>
      <c r="B1253" s="7" t="s">
        <v>1703</v>
      </c>
      <c r="C1253" s="22"/>
      <c r="D1253" t="str">
        <f t="shared" si="40"/>
        <v>()</v>
      </c>
      <c r="E1253" s="22"/>
      <c r="F1253" s="60" t="e">
        <f t="shared" si="42"/>
        <v>#N/A</v>
      </c>
      <c r="G1253" s="22"/>
      <c r="H1253" s="22" t="e">
        <v>#REF!</v>
      </c>
      <c r="T1253" t="str">
        <f t="shared" si="41"/>
        <v/>
      </c>
      <c r="U1253" s="22"/>
      <c r="V1253" s="22"/>
      <c r="W1253" s="80"/>
    </row>
    <row r="1254" spans="1:23">
      <c r="A1254" s="6">
        <v>1253</v>
      </c>
      <c r="B1254" s="7" t="s">
        <v>1704</v>
      </c>
      <c r="C1254" s="80"/>
      <c r="D1254" t="str">
        <f t="shared" si="40"/>
        <v>()</v>
      </c>
      <c r="E1254" s="80"/>
      <c r="F1254" s="60" t="e">
        <f t="shared" si="42"/>
        <v>#N/A</v>
      </c>
      <c r="G1254" s="80"/>
      <c r="H1254" s="80" t="e">
        <v>#REF!</v>
      </c>
      <c r="T1254" t="str">
        <f t="shared" si="41"/>
        <v/>
      </c>
      <c r="U1254" s="22"/>
      <c r="V1254" s="22"/>
      <c r="W1254" s="80"/>
    </row>
    <row r="1255" spans="1:23">
      <c r="A1255" s="6">
        <v>1254</v>
      </c>
      <c r="B1255" s="7" t="s">
        <v>1705</v>
      </c>
      <c r="C1255" s="80"/>
      <c r="D1255" t="str">
        <f t="shared" si="40"/>
        <v>()</v>
      </c>
      <c r="E1255" s="80"/>
      <c r="F1255" s="60" t="e">
        <f t="shared" si="42"/>
        <v>#N/A</v>
      </c>
      <c r="G1255" s="80"/>
      <c r="H1255" s="80" t="e">
        <v>#REF!</v>
      </c>
      <c r="T1255" t="str">
        <f t="shared" si="41"/>
        <v/>
      </c>
      <c r="U1255" s="22"/>
      <c r="V1255" s="22"/>
      <c r="W1255" s="80"/>
    </row>
    <row r="1256" spans="1:23">
      <c r="A1256" s="6">
        <v>1255</v>
      </c>
      <c r="B1256" s="7" t="s">
        <v>1706</v>
      </c>
      <c r="C1256" s="80"/>
      <c r="D1256" t="str">
        <f t="shared" si="40"/>
        <v>()</v>
      </c>
      <c r="E1256" s="80"/>
      <c r="F1256" s="60" t="e">
        <f t="shared" si="42"/>
        <v>#N/A</v>
      </c>
      <c r="G1256" s="80"/>
      <c r="H1256" s="80" t="e">
        <v>#REF!</v>
      </c>
      <c r="T1256" t="str">
        <f t="shared" si="41"/>
        <v/>
      </c>
      <c r="U1256" s="22"/>
      <c r="V1256" s="22"/>
      <c r="W1256" s="80"/>
    </row>
    <row r="1257" spans="1:23">
      <c r="A1257" s="6">
        <v>1256</v>
      </c>
      <c r="B1257" s="7" t="s">
        <v>1707</v>
      </c>
      <c r="C1257" s="80"/>
      <c r="D1257" t="str">
        <f t="shared" si="40"/>
        <v>()</v>
      </c>
      <c r="E1257" s="80"/>
      <c r="F1257" s="60" t="e">
        <f t="shared" si="42"/>
        <v>#N/A</v>
      </c>
      <c r="G1257" s="80"/>
      <c r="H1257" s="80" t="e">
        <v>#REF!</v>
      </c>
      <c r="T1257" t="str">
        <f t="shared" si="41"/>
        <v/>
      </c>
      <c r="U1257" s="22"/>
      <c r="V1257" s="22"/>
      <c r="W1257" s="80"/>
    </row>
    <row r="1258" spans="1:23">
      <c r="A1258" s="6">
        <v>1257</v>
      </c>
      <c r="B1258" s="7" t="s">
        <v>1708</v>
      </c>
      <c r="C1258" s="80"/>
      <c r="D1258" t="str">
        <f t="shared" si="40"/>
        <v>()</v>
      </c>
      <c r="E1258" s="80"/>
      <c r="F1258" s="60" t="e">
        <f t="shared" si="42"/>
        <v>#N/A</v>
      </c>
      <c r="G1258" s="80"/>
      <c r="H1258" s="80" t="e">
        <v>#REF!</v>
      </c>
      <c r="T1258" t="str">
        <f t="shared" si="41"/>
        <v/>
      </c>
      <c r="U1258" s="22"/>
      <c r="V1258" s="22"/>
      <c r="W1258" s="80"/>
    </row>
    <row r="1259" spans="1:23">
      <c r="A1259" s="6">
        <v>1258</v>
      </c>
      <c r="B1259" s="7" t="s">
        <v>1709</v>
      </c>
      <c r="C1259" s="80"/>
      <c r="D1259" t="str">
        <f t="shared" si="40"/>
        <v>()</v>
      </c>
      <c r="E1259" s="80"/>
      <c r="F1259" s="60" t="e">
        <f t="shared" si="42"/>
        <v>#N/A</v>
      </c>
      <c r="G1259" s="80"/>
      <c r="H1259" s="80" t="e">
        <v>#REF!</v>
      </c>
      <c r="T1259" t="str">
        <f t="shared" si="41"/>
        <v/>
      </c>
      <c r="U1259" s="22"/>
      <c r="V1259" s="22"/>
      <c r="W1259" s="80"/>
    </row>
    <row r="1260" spans="1:23">
      <c r="A1260" s="6">
        <v>1259</v>
      </c>
      <c r="B1260" s="7" t="s">
        <v>1710</v>
      </c>
      <c r="C1260" s="80"/>
      <c r="D1260" t="str">
        <f t="shared" si="40"/>
        <v>()</v>
      </c>
      <c r="E1260" s="80"/>
      <c r="F1260" s="60" t="e">
        <f t="shared" si="42"/>
        <v>#N/A</v>
      </c>
      <c r="G1260" s="80"/>
      <c r="H1260" s="80" t="e">
        <v>#REF!</v>
      </c>
      <c r="T1260" t="str">
        <f t="shared" si="41"/>
        <v/>
      </c>
      <c r="U1260" s="22"/>
      <c r="V1260" s="22"/>
      <c r="W1260" s="80"/>
    </row>
    <row r="1261" spans="1:23">
      <c r="A1261" s="6">
        <v>1260</v>
      </c>
      <c r="B1261" s="7" t="s">
        <v>1711</v>
      </c>
      <c r="C1261" s="80"/>
      <c r="D1261" t="str">
        <f t="shared" si="40"/>
        <v>()</v>
      </c>
      <c r="E1261" s="80"/>
      <c r="F1261" s="60" t="e">
        <f t="shared" si="42"/>
        <v>#N/A</v>
      </c>
      <c r="G1261" s="80"/>
      <c r="H1261" s="80" t="e">
        <v>#REF!</v>
      </c>
      <c r="T1261" t="str">
        <f t="shared" si="41"/>
        <v/>
      </c>
      <c r="U1261" s="22"/>
      <c r="V1261" s="22"/>
      <c r="W1261" s="80"/>
    </row>
    <row r="1262" spans="1:23">
      <c r="A1262" s="6">
        <v>1261</v>
      </c>
      <c r="B1262" s="7" t="s">
        <v>1712</v>
      </c>
      <c r="C1262" s="80"/>
      <c r="D1262" t="str">
        <f t="shared" si="40"/>
        <v>()</v>
      </c>
      <c r="E1262" s="80"/>
      <c r="F1262" s="60" t="e">
        <f t="shared" si="42"/>
        <v>#N/A</v>
      </c>
      <c r="G1262" s="80"/>
      <c r="H1262" s="80" t="e">
        <v>#REF!</v>
      </c>
      <c r="T1262" t="str">
        <f t="shared" si="41"/>
        <v/>
      </c>
      <c r="U1262" s="22"/>
      <c r="V1262" s="22"/>
      <c r="W1262" s="80"/>
    </row>
    <row r="1263" spans="1:23">
      <c r="A1263" s="6">
        <v>1262</v>
      </c>
      <c r="B1263" s="7" t="s">
        <v>1713</v>
      </c>
      <c r="C1263" s="80"/>
      <c r="D1263" t="str">
        <f t="shared" si="40"/>
        <v>()</v>
      </c>
      <c r="E1263" s="80"/>
      <c r="F1263" s="60" t="e">
        <f t="shared" si="42"/>
        <v>#N/A</v>
      </c>
      <c r="G1263" s="80"/>
      <c r="H1263" s="80" t="e">
        <v>#REF!</v>
      </c>
      <c r="T1263" t="str">
        <f t="shared" si="41"/>
        <v/>
      </c>
      <c r="U1263" s="22"/>
      <c r="V1263" s="22"/>
      <c r="W1263" s="80"/>
    </row>
    <row r="1264" spans="1:23">
      <c r="A1264" s="6">
        <v>1263</v>
      </c>
      <c r="B1264" s="7" t="s">
        <v>1714</v>
      </c>
      <c r="C1264" s="80"/>
      <c r="D1264" t="str">
        <f t="shared" si="40"/>
        <v>()</v>
      </c>
      <c r="E1264" s="80"/>
      <c r="F1264" s="60" t="e">
        <f t="shared" si="42"/>
        <v>#N/A</v>
      </c>
      <c r="G1264" s="80"/>
      <c r="H1264" s="80" t="e">
        <v>#REF!</v>
      </c>
      <c r="T1264" t="str">
        <f t="shared" si="41"/>
        <v/>
      </c>
      <c r="U1264" s="22"/>
      <c r="V1264" s="22"/>
      <c r="W1264" s="80"/>
    </row>
    <row r="1265" spans="1:23">
      <c r="A1265" s="6">
        <v>1264</v>
      </c>
      <c r="B1265" s="7" t="s">
        <v>1715</v>
      </c>
      <c r="C1265" s="80"/>
      <c r="D1265" t="str">
        <f t="shared" si="40"/>
        <v>()</v>
      </c>
      <c r="E1265" s="80"/>
      <c r="F1265" s="60" t="e">
        <f t="shared" si="42"/>
        <v>#N/A</v>
      </c>
      <c r="G1265" s="80"/>
      <c r="H1265" s="80" t="e">
        <v>#REF!</v>
      </c>
      <c r="T1265" t="str">
        <f t="shared" si="41"/>
        <v/>
      </c>
      <c r="U1265" s="22"/>
      <c r="V1265" s="22"/>
      <c r="W1265" s="80"/>
    </row>
    <row r="1266" spans="1:23">
      <c r="A1266" s="6">
        <v>1265</v>
      </c>
      <c r="B1266" s="7" t="s">
        <v>1716</v>
      </c>
      <c r="C1266" s="80"/>
      <c r="D1266" t="str">
        <f t="shared" si="40"/>
        <v>()</v>
      </c>
      <c r="E1266" s="80"/>
      <c r="F1266" s="60" t="e">
        <f t="shared" si="42"/>
        <v>#N/A</v>
      </c>
      <c r="G1266" s="80"/>
      <c r="H1266" s="80" t="e">
        <v>#REF!</v>
      </c>
      <c r="T1266" t="str">
        <f t="shared" si="41"/>
        <v/>
      </c>
      <c r="U1266" s="22"/>
      <c r="V1266" s="22"/>
      <c r="W1266" s="80"/>
    </row>
    <row r="1267" spans="1:23">
      <c r="A1267" s="6">
        <v>1266</v>
      </c>
      <c r="B1267" s="7" t="s">
        <v>1717</v>
      </c>
      <c r="C1267" s="80"/>
      <c r="D1267" t="str">
        <f t="shared" si="40"/>
        <v>()</v>
      </c>
      <c r="E1267" s="80"/>
      <c r="F1267" s="60" t="e">
        <f t="shared" si="42"/>
        <v>#N/A</v>
      </c>
      <c r="G1267" s="80"/>
      <c r="H1267" s="80" t="e">
        <v>#REF!</v>
      </c>
      <c r="T1267" t="str">
        <f t="shared" si="41"/>
        <v/>
      </c>
      <c r="U1267" s="22"/>
      <c r="V1267" s="22"/>
      <c r="W1267" s="80"/>
    </row>
    <row r="1268" spans="1:23">
      <c r="A1268" s="6">
        <v>1267</v>
      </c>
      <c r="B1268" s="7" t="s">
        <v>1718</v>
      </c>
      <c r="C1268" s="80"/>
      <c r="D1268" t="str">
        <f t="shared" si="40"/>
        <v>()</v>
      </c>
      <c r="E1268" s="80"/>
      <c r="F1268" s="60" t="e">
        <f t="shared" si="42"/>
        <v>#N/A</v>
      </c>
      <c r="G1268" s="80"/>
      <c r="H1268" s="80" t="e">
        <v>#REF!</v>
      </c>
      <c r="T1268" t="str">
        <f t="shared" si="41"/>
        <v/>
      </c>
      <c r="U1268" s="22"/>
      <c r="V1268" s="22"/>
      <c r="W1268" s="80"/>
    </row>
    <row r="1269" spans="1:23">
      <c r="A1269" s="6">
        <v>1268</v>
      </c>
      <c r="B1269" s="7" t="s">
        <v>1719</v>
      </c>
      <c r="C1269" s="80"/>
      <c r="D1269" t="str">
        <f t="shared" si="40"/>
        <v>()</v>
      </c>
      <c r="E1269" s="80"/>
      <c r="F1269" s="60" t="e">
        <f t="shared" si="42"/>
        <v>#N/A</v>
      </c>
      <c r="G1269" s="80"/>
      <c r="H1269" s="80" t="e">
        <v>#REF!</v>
      </c>
      <c r="T1269" t="str">
        <f t="shared" si="41"/>
        <v/>
      </c>
      <c r="U1269" s="22"/>
      <c r="V1269" s="22"/>
      <c r="W1269" s="80"/>
    </row>
    <row r="1270" spans="1:23">
      <c r="A1270" s="6">
        <v>1269</v>
      </c>
      <c r="B1270" s="7" t="s">
        <v>1720</v>
      </c>
      <c r="C1270" s="80"/>
      <c r="D1270" t="str">
        <f t="shared" si="40"/>
        <v>()</v>
      </c>
      <c r="E1270" s="80"/>
      <c r="F1270" s="60" t="e">
        <f t="shared" si="42"/>
        <v>#N/A</v>
      </c>
      <c r="G1270" s="80"/>
      <c r="H1270" s="80" t="e">
        <v>#REF!</v>
      </c>
      <c r="T1270" t="str">
        <f t="shared" si="41"/>
        <v/>
      </c>
      <c r="U1270" s="22"/>
      <c r="V1270" s="22"/>
      <c r="W1270" s="80"/>
    </row>
    <row r="1271" spans="1:23">
      <c r="A1271" s="6">
        <v>1270</v>
      </c>
      <c r="B1271" s="7" t="s">
        <v>1721</v>
      </c>
      <c r="C1271" s="80"/>
      <c r="D1271" t="str">
        <f t="shared" si="40"/>
        <v>()</v>
      </c>
      <c r="E1271" s="80"/>
      <c r="F1271" s="60" t="e">
        <f t="shared" si="42"/>
        <v>#N/A</v>
      </c>
      <c r="G1271" s="80"/>
      <c r="H1271" s="80" t="e">
        <v>#REF!</v>
      </c>
      <c r="T1271" t="str">
        <f t="shared" si="41"/>
        <v/>
      </c>
      <c r="U1271" s="22"/>
      <c r="V1271" s="22"/>
      <c r="W1271" s="80"/>
    </row>
    <row r="1272" spans="1:23">
      <c r="A1272" s="6">
        <v>1271</v>
      </c>
      <c r="B1272" s="7" t="s">
        <v>1722</v>
      </c>
      <c r="C1272" s="80"/>
      <c r="D1272" t="str">
        <f t="shared" si="40"/>
        <v>()</v>
      </c>
      <c r="E1272" s="80"/>
      <c r="F1272" s="60" t="e">
        <f t="shared" si="42"/>
        <v>#N/A</v>
      </c>
      <c r="G1272" s="80"/>
      <c r="H1272" s="80" t="e">
        <v>#REF!</v>
      </c>
      <c r="T1272" t="str">
        <f t="shared" si="41"/>
        <v/>
      </c>
      <c r="U1272" s="22"/>
      <c r="V1272" s="22"/>
      <c r="W1272" s="80"/>
    </row>
    <row r="1273" spans="1:23">
      <c r="A1273" s="6">
        <v>1272</v>
      </c>
      <c r="B1273" s="7" t="s">
        <v>1723</v>
      </c>
      <c r="C1273" s="80"/>
      <c r="D1273" t="str">
        <f t="shared" si="40"/>
        <v>()</v>
      </c>
      <c r="E1273" s="80"/>
      <c r="F1273" s="60" t="e">
        <f t="shared" si="42"/>
        <v>#N/A</v>
      </c>
      <c r="G1273" s="80"/>
      <c r="H1273" s="80" t="e">
        <v>#REF!</v>
      </c>
      <c r="T1273" t="str">
        <f t="shared" si="41"/>
        <v/>
      </c>
      <c r="U1273" s="22"/>
      <c r="V1273" s="22"/>
      <c r="W1273" s="80"/>
    </row>
    <row r="1274" spans="1:23">
      <c r="A1274" s="6">
        <v>1273</v>
      </c>
      <c r="B1274" s="7" t="s">
        <v>1724</v>
      </c>
      <c r="C1274" s="80"/>
      <c r="D1274" t="str">
        <f t="shared" si="40"/>
        <v>()</v>
      </c>
      <c r="E1274" s="80"/>
      <c r="F1274" s="60" t="e">
        <f t="shared" si="42"/>
        <v>#N/A</v>
      </c>
      <c r="G1274" s="80"/>
      <c r="H1274" s="80" t="e">
        <v>#REF!</v>
      </c>
      <c r="T1274" t="str">
        <f t="shared" si="41"/>
        <v/>
      </c>
      <c r="U1274" s="22"/>
      <c r="V1274" s="22"/>
      <c r="W1274" s="80"/>
    </row>
    <row r="1275" spans="1:23">
      <c r="A1275" s="6">
        <v>1274</v>
      </c>
      <c r="B1275" s="7" t="s">
        <v>1725</v>
      </c>
      <c r="C1275" s="80"/>
      <c r="D1275" t="str">
        <f t="shared" si="40"/>
        <v>()</v>
      </c>
      <c r="E1275" s="80"/>
      <c r="F1275" s="60" t="e">
        <f t="shared" si="42"/>
        <v>#N/A</v>
      </c>
      <c r="G1275" s="80"/>
      <c r="H1275" s="80" t="e">
        <v>#REF!</v>
      </c>
      <c r="T1275" t="str">
        <f t="shared" si="41"/>
        <v/>
      </c>
      <c r="U1275" s="22"/>
      <c r="V1275" s="22"/>
      <c r="W1275" s="80"/>
    </row>
    <row r="1276" spans="1:23">
      <c r="A1276" s="6">
        <v>1275</v>
      </c>
      <c r="B1276" s="7" t="s">
        <v>1726</v>
      </c>
      <c r="C1276" s="80"/>
      <c r="D1276" t="str">
        <f t="shared" si="40"/>
        <v>()</v>
      </c>
      <c r="E1276" s="80"/>
      <c r="F1276" s="60" t="e">
        <f t="shared" si="42"/>
        <v>#N/A</v>
      </c>
      <c r="G1276" s="80"/>
      <c r="H1276" s="80" t="e">
        <v>#REF!</v>
      </c>
      <c r="T1276" t="str">
        <f t="shared" si="41"/>
        <v/>
      </c>
      <c r="U1276" s="22"/>
      <c r="V1276" s="22"/>
      <c r="W1276" s="80"/>
    </row>
    <row r="1277" spans="1:23">
      <c r="A1277" s="6">
        <v>1276</v>
      </c>
      <c r="B1277" s="7" t="s">
        <v>1727</v>
      </c>
      <c r="C1277" s="80"/>
      <c r="D1277" t="str">
        <f t="shared" si="40"/>
        <v>()</v>
      </c>
      <c r="E1277" s="80"/>
      <c r="F1277" s="60" t="e">
        <f t="shared" si="42"/>
        <v>#N/A</v>
      </c>
      <c r="G1277" s="80"/>
      <c r="H1277" s="80" t="e">
        <v>#REF!</v>
      </c>
      <c r="T1277" t="str">
        <f t="shared" si="41"/>
        <v/>
      </c>
      <c r="U1277" s="22"/>
      <c r="V1277" s="22"/>
      <c r="W1277" s="80"/>
    </row>
    <row r="1278" spans="1:23">
      <c r="A1278" s="6">
        <v>1277</v>
      </c>
      <c r="B1278" s="7" t="s">
        <v>1728</v>
      </c>
      <c r="C1278" s="80"/>
      <c r="D1278" t="str">
        <f t="shared" si="40"/>
        <v>()</v>
      </c>
      <c r="E1278" s="80"/>
      <c r="F1278" s="60" t="e">
        <f t="shared" si="42"/>
        <v>#N/A</v>
      </c>
      <c r="G1278" s="80"/>
      <c r="H1278" s="80" t="e">
        <v>#REF!</v>
      </c>
      <c r="T1278" t="str">
        <f t="shared" si="41"/>
        <v/>
      </c>
      <c r="U1278" s="22"/>
      <c r="V1278" s="22"/>
      <c r="W1278" s="80"/>
    </row>
    <row r="1279" spans="1:23">
      <c r="A1279" s="6">
        <v>1278</v>
      </c>
      <c r="B1279" s="7" t="s">
        <v>1729</v>
      </c>
      <c r="C1279" s="80"/>
      <c r="D1279" t="str">
        <f t="shared" si="40"/>
        <v>()</v>
      </c>
      <c r="E1279" s="80"/>
      <c r="F1279" s="60" t="e">
        <f t="shared" si="42"/>
        <v>#N/A</v>
      </c>
      <c r="G1279" s="80"/>
      <c r="H1279" s="80" t="e">
        <v>#REF!</v>
      </c>
      <c r="T1279" t="str">
        <f t="shared" si="41"/>
        <v/>
      </c>
      <c r="U1279" s="22"/>
      <c r="V1279" s="22"/>
      <c r="W1279" s="80"/>
    </row>
    <row r="1280" spans="1:23">
      <c r="A1280" s="6">
        <v>1279</v>
      </c>
      <c r="B1280" s="7" t="s">
        <v>1730</v>
      </c>
      <c r="C1280" s="80"/>
      <c r="D1280" t="str">
        <f t="shared" si="40"/>
        <v>()</v>
      </c>
      <c r="E1280" s="80"/>
      <c r="F1280" s="60" t="e">
        <f t="shared" si="42"/>
        <v>#N/A</v>
      </c>
      <c r="G1280" s="80"/>
      <c r="H1280" s="80" t="e">
        <v>#REF!</v>
      </c>
      <c r="T1280" t="str">
        <f t="shared" si="41"/>
        <v/>
      </c>
      <c r="U1280" s="22"/>
      <c r="V1280" s="22"/>
      <c r="W1280" s="80"/>
    </row>
    <row r="1281" spans="1:23">
      <c r="A1281" s="6">
        <v>1280</v>
      </c>
      <c r="B1281" s="7" t="s">
        <v>1731</v>
      </c>
      <c r="C1281" s="80"/>
      <c r="D1281" t="str">
        <f t="shared" si="40"/>
        <v>()</v>
      </c>
      <c r="E1281" s="80"/>
      <c r="F1281" s="60" t="e">
        <f t="shared" si="42"/>
        <v>#N/A</v>
      </c>
      <c r="G1281" s="80"/>
      <c r="H1281" s="80" t="e">
        <v>#REF!</v>
      </c>
      <c r="T1281" t="str">
        <f t="shared" si="41"/>
        <v/>
      </c>
      <c r="U1281" s="22"/>
      <c r="V1281" s="22"/>
      <c r="W1281" s="80"/>
    </row>
    <row r="1282" spans="1:23">
      <c r="A1282" s="6">
        <v>1281</v>
      </c>
      <c r="B1282" s="7" t="s">
        <v>1732</v>
      </c>
      <c r="C1282" s="80"/>
      <c r="D1282" t="str">
        <f t="shared" si="40"/>
        <v>()</v>
      </c>
      <c r="E1282" s="80"/>
      <c r="F1282" s="60" t="e">
        <f t="shared" si="42"/>
        <v>#N/A</v>
      </c>
      <c r="G1282" s="80"/>
      <c r="H1282" s="80" t="e">
        <v>#REF!</v>
      </c>
      <c r="T1282" t="str">
        <f t="shared" si="41"/>
        <v/>
      </c>
      <c r="U1282" s="22"/>
      <c r="V1282" s="22"/>
      <c r="W1282" s="80"/>
    </row>
    <row r="1283" spans="1:23">
      <c r="A1283" s="6">
        <v>1282</v>
      </c>
      <c r="B1283" s="7" t="s">
        <v>1733</v>
      </c>
      <c r="C1283" s="80"/>
      <c r="D1283" t="str">
        <f t="shared" ref="D1283:D1346" si="43">S1283&amp;"("&amp;T1283&amp;")"</f>
        <v>()</v>
      </c>
      <c r="E1283" s="80"/>
      <c r="F1283" s="60" t="e">
        <f t="shared" si="42"/>
        <v>#N/A</v>
      </c>
      <c r="G1283" s="80"/>
      <c r="H1283" s="80" t="e">
        <v>#REF!</v>
      </c>
      <c r="T1283" t="str">
        <f t="shared" ref="T1283:T1346" si="44">LEFT(W1283,2)</f>
        <v/>
      </c>
      <c r="U1283" s="22"/>
      <c r="V1283" s="22"/>
      <c r="W1283" s="80"/>
    </row>
    <row r="1284" spans="1:23">
      <c r="A1284" s="6">
        <v>1283</v>
      </c>
      <c r="B1284" s="7" t="s">
        <v>1734</v>
      </c>
      <c r="C1284" s="80"/>
      <c r="D1284" t="str">
        <f t="shared" si="43"/>
        <v>()</v>
      </c>
      <c r="E1284" s="80"/>
      <c r="F1284" s="60" t="e">
        <f t="shared" ref="F1284:F1347" si="45">VLOOKUP(E1284,$N$2:$O$49,2,FALSE)</f>
        <v>#N/A</v>
      </c>
      <c r="G1284" s="80"/>
      <c r="H1284" s="80" t="e">
        <v>#REF!</v>
      </c>
      <c r="T1284" t="str">
        <f t="shared" si="44"/>
        <v/>
      </c>
      <c r="U1284" s="22"/>
      <c r="V1284" s="22"/>
      <c r="W1284" s="80"/>
    </row>
    <row r="1285" spans="1:23">
      <c r="A1285" s="6">
        <v>1284</v>
      </c>
      <c r="B1285" s="7" t="s">
        <v>1735</v>
      </c>
      <c r="C1285" s="80"/>
      <c r="D1285" t="str">
        <f t="shared" si="43"/>
        <v>()</v>
      </c>
      <c r="E1285" s="80"/>
      <c r="F1285" s="60" t="e">
        <f t="shared" si="45"/>
        <v>#N/A</v>
      </c>
      <c r="G1285" s="80"/>
      <c r="H1285" s="80" t="e">
        <v>#REF!</v>
      </c>
      <c r="T1285" t="str">
        <f t="shared" si="44"/>
        <v/>
      </c>
      <c r="U1285" s="22"/>
      <c r="V1285" s="22"/>
      <c r="W1285" s="80"/>
    </row>
    <row r="1286" spans="1:23">
      <c r="A1286" s="6">
        <v>1285</v>
      </c>
      <c r="B1286" s="7" t="s">
        <v>1736</v>
      </c>
      <c r="C1286" s="80"/>
      <c r="D1286" t="str">
        <f t="shared" si="43"/>
        <v>()</v>
      </c>
      <c r="E1286" s="80"/>
      <c r="F1286" s="60" t="e">
        <f t="shared" si="45"/>
        <v>#N/A</v>
      </c>
      <c r="G1286" s="80"/>
      <c r="H1286" s="80" t="e">
        <v>#REF!</v>
      </c>
      <c r="T1286" t="str">
        <f t="shared" si="44"/>
        <v/>
      </c>
      <c r="U1286" s="22"/>
      <c r="V1286" s="22"/>
      <c r="W1286" s="80"/>
    </row>
    <row r="1287" spans="1:23">
      <c r="A1287" s="6">
        <v>1286</v>
      </c>
      <c r="B1287" s="7" t="s">
        <v>1737</v>
      </c>
      <c r="C1287" s="80"/>
      <c r="D1287" t="str">
        <f t="shared" si="43"/>
        <v>()</v>
      </c>
      <c r="E1287" s="80"/>
      <c r="F1287" s="60" t="e">
        <f t="shared" si="45"/>
        <v>#N/A</v>
      </c>
      <c r="G1287" s="80"/>
      <c r="H1287" s="80" t="e">
        <v>#REF!</v>
      </c>
      <c r="T1287" t="str">
        <f t="shared" si="44"/>
        <v/>
      </c>
      <c r="U1287" s="22"/>
      <c r="V1287" s="22"/>
      <c r="W1287" s="80"/>
    </row>
    <row r="1288" spans="1:23">
      <c r="A1288" s="6">
        <v>1287</v>
      </c>
      <c r="B1288" s="7" t="s">
        <v>1738</v>
      </c>
      <c r="C1288" s="80"/>
      <c r="D1288" t="str">
        <f t="shared" si="43"/>
        <v>()</v>
      </c>
      <c r="E1288" s="80"/>
      <c r="F1288" s="60" t="e">
        <f t="shared" si="45"/>
        <v>#N/A</v>
      </c>
      <c r="G1288" s="80"/>
      <c r="H1288" s="80" t="e">
        <v>#REF!</v>
      </c>
      <c r="T1288" t="str">
        <f t="shared" si="44"/>
        <v/>
      </c>
      <c r="U1288" s="22"/>
      <c r="V1288" s="22"/>
      <c r="W1288" s="80"/>
    </row>
    <row r="1289" spans="1:23">
      <c r="A1289" s="6">
        <v>1288</v>
      </c>
      <c r="B1289" s="7" t="s">
        <v>1739</v>
      </c>
      <c r="C1289" s="80"/>
      <c r="D1289" t="str">
        <f t="shared" si="43"/>
        <v>()</v>
      </c>
      <c r="E1289" s="80"/>
      <c r="F1289" s="60" t="e">
        <f t="shared" si="45"/>
        <v>#N/A</v>
      </c>
      <c r="G1289" s="80"/>
      <c r="H1289" s="80" t="e">
        <v>#REF!</v>
      </c>
      <c r="T1289" t="str">
        <f t="shared" si="44"/>
        <v/>
      </c>
      <c r="U1289" s="22"/>
      <c r="V1289" s="22"/>
      <c r="W1289" s="80"/>
    </row>
    <row r="1290" spans="1:23">
      <c r="A1290" s="6">
        <v>1289</v>
      </c>
      <c r="B1290" s="7" t="s">
        <v>1740</v>
      </c>
      <c r="C1290" s="80"/>
      <c r="D1290" t="str">
        <f t="shared" si="43"/>
        <v>()</v>
      </c>
      <c r="E1290" s="80"/>
      <c r="F1290" s="60" t="e">
        <f t="shared" si="45"/>
        <v>#N/A</v>
      </c>
      <c r="G1290" s="80"/>
      <c r="H1290" s="80" t="e">
        <v>#REF!</v>
      </c>
      <c r="T1290" t="str">
        <f t="shared" si="44"/>
        <v/>
      </c>
      <c r="U1290" s="22"/>
      <c r="V1290" s="22"/>
      <c r="W1290" s="80"/>
    </row>
    <row r="1291" spans="1:23">
      <c r="A1291" s="6">
        <v>1290</v>
      </c>
      <c r="B1291" s="7" t="s">
        <v>1741</v>
      </c>
      <c r="C1291" s="80"/>
      <c r="D1291" t="str">
        <f t="shared" si="43"/>
        <v>()</v>
      </c>
      <c r="E1291" s="80"/>
      <c r="F1291" s="60" t="e">
        <f t="shared" si="45"/>
        <v>#N/A</v>
      </c>
      <c r="G1291" s="80"/>
      <c r="H1291" s="80" t="e">
        <v>#REF!</v>
      </c>
      <c r="T1291" t="str">
        <f t="shared" si="44"/>
        <v/>
      </c>
      <c r="U1291" s="22"/>
      <c r="V1291" s="22"/>
      <c r="W1291" s="80"/>
    </row>
    <row r="1292" spans="1:23">
      <c r="A1292" s="6">
        <v>1291</v>
      </c>
      <c r="B1292" s="7" t="s">
        <v>1742</v>
      </c>
      <c r="C1292" s="80"/>
      <c r="D1292" t="str">
        <f t="shared" si="43"/>
        <v>()</v>
      </c>
      <c r="E1292" s="80"/>
      <c r="F1292" s="60" t="e">
        <f t="shared" si="45"/>
        <v>#N/A</v>
      </c>
      <c r="G1292" s="80"/>
      <c r="H1292" s="80" t="e">
        <v>#REF!</v>
      </c>
      <c r="T1292" t="str">
        <f t="shared" si="44"/>
        <v/>
      </c>
      <c r="U1292" s="22"/>
      <c r="V1292" s="22"/>
      <c r="W1292" s="80"/>
    </row>
    <row r="1293" spans="1:23">
      <c r="A1293" s="6">
        <v>1292</v>
      </c>
      <c r="B1293" s="7" t="s">
        <v>1743</v>
      </c>
      <c r="C1293" s="80"/>
      <c r="D1293" t="str">
        <f t="shared" si="43"/>
        <v>()</v>
      </c>
      <c r="E1293" s="80"/>
      <c r="F1293" s="60" t="e">
        <f t="shared" si="45"/>
        <v>#N/A</v>
      </c>
      <c r="G1293" s="80"/>
      <c r="H1293" s="80" t="e">
        <v>#REF!</v>
      </c>
      <c r="T1293" t="str">
        <f t="shared" si="44"/>
        <v/>
      </c>
      <c r="U1293" s="22"/>
      <c r="V1293" s="22"/>
      <c r="W1293" s="80"/>
    </row>
    <row r="1294" spans="1:23">
      <c r="A1294" s="6">
        <v>1293</v>
      </c>
      <c r="B1294" s="7" t="s">
        <v>1744</v>
      </c>
      <c r="C1294" s="80"/>
      <c r="D1294" t="str">
        <f t="shared" si="43"/>
        <v>()</v>
      </c>
      <c r="E1294" s="80"/>
      <c r="F1294" s="60" t="e">
        <f t="shared" si="45"/>
        <v>#N/A</v>
      </c>
      <c r="G1294" s="80"/>
      <c r="H1294" s="80" t="e">
        <v>#REF!</v>
      </c>
      <c r="T1294" t="str">
        <f t="shared" si="44"/>
        <v/>
      </c>
      <c r="U1294" s="22"/>
      <c r="V1294" s="22"/>
      <c r="W1294" s="80"/>
    </row>
    <row r="1295" spans="1:23">
      <c r="A1295" s="6">
        <v>1294</v>
      </c>
      <c r="B1295" s="7" t="s">
        <v>1745</v>
      </c>
      <c r="C1295" s="80"/>
      <c r="D1295" t="str">
        <f t="shared" si="43"/>
        <v>()</v>
      </c>
      <c r="E1295" s="80"/>
      <c r="F1295" s="60" t="e">
        <f t="shared" si="45"/>
        <v>#N/A</v>
      </c>
      <c r="G1295" s="80"/>
      <c r="H1295" s="80" t="e">
        <v>#REF!</v>
      </c>
      <c r="T1295" t="str">
        <f t="shared" si="44"/>
        <v/>
      </c>
      <c r="U1295" s="22"/>
      <c r="V1295" s="22"/>
      <c r="W1295" s="80"/>
    </row>
    <row r="1296" spans="1:23">
      <c r="A1296" s="6">
        <v>1295</v>
      </c>
      <c r="B1296" s="7" t="s">
        <v>1746</v>
      </c>
      <c r="C1296" s="80"/>
      <c r="D1296" t="str">
        <f t="shared" si="43"/>
        <v>()</v>
      </c>
      <c r="E1296" s="80"/>
      <c r="F1296" s="60" t="e">
        <f t="shared" si="45"/>
        <v>#N/A</v>
      </c>
      <c r="G1296" s="80"/>
      <c r="H1296" s="80" t="e">
        <v>#REF!</v>
      </c>
      <c r="T1296" t="str">
        <f t="shared" si="44"/>
        <v/>
      </c>
      <c r="U1296" s="22"/>
      <c r="V1296" s="22"/>
      <c r="W1296" s="80"/>
    </row>
    <row r="1297" spans="1:23">
      <c r="A1297" s="6">
        <v>1296</v>
      </c>
      <c r="B1297" s="7" t="s">
        <v>1747</v>
      </c>
      <c r="C1297" s="80"/>
      <c r="D1297" t="str">
        <f t="shared" si="43"/>
        <v>()</v>
      </c>
      <c r="E1297" s="80"/>
      <c r="F1297" s="60" t="e">
        <f t="shared" si="45"/>
        <v>#N/A</v>
      </c>
      <c r="G1297" s="80"/>
      <c r="H1297" s="80" t="e">
        <v>#REF!</v>
      </c>
      <c r="T1297" t="str">
        <f t="shared" si="44"/>
        <v/>
      </c>
      <c r="U1297" s="22"/>
      <c r="V1297" s="22"/>
      <c r="W1297" s="80"/>
    </row>
    <row r="1298" spans="1:23">
      <c r="A1298" s="6">
        <v>1297</v>
      </c>
      <c r="B1298" s="7" t="s">
        <v>1748</v>
      </c>
      <c r="C1298" s="80"/>
      <c r="D1298" t="str">
        <f t="shared" si="43"/>
        <v>()</v>
      </c>
      <c r="E1298" s="80"/>
      <c r="F1298" s="60" t="e">
        <f t="shared" si="45"/>
        <v>#N/A</v>
      </c>
      <c r="G1298" s="80"/>
      <c r="H1298" s="80" t="e">
        <v>#REF!</v>
      </c>
      <c r="T1298" t="str">
        <f t="shared" si="44"/>
        <v/>
      </c>
      <c r="U1298" s="22"/>
      <c r="V1298" s="22"/>
      <c r="W1298" s="80"/>
    </row>
    <row r="1299" spans="1:23">
      <c r="A1299" s="6">
        <v>1298</v>
      </c>
      <c r="B1299" s="7" t="s">
        <v>1749</v>
      </c>
      <c r="C1299" s="80"/>
      <c r="D1299" t="str">
        <f t="shared" si="43"/>
        <v>()</v>
      </c>
      <c r="E1299" s="80"/>
      <c r="F1299" s="60" t="e">
        <f t="shared" si="45"/>
        <v>#N/A</v>
      </c>
      <c r="G1299" s="80"/>
      <c r="H1299" s="80" t="e">
        <v>#REF!</v>
      </c>
      <c r="T1299" t="str">
        <f t="shared" si="44"/>
        <v/>
      </c>
      <c r="U1299" s="22"/>
      <c r="V1299" s="22"/>
      <c r="W1299" s="80"/>
    </row>
    <row r="1300" spans="1:23">
      <c r="A1300" s="6">
        <v>1299</v>
      </c>
      <c r="B1300" s="7" t="s">
        <v>1750</v>
      </c>
      <c r="C1300" s="80"/>
      <c r="D1300" t="str">
        <f t="shared" si="43"/>
        <v>()</v>
      </c>
      <c r="E1300" s="80"/>
      <c r="F1300" s="60" t="e">
        <f t="shared" si="45"/>
        <v>#N/A</v>
      </c>
      <c r="G1300" s="80"/>
      <c r="H1300" s="80" t="e">
        <v>#REF!</v>
      </c>
      <c r="T1300" t="str">
        <f t="shared" si="44"/>
        <v/>
      </c>
      <c r="U1300" s="22"/>
      <c r="V1300" s="22"/>
      <c r="W1300" s="80"/>
    </row>
    <row r="1301" spans="1:23">
      <c r="A1301" s="6">
        <v>1300</v>
      </c>
      <c r="B1301" s="7" t="s">
        <v>1751</v>
      </c>
      <c r="C1301" s="80"/>
      <c r="D1301" t="str">
        <f t="shared" si="43"/>
        <v>()</v>
      </c>
      <c r="E1301" s="80"/>
      <c r="F1301" s="60" t="e">
        <f t="shared" si="45"/>
        <v>#N/A</v>
      </c>
      <c r="G1301" s="80"/>
      <c r="H1301" s="80" t="e">
        <v>#REF!</v>
      </c>
      <c r="T1301" t="str">
        <f t="shared" si="44"/>
        <v/>
      </c>
      <c r="U1301" s="22"/>
      <c r="V1301" s="22"/>
      <c r="W1301" s="80"/>
    </row>
    <row r="1302" spans="1:23">
      <c r="A1302" s="6">
        <v>1301</v>
      </c>
      <c r="B1302" s="7" t="s">
        <v>1752</v>
      </c>
      <c r="C1302" s="80"/>
      <c r="D1302" t="str">
        <f t="shared" si="43"/>
        <v>()</v>
      </c>
      <c r="E1302" s="80"/>
      <c r="F1302" s="60" t="e">
        <f t="shared" si="45"/>
        <v>#N/A</v>
      </c>
      <c r="G1302" s="80"/>
      <c r="H1302" s="80" t="e">
        <v>#REF!</v>
      </c>
      <c r="T1302" t="str">
        <f t="shared" si="44"/>
        <v/>
      </c>
      <c r="U1302" s="22"/>
      <c r="V1302" s="22"/>
      <c r="W1302" s="80"/>
    </row>
    <row r="1303" spans="1:23">
      <c r="A1303" s="6">
        <v>1302</v>
      </c>
      <c r="B1303" s="7" t="s">
        <v>1753</v>
      </c>
      <c r="C1303" s="80"/>
      <c r="D1303" t="str">
        <f t="shared" si="43"/>
        <v>()</v>
      </c>
      <c r="E1303" s="80"/>
      <c r="F1303" s="60" t="e">
        <f t="shared" si="45"/>
        <v>#N/A</v>
      </c>
      <c r="G1303" s="80"/>
      <c r="H1303" s="80" t="e">
        <v>#REF!</v>
      </c>
      <c r="T1303" t="str">
        <f t="shared" si="44"/>
        <v/>
      </c>
      <c r="U1303" s="22"/>
      <c r="V1303" s="22"/>
      <c r="W1303" s="80"/>
    </row>
    <row r="1304" spans="1:23">
      <c r="A1304" s="6">
        <v>1303</v>
      </c>
      <c r="B1304" s="7" t="s">
        <v>1754</v>
      </c>
      <c r="C1304" s="80"/>
      <c r="D1304" t="str">
        <f t="shared" si="43"/>
        <v>()</v>
      </c>
      <c r="E1304" s="80"/>
      <c r="F1304" s="60" t="e">
        <f t="shared" si="45"/>
        <v>#N/A</v>
      </c>
      <c r="G1304" s="80"/>
      <c r="H1304" s="80" t="e">
        <v>#REF!</v>
      </c>
      <c r="T1304" t="str">
        <f t="shared" si="44"/>
        <v/>
      </c>
      <c r="U1304" s="22"/>
      <c r="V1304" s="22"/>
      <c r="W1304" s="80"/>
    </row>
    <row r="1305" spans="1:23">
      <c r="A1305" s="6">
        <v>1304</v>
      </c>
      <c r="B1305" s="7" t="s">
        <v>1755</v>
      </c>
      <c r="C1305" s="80"/>
      <c r="D1305" t="str">
        <f t="shared" si="43"/>
        <v>()</v>
      </c>
      <c r="E1305" s="80"/>
      <c r="F1305" s="60" t="e">
        <f t="shared" si="45"/>
        <v>#N/A</v>
      </c>
      <c r="G1305" s="80"/>
      <c r="H1305" s="80" t="e">
        <v>#REF!</v>
      </c>
      <c r="T1305" t="str">
        <f t="shared" si="44"/>
        <v/>
      </c>
      <c r="U1305" s="22"/>
      <c r="V1305" s="22"/>
      <c r="W1305" s="80"/>
    </row>
    <row r="1306" spans="1:23">
      <c r="A1306" s="6">
        <v>1305</v>
      </c>
      <c r="B1306" s="7" t="s">
        <v>1756</v>
      </c>
      <c r="C1306" s="80"/>
      <c r="D1306" t="str">
        <f t="shared" si="43"/>
        <v>()</v>
      </c>
      <c r="E1306" s="80"/>
      <c r="F1306" s="60" t="e">
        <f t="shared" si="45"/>
        <v>#N/A</v>
      </c>
      <c r="G1306" s="80"/>
      <c r="H1306" s="80" t="e">
        <v>#REF!</v>
      </c>
      <c r="T1306" t="str">
        <f t="shared" si="44"/>
        <v/>
      </c>
      <c r="U1306" s="22"/>
      <c r="V1306" s="22"/>
      <c r="W1306" s="80"/>
    </row>
    <row r="1307" spans="1:23">
      <c r="A1307" s="6">
        <v>1306</v>
      </c>
      <c r="B1307" s="7" t="s">
        <v>1757</v>
      </c>
      <c r="C1307" s="80"/>
      <c r="D1307" t="str">
        <f t="shared" si="43"/>
        <v>()</v>
      </c>
      <c r="E1307" s="80"/>
      <c r="F1307" s="60" t="e">
        <f t="shared" si="45"/>
        <v>#N/A</v>
      </c>
      <c r="G1307" s="80"/>
      <c r="H1307" s="80" t="e">
        <v>#REF!</v>
      </c>
      <c r="T1307" t="str">
        <f t="shared" si="44"/>
        <v/>
      </c>
      <c r="U1307" s="22"/>
      <c r="V1307" s="22"/>
      <c r="W1307" s="80"/>
    </row>
    <row r="1308" spans="1:23">
      <c r="A1308" s="6">
        <v>1307</v>
      </c>
      <c r="B1308" s="7" t="s">
        <v>1758</v>
      </c>
      <c r="C1308" s="80"/>
      <c r="D1308" t="str">
        <f t="shared" si="43"/>
        <v>()</v>
      </c>
      <c r="E1308" s="80"/>
      <c r="F1308" s="60" t="e">
        <f t="shared" si="45"/>
        <v>#N/A</v>
      </c>
      <c r="G1308" s="80"/>
      <c r="H1308" s="80" t="e">
        <v>#REF!</v>
      </c>
      <c r="T1308" t="str">
        <f t="shared" si="44"/>
        <v/>
      </c>
      <c r="U1308" s="22"/>
      <c r="V1308" s="22"/>
      <c r="W1308" s="80"/>
    </row>
    <row r="1309" spans="1:23">
      <c r="A1309" s="6">
        <v>1308</v>
      </c>
      <c r="B1309" s="7" t="s">
        <v>1759</v>
      </c>
      <c r="C1309" s="80"/>
      <c r="D1309" t="str">
        <f t="shared" si="43"/>
        <v>()</v>
      </c>
      <c r="E1309" s="80"/>
      <c r="F1309" s="60" t="e">
        <f t="shared" si="45"/>
        <v>#N/A</v>
      </c>
      <c r="G1309" s="80"/>
      <c r="H1309" s="80" t="e">
        <v>#REF!</v>
      </c>
      <c r="T1309" t="str">
        <f t="shared" si="44"/>
        <v/>
      </c>
      <c r="U1309" s="22"/>
      <c r="V1309" s="22"/>
      <c r="W1309" s="80"/>
    </row>
    <row r="1310" spans="1:23">
      <c r="A1310" s="6">
        <v>1309</v>
      </c>
      <c r="B1310" s="7" t="s">
        <v>1760</v>
      </c>
      <c r="C1310" s="80"/>
      <c r="D1310" t="str">
        <f t="shared" si="43"/>
        <v>()</v>
      </c>
      <c r="E1310" s="80"/>
      <c r="F1310" s="60" t="e">
        <f t="shared" si="45"/>
        <v>#N/A</v>
      </c>
      <c r="G1310" s="80"/>
      <c r="H1310" s="80" t="e">
        <v>#REF!</v>
      </c>
      <c r="T1310" t="str">
        <f t="shared" si="44"/>
        <v/>
      </c>
      <c r="U1310" s="22"/>
      <c r="V1310" s="22"/>
      <c r="W1310" s="80"/>
    </row>
    <row r="1311" spans="1:23">
      <c r="A1311" s="6">
        <v>1310</v>
      </c>
      <c r="B1311" s="7" t="s">
        <v>1761</v>
      </c>
      <c r="C1311" s="80"/>
      <c r="D1311" t="str">
        <f t="shared" si="43"/>
        <v>()</v>
      </c>
      <c r="E1311" s="80"/>
      <c r="F1311" s="60" t="e">
        <f t="shared" si="45"/>
        <v>#N/A</v>
      </c>
      <c r="G1311" s="80"/>
      <c r="H1311" s="80" t="e">
        <v>#REF!</v>
      </c>
      <c r="T1311" t="str">
        <f t="shared" si="44"/>
        <v/>
      </c>
      <c r="U1311" s="22"/>
      <c r="V1311" s="22"/>
      <c r="W1311" s="80"/>
    </row>
    <row r="1312" spans="1:23">
      <c r="A1312" s="6">
        <v>1311</v>
      </c>
      <c r="B1312" s="7" t="s">
        <v>1762</v>
      </c>
      <c r="C1312" s="80"/>
      <c r="D1312" t="str">
        <f t="shared" si="43"/>
        <v>()</v>
      </c>
      <c r="E1312" s="80"/>
      <c r="F1312" s="60" t="e">
        <f t="shared" si="45"/>
        <v>#N/A</v>
      </c>
      <c r="G1312" s="80"/>
      <c r="H1312" s="80" t="e">
        <v>#REF!</v>
      </c>
      <c r="T1312" t="str">
        <f t="shared" si="44"/>
        <v/>
      </c>
      <c r="U1312" s="22"/>
      <c r="V1312" s="22"/>
      <c r="W1312" s="80"/>
    </row>
    <row r="1313" spans="1:23">
      <c r="A1313" s="6">
        <v>1312</v>
      </c>
      <c r="B1313" s="7" t="s">
        <v>1763</v>
      </c>
      <c r="C1313" s="80"/>
      <c r="D1313" t="str">
        <f t="shared" si="43"/>
        <v>()</v>
      </c>
      <c r="E1313" s="80"/>
      <c r="F1313" s="60" t="e">
        <f t="shared" si="45"/>
        <v>#N/A</v>
      </c>
      <c r="G1313" s="80"/>
      <c r="H1313" s="80" t="e">
        <v>#REF!</v>
      </c>
      <c r="T1313" t="str">
        <f t="shared" si="44"/>
        <v/>
      </c>
      <c r="U1313" s="22"/>
      <c r="V1313" s="22"/>
      <c r="W1313" s="80"/>
    </row>
    <row r="1314" spans="1:23">
      <c r="A1314" s="6">
        <v>1313</v>
      </c>
      <c r="B1314" s="7" t="s">
        <v>1764</v>
      </c>
      <c r="C1314" s="80"/>
      <c r="D1314" t="str">
        <f t="shared" si="43"/>
        <v>()</v>
      </c>
      <c r="E1314" s="80"/>
      <c r="F1314" s="60" t="e">
        <f t="shared" si="45"/>
        <v>#N/A</v>
      </c>
      <c r="G1314" s="80"/>
      <c r="H1314" s="80" t="e">
        <v>#REF!</v>
      </c>
      <c r="T1314" t="str">
        <f t="shared" si="44"/>
        <v/>
      </c>
      <c r="U1314" s="22"/>
      <c r="V1314" s="22"/>
      <c r="W1314" s="80"/>
    </row>
    <row r="1315" spans="1:23">
      <c r="A1315" s="6">
        <v>1314</v>
      </c>
      <c r="B1315" s="7" t="s">
        <v>1765</v>
      </c>
      <c r="C1315" s="80"/>
      <c r="D1315" t="str">
        <f t="shared" si="43"/>
        <v>()</v>
      </c>
      <c r="E1315" s="80"/>
      <c r="F1315" s="60" t="e">
        <f t="shared" si="45"/>
        <v>#N/A</v>
      </c>
      <c r="G1315" s="80"/>
      <c r="H1315" s="80" t="e">
        <v>#REF!</v>
      </c>
      <c r="T1315" t="str">
        <f t="shared" si="44"/>
        <v/>
      </c>
      <c r="U1315" s="22"/>
      <c r="V1315" s="22"/>
      <c r="W1315" s="80"/>
    </row>
    <row r="1316" spans="1:23">
      <c r="A1316" s="6">
        <v>1315</v>
      </c>
      <c r="B1316" s="7" t="s">
        <v>1766</v>
      </c>
      <c r="C1316" s="80"/>
      <c r="D1316" t="str">
        <f t="shared" si="43"/>
        <v>()</v>
      </c>
      <c r="E1316" s="80"/>
      <c r="F1316" s="60" t="e">
        <f t="shared" si="45"/>
        <v>#N/A</v>
      </c>
      <c r="G1316" s="80"/>
      <c r="H1316" s="80" t="e">
        <v>#REF!</v>
      </c>
      <c r="T1316" t="str">
        <f t="shared" si="44"/>
        <v/>
      </c>
      <c r="U1316" s="22"/>
      <c r="V1316" s="22"/>
      <c r="W1316" s="80"/>
    </row>
    <row r="1317" spans="1:23">
      <c r="A1317" s="6">
        <v>1316</v>
      </c>
      <c r="B1317" s="7" t="s">
        <v>1767</v>
      </c>
      <c r="C1317" s="80"/>
      <c r="D1317" t="str">
        <f t="shared" si="43"/>
        <v>()</v>
      </c>
      <c r="E1317" s="80"/>
      <c r="F1317" s="60" t="e">
        <f t="shared" si="45"/>
        <v>#N/A</v>
      </c>
      <c r="G1317" s="80"/>
      <c r="H1317" s="80" t="e">
        <v>#REF!</v>
      </c>
      <c r="T1317" t="str">
        <f t="shared" si="44"/>
        <v/>
      </c>
      <c r="U1317" s="22"/>
      <c r="V1317" s="22"/>
      <c r="W1317" s="80"/>
    </row>
    <row r="1318" spans="1:23">
      <c r="A1318" s="6">
        <v>1317</v>
      </c>
      <c r="B1318" s="7" t="s">
        <v>1768</v>
      </c>
      <c r="C1318" s="80"/>
      <c r="D1318" t="str">
        <f t="shared" si="43"/>
        <v>()</v>
      </c>
      <c r="E1318" s="80"/>
      <c r="F1318" s="60" t="e">
        <f t="shared" si="45"/>
        <v>#N/A</v>
      </c>
      <c r="G1318" s="80"/>
      <c r="H1318" s="80" t="e">
        <v>#REF!</v>
      </c>
      <c r="T1318" t="str">
        <f t="shared" si="44"/>
        <v/>
      </c>
      <c r="U1318" s="22"/>
      <c r="V1318" s="22"/>
      <c r="W1318" s="80"/>
    </row>
    <row r="1319" spans="1:23">
      <c r="A1319" s="6">
        <v>1318</v>
      </c>
      <c r="B1319" s="7" t="s">
        <v>1769</v>
      </c>
      <c r="C1319" s="80"/>
      <c r="D1319" t="str">
        <f t="shared" si="43"/>
        <v>()</v>
      </c>
      <c r="E1319" s="80"/>
      <c r="F1319" s="60" t="e">
        <f t="shared" si="45"/>
        <v>#N/A</v>
      </c>
      <c r="G1319" s="80"/>
      <c r="H1319" s="80" t="e">
        <v>#REF!</v>
      </c>
      <c r="T1319" t="str">
        <f t="shared" si="44"/>
        <v/>
      </c>
      <c r="U1319" s="22"/>
      <c r="V1319" s="22"/>
      <c r="W1319" s="80"/>
    </row>
    <row r="1320" spans="1:23">
      <c r="A1320" s="6">
        <v>1319</v>
      </c>
      <c r="B1320" s="7" t="s">
        <v>1770</v>
      </c>
      <c r="C1320" s="80"/>
      <c r="D1320" t="str">
        <f t="shared" si="43"/>
        <v>()</v>
      </c>
      <c r="E1320" s="80"/>
      <c r="F1320" s="60" t="e">
        <f t="shared" si="45"/>
        <v>#N/A</v>
      </c>
      <c r="G1320" s="80"/>
      <c r="H1320" s="80" t="e">
        <v>#REF!</v>
      </c>
      <c r="T1320" t="str">
        <f t="shared" si="44"/>
        <v/>
      </c>
      <c r="U1320" s="22"/>
      <c r="V1320" s="22"/>
      <c r="W1320" s="80"/>
    </row>
    <row r="1321" spans="1:23">
      <c r="A1321" s="6">
        <v>1320</v>
      </c>
      <c r="B1321" s="7" t="s">
        <v>1771</v>
      </c>
      <c r="C1321" s="80"/>
      <c r="D1321" t="str">
        <f t="shared" si="43"/>
        <v>()</v>
      </c>
      <c r="E1321" s="80"/>
      <c r="F1321" s="60" t="e">
        <f t="shared" si="45"/>
        <v>#N/A</v>
      </c>
      <c r="G1321" s="80"/>
      <c r="H1321" s="80" t="e">
        <v>#REF!</v>
      </c>
      <c r="T1321" t="str">
        <f t="shared" si="44"/>
        <v/>
      </c>
      <c r="U1321" s="22"/>
      <c r="V1321" s="22"/>
      <c r="W1321" s="80"/>
    </row>
    <row r="1322" spans="1:23">
      <c r="A1322" s="6">
        <v>1321</v>
      </c>
      <c r="B1322" s="7" t="s">
        <v>1772</v>
      </c>
      <c r="C1322" s="80"/>
      <c r="D1322" t="str">
        <f t="shared" si="43"/>
        <v>()</v>
      </c>
      <c r="E1322" s="80"/>
      <c r="F1322" s="60" t="e">
        <f t="shared" si="45"/>
        <v>#N/A</v>
      </c>
      <c r="G1322" s="80"/>
      <c r="H1322" s="80" t="e">
        <v>#REF!</v>
      </c>
      <c r="T1322" t="str">
        <f t="shared" si="44"/>
        <v/>
      </c>
      <c r="U1322" s="22"/>
      <c r="V1322" s="22"/>
      <c r="W1322" s="80"/>
    </row>
    <row r="1323" spans="1:23">
      <c r="A1323" s="6">
        <v>1322</v>
      </c>
      <c r="B1323" s="7" t="s">
        <v>1773</v>
      </c>
      <c r="C1323" s="80"/>
      <c r="D1323" t="str">
        <f t="shared" si="43"/>
        <v>()</v>
      </c>
      <c r="E1323" s="80"/>
      <c r="F1323" s="60" t="e">
        <f t="shared" si="45"/>
        <v>#N/A</v>
      </c>
      <c r="G1323" s="80"/>
      <c r="H1323" s="80" t="e">
        <v>#REF!</v>
      </c>
      <c r="T1323" t="str">
        <f t="shared" si="44"/>
        <v/>
      </c>
      <c r="U1323" s="22"/>
      <c r="V1323" s="22"/>
      <c r="W1323" s="80"/>
    </row>
    <row r="1324" spans="1:23">
      <c r="A1324" s="6">
        <v>1323</v>
      </c>
      <c r="B1324" s="7" t="s">
        <v>1774</v>
      </c>
      <c r="C1324" s="80"/>
      <c r="D1324" t="str">
        <f t="shared" si="43"/>
        <v>()</v>
      </c>
      <c r="E1324" s="80"/>
      <c r="F1324" s="60" t="e">
        <f t="shared" si="45"/>
        <v>#N/A</v>
      </c>
      <c r="G1324" s="80"/>
      <c r="H1324" s="80" t="e">
        <v>#REF!</v>
      </c>
      <c r="T1324" t="str">
        <f t="shared" si="44"/>
        <v/>
      </c>
      <c r="U1324" s="22"/>
      <c r="V1324" s="22"/>
      <c r="W1324" s="80"/>
    </row>
    <row r="1325" spans="1:23">
      <c r="A1325" s="6">
        <v>1324</v>
      </c>
      <c r="B1325" s="7" t="s">
        <v>1775</v>
      </c>
      <c r="C1325" s="80"/>
      <c r="D1325" t="str">
        <f t="shared" si="43"/>
        <v>()</v>
      </c>
      <c r="E1325" s="80"/>
      <c r="F1325" s="60" t="e">
        <f t="shared" si="45"/>
        <v>#N/A</v>
      </c>
      <c r="G1325" s="80"/>
      <c r="H1325" s="80" t="e">
        <v>#REF!</v>
      </c>
      <c r="T1325" t="str">
        <f t="shared" si="44"/>
        <v/>
      </c>
      <c r="U1325" s="22"/>
      <c r="V1325" s="22"/>
      <c r="W1325" s="80"/>
    </row>
    <row r="1326" spans="1:23">
      <c r="A1326" s="6">
        <v>1325</v>
      </c>
      <c r="B1326" s="7" t="s">
        <v>1776</v>
      </c>
      <c r="C1326" s="80"/>
      <c r="D1326" t="str">
        <f t="shared" si="43"/>
        <v>()</v>
      </c>
      <c r="E1326" s="80"/>
      <c r="F1326" s="60" t="e">
        <f t="shared" si="45"/>
        <v>#N/A</v>
      </c>
      <c r="G1326" s="80"/>
      <c r="H1326" s="80" t="e">
        <v>#REF!</v>
      </c>
      <c r="T1326" t="str">
        <f t="shared" si="44"/>
        <v/>
      </c>
      <c r="U1326" s="22"/>
      <c r="V1326" s="22"/>
      <c r="W1326" s="80"/>
    </row>
    <row r="1327" spans="1:23">
      <c r="A1327" s="6">
        <v>1326</v>
      </c>
      <c r="B1327" s="7" t="s">
        <v>1777</v>
      </c>
      <c r="C1327" s="80"/>
      <c r="D1327" t="str">
        <f t="shared" si="43"/>
        <v>()</v>
      </c>
      <c r="E1327" s="80"/>
      <c r="F1327" s="60" t="e">
        <f t="shared" si="45"/>
        <v>#N/A</v>
      </c>
      <c r="G1327" s="80"/>
      <c r="H1327" s="80" t="e">
        <v>#REF!</v>
      </c>
      <c r="T1327" t="str">
        <f t="shared" si="44"/>
        <v/>
      </c>
      <c r="U1327" s="22"/>
      <c r="V1327" s="22"/>
      <c r="W1327" s="80"/>
    </row>
    <row r="1328" spans="1:23">
      <c r="A1328" s="6">
        <v>1327</v>
      </c>
      <c r="B1328" s="7" t="s">
        <v>1778</v>
      </c>
      <c r="C1328" s="80"/>
      <c r="D1328" t="str">
        <f t="shared" si="43"/>
        <v>()</v>
      </c>
      <c r="E1328" s="80"/>
      <c r="F1328" s="60" t="e">
        <f t="shared" si="45"/>
        <v>#N/A</v>
      </c>
      <c r="G1328" s="80"/>
      <c r="H1328" s="80" t="e">
        <v>#REF!</v>
      </c>
      <c r="T1328" t="str">
        <f t="shared" si="44"/>
        <v/>
      </c>
      <c r="U1328" s="22"/>
      <c r="V1328" s="22"/>
      <c r="W1328" s="80"/>
    </row>
    <row r="1329" spans="1:23">
      <c r="A1329" s="6">
        <v>1328</v>
      </c>
      <c r="B1329" s="7" t="s">
        <v>1779</v>
      </c>
      <c r="C1329" s="80"/>
      <c r="D1329" t="str">
        <f t="shared" si="43"/>
        <v>()</v>
      </c>
      <c r="E1329" s="80"/>
      <c r="F1329" s="60" t="e">
        <f t="shared" si="45"/>
        <v>#N/A</v>
      </c>
      <c r="G1329" s="80"/>
      <c r="H1329" s="80" t="e">
        <v>#REF!</v>
      </c>
      <c r="T1329" t="str">
        <f t="shared" si="44"/>
        <v/>
      </c>
      <c r="U1329" s="22"/>
      <c r="V1329" s="22"/>
      <c r="W1329" s="80"/>
    </row>
    <row r="1330" spans="1:23">
      <c r="A1330" s="6">
        <v>1329</v>
      </c>
      <c r="B1330" s="7" t="s">
        <v>1780</v>
      </c>
      <c r="C1330" s="80"/>
      <c r="D1330" t="str">
        <f t="shared" si="43"/>
        <v>()</v>
      </c>
      <c r="E1330" s="80"/>
      <c r="F1330" s="60" t="e">
        <f t="shared" si="45"/>
        <v>#N/A</v>
      </c>
      <c r="G1330" s="80"/>
      <c r="H1330" s="80" t="e">
        <v>#REF!</v>
      </c>
      <c r="T1330" t="str">
        <f t="shared" si="44"/>
        <v/>
      </c>
      <c r="U1330" s="22"/>
      <c r="V1330" s="22"/>
      <c r="W1330" s="80"/>
    </row>
    <row r="1331" spans="1:23">
      <c r="A1331" s="6">
        <v>1330</v>
      </c>
      <c r="B1331" s="7" t="s">
        <v>1781</v>
      </c>
      <c r="C1331" s="80"/>
      <c r="D1331" t="str">
        <f t="shared" si="43"/>
        <v>()</v>
      </c>
      <c r="E1331" s="80"/>
      <c r="F1331" s="60" t="e">
        <f t="shared" si="45"/>
        <v>#N/A</v>
      </c>
      <c r="G1331" s="80"/>
      <c r="H1331" s="80" t="e">
        <v>#REF!</v>
      </c>
      <c r="T1331" t="str">
        <f t="shared" si="44"/>
        <v/>
      </c>
      <c r="U1331" s="22"/>
      <c r="V1331" s="22"/>
      <c r="W1331" s="80"/>
    </row>
    <row r="1332" spans="1:23">
      <c r="A1332" s="6">
        <v>1331</v>
      </c>
      <c r="B1332" s="7" t="s">
        <v>1782</v>
      </c>
      <c r="C1332" s="80"/>
      <c r="D1332" t="str">
        <f t="shared" si="43"/>
        <v>()</v>
      </c>
      <c r="E1332" s="80"/>
      <c r="F1332" s="60" t="e">
        <f t="shared" si="45"/>
        <v>#N/A</v>
      </c>
      <c r="G1332" s="80"/>
      <c r="H1332" s="80" t="e">
        <v>#REF!</v>
      </c>
      <c r="T1332" t="str">
        <f t="shared" si="44"/>
        <v/>
      </c>
      <c r="U1332" s="22"/>
      <c r="V1332" s="22"/>
      <c r="W1332" s="80"/>
    </row>
    <row r="1333" spans="1:23">
      <c r="A1333" s="6">
        <v>1332</v>
      </c>
      <c r="B1333" s="7" t="s">
        <v>1783</v>
      </c>
      <c r="C1333" s="80"/>
      <c r="D1333" t="str">
        <f t="shared" si="43"/>
        <v>()</v>
      </c>
      <c r="E1333" s="80"/>
      <c r="F1333" s="60" t="e">
        <f t="shared" si="45"/>
        <v>#N/A</v>
      </c>
      <c r="G1333" s="80"/>
      <c r="H1333" s="80" t="e">
        <v>#REF!</v>
      </c>
      <c r="T1333" t="str">
        <f t="shared" si="44"/>
        <v/>
      </c>
      <c r="U1333" s="22"/>
      <c r="V1333" s="22"/>
      <c r="W1333" s="80"/>
    </row>
    <row r="1334" spans="1:23">
      <c r="A1334" s="6">
        <v>1333</v>
      </c>
      <c r="B1334" s="7" t="s">
        <v>1784</v>
      </c>
      <c r="C1334" s="80"/>
      <c r="D1334" t="str">
        <f t="shared" si="43"/>
        <v>()</v>
      </c>
      <c r="E1334" s="80"/>
      <c r="F1334" s="60" t="e">
        <f t="shared" si="45"/>
        <v>#N/A</v>
      </c>
      <c r="G1334" s="80"/>
      <c r="H1334" s="80" t="e">
        <v>#REF!</v>
      </c>
      <c r="S1334" s="60"/>
      <c r="T1334" t="str">
        <f t="shared" si="44"/>
        <v/>
      </c>
      <c r="U1334" s="80"/>
      <c r="V1334" s="80"/>
      <c r="W1334" s="80"/>
    </row>
    <row r="1335" spans="1:23">
      <c r="A1335" s="6">
        <v>1334</v>
      </c>
      <c r="B1335" s="7" t="s">
        <v>1785</v>
      </c>
      <c r="C1335" s="80"/>
      <c r="D1335" t="str">
        <f t="shared" si="43"/>
        <v>()</v>
      </c>
      <c r="E1335" s="80"/>
      <c r="F1335" s="60" t="e">
        <f t="shared" si="45"/>
        <v>#N/A</v>
      </c>
      <c r="G1335" s="80"/>
      <c r="H1335" s="80" t="e">
        <v>#REF!</v>
      </c>
      <c r="S1335" s="60"/>
      <c r="T1335" t="str">
        <f t="shared" si="44"/>
        <v/>
      </c>
      <c r="U1335" s="80"/>
      <c r="V1335" s="80"/>
      <c r="W1335" s="80"/>
    </row>
    <row r="1336" spans="1:23">
      <c r="A1336" s="6">
        <v>1335</v>
      </c>
      <c r="B1336" s="7" t="s">
        <v>1786</v>
      </c>
      <c r="C1336" s="80"/>
      <c r="D1336" t="str">
        <f t="shared" si="43"/>
        <v>()</v>
      </c>
      <c r="E1336" s="80"/>
      <c r="F1336" s="60" t="e">
        <f t="shared" si="45"/>
        <v>#N/A</v>
      </c>
      <c r="G1336" s="80"/>
      <c r="H1336" s="80" t="e">
        <v>#REF!</v>
      </c>
      <c r="S1336" s="60"/>
      <c r="T1336" t="str">
        <f t="shared" si="44"/>
        <v/>
      </c>
      <c r="U1336" s="80"/>
      <c r="V1336" s="80"/>
      <c r="W1336" s="80"/>
    </row>
    <row r="1337" spans="1:23">
      <c r="A1337" s="6">
        <v>1336</v>
      </c>
      <c r="B1337" s="7" t="s">
        <v>1787</v>
      </c>
      <c r="C1337" s="80"/>
      <c r="D1337" t="str">
        <f t="shared" si="43"/>
        <v>()</v>
      </c>
      <c r="E1337" s="80"/>
      <c r="F1337" s="60" t="e">
        <f t="shared" si="45"/>
        <v>#N/A</v>
      </c>
      <c r="G1337" s="80"/>
      <c r="H1337" s="80" t="e">
        <v>#REF!</v>
      </c>
      <c r="S1337" s="60"/>
      <c r="T1337" t="str">
        <f t="shared" si="44"/>
        <v/>
      </c>
      <c r="U1337" s="80"/>
      <c r="V1337" s="80"/>
      <c r="W1337" s="80"/>
    </row>
    <row r="1338" spans="1:23">
      <c r="A1338" s="6">
        <v>1337</v>
      </c>
      <c r="B1338" s="7" t="s">
        <v>1788</v>
      </c>
      <c r="C1338" s="80"/>
      <c r="D1338" t="str">
        <f t="shared" si="43"/>
        <v>()</v>
      </c>
      <c r="E1338" s="80"/>
      <c r="F1338" s="60" t="e">
        <f t="shared" si="45"/>
        <v>#N/A</v>
      </c>
      <c r="G1338" s="80"/>
      <c r="H1338" s="80" t="e">
        <v>#REF!</v>
      </c>
      <c r="S1338" s="60"/>
      <c r="T1338" t="str">
        <f t="shared" si="44"/>
        <v/>
      </c>
      <c r="U1338" s="80"/>
      <c r="V1338" s="80"/>
      <c r="W1338" s="80"/>
    </row>
    <row r="1339" spans="1:23">
      <c r="A1339" s="6">
        <v>1338</v>
      </c>
      <c r="B1339" s="7" t="s">
        <v>1789</v>
      </c>
      <c r="C1339" s="80"/>
      <c r="D1339" t="str">
        <f t="shared" si="43"/>
        <v>()</v>
      </c>
      <c r="E1339" s="80"/>
      <c r="F1339" s="60" t="e">
        <f t="shared" si="45"/>
        <v>#N/A</v>
      </c>
      <c r="G1339" s="80"/>
      <c r="H1339" s="80" t="e">
        <v>#REF!</v>
      </c>
      <c r="S1339" s="60"/>
      <c r="T1339" t="str">
        <f t="shared" si="44"/>
        <v/>
      </c>
      <c r="U1339" s="80"/>
      <c r="V1339" s="80"/>
      <c r="W1339" s="80"/>
    </row>
    <row r="1340" spans="1:23">
      <c r="A1340" s="6">
        <v>1339</v>
      </c>
      <c r="B1340" s="7" t="s">
        <v>1790</v>
      </c>
      <c r="C1340" s="80"/>
      <c r="D1340" t="str">
        <f t="shared" si="43"/>
        <v>()</v>
      </c>
      <c r="E1340" s="80"/>
      <c r="F1340" s="60" t="e">
        <f t="shared" si="45"/>
        <v>#N/A</v>
      </c>
      <c r="G1340" s="80"/>
      <c r="H1340" s="80" t="e">
        <v>#REF!</v>
      </c>
      <c r="S1340" s="60"/>
      <c r="T1340" t="str">
        <f t="shared" si="44"/>
        <v/>
      </c>
      <c r="U1340" s="80"/>
      <c r="V1340" s="80"/>
      <c r="W1340" s="80"/>
    </row>
    <row r="1341" spans="1:23">
      <c r="A1341" s="6">
        <v>1340</v>
      </c>
      <c r="B1341" s="7" t="s">
        <v>1791</v>
      </c>
      <c r="C1341" s="80"/>
      <c r="D1341" t="str">
        <f t="shared" si="43"/>
        <v>()</v>
      </c>
      <c r="E1341" s="80"/>
      <c r="F1341" s="60" t="e">
        <f t="shared" si="45"/>
        <v>#N/A</v>
      </c>
      <c r="G1341" s="80"/>
      <c r="H1341" s="80" t="e">
        <v>#REF!</v>
      </c>
      <c r="S1341" s="60"/>
      <c r="T1341" t="str">
        <f t="shared" si="44"/>
        <v/>
      </c>
      <c r="U1341" s="80"/>
      <c r="V1341" s="80"/>
      <c r="W1341" s="80"/>
    </row>
    <row r="1342" spans="1:23">
      <c r="A1342" s="6">
        <v>1341</v>
      </c>
      <c r="B1342" s="7" t="s">
        <v>1792</v>
      </c>
      <c r="C1342" s="80"/>
      <c r="D1342" t="str">
        <f t="shared" si="43"/>
        <v>()</v>
      </c>
      <c r="E1342" s="80"/>
      <c r="F1342" s="60" t="e">
        <f t="shared" si="45"/>
        <v>#N/A</v>
      </c>
      <c r="G1342" s="80"/>
      <c r="H1342" s="80" t="e">
        <v>#REF!</v>
      </c>
      <c r="S1342" s="60"/>
      <c r="T1342" t="str">
        <f t="shared" si="44"/>
        <v/>
      </c>
      <c r="U1342" s="80"/>
      <c r="V1342" s="80"/>
      <c r="W1342" s="80"/>
    </row>
    <row r="1343" spans="1:23">
      <c r="A1343" s="6">
        <v>1342</v>
      </c>
      <c r="B1343" s="7" t="s">
        <v>1793</v>
      </c>
      <c r="C1343" s="80"/>
      <c r="D1343" t="str">
        <f t="shared" si="43"/>
        <v>()</v>
      </c>
      <c r="E1343" s="80"/>
      <c r="F1343" s="60" t="e">
        <f t="shared" si="45"/>
        <v>#N/A</v>
      </c>
      <c r="G1343" s="80"/>
      <c r="H1343" s="80" t="e">
        <v>#REF!</v>
      </c>
      <c r="S1343" s="60"/>
      <c r="T1343" t="str">
        <f t="shared" si="44"/>
        <v/>
      </c>
      <c r="U1343" s="80"/>
      <c r="V1343" s="80"/>
      <c r="W1343" s="80"/>
    </row>
    <row r="1344" spans="1:23">
      <c r="A1344" s="6">
        <v>1343</v>
      </c>
      <c r="B1344" s="7" t="s">
        <v>1794</v>
      </c>
      <c r="C1344" s="80"/>
      <c r="D1344" t="str">
        <f t="shared" si="43"/>
        <v>()</v>
      </c>
      <c r="E1344" s="80"/>
      <c r="F1344" s="60" t="e">
        <f t="shared" si="45"/>
        <v>#N/A</v>
      </c>
      <c r="G1344" s="80"/>
      <c r="H1344" s="80" t="e">
        <v>#REF!</v>
      </c>
      <c r="S1344" s="60"/>
      <c r="T1344" t="str">
        <f t="shared" si="44"/>
        <v/>
      </c>
      <c r="U1344" s="80"/>
      <c r="V1344" s="80"/>
      <c r="W1344" s="80"/>
    </row>
    <row r="1345" spans="1:23">
      <c r="A1345" s="6">
        <v>1344</v>
      </c>
      <c r="B1345" s="7" t="s">
        <v>1795</v>
      </c>
      <c r="C1345" s="80"/>
      <c r="D1345" t="str">
        <f t="shared" si="43"/>
        <v>()</v>
      </c>
      <c r="E1345" s="80"/>
      <c r="F1345" s="60" t="e">
        <f t="shared" si="45"/>
        <v>#N/A</v>
      </c>
      <c r="G1345" s="80"/>
      <c r="H1345" s="80" t="e">
        <v>#REF!</v>
      </c>
      <c r="S1345" s="60"/>
      <c r="T1345" t="str">
        <f t="shared" si="44"/>
        <v/>
      </c>
      <c r="U1345" s="80"/>
      <c r="V1345" s="80"/>
      <c r="W1345" s="80"/>
    </row>
    <row r="1346" spans="1:23">
      <c r="A1346" s="6">
        <v>1345</v>
      </c>
      <c r="B1346" s="7" t="s">
        <v>1796</v>
      </c>
      <c r="C1346" s="80"/>
      <c r="D1346" t="str">
        <f t="shared" si="43"/>
        <v>()</v>
      </c>
      <c r="E1346" s="80"/>
      <c r="F1346" s="60" t="e">
        <f t="shared" si="45"/>
        <v>#N/A</v>
      </c>
      <c r="G1346" s="80"/>
      <c r="H1346" s="80" t="e">
        <v>#REF!</v>
      </c>
      <c r="S1346" s="60"/>
      <c r="T1346" t="str">
        <f t="shared" si="44"/>
        <v/>
      </c>
      <c r="U1346" s="80"/>
      <c r="V1346" s="80"/>
      <c r="W1346" s="80"/>
    </row>
    <row r="1347" spans="1:23">
      <c r="A1347" s="6">
        <v>1346</v>
      </c>
      <c r="B1347" s="7" t="s">
        <v>1797</v>
      </c>
      <c r="C1347" s="80"/>
      <c r="D1347" t="str">
        <f t="shared" ref="D1347:D1410" si="46">S1347&amp;"("&amp;T1347&amp;")"</f>
        <v>()</v>
      </c>
      <c r="E1347" s="80"/>
      <c r="F1347" s="60" t="e">
        <f t="shared" si="45"/>
        <v>#N/A</v>
      </c>
      <c r="G1347" s="80"/>
      <c r="H1347" s="80" t="e">
        <v>#REF!</v>
      </c>
      <c r="S1347" s="60"/>
      <c r="T1347" t="str">
        <f t="shared" ref="T1347:T1379" si="47">LEFT(W1347,2)</f>
        <v/>
      </c>
      <c r="U1347" s="80"/>
      <c r="V1347" s="80"/>
      <c r="W1347" s="80"/>
    </row>
    <row r="1348" spans="1:23">
      <c r="A1348" s="6">
        <v>1347</v>
      </c>
      <c r="B1348" s="7" t="s">
        <v>1798</v>
      </c>
      <c r="C1348" s="80"/>
      <c r="D1348" t="str">
        <f t="shared" si="46"/>
        <v>()</v>
      </c>
      <c r="E1348" s="80"/>
      <c r="F1348" s="60" t="e">
        <f t="shared" ref="F1348:F1411" si="48">VLOOKUP(E1348,$N$2:$O$49,2,FALSE)</f>
        <v>#N/A</v>
      </c>
      <c r="G1348" s="80"/>
      <c r="H1348" s="80" t="e">
        <v>#REF!</v>
      </c>
      <c r="S1348" s="60"/>
      <c r="T1348" t="str">
        <f t="shared" si="47"/>
        <v/>
      </c>
      <c r="U1348" s="80"/>
      <c r="V1348" s="80"/>
      <c r="W1348" s="80"/>
    </row>
    <row r="1349" spans="1:23">
      <c r="A1349" s="6">
        <v>1348</v>
      </c>
      <c r="B1349" s="7" t="s">
        <v>1799</v>
      </c>
      <c r="C1349" s="80"/>
      <c r="D1349" t="str">
        <f t="shared" si="46"/>
        <v>()</v>
      </c>
      <c r="E1349" s="80"/>
      <c r="F1349" s="60" t="e">
        <f t="shared" si="48"/>
        <v>#N/A</v>
      </c>
      <c r="G1349" s="80"/>
      <c r="H1349" s="80" t="e">
        <v>#REF!</v>
      </c>
      <c r="S1349" s="60"/>
      <c r="T1349" t="str">
        <f t="shared" si="47"/>
        <v/>
      </c>
      <c r="U1349" s="80"/>
      <c r="V1349" s="80"/>
      <c r="W1349" s="80"/>
    </row>
    <row r="1350" spans="1:23">
      <c r="A1350" s="6">
        <v>1349</v>
      </c>
      <c r="B1350" s="7" t="s">
        <v>1800</v>
      </c>
      <c r="C1350" s="80"/>
      <c r="D1350" t="str">
        <f t="shared" si="46"/>
        <v>()</v>
      </c>
      <c r="E1350" s="80"/>
      <c r="F1350" s="60" t="e">
        <f t="shared" si="48"/>
        <v>#N/A</v>
      </c>
      <c r="G1350" s="80"/>
      <c r="H1350" s="80" t="e">
        <v>#REF!</v>
      </c>
      <c r="S1350" s="60"/>
      <c r="T1350" t="str">
        <f t="shared" si="47"/>
        <v/>
      </c>
      <c r="U1350" s="80"/>
      <c r="V1350" s="80"/>
      <c r="W1350" s="80"/>
    </row>
    <row r="1351" spans="1:23">
      <c r="A1351" s="6">
        <v>1350</v>
      </c>
      <c r="B1351" s="7" t="s">
        <v>1801</v>
      </c>
      <c r="C1351" s="80"/>
      <c r="D1351" t="str">
        <f t="shared" si="46"/>
        <v>()</v>
      </c>
      <c r="E1351" s="80"/>
      <c r="F1351" s="60" t="e">
        <f t="shared" si="48"/>
        <v>#N/A</v>
      </c>
      <c r="G1351" s="80"/>
      <c r="H1351" s="80" t="e">
        <v>#REF!</v>
      </c>
      <c r="S1351" s="60"/>
      <c r="T1351" t="str">
        <f t="shared" si="47"/>
        <v/>
      </c>
      <c r="U1351" s="80"/>
      <c r="V1351" s="80"/>
      <c r="W1351" s="80"/>
    </row>
    <row r="1352" spans="1:23">
      <c r="A1352" s="6">
        <v>1351</v>
      </c>
      <c r="B1352" s="7" t="s">
        <v>1802</v>
      </c>
      <c r="C1352" s="80"/>
      <c r="D1352" t="str">
        <f t="shared" si="46"/>
        <v>()</v>
      </c>
      <c r="E1352" s="80"/>
      <c r="F1352" s="60" t="e">
        <f t="shared" si="48"/>
        <v>#N/A</v>
      </c>
      <c r="G1352" s="80"/>
      <c r="H1352" s="80" t="e">
        <v>#REF!</v>
      </c>
      <c r="S1352" s="60"/>
      <c r="T1352" t="str">
        <f t="shared" si="47"/>
        <v/>
      </c>
      <c r="U1352" s="80"/>
      <c r="V1352" s="80"/>
      <c r="W1352" s="80"/>
    </row>
    <row r="1353" spans="1:23">
      <c r="A1353" s="6">
        <v>1352</v>
      </c>
      <c r="B1353" s="7" t="s">
        <v>1803</v>
      </c>
      <c r="C1353" s="80"/>
      <c r="D1353" t="str">
        <f t="shared" si="46"/>
        <v>()</v>
      </c>
      <c r="E1353" s="80"/>
      <c r="F1353" s="60" t="e">
        <f t="shared" si="48"/>
        <v>#N/A</v>
      </c>
      <c r="G1353" s="80"/>
      <c r="H1353" s="80" t="e">
        <v>#REF!</v>
      </c>
      <c r="S1353" s="60"/>
      <c r="T1353" t="str">
        <f t="shared" si="47"/>
        <v/>
      </c>
      <c r="U1353" s="80"/>
      <c r="V1353" s="80"/>
      <c r="W1353" s="80"/>
    </row>
    <row r="1354" spans="1:23">
      <c r="A1354" s="6">
        <v>1353</v>
      </c>
      <c r="B1354" s="7" t="s">
        <v>1804</v>
      </c>
      <c r="C1354" s="80"/>
      <c r="D1354" t="str">
        <f t="shared" si="46"/>
        <v>()</v>
      </c>
      <c r="E1354" s="80"/>
      <c r="F1354" s="60" t="e">
        <f t="shared" si="48"/>
        <v>#N/A</v>
      </c>
      <c r="G1354" s="80"/>
      <c r="H1354" s="80" t="e">
        <v>#REF!</v>
      </c>
      <c r="S1354" s="60"/>
      <c r="T1354" t="str">
        <f t="shared" si="47"/>
        <v/>
      </c>
      <c r="U1354" s="80"/>
      <c r="V1354" s="80"/>
      <c r="W1354" s="80"/>
    </row>
    <row r="1355" spans="1:23">
      <c r="A1355" s="6">
        <v>1354</v>
      </c>
      <c r="B1355" s="7" t="s">
        <v>1805</v>
      </c>
      <c r="C1355" s="80"/>
      <c r="D1355" t="str">
        <f t="shared" si="46"/>
        <v>()</v>
      </c>
      <c r="E1355" s="80"/>
      <c r="F1355" s="60" t="e">
        <f t="shared" si="48"/>
        <v>#N/A</v>
      </c>
      <c r="G1355" s="80"/>
      <c r="H1355" s="80" t="e">
        <v>#REF!</v>
      </c>
      <c r="S1355" s="60"/>
      <c r="T1355" t="str">
        <f t="shared" si="47"/>
        <v/>
      </c>
      <c r="U1355" s="80"/>
      <c r="V1355" s="80"/>
      <c r="W1355" s="80"/>
    </row>
    <row r="1356" spans="1:23">
      <c r="A1356" s="6">
        <v>1355</v>
      </c>
      <c r="B1356" s="7" t="s">
        <v>1806</v>
      </c>
      <c r="C1356" s="80"/>
      <c r="D1356" t="str">
        <f t="shared" si="46"/>
        <v>()</v>
      </c>
      <c r="E1356" s="80"/>
      <c r="F1356" s="60" t="e">
        <f t="shared" si="48"/>
        <v>#N/A</v>
      </c>
      <c r="G1356" s="80"/>
      <c r="H1356" s="80" t="e">
        <v>#REF!</v>
      </c>
      <c r="S1356" s="60"/>
      <c r="T1356" t="str">
        <f t="shared" si="47"/>
        <v/>
      </c>
      <c r="U1356" s="80"/>
      <c r="V1356" s="80"/>
      <c r="W1356" s="80"/>
    </row>
    <row r="1357" spans="1:23">
      <c r="A1357" s="6">
        <v>1356</v>
      </c>
      <c r="B1357" s="7" t="s">
        <v>1807</v>
      </c>
      <c r="C1357" s="80"/>
      <c r="D1357" t="str">
        <f t="shared" si="46"/>
        <v>()</v>
      </c>
      <c r="E1357" s="80"/>
      <c r="F1357" s="60" t="e">
        <f t="shared" si="48"/>
        <v>#N/A</v>
      </c>
      <c r="G1357" s="80"/>
      <c r="H1357" s="80" t="e">
        <v>#REF!</v>
      </c>
      <c r="S1357" s="60"/>
      <c r="T1357" t="str">
        <f t="shared" si="47"/>
        <v/>
      </c>
      <c r="U1357" s="80"/>
      <c r="V1357" s="80"/>
      <c r="W1357" s="80"/>
    </row>
    <row r="1358" spans="1:23">
      <c r="A1358" s="6">
        <v>1357</v>
      </c>
      <c r="B1358" s="7" t="s">
        <v>1808</v>
      </c>
      <c r="C1358" s="80"/>
      <c r="D1358" t="str">
        <f t="shared" si="46"/>
        <v>()</v>
      </c>
      <c r="E1358" s="80"/>
      <c r="F1358" s="60" t="e">
        <f t="shared" si="48"/>
        <v>#N/A</v>
      </c>
      <c r="G1358" s="80"/>
      <c r="H1358" s="80" t="e">
        <v>#REF!</v>
      </c>
      <c r="S1358" s="60"/>
      <c r="T1358" t="str">
        <f t="shared" si="47"/>
        <v/>
      </c>
      <c r="U1358" s="80"/>
      <c r="V1358" s="80"/>
      <c r="W1358" s="80"/>
    </row>
    <row r="1359" spans="1:23">
      <c r="A1359" s="6">
        <v>1358</v>
      </c>
      <c r="B1359" s="7" t="s">
        <v>1809</v>
      </c>
      <c r="C1359" s="80"/>
      <c r="D1359" t="str">
        <f t="shared" si="46"/>
        <v>()</v>
      </c>
      <c r="E1359" s="80"/>
      <c r="F1359" s="60" t="e">
        <f t="shared" si="48"/>
        <v>#N/A</v>
      </c>
      <c r="G1359" s="80"/>
      <c r="H1359" s="80" t="e">
        <v>#REF!</v>
      </c>
      <c r="T1359" t="str">
        <f t="shared" si="47"/>
        <v/>
      </c>
      <c r="U1359" s="80"/>
      <c r="V1359" s="80"/>
      <c r="W1359" s="80"/>
    </row>
    <row r="1360" spans="1:23">
      <c r="A1360" s="6">
        <v>1359</v>
      </c>
      <c r="B1360" s="7" t="s">
        <v>1810</v>
      </c>
      <c r="C1360" s="80"/>
      <c r="D1360" t="str">
        <f t="shared" si="46"/>
        <v>()</v>
      </c>
      <c r="E1360" s="80"/>
      <c r="F1360" s="60" t="e">
        <f t="shared" si="48"/>
        <v>#N/A</v>
      </c>
      <c r="G1360" s="80"/>
      <c r="H1360" s="80" t="e">
        <v>#REF!</v>
      </c>
      <c r="T1360" t="str">
        <f t="shared" si="47"/>
        <v/>
      </c>
      <c r="U1360" s="80"/>
      <c r="V1360" s="80"/>
      <c r="W1360" s="80"/>
    </row>
    <row r="1361" spans="1:23">
      <c r="A1361" s="6">
        <v>1360</v>
      </c>
      <c r="B1361" s="7" t="s">
        <v>1811</v>
      </c>
      <c r="C1361" s="80"/>
      <c r="D1361" t="str">
        <f t="shared" si="46"/>
        <v>()</v>
      </c>
      <c r="E1361" s="80"/>
      <c r="F1361" s="60" t="e">
        <f t="shared" si="48"/>
        <v>#N/A</v>
      </c>
      <c r="G1361" s="80"/>
      <c r="H1361" s="80" t="e">
        <v>#REF!</v>
      </c>
      <c r="T1361" t="str">
        <f t="shared" si="47"/>
        <v/>
      </c>
      <c r="U1361" s="80"/>
      <c r="V1361" s="80"/>
      <c r="W1361" s="80"/>
    </row>
    <row r="1362" spans="1:23">
      <c r="A1362" s="6">
        <v>1361</v>
      </c>
      <c r="B1362" s="7" t="s">
        <v>1812</v>
      </c>
      <c r="C1362" s="80"/>
      <c r="D1362" t="str">
        <f t="shared" si="46"/>
        <v>()</v>
      </c>
      <c r="E1362" s="80"/>
      <c r="F1362" s="60" t="e">
        <f t="shared" si="48"/>
        <v>#N/A</v>
      </c>
      <c r="G1362" s="80"/>
      <c r="H1362" s="80" t="e">
        <v>#REF!</v>
      </c>
      <c r="T1362" t="str">
        <f t="shared" si="47"/>
        <v/>
      </c>
      <c r="U1362" s="80"/>
      <c r="V1362" s="80"/>
      <c r="W1362" s="80"/>
    </row>
    <row r="1363" spans="1:23">
      <c r="A1363" s="6">
        <v>1362</v>
      </c>
      <c r="B1363" s="7" t="s">
        <v>1813</v>
      </c>
      <c r="C1363" s="80"/>
      <c r="D1363" t="str">
        <f t="shared" si="46"/>
        <v>()</v>
      </c>
      <c r="E1363" s="80"/>
      <c r="F1363" s="60" t="e">
        <f t="shared" si="48"/>
        <v>#N/A</v>
      </c>
      <c r="G1363" s="80"/>
      <c r="H1363" s="80" t="e">
        <v>#REF!</v>
      </c>
      <c r="T1363" t="str">
        <f t="shared" si="47"/>
        <v/>
      </c>
      <c r="U1363" s="80"/>
      <c r="V1363" s="80"/>
      <c r="W1363" s="80"/>
    </row>
    <row r="1364" spans="1:23">
      <c r="A1364" s="6">
        <v>1363</v>
      </c>
      <c r="B1364" s="7" t="s">
        <v>1814</v>
      </c>
      <c r="C1364" s="80"/>
      <c r="D1364" t="str">
        <f t="shared" si="46"/>
        <v>()</v>
      </c>
      <c r="E1364" s="80"/>
      <c r="F1364" s="60" t="e">
        <f t="shared" si="48"/>
        <v>#N/A</v>
      </c>
      <c r="G1364" s="80"/>
      <c r="H1364" s="80" t="e">
        <v>#REF!</v>
      </c>
      <c r="T1364" t="str">
        <f t="shared" si="47"/>
        <v/>
      </c>
      <c r="U1364" s="80"/>
      <c r="V1364" s="80"/>
      <c r="W1364" s="80"/>
    </row>
    <row r="1365" spans="1:23">
      <c r="A1365" s="6">
        <v>1364</v>
      </c>
      <c r="B1365" s="7" t="s">
        <v>1815</v>
      </c>
      <c r="C1365" s="80"/>
      <c r="D1365" t="str">
        <f t="shared" si="46"/>
        <v>()</v>
      </c>
      <c r="E1365" s="80"/>
      <c r="F1365" s="60" t="e">
        <f t="shared" si="48"/>
        <v>#N/A</v>
      </c>
      <c r="G1365" s="80"/>
      <c r="H1365" s="80" t="e">
        <v>#REF!</v>
      </c>
      <c r="T1365" t="str">
        <f t="shared" si="47"/>
        <v/>
      </c>
      <c r="U1365" s="80"/>
      <c r="V1365" s="80"/>
      <c r="W1365" s="80"/>
    </row>
    <row r="1366" spans="1:23">
      <c r="A1366" s="6">
        <v>1365</v>
      </c>
      <c r="B1366" s="7" t="s">
        <v>1816</v>
      </c>
      <c r="C1366" s="80"/>
      <c r="D1366" t="str">
        <f t="shared" si="46"/>
        <v>()</v>
      </c>
      <c r="E1366" s="80"/>
      <c r="F1366" s="60" t="e">
        <f t="shared" si="48"/>
        <v>#N/A</v>
      </c>
      <c r="G1366" s="80"/>
      <c r="H1366" s="80" t="e">
        <v>#REF!</v>
      </c>
      <c r="T1366" t="str">
        <f t="shared" si="47"/>
        <v/>
      </c>
      <c r="U1366" s="80"/>
      <c r="V1366" s="80"/>
      <c r="W1366" s="80"/>
    </row>
    <row r="1367" spans="1:23">
      <c r="A1367" s="6">
        <v>1366</v>
      </c>
      <c r="B1367" s="7" t="s">
        <v>1817</v>
      </c>
      <c r="C1367" s="80"/>
      <c r="D1367" t="str">
        <f t="shared" si="46"/>
        <v>()</v>
      </c>
      <c r="E1367" s="80"/>
      <c r="F1367" s="60" t="e">
        <f t="shared" si="48"/>
        <v>#N/A</v>
      </c>
      <c r="G1367" s="80"/>
      <c r="H1367" s="80" t="e">
        <v>#REF!</v>
      </c>
      <c r="T1367" t="str">
        <f t="shared" si="47"/>
        <v/>
      </c>
      <c r="U1367" s="80"/>
      <c r="V1367" s="80"/>
      <c r="W1367" s="80"/>
    </row>
    <row r="1368" spans="1:23">
      <c r="A1368" s="6">
        <v>1367</v>
      </c>
      <c r="B1368" s="7" t="s">
        <v>1818</v>
      </c>
      <c r="C1368" s="80"/>
      <c r="D1368" t="str">
        <f t="shared" si="46"/>
        <v>()</v>
      </c>
      <c r="E1368" s="80"/>
      <c r="F1368" s="60" t="e">
        <f t="shared" si="48"/>
        <v>#N/A</v>
      </c>
      <c r="G1368" s="80"/>
      <c r="H1368" s="80" t="e">
        <v>#REF!</v>
      </c>
      <c r="T1368" t="str">
        <f t="shared" si="47"/>
        <v/>
      </c>
      <c r="U1368" s="80"/>
      <c r="V1368" s="80"/>
      <c r="W1368" s="80"/>
    </row>
    <row r="1369" spans="1:23">
      <c r="A1369" s="6">
        <v>1368</v>
      </c>
      <c r="B1369" s="7" t="s">
        <v>1819</v>
      </c>
      <c r="C1369" s="80"/>
      <c r="D1369" t="str">
        <f t="shared" si="46"/>
        <v>()</v>
      </c>
      <c r="E1369" s="80"/>
      <c r="F1369" s="60" t="e">
        <f t="shared" si="48"/>
        <v>#N/A</v>
      </c>
      <c r="G1369" s="80"/>
      <c r="H1369" s="80" t="e">
        <v>#REF!</v>
      </c>
      <c r="T1369" t="str">
        <f t="shared" si="47"/>
        <v/>
      </c>
      <c r="U1369" s="80"/>
      <c r="V1369" s="80"/>
      <c r="W1369" s="80"/>
    </row>
    <row r="1370" spans="1:23">
      <c r="A1370" s="6">
        <v>1369</v>
      </c>
      <c r="B1370" s="7" t="s">
        <v>1820</v>
      </c>
      <c r="C1370" s="80"/>
      <c r="D1370" t="str">
        <f t="shared" si="46"/>
        <v>()</v>
      </c>
      <c r="E1370" s="80"/>
      <c r="F1370" s="60" t="e">
        <f t="shared" si="48"/>
        <v>#N/A</v>
      </c>
      <c r="G1370" s="80"/>
      <c r="H1370" s="80" t="e">
        <v>#REF!</v>
      </c>
      <c r="T1370" t="str">
        <f t="shared" si="47"/>
        <v/>
      </c>
      <c r="U1370" s="80"/>
      <c r="V1370" s="80"/>
      <c r="W1370" s="80"/>
    </row>
    <row r="1371" spans="1:23">
      <c r="A1371" s="6">
        <v>1370</v>
      </c>
      <c r="B1371" s="7" t="s">
        <v>1821</v>
      </c>
      <c r="C1371" s="80"/>
      <c r="D1371" t="str">
        <f t="shared" si="46"/>
        <v>()</v>
      </c>
      <c r="E1371" s="80"/>
      <c r="F1371" s="60" t="e">
        <f t="shared" si="48"/>
        <v>#N/A</v>
      </c>
      <c r="G1371" s="80"/>
      <c r="H1371" s="80" t="e">
        <v>#REF!</v>
      </c>
      <c r="T1371" t="str">
        <f t="shared" si="47"/>
        <v/>
      </c>
      <c r="U1371" s="80"/>
      <c r="V1371" s="80"/>
      <c r="W1371" s="80"/>
    </row>
    <row r="1372" spans="1:23">
      <c r="A1372" s="6">
        <v>1371</v>
      </c>
      <c r="B1372" s="7" t="s">
        <v>1822</v>
      </c>
      <c r="C1372" s="80"/>
      <c r="D1372" t="str">
        <f t="shared" si="46"/>
        <v>()</v>
      </c>
      <c r="E1372" s="80"/>
      <c r="F1372" s="60" t="e">
        <f t="shared" si="48"/>
        <v>#N/A</v>
      </c>
      <c r="G1372" s="80"/>
      <c r="H1372" s="80" t="e">
        <v>#REF!</v>
      </c>
      <c r="T1372" t="str">
        <f t="shared" si="47"/>
        <v/>
      </c>
      <c r="U1372" s="80"/>
      <c r="V1372" s="80"/>
      <c r="W1372" s="80"/>
    </row>
    <row r="1373" spans="1:23">
      <c r="A1373" s="6">
        <v>1372</v>
      </c>
      <c r="B1373" s="7" t="s">
        <v>1823</v>
      </c>
      <c r="C1373" s="80"/>
      <c r="D1373" t="str">
        <f t="shared" si="46"/>
        <v>()</v>
      </c>
      <c r="E1373" s="80"/>
      <c r="F1373" s="60" t="e">
        <f t="shared" si="48"/>
        <v>#N/A</v>
      </c>
      <c r="G1373" s="80"/>
      <c r="H1373" s="80" t="e">
        <v>#REF!</v>
      </c>
      <c r="T1373" t="str">
        <f t="shared" si="47"/>
        <v/>
      </c>
      <c r="U1373" s="80"/>
      <c r="V1373" s="80"/>
      <c r="W1373" s="80"/>
    </row>
    <row r="1374" spans="1:23">
      <c r="A1374" s="6">
        <v>1373</v>
      </c>
      <c r="B1374" s="7" t="s">
        <v>1824</v>
      </c>
      <c r="C1374" s="80"/>
      <c r="D1374" t="str">
        <f t="shared" si="46"/>
        <v>()</v>
      </c>
      <c r="E1374" s="80"/>
      <c r="F1374" s="60" t="e">
        <f t="shared" si="48"/>
        <v>#N/A</v>
      </c>
      <c r="G1374" s="80"/>
      <c r="H1374" s="80" t="e">
        <v>#REF!</v>
      </c>
      <c r="T1374" t="str">
        <f t="shared" si="47"/>
        <v/>
      </c>
      <c r="U1374" s="80"/>
      <c r="V1374" s="80"/>
      <c r="W1374" s="80"/>
    </row>
    <row r="1375" spans="1:23">
      <c r="A1375" s="6">
        <v>1374</v>
      </c>
      <c r="B1375" s="7" t="s">
        <v>1825</v>
      </c>
      <c r="C1375" s="80"/>
      <c r="D1375" t="str">
        <f t="shared" si="46"/>
        <v>()</v>
      </c>
      <c r="E1375" s="80"/>
      <c r="F1375" s="60" t="e">
        <f t="shared" si="48"/>
        <v>#N/A</v>
      </c>
      <c r="G1375" s="80"/>
      <c r="H1375" s="80" t="e">
        <v>#REF!</v>
      </c>
      <c r="T1375" t="str">
        <f t="shared" si="47"/>
        <v/>
      </c>
      <c r="U1375" s="80"/>
      <c r="V1375" s="80"/>
      <c r="W1375" s="80"/>
    </row>
    <row r="1376" spans="1:23">
      <c r="A1376" s="6">
        <v>1375</v>
      </c>
      <c r="B1376" s="7" t="s">
        <v>1826</v>
      </c>
      <c r="C1376" s="80"/>
      <c r="D1376" t="str">
        <f t="shared" si="46"/>
        <v>()</v>
      </c>
      <c r="E1376" s="80"/>
      <c r="F1376" s="60" t="e">
        <f t="shared" si="48"/>
        <v>#N/A</v>
      </c>
      <c r="G1376" s="80"/>
      <c r="H1376" s="80" t="e">
        <v>#REF!</v>
      </c>
      <c r="T1376" t="str">
        <f t="shared" si="47"/>
        <v/>
      </c>
      <c r="U1376" s="80"/>
      <c r="V1376" s="80"/>
      <c r="W1376" s="80"/>
    </row>
    <row r="1377" spans="1:23">
      <c r="A1377" s="6">
        <v>1376</v>
      </c>
      <c r="B1377" s="7" t="s">
        <v>1827</v>
      </c>
      <c r="C1377" s="80"/>
      <c r="D1377" t="str">
        <f t="shared" si="46"/>
        <v>()</v>
      </c>
      <c r="E1377" s="80"/>
      <c r="F1377" s="60" t="e">
        <f t="shared" si="48"/>
        <v>#N/A</v>
      </c>
      <c r="G1377" s="80"/>
      <c r="H1377" s="80" t="e">
        <v>#REF!</v>
      </c>
      <c r="T1377" t="str">
        <f t="shared" si="47"/>
        <v/>
      </c>
      <c r="U1377" s="80"/>
      <c r="V1377" s="80"/>
      <c r="W1377" s="80"/>
    </row>
    <row r="1378" spans="1:23">
      <c r="A1378" s="6">
        <v>1377</v>
      </c>
      <c r="B1378" s="7" t="s">
        <v>1828</v>
      </c>
      <c r="C1378" s="80"/>
      <c r="D1378" t="str">
        <f t="shared" si="46"/>
        <v>()</v>
      </c>
      <c r="E1378" s="80"/>
      <c r="F1378" s="60" t="e">
        <f t="shared" si="48"/>
        <v>#N/A</v>
      </c>
      <c r="G1378" s="80"/>
      <c r="H1378" s="80" t="e">
        <v>#REF!</v>
      </c>
      <c r="T1378" t="str">
        <f t="shared" si="47"/>
        <v/>
      </c>
      <c r="U1378" s="80"/>
      <c r="V1378" s="80"/>
      <c r="W1378" s="80"/>
    </row>
    <row r="1379" spans="1:23">
      <c r="A1379" s="6">
        <v>1378</v>
      </c>
      <c r="B1379" s="7" t="s">
        <v>1829</v>
      </c>
      <c r="C1379" s="80"/>
      <c r="D1379" t="str">
        <f t="shared" si="46"/>
        <v>()</v>
      </c>
      <c r="E1379" s="80"/>
      <c r="F1379" s="60" t="e">
        <f t="shared" si="48"/>
        <v>#N/A</v>
      </c>
      <c r="G1379" s="80"/>
      <c r="H1379" s="80" t="e">
        <v>#REF!</v>
      </c>
      <c r="S1379" s="60"/>
      <c r="T1379" t="str">
        <f t="shared" si="47"/>
        <v/>
      </c>
      <c r="U1379" s="22"/>
      <c r="V1379" s="22"/>
      <c r="W1379" s="22"/>
    </row>
    <row r="1380" spans="1:23">
      <c r="A1380" s="6">
        <v>1379</v>
      </c>
      <c r="B1380" s="7" t="s">
        <v>1830</v>
      </c>
      <c r="C1380" s="22"/>
      <c r="D1380" t="str">
        <f t="shared" si="46"/>
        <v>()</v>
      </c>
      <c r="E1380" s="22"/>
      <c r="F1380" s="60" t="e">
        <f t="shared" si="48"/>
        <v>#N/A</v>
      </c>
      <c r="G1380" s="22"/>
      <c r="H1380" s="22" t="e">
        <v>#REF!</v>
      </c>
    </row>
    <row r="1381" spans="1:23">
      <c r="A1381" s="6">
        <v>1380</v>
      </c>
      <c r="B1381" s="7" t="s">
        <v>1831</v>
      </c>
      <c r="C1381" s="22"/>
      <c r="D1381" t="str">
        <f t="shared" si="46"/>
        <v>()</v>
      </c>
      <c r="E1381" s="22"/>
      <c r="F1381" s="60" t="e">
        <f t="shared" si="48"/>
        <v>#N/A</v>
      </c>
      <c r="G1381" s="22"/>
      <c r="H1381" s="22" t="e">
        <v>#REF!</v>
      </c>
    </row>
    <row r="1382" spans="1:23">
      <c r="A1382" s="6">
        <v>1381</v>
      </c>
      <c r="B1382" s="7" t="s">
        <v>1832</v>
      </c>
      <c r="C1382" s="22"/>
      <c r="D1382" t="str">
        <f t="shared" si="46"/>
        <v>()</v>
      </c>
      <c r="E1382" s="22"/>
      <c r="F1382" s="60" t="e">
        <f t="shared" si="48"/>
        <v>#N/A</v>
      </c>
      <c r="G1382" s="22"/>
      <c r="H1382" s="22" t="e">
        <v>#REF!</v>
      </c>
    </row>
    <row r="1383" spans="1:23">
      <c r="A1383" s="6">
        <v>1382</v>
      </c>
      <c r="B1383" s="7" t="s">
        <v>1833</v>
      </c>
      <c r="C1383" s="22"/>
      <c r="D1383" t="str">
        <f t="shared" si="46"/>
        <v>()</v>
      </c>
      <c r="E1383" s="22"/>
      <c r="F1383" s="60" t="e">
        <f t="shared" si="48"/>
        <v>#N/A</v>
      </c>
      <c r="G1383" s="22"/>
      <c r="H1383" s="22" t="e">
        <v>#REF!</v>
      </c>
    </row>
    <row r="1384" spans="1:23">
      <c r="A1384" s="6">
        <v>1383</v>
      </c>
      <c r="B1384" s="7" t="s">
        <v>1834</v>
      </c>
      <c r="C1384" s="22"/>
      <c r="D1384" t="str">
        <f t="shared" si="46"/>
        <v>()</v>
      </c>
      <c r="E1384" s="22"/>
      <c r="F1384" s="60" t="e">
        <f t="shared" si="48"/>
        <v>#N/A</v>
      </c>
      <c r="G1384" s="22"/>
      <c r="H1384" s="22" t="e">
        <v>#REF!</v>
      </c>
    </row>
    <row r="1385" spans="1:23">
      <c r="A1385" s="6">
        <v>1384</v>
      </c>
      <c r="B1385" s="7" t="s">
        <v>1835</v>
      </c>
      <c r="C1385" s="22"/>
      <c r="D1385" t="str">
        <f t="shared" si="46"/>
        <v>()</v>
      </c>
      <c r="E1385" s="22"/>
      <c r="F1385" s="60" t="e">
        <f t="shared" si="48"/>
        <v>#N/A</v>
      </c>
      <c r="G1385" s="22"/>
      <c r="H1385" s="22" t="e">
        <v>#REF!</v>
      </c>
    </row>
    <row r="1386" spans="1:23">
      <c r="A1386" s="6">
        <v>1385</v>
      </c>
      <c r="B1386" s="7" t="s">
        <v>1836</v>
      </c>
      <c r="C1386" s="22"/>
      <c r="D1386" t="str">
        <f t="shared" si="46"/>
        <v>()</v>
      </c>
      <c r="E1386" s="22"/>
      <c r="F1386" s="60" t="e">
        <f t="shared" si="48"/>
        <v>#N/A</v>
      </c>
      <c r="G1386" s="22"/>
      <c r="H1386" s="22" t="e">
        <v>#REF!</v>
      </c>
    </row>
    <row r="1387" spans="1:23">
      <c r="A1387" s="6">
        <v>1386</v>
      </c>
      <c r="B1387" s="7" t="s">
        <v>1837</v>
      </c>
      <c r="C1387" s="22"/>
      <c r="D1387" t="str">
        <f t="shared" si="46"/>
        <v>()</v>
      </c>
      <c r="E1387" s="22"/>
      <c r="F1387" s="60" t="e">
        <f t="shared" si="48"/>
        <v>#N/A</v>
      </c>
      <c r="G1387" s="22"/>
      <c r="H1387" s="22" t="e">
        <v>#REF!</v>
      </c>
    </row>
    <row r="1388" spans="1:23">
      <c r="A1388" s="6">
        <v>1387</v>
      </c>
      <c r="B1388" s="7" t="s">
        <v>1838</v>
      </c>
      <c r="C1388" s="22"/>
      <c r="D1388" t="str">
        <f t="shared" si="46"/>
        <v>()</v>
      </c>
      <c r="E1388" s="22"/>
      <c r="F1388" s="60" t="e">
        <f t="shared" si="48"/>
        <v>#N/A</v>
      </c>
      <c r="G1388" s="22"/>
      <c r="H1388" s="22" t="e">
        <v>#REF!</v>
      </c>
    </row>
    <row r="1389" spans="1:23">
      <c r="A1389" s="6">
        <v>1388</v>
      </c>
      <c r="B1389" s="7" t="s">
        <v>1839</v>
      </c>
      <c r="C1389" s="22"/>
      <c r="D1389" t="str">
        <f t="shared" si="46"/>
        <v>()</v>
      </c>
      <c r="E1389" s="22"/>
      <c r="F1389" s="60" t="e">
        <f t="shared" si="48"/>
        <v>#N/A</v>
      </c>
      <c r="G1389" s="22"/>
      <c r="H1389" s="22" t="e">
        <v>#REF!</v>
      </c>
    </row>
    <row r="1390" spans="1:23">
      <c r="A1390" s="6">
        <v>1389</v>
      </c>
      <c r="B1390" s="7" t="s">
        <v>1840</v>
      </c>
      <c r="C1390" s="22"/>
      <c r="D1390" t="str">
        <f t="shared" si="46"/>
        <v>()</v>
      </c>
      <c r="E1390" s="22"/>
      <c r="F1390" s="60" t="e">
        <f t="shared" si="48"/>
        <v>#N/A</v>
      </c>
      <c r="G1390" s="22"/>
      <c r="H1390" s="22" t="e">
        <v>#REF!</v>
      </c>
    </row>
    <row r="1391" spans="1:23">
      <c r="A1391" s="6">
        <v>1390</v>
      </c>
      <c r="B1391" s="7" t="s">
        <v>1841</v>
      </c>
      <c r="C1391" s="22"/>
      <c r="D1391" t="str">
        <f t="shared" si="46"/>
        <v>()</v>
      </c>
      <c r="E1391" s="22"/>
      <c r="F1391" s="60" t="e">
        <f t="shared" si="48"/>
        <v>#N/A</v>
      </c>
      <c r="G1391" s="22"/>
      <c r="H1391" s="22" t="e">
        <v>#REF!</v>
      </c>
    </row>
    <row r="1392" spans="1:23">
      <c r="A1392" s="6">
        <v>1391</v>
      </c>
      <c r="B1392" s="7" t="s">
        <v>1842</v>
      </c>
      <c r="C1392" s="22"/>
      <c r="D1392" t="str">
        <f t="shared" si="46"/>
        <v>()</v>
      </c>
      <c r="E1392" s="22"/>
      <c r="F1392" s="60" t="e">
        <f t="shared" si="48"/>
        <v>#N/A</v>
      </c>
      <c r="G1392" s="22"/>
      <c r="H1392" s="22" t="e">
        <v>#REF!</v>
      </c>
    </row>
    <row r="1393" spans="1:8">
      <c r="A1393" s="6">
        <v>1392</v>
      </c>
      <c r="B1393" s="7" t="s">
        <v>1843</v>
      </c>
      <c r="C1393" s="22"/>
      <c r="D1393" t="str">
        <f t="shared" si="46"/>
        <v>()</v>
      </c>
      <c r="E1393" s="22"/>
      <c r="F1393" s="60" t="e">
        <f t="shared" si="48"/>
        <v>#N/A</v>
      </c>
      <c r="G1393" s="22"/>
      <c r="H1393" s="22" t="e">
        <v>#REF!</v>
      </c>
    </row>
    <row r="1394" spans="1:8">
      <c r="A1394" s="6">
        <v>1393</v>
      </c>
      <c r="B1394" s="7" t="s">
        <v>1844</v>
      </c>
      <c r="C1394" s="22"/>
      <c r="D1394" t="str">
        <f t="shared" si="46"/>
        <v>()</v>
      </c>
      <c r="E1394" s="22"/>
      <c r="F1394" s="60" t="e">
        <f t="shared" si="48"/>
        <v>#N/A</v>
      </c>
      <c r="G1394" s="22"/>
      <c r="H1394" s="22" t="e">
        <v>#REF!</v>
      </c>
    </row>
    <row r="1395" spans="1:8">
      <c r="A1395" s="6">
        <v>1394</v>
      </c>
      <c r="B1395" s="7" t="s">
        <v>1845</v>
      </c>
      <c r="C1395" s="22"/>
      <c r="D1395" t="str">
        <f t="shared" si="46"/>
        <v>()</v>
      </c>
      <c r="E1395" s="22"/>
      <c r="F1395" s="60" t="e">
        <f t="shared" si="48"/>
        <v>#N/A</v>
      </c>
      <c r="G1395" s="22"/>
      <c r="H1395" s="22" t="e">
        <v>#REF!</v>
      </c>
    </row>
    <row r="1396" spans="1:8">
      <c r="A1396" s="6">
        <v>1395</v>
      </c>
      <c r="B1396" s="7" t="s">
        <v>1846</v>
      </c>
      <c r="C1396" s="22"/>
      <c r="D1396" t="str">
        <f t="shared" si="46"/>
        <v>()</v>
      </c>
      <c r="E1396" s="22"/>
      <c r="F1396" s="60" t="e">
        <f t="shared" si="48"/>
        <v>#N/A</v>
      </c>
      <c r="G1396" s="22"/>
      <c r="H1396" s="22" t="e">
        <v>#REF!</v>
      </c>
    </row>
    <row r="1397" spans="1:8">
      <c r="A1397" s="6">
        <v>1396</v>
      </c>
      <c r="B1397" s="7" t="s">
        <v>1847</v>
      </c>
      <c r="C1397" s="22"/>
      <c r="D1397" t="str">
        <f t="shared" si="46"/>
        <v>()</v>
      </c>
      <c r="E1397" s="22"/>
      <c r="F1397" s="60" t="e">
        <f t="shared" si="48"/>
        <v>#N/A</v>
      </c>
      <c r="G1397" s="22"/>
      <c r="H1397" s="22" t="e">
        <v>#REF!</v>
      </c>
    </row>
    <row r="1398" spans="1:8">
      <c r="A1398" s="6">
        <v>1397</v>
      </c>
      <c r="B1398" s="7" t="s">
        <v>1848</v>
      </c>
      <c r="C1398" s="22"/>
      <c r="D1398" t="str">
        <f t="shared" si="46"/>
        <v>()</v>
      </c>
      <c r="E1398" s="22"/>
      <c r="F1398" s="60" t="e">
        <f t="shared" si="48"/>
        <v>#N/A</v>
      </c>
      <c r="G1398" s="22"/>
      <c r="H1398" s="22" t="e">
        <v>#REF!</v>
      </c>
    </row>
    <row r="1399" spans="1:8">
      <c r="A1399" s="6">
        <v>1398</v>
      </c>
      <c r="B1399" s="7" t="s">
        <v>1849</v>
      </c>
      <c r="C1399" s="22"/>
      <c r="D1399" t="str">
        <f t="shared" si="46"/>
        <v>()</v>
      </c>
      <c r="E1399" s="22"/>
      <c r="F1399" s="60" t="e">
        <f t="shared" si="48"/>
        <v>#N/A</v>
      </c>
      <c r="G1399" s="22"/>
      <c r="H1399" s="22" t="e">
        <v>#REF!</v>
      </c>
    </row>
    <row r="1400" spans="1:8">
      <c r="A1400" s="6">
        <v>1399</v>
      </c>
      <c r="B1400" s="7" t="s">
        <v>1850</v>
      </c>
      <c r="C1400" s="22"/>
      <c r="D1400" t="str">
        <f t="shared" si="46"/>
        <v>()</v>
      </c>
      <c r="E1400" s="22"/>
      <c r="F1400" s="60" t="e">
        <f t="shared" si="48"/>
        <v>#N/A</v>
      </c>
      <c r="G1400" s="22"/>
      <c r="H1400" s="22" t="e">
        <v>#REF!</v>
      </c>
    </row>
    <row r="1401" spans="1:8">
      <c r="A1401" s="6">
        <v>1400</v>
      </c>
      <c r="B1401" s="7" t="s">
        <v>1851</v>
      </c>
      <c r="C1401" s="22"/>
      <c r="D1401" t="str">
        <f t="shared" si="46"/>
        <v>()</v>
      </c>
      <c r="E1401" s="22"/>
      <c r="F1401" s="60" t="e">
        <f t="shared" si="48"/>
        <v>#N/A</v>
      </c>
      <c r="G1401" s="22"/>
      <c r="H1401" s="22" t="e">
        <v>#REF!</v>
      </c>
    </row>
    <row r="1402" spans="1:8">
      <c r="A1402" s="6">
        <v>1401</v>
      </c>
      <c r="B1402" s="7" t="s">
        <v>1852</v>
      </c>
      <c r="C1402" s="22"/>
      <c r="D1402" t="str">
        <f t="shared" si="46"/>
        <v>()</v>
      </c>
      <c r="E1402" s="22"/>
      <c r="F1402" s="60" t="e">
        <f t="shared" si="48"/>
        <v>#N/A</v>
      </c>
      <c r="G1402" s="22"/>
      <c r="H1402" s="22" t="e">
        <v>#REF!</v>
      </c>
    </row>
    <row r="1403" spans="1:8">
      <c r="A1403" s="6">
        <v>1402</v>
      </c>
      <c r="B1403" s="7" t="s">
        <v>1853</v>
      </c>
      <c r="C1403" s="22"/>
      <c r="D1403" t="str">
        <f t="shared" si="46"/>
        <v>()</v>
      </c>
      <c r="E1403" s="22"/>
      <c r="F1403" s="60" t="e">
        <f t="shared" si="48"/>
        <v>#N/A</v>
      </c>
      <c r="G1403" s="22"/>
      <c r="H1403" s="22" t="e">
        <v>#REF!</v>
      </c>
    </row>
    <row r="1404" spans="1:8">
      <c r="A1404" s="6">
        <v>1403</v>
      </c>
      <c r="B1404" s="7" t="s">
        <v>1854</v>
      </c>
      <c r="C1404" s="22"/>
      <c r="D1404" t="str">
        <f t="shared" si="46"/>
        <v>()</v>
      </c>
      <c r="E1404" s="22"/>
      <c r="F1404" s="60" t="e">
        <f t="shared" si="48"/>
        <v>#N/A</v>
      </c>
      <c r="G1404" s="22"/>
      <c r="H1404" s="22" t="e">
        <v>#REF!</v>
      </c>
    </row>
    <row r="1405" spans="1:8">
      <c r="A1405" s="6">
        <v>1404</v>
      </c>
      <c r="B1405" s="7" t="s">
        <v>1855</v>
      </c>
      <c r="C1405" s="22"/>
      <c r="D1405" t="str">
        <f t="shared" si="46"/>
        <v>()</v>
      </c>
      <c r="E1405" s="22"/>
      <c r="F1405" s="60" t="e">
        <f t="shared" si="48"/>
        <v>#N/A</v>
      </c>
      <c r="G1405" s="22"/>
      <c r="H1405" s="22" t="e">
        <v>#REF!</v>
      </c>
    </row>
    <row r="1406" spans="1:8">
      <c r="A1406" s="6">
        <v>1405</v>
      </c>
      <c r="B1406" s="7" t="s">
        <v>1856</v>
      </c>
      <c r="C1406" s="22"/>
      <c r="D1406" t="str">
        <f t="shared" si="46"/>
        <v>()</v>
      </c>
      <c r="E1406" s="22"/>
      <c r="F1406" s="60" t="e">
        <f t="shared" si="48"/>
        <v>#N/A</v>
      </c>
      <c r="G1406" s="22"/>
      <c r="H1406" s="22" t="e">
        <v>#REF!</v>
      </c>
    </row>
    <row r="1407" spans="1:8">
      <c r="A1407" s="6">
        <v>1406</v>
      </c>
      <c r="B1407" s="7" t="s">
        <v>1857</v>
      </c>
      <c r="C1407" s="22"/>
      <c r="D1407" t="str">
        <f t="shared" si="46"/>
        <v>()</v>
      </c>
      <c r="E1407" s="22"/>
      <c r="F1407" s="60" t="e">
        <f t="shared" si="48"/>
        <v>#N/A</v>
      </c>
      <c r="G1407" s="22"/>
      <c r="H1407" s="22" t="e">
        <v>#REF!</v>
      </c>
    </row>
    <row r="1408" spans="1:8">
      <c r="A1408" s="6">
        <v>1407</v>
      </c>
      <c r="B1408" s="7" t="s">
        <v>1858</v>
      </c>
      <c r="C1408" s="22"/>
      <c r="D1408" t="str">
        <f t="shared" si="46"/>
        <v>()</v>
      </c>
      <c r="E1408" s="22"/>
      <c r="F1408" s="60" t="e">
        <f t="shared" si="48"/>
        <v>#N/A</v>
      </c>
      <c r="G1408" s="22"/>
      <c r="H1408" s="22" t="e">
        <v>#REF!</v>
      </c>
    </row>
    <row r="1409" spans="1:8">
      <c r="A1409" s="6">
        <v>1408</v>
      </c>
      <c r="B1409" s="7" t="s">
        <v>1859</v>
      </c>
      <c r="C1409" s="22"/>
      <c r="D1409" t="str">
        <f t="shared" si="46"/>
        <v>()</v>
      </c>
      <c r="E1409" s="22"/>
      <c r="F1409" s="60" t="e">
        <f t="shared" si="48"/>
        <v>#N/A</v>
      </c>
      <c r="G1409" s="22"/>
      <c r="H1409" s="22" t="e">
        <v>#REF!</v>
      </c>
    </row>
    <row r="1410" spans="1:8">
      <c r="A1410" s="6">
        <v>1409</v>
      </c>
      <c r="B1410" s="7" t="s">
        <v>1860</v>
      </c>
      <c r="C1410" s="22"/>
      <c r="D1410" t="str">
        <f t="shared" si="46"/>
        <v>()</v>
      </c>
      <c r="E1410" s="22"/>
      <c r="F1410" s="60" t="e">
        <f t="shared" si="48"/>
        <v>#N/A</v>
      </c>
      <c r="G1410" s="22"/>
      <c r="H1410" s="22" t="e">
        <v>#REF!</v>
      </c>
    </row>
    <row r="1411" spans="1:8">
      <c r="A1411" s="6">
        <v>1410</v>
      </c>
      <c r="B1411" s="7" t="s">
        <v>1861</v>
      </c>
      <c r="C1411" s="22"/>
      <c r="D1411" t="str">
        <f t="shared" ref="D1411:D1474" si="49">S1411&amp;"("&amp;T1411&amp;")"</f>
        <v>()</v>
      </c>
      <c r="E1411" s="22"/>
      <c r="F1411" s="60" t="e">
        <f t="shared" si="48"/>
        <v>#N/A</v>
      </c>
      <c r="G1411" s="22"/>
      <c r="H1411" s="22" t="e">
        <v>#REF!</v>
      </c>
    </row>
    <row r="1412" spans="1:8">
      <c r="A1412" s="6">
        <v>1411</v>
      </c>
      <c r="B1412" s="7" t="s">
        <v>1862</v>
      </c>
      <c r="C1412" s="22"/>
      <c r="D1412" t="str">
        <f t="shared" si="49"/>
        <v>()</v>
      </c>
      <c r="E1412" s="22"/>
      <c r="F1412" s="60" t="e">
        <f t="shared" ref="F1412:F1475" si="50">VLOOKUP(E1412,$N$2:$O$49,2,FALSE)</f>
        <v>#N/A</v>
      </c>
      <c r="G1412" s="22"/>
      <c r="H1412" s="22" t="e">
        <v>#REF!</v>
      </c>
    </row>
    <row r="1413" spans="1:8">
      <c r="A1413" s="6">
        <v>1412</v>
      </c>
      <c r="B1413" s="7" t="s">
        <v>1863</v>
      </c>
      <c r="C1413" s="22"/>
      <c r="D1413" t="str">
        <f t="shared" si="49"/>
        <v>()</v>
      </c>
      <c r="E1413" s="22"/>
      <c r="F1413" s="60" t="e">
        <f t="shared" si="50"/>
        <v>#N/A</v>
      </c>
      <c r="G1413" s="22"/>
      <c r="H1413" s="22" t="e">
        <v>#REF!</v>
      </c>
    </row>
    <row r="1414" spans="1:8">
      <c r="A1414" s="6">
        <v>1413</v>
      </c>
      <c r="B1414" s="7" t="s">
        <v>1864</v>
      </c>
      <c r="C1414" s="22"/>
      <c r="D1414" t="str">
        <f t="shared" si="49"/>
        <v>()</v>
      </c>
      <c r="E1414" s="22"/>
      <c r="F1414" s="60" t="e">
        <f t="shared" si="50"/>
        <v>#N/A</v>
      </c>
      <c r="G1414" s="22"/>
      <c r="H1414" s="22" t="e">
        <v>#REF!</v>
      </c>
    </row>
    <row r="1415" spans="1:8">
      <c r="A1415" s="6">
        <v>1414</v>
      </c>
      <c r="B1415" s="7" t="s">
        <v>1865</v>
      </c>
      <c r="C1415" s="22"/>
      <c r="D1415" t="str">
        <f t="shared" si="49"/>
        <v>()</v>
      </c>
      <c r="E1415" s="22"/>
      <c r="F1415" s="60" t="e">
        <f t="shared" si="50"/>
        <v>#N/A</v>
      </c>
      <c r="G1415" s="22"/>
      <c r="H1415" s="22" t="e">
        <v>#REF!</v>
      </c>
    </row>
    <row r="1416" spans="1:8">
      <c r="A1416" s="6">
        <v>1415</v>
      </c>
      <c r="B1416" s="7" t="s">
        <v>1866</v>
      </c>
      <c r="C1416" s="22"/>
      <c r="D1416" t="str">
        <f t="shared" si="49"/>
        <v>()</v>
      </c>
      <c r="E1416" s="22"/>
      <c r="F1416" s="60" t="e">
        <f t="shared" si="50"/>
        <v>#N/A</v>
      </c>
      <c r="G1416" s="22"/>
      <c r="H1416" s="22" t="e">
        <v>#REF!</v>
      </c>
    </row>
    <row r="1417" spans="1:8">
      <c r="A1417" s="6">
        <v>1416</v>
      </c>
      <c r="B1417" s="7" t="s">
        <v>1867</v>
      </c>
      <c r="C1417" s="22"/>
      <c r="D1417" t="str">
        <f t="shared" si="49"/>
        <v>()</v>
      </c>
      <c r="E1417" s="22"/>
      <c r="F1417" s="60" t="e">
        <f t="shared" si="50"/>
        <v>#N/A</v>
      </c>
      <c r="G1417" s="22"/>
      <c r="H1417" s="22" t="e">
        <v>#REF!</v>
      </c>
    </row>
    <row r="1418" spans="1:8">
      <c r="A1418" s="6">
        <v>1417</v>
      </c>
      <c r="B1418" s="7" t="s">
        <v>1868</v>
      </c>
      <c r="C1418" s="22"/>
      <c r="D1418" t="str">
        <f t="shared" si="49"/>
        <v>()</v>
      </c>
      <c r="E1418" s="22"/>
      <c r="F1418" s="60" t="e">
        <f t="shared" si="50"/>
        <v>#N/A</v>
      </c>
      <c r="G1418" s="22"/>
      <c r="H1418" s="22" t="e">
        <v>#REF!</v>
      </c>
    </row>
    <row r="1419" spans="1:8">
      <c r="A1419" s="6">
        <v>1418</v>
      </c>
      <c r="B1419" s="7" t="s">
        <v>1869</v>
      </c>
      <c r="C1419" s="22"/>
      <c r="D1419" t="str">
        <f t="shared" si="49"/>
        <v>()</v>
      </c>
      <c r="E1419" s="22"/>
      <c r="F1419" s="60" t="e">
        <f t="shared" si="50"/>
        <v>#N/A</v>
      </c>
      <c r="G1419" s="22"/>
      <c r="H1419" s="22" t="e">
        <v>#REF!</v>
      </c>
    </row>
    <row r="1420" spans="1:8">
      <c r="A1420" s="6">
        <v>1419</v>
      </c>
      <c r="B1420" s="7" t="s">
        <v>1870</v>
      </c>
      <c r="C1420" s="22"/>
      <c r="D1420" t="str">
        <f t="shared" si="49"/>
        <v>()</v>
      </c>
      <c r="E1420" s="22"/>
      <c r="F1420" s="60" t="e">
        <f t="shared" si="50"/>
        <v>#N/A</v>
      </c>
      <c r="G1420" s="22"/>
      <c r="H1420" s="22" t="e">
        <v>#REF!</v>
      </c>
    </row>
    <row r="1421" spans="1:8">
      <c r="A1421" s="6">
        <v>1420</v>
      </c>
      <c r="B1421" s="7" t="s">
        <v>1871</v>
      </c>
      <c r="C1421" s="22"/>
      <c r="D1421" t="str">
        <f t="shared" si="49"/>
        <v>()</v>
      </c>
      <c r="E1421" s="22"/>
      <c r="F1421" s="60" t="e">
        <f t="shared" si="50"/>
        <v>#N/A</v>
      </c>
      <c r="G1421" s="22"/>
      <c r="H1421" s="22" t="e">
        <v>#REF!</v>
      </c>
    </row>
    <row r="1422" spans="1:8">
      <c r="A1422" s="6">
        <v>1421</v>
      </c>
      <c r="B1422" s="7" t="s">
        <v>1872</v>
      </c>
      <c r="C1422" s="22"/>
      <c r="D1422" t="str">
        <f t="shared" si="49"/>
        <v>()</v>
      </c>
      <c r="E1422" s="22"/>
      <c r="F1422" s="60" t="e">
        <f t="shared" si="50"/>
        <v>#N/A</v>
      </c>
      <c r="G1422" s="22"/>
      <c r="H1422" s="22" t="e">
        <v>#REF!</v>
      </c>
    </row>
    <row r="1423" spans="1:8">
      <c r="A1423" s="6">
        <v>1422</v>
      </c>
      <c r="B1423" s="7" t="s">
        <v>1873</v>
      </c>
      <c r="C1423" s="22"/>
      <c r="D1423" t="str">
        <f t="shared" si="49"/>
        <v>()</v>
      </c>
      <c r="E1423" s="22"/>
      <c r="F1423" s="60" t="e">
        <f t="shared" si="50"/>
        <v>#N/A</v>
      </c>
      <c r="G1423" s="22"/>
      <c r="H1423" s="22" t="e">
        <v>#REF!</v>
      </c>
    </row>
    <row r="1424" spans="1:8">
      <c r="A1424" s="6">
        <v>1423</v>
      </c>
      <c r="B1424" s="7" t="s">
        <v>1874</v>
      </c>
      <c r="C1424" s="22"/>
      <c r="D1424" t="str">
        <f t="shared" si="49"/>
        <v>()</v>
      </c>
      <c r="E1424" s="22"/>
      <c r="F1424" s="60" t="e">
        <f t="shared" si="50"/>
        <v>#N/A</v>
      </c>
      <c r="G1424" s="22"/>
      <c r="H1424" s="22" t="e">
        <v>#REF!</v>
      </c>
    </row>
    <row r="1425" spans="1:8">
      <c r="A1425" s="6">
        <v>1424</v>
      </c>
      <c r="B1425" s="7" t="s">
        <v>1875</v>
      </c>
      <c r="C1425" s="22"/>
      <c r="D1425" t="str">
        <f t="shared" si="49"/>
        <v>()</v>
      </c>
      <c r="E1425" s="22"/>
      <c r="F1425" s="60" t="e">
        <f t="shared" si="50"/>
        <v>#N/A</v>
      </c>
      <c r="G1425" s="22"/>
      <c r="H1425" s="22" t="e">
        <v>#REF!</v>
      </c>
    </row>
    <row r="1426" spans="1:8">
      <c r="A1426" s="6">
        <v>1425</v>
      </c>
      <c r="B1426" s="7" t="s">
        <v>1876</v>
      </c>
      <c r="C1426" s="22"/>
      <c r="D1426" t="str">
        <f t="shared" si="49"/>
        <v>()</v>
      </c>
      <c r="E1426" s="22"/>
      <c r="F1426" s="60" t="e">
        <f t="shared" si="50"/>
        <v>#N/A</v>
      </c>
      <c r="G1426" s="22"/>
      <c r="H1426" s="22" t="e">
        <v>#REF!</v>
      </c>
    </row>
    <row r="1427" spans="1:8">
      <c r="A1427" s="6">
        <v>1426</v>
      </c>
      <c r="B1427" s="7" t="s">
        <v>1877</v>
      </c>
      <c r="C1427" s="22"/>
      <c r="D1427" t="str">
        <f t="shared" si="49"/>
        <v>()</v>
      </c>
      <c r="E1427" s="22"/>
      <c r="F1427" s="60" t="e">
        <f t="shared" si="50"/>
        <v>#N/A</v>
      </c>
      <c r="G1427" s="22"/>
      <c r="H1427" s="22" t="e">
        <v>#REF!</v>
      </c>
    </row>
    <row r="1428" spans="1:8">
      <c r="A1428" s="6">
        <v>1427</v>
      </c>
      <c r="B1428" s="7" t="s">
        <v>1878</v>
      </c>
      <c r="C1428" s="22"/>
      <c r="D1428" t="str">
        <f t="shared" si="49"/>
        <v>()</v>
      </c>
      <c r="E1428" s="22"/>
      <c r="F1428" s="60" t="e">
        <f t="shared" si="50"/>
        <v>#N/A</v>
      </c>
      <c r="G1428" s="22"/>
      <c r="H1428" s="22" t="e">
        <v>#REF!</v>
      </c>
    </row>
    <row r="1429" spans="1:8">
      <c r="A1429" s="6">
        <v>1428</v>
      </c>
      <c r="B1429" s="7" t="s">
        <v>1879</v>
      </c>
      <c r="C1429" s="22"/>
      <c r="D1429" t="str">
        <f t="shared" si="49"/>
        <v>()</v>
      </c>
      <c r="E1429" s="22"/>
      <c r="F1429" s="60" t="e">
        <f t="shared" si="50"/>
        <v>#N/A</v>
      </c>
      <c r="G1429" s="22"/>
      <c r="H1429" s="22" t="e">
        <v>#REF!</v>
      </c>
    </row>
    <row r="1430" spans="1:8">
      <c r="A1430" s="6">
        <v>1429</v>
      </c>
      <c r="B1430" s="7" t="s">
        <v>1880</v>
      </c>
      <c r="C1430" s="22"/>
      <c r="D1430" t="str">
        <f t="shared" si="49"/>
        <v>()</v>
      </c>
      <c r="E1430" s="22"/>
      <c r="F1430" s="60" t="e">
        <f t="shared" si="50"/>
        <v>#N/A</v>
      </c>
      <c r="G1430" s="22"/>
      <c r="H1430" s="22" t="e">
        <v>#REF!</v>
      </c>
    </row>
    <row r="1431" spans="1:8">
      <c r="A1431" s="6">
        <v>1430</v>
      </c>
      <c r="B1431" s="7" t="s">
        <v>1881</v>
      </c>
      <c r="C1431" s="22"/>
      <c r="D1431" t="str">
        <f t="shared" si="49"/>
        <v>()</v>
      </c>
      <c r="E1431" s="22"/>
      <c r="F1431" s="60" t="e">
        <f t="shared" si="50"/>
        <v>#N/A</v>
      </c>
      <c r="G1431" s="22"/>
      <c r="H1431" s="22" t="e">
        <v>#REF!</v>
      </c>
    </row>
    <row r="1432" spans="1:8">
      <c r="A1432" s="6">
        <v>1431</v>
      </c>
      <c r="B1432" s="7" t="s">
        <v>1882</v>
      </c>
      <c r="C1432" s="22"/>
      <c r="D1432" t="str">
        <f t="shared" si="49"/>
        <v>()</v>
      </c>
      <c r="E1432" s="22"/>
      <c r="F1432" s="60" t="e">
        <f t="shared" si="50"/>
        <v>#N/A</v>
      </c>
      <c r="G1432" s="22"/>
      <c r="H1432" s="22" t="e">
        <v>#REF!</v>
      </c>
    </row>
    <row r="1433" spans="1:8">
      <c r="A1433" s="6">
        <v>1432</v>
      </c>
      <c r="B1433" s="7" t="s">
        <v>1883</v>
      </c>
      <c r="C1433" s="22"/>
      <c r="D1433" t="str">
        <f t="shared" si="49"/>
        <v>()</v>
      </c>
      <c r="E1433" s="22"/>
      <c r="F1433" s="60" t="e">
        <f t="shared" si="50"/>
        <v>#N/A</v>
      </c>
      <c r="G1433" s="22"/>
      <c r="H1433" s="22" t="e">
        <v>#REF!</v>
      </c>
    </row>
    <row r="1434" spans="1:8">
      <c r="A1434" s="6">
        <v>1433</v>
      </c>
      <c r="B1434" s="7" t="s">
        <v>1884</v>
      </c>
      <c r="C1434" s="22"/>
      <c r="D1434" t="str">
        <f t="shared" si="49"/>
        <v>()</v>
      </c>
      <c r="E1434" s="22"/>
      <c r="F1434" s="60" t="e">
        <f t="shared" si="50"/>
        <v>#N/A</v>
      </c>
      <c r="G1434" s="22"/>
      <c r="H1434" s="22" t="e">
        <v>#REF!</v>
      </c>
    </row>
    <row r="1435" spans="1:8">
      <c r="A1435" s="6">
        <v>1434</v>
      </c>
      <c r="B1435" s="7" t="s">
        <v>1885</v>
      </c>
      <c r="C1435" s="22"/>
      <c r="D1435" t="str">
        <f t="shared" si="49"/>
        <v>()</v>
      </c>
      <c r="E1435" s="22"/>
      <c r="F1435" s="60" t="e">
        <f t="shared" si="50"/>
        <v>#N/A</v>
      </c>
      <c r="G1435" s="22"/>
      <c r="H1435" s="22" t="e">
        <v>#REF!</v>
      </c>
    </row>
    <row r="1436" spans="1:8">
      <c r="A1436" s="6">
        <v>1435</v>
      </c>
      <c r="B1436" s="7" t="s">
        <v>1886</v>
      </c>
      <c r="C1436" s="22"/>
      <c r="D1436" t="str">
        <f t="shared" si="49"/>
        <v>()</v>
      </c>
      <c r="E1436" s="22"/>
      <c r="F1436" s="60" t="e">
        <f t="shared" si="50"/>
        <v>#N/A</v>
      </c>
      <c r="G1436" s="22"/>
      <c r="H1436" s="22" t="e">
        <v>#REF!</v>
      </c>
    </row>
    <row r="1437" spans="1:8">
      <c r="A1437" s="6">
        <v>1436</v>
      </c>
      <c r="B1437" s="7" t="s">
        <v>1887</v>
      </c>
      <c r="C1437" s="22"/>
      <c r="D1437" t="str">
        <f t="shared" si="49"/>
        <v>()</v>
      </c>
      <c r="E1437" s="22"/>
      <c r="F1437" s="60" t="e">
        <f t="shared" si="50"/>
        <v>#N/A</v>
      </c>
      <c r="G1437" s="22"/>
      <c r="H1437" s="22" t="e">
        <v>#REF!</v>
      </c>
    </row>
    <row r="1438" spans="1:8">
      <c r="A1438" s="6">
        <v>1437</v>
      </c>
      <c r="B1438" s="7" t="s">
        <v>1888</v>
      </c>
      <c r="C1438" s="22"/>
      <c r="D1438" t="str">
        <f t="shared" si="49"/>
        <v>()</v>
      </c>
      <c r="E1438" s="22"/>
      <c r="F1438" s="60" t="e">
        <f t="shared" si="50"/>
        <v>#N/A</v>
      </c>
      <c r="G1438" s="22"/>
      <c r="H1438" s="22" t="e">
        <v>#REF!</v>
      </c>
    </row>
    <row r="1439" spans="1:8">
      <c r="A1439" s="6">
        <v>1438</v>
      </c>
      <c r="B1439" s="7" t="s">
        <v>1889</v>
      </c>
      <c r="C1439" s="22"/>
      <c r="D1439" t="str">
        <f t="shared" si="49"/>
        <v>()</v>
      </c>
      <c r="E1439" s="22"/>
      <c r="F1439" s="60" t="e">
        <f t="shared" si="50"/>
        <v>#N/A</v>
      </c>
      <c r="G1439" s="22"/>
      <c r="H1439" s="22" t="e">
        <v>#REF!</v>
      </c>
    </row>
    <row r="1440" spans="1:8">
      <c r="A1440" s="6">
        <v>1439</v>
      </c>
      <c r="B1440" s="7" t="s">
        <v>1890</v>
      </c>
      <c r="C1440" s="22"/>
      <c r="D1440" t="str">
        <f t="shared" si="49"/>
        <v>()</v>
      </c>
      <c r="E1440" s="22"/>
      <c r="F1440" s="60" t="e">
        <f t="shared" si="50"/>
        <v>#N/A</v>
      </c>
      <c r="G1440" s="22"/>
      <c r="H1440" s="22" t="e">
        <v>#REF!</v>
      </c>
    </row>
    <row r="1441" spans="1:8">
      <c r="A1441" s="6">
        <v>1440</v>
      </c>
      <c r="B1441" s="7" t="s">
        <v>1891</v>
      </c>
      <c r="C1441" s="22"/>
      <c r="D1441" t="str">
        <f t="shared" si="49"/>
        <v>()</v>
      </c>
      <c r="E1441" s="22"/>
      <c r="F1441" s="60" t="e">
        <f t="shared" si="50"/>
        <v>#N/A</v>
      </c>
      <c r="G1441" s="22"/>
      <c r="H1441" s="22" t="e">
        <v>#REF!</v>
      </c>
    </row>
    <row r="1442" spans="1:8">
      <c r="A1442" s="6">
        <v>1441</v>
      </c>
      <c r="B1442" s="7" t="s">
        <v>1892</v>
      </c>
      <c r="C1442" s="22"/>
      <c r="D1442" t="str">
        <f t="shared" si="49"/>
        <v>()</v>
      </c>
      <c r="E1442" s="22"/>
      <c r="F1442" s="60" t="e">
        <f t="shared" si="50"/>
        <v>#N/A</v>
      </c>
      <c r="G1442" s="22"/>
      <c r="H1442" s="22" t="e">
        <v>#REF!</v>
      </c>
    </row>
    <row r="1443" spans="1:8">
      <c r="A1443" s="6">
        <v>1442</v>
      </c>
      <c r="B1443" s="7" t="s">
        <v>1893</v>
      </c>
      <c r="C1443" s="22"/>
      <c r="D1443" t="str">
        <f t="shared" si="49"/>
        <v>()</v>
      </c>
      <c r="E1443" s="22"/>
      <c r="F1443" s="60" t="e">
        <f t="shared" si="50"/>
        <v>#N/A</v>
      </c>
      <c r="G1443" s="22"/>
      <c r="H1443" s="22" t="e">
        <v>#REF!</v>
      </c>
    </row>
    <row r="1444" spans="1:8">
      <c r="A1444" s="6">
        <v>1443</v>
      </c>
      <c r="B1444" s="7" t="s">
        <v>1894</v>
      </c>
      <c r="C1444" s="22"/>
      <c r="D1444" t="str">
        <f t="shared" si="49"/>
        <v>()</v>
      </c>
      <c r="E1444" s="22"/>
      <c r="F1444" s="60" t="e">
        <f t="shared" si="50"/>
        <v>#N/A</v>
      </c>
      <c r="G1444" s="22"/>
      <c r="H1444" s="22" t="e">
        <v>#REF!</v>
      </c>
    </row>
    <row r="1445" spans="1:8">
      <c r="A1445" s="6">
        <v>1444</v>
      </c>
      <c r="B1445" s="7" t="s">
        <v>1895</v>
      </c>
      <c r="C1445" s="22"/>
      <c r="D1445" t="str">
        <f t="shared" si="49"/>
        <v>()</v>
      </c>
      <c r="E1445" s="22"/>
      <c r="F1445" s="60" t="e">
        <f t="shared" si="50"/>
        <v>#N/A</v>
      </c>
      <c r="G1445" s="22"/>
      <c r="H1445" s="22" t="e">
        <v>#REF!</v>
      </c>
    </row>
    <row r="1446" spans="1:8">
      <c r="A1446" s="6">
        <v>1445</v>
      </c>
      <c r="B1446" s="7" t="s">
        <v>1896</v>
      </c>
      <c r="C1446" s="22"/>
      <c r="D1446" t="str">
        <f t="shared" si="49"/>
        <v>()</v>
      </c>
      <c r="E1446" s="22"/>
      <c r="F1446" s="60" t="e">
        <f t="shared" si="50"/>
        <v>#N/A</v>
      </c>
      <c r="G1446" s="22"/>
      <c r="H1446" s="22" t="e">
        <v>#REF!</v>
      </c>
    </row>
    <row r="1447" spans="1:8">
      <c r="A1447" s="6">
        <v>1446</v>
      </c>
      <c r="B1447" s="7" t="s">
        <v>1897</v>
      </c>
      <c r="C1447" s="22"/>
      <c r="D1447" t="str">
        <f t="shared" si="49"/>
        <v>()</v>
      </c>
      <c r="E1447" s="22"/>
      <c r="F1447" s="60" t="e">
        <f t="shared" si="50"/>
        <v>#N/A</v>
      </c>
      <c r="G1447" s="22"/>
      <c r="H1447" s="22" t="e">
        <v>#REF!</v>
      </c>
    </row>
    <row r="1448" spans="1:8">
      <c r="A1448" s="6">
        <v>1447</v>
      </c>
      <c r="B1448" s="7" t="s">
        <v>1898</v>
      </c>
      <c r="C1448" s="22"/>
      <c r="D1448" t="str">
        <f t="shared" si="49"/>
        <v>()</v>
      </c>
      <c r="E1448" s="22"/>
      <c r="F1448" s="60" t="e">
        <f t="shared" si="50"/>
        <v>#N/A</v>
      </c>
      <c r="G1448" s="22"/>
      <c r="H1448" s="22" t="e">
        <v>#REF!</v>
      </c>
    </row>
    <row r="1449" spans="1:8">
      <c r="A1449" s="6">
        <v>1448</v>
      </c>
      <c r="B1449" s="7" t="s">
        <v>1899</v>
      </c>
      <c r="C1449" s="22"/>
      <c r="D1449" t="str">
        <f t="shared" si="49"/>
        <v>()</v>
      </c>
      <c r="E1449" s="22"/>
      <c r="F1449" s="60" t="e">
        <f t="shared" si="50"/>
        <v>#N/A</v>
      </c>
      <c r="G1449" s="22"/>
      <c r="H1449" s="22" t="e">
        <v>#REF!</v>
      </c>
    </row>
    <row r="1450" spans="1:8">
      <c r="A1450" s="6">
        <v>1449</v>
      </c>
      <c r="B1450" s="7" t="s">
        <v>1900</v>
      </c>
      <c r="C1450" s="22"/>
      <c r="D1450" t="str">
        <f t="shared" si="49"/>
        <v>()</v>
      </c>
      <c r="E1450" s="22"/>
      <c r="F1450" s="60" t="e">
        <f t="shared" si="50"/>
        <v>#N/A</v>
      </c>
      <c r="G1450" s="22"/>
      <c r="H1450" s="22" t="e">
        <v>#REF!</v>
      </c>
    </row>
    <row r="1451" spans="1:8">
      <c r="A1451" s="6">
        <v>1450</v>
      </c>
      <c r="B1451" s="7" t="s">
        <v>1901</v>
      </c>
      <c r="C1451" s="22"/>
      <c r="D1451" t="str">
        <f t="shared" si="49"/>
        <v>()</v>
      </c>
      <c r="E1451" s="22"/>
      <c r="F1451" s="60" t="e">
        <f t="shared" si="50"/>
        <v>#N/A</v>
      </c>
      <c r="G1451" s="22"/>
      <c r="H1451" s="22" t="e">
        <v>#REF!</v>
      </c>
    </row>
    <row r="1452" spans="1:8">
      <c r="A1452" s="6">
        <v>1451</v>
      </c>
      <c r="B1452" s="7" t="s">
        <v>1902</v>
      </c>
      <c r="C1452" s="22"/>
      <c r="D1452" t="str">
        <f t="shared" si="49"/>
        <v>()</v>
      </c>
      <c r="E1452" s="22"/>
      <c r="F1452" s="60" t="e">
        <f t="shared" si="50"/>
        <v>#N/A</v>
      </c>
      <c r="G1452" s="22"/>
      <c r="H1452" s="22" t="e">
        <v>#REF!</v>
      </c>
    </row>
    <row r="1453" spans="1:8">
      <c r="A1453" s="6">
        <v>1452</v>
      </c>
      <c r="B1453" s="7" t="s">
        <v>1903</v>
      </c>
      <c r="C1453" s="22"/>
      <c r="D1453" t="str">
        <f t="shared" si="49"/>
        <v>()</v>
      </c>
      <c r="E1453" s="22"/>
      <c r="F1453" s="60" t="e">
        <f t="shared" si="50"/>
        <v>#N/A</v>
      </c>
      <c r="G1453" s="22"/>
      <c r="H1453" s="22" t="e">
        <v>#REF!</v>
      </c>
    </row>
    <row r="1454" spans="1:8">
      <c r="A1454" s="6">
        <v>1453</v>
      </c>
      <c r="B1454" s="7" t="s">
        <v>1904</v>
      </c>
      <c r="C1454" s="22"/>
      <c r="D1454" t="str">
        <f t="shared" si="49"/>
        <v>()</v>
      </c>
      <c r="E1454" s="22"/>
      <c r="F1454" s="60" t="e">
        <f t="shared" si="50"/>
        <v>#N/A</v>
      </c>
      <c r="G1454" s="22"/>
      <c r="H1454" s="22" t="e">
        <v>#REF!</v>
      </c>
    </row>
    <row r="1455" spans="1:8">
      <c r="A1455" s="6">
        <v>1454</v>
      </c>
      <c r="B1455" s="7" t="s">
        <v>1905</v>
      </c>
      <c r="C1455" s="22"/>
      <c r="D1455" t="str">
        <f t="shared" si="49"/>
        <v>()</v>
      </c>
      <c r="E1455" s="22"/>
      <c r="F1455" s="60" t="e">
        <f t="shared" si="50"/>
        <v>#N/A</v>
      </c>
      <c r="G1455" s="22"/>
      <c r="H1455" s="22" t="e">
        <v>#REF!</v>
      </c>
    </row>
    <row r="1456" spans="1:8">
      <c r="A1456" s="6">
        <v>1455</v>
      </c>
      <c r="B1456" s="7" t="s">
        <v>1906</v>
      </c>
      <c r="C1456" s="22"/>
      <c r="D1456" t="str">
        <f t="shared" si="49"/>
        <v>()</v>
      </c>
      <c r="E1456" s="22"/>
      <c r="F1456" s="60" t="e">
        <f t="shared" si="50"/>
        <v>#N/A</v>
      </c>
      <c r="G1456" s="22"/>
      <c r="H1456" s="22" t="e">
        <v>#REF!</v>
      </c>
    </row>
    <row r="1457" spans="1:8">
      <c r="A1457" s="6">
        <v>1456</v>
      </c>
      <c r="B1457" s="7" t="s">
        <v>1907</v>
      </c>
      <c r="C1457" s="22"/>
      <c r="D1457" t="str">
        <f t="shared" si="49"/>
        <v>()</v>
      </c>
      <c r="E1457" s="22"/>
      <c r="F1457" s="60" t="e">
        <f t="shared" si="50"/>
        <v>#N/A</v>
      </c>
      <c r="G1457" s="22"/>
      <c r="H1457" s="22" t="e">
        <v>#REF!</v>
      </c>
    </row>
    <row r="1458" spans="1:8">
      <c r="A1458" s="6">
        <v>1457</v>
      </c>
      <c r="B1458" s="7" t="s">
        <v>1908</v>
      </c>
      <c r="C1458" s="22"/>
      <c r="D1458" t="str">
        <f t="shared" si="49"/>
        <v>()</v>
      </c>
      <c r="E1458" s="22"/>
      <c r="F1458" s="60" t="e">
        <f t="shared" si="50"/>
        <v>#N/A</v>
      </c>
      <c r="G1458" s="22"/>
      <c r="H1458" s="22" t="e">
        <v>#REF!</v>
      </c>
    </row>
    <row r="1459" spans="1:8">
      <c r="A1459" s="6">
        <v>1458</v>
      </c>
      <c r="B1459" s="7" t="s">
        <v>1909</v>
      </c>
      <c r="C1459" s="22"/>
      <c r="D1459" t="str">
        <f t="shared" si="49"/>
        <v>()</v>
      </c>
      <c r="E1459" s="22"/>
      <c r="F1459" s="60" t="e">
        <f t="shared" si="50"/>
        <v>#N/A</v>
      </c>
      <c r="G1459" s="22"/>
      <c r="H1459" s="22" t="e">
        <v>#REF!</v>
      </c>
    </row>
    <row r="1460" spans="1:8">
      <c r="A1460" s="6">
        <v>1459</v>
      </c>
      <c r="B1460" s="7" t="s">
        <v>1910</v>
      </c>
      <c r="C1460" s="22"/>
      <c r="D1460" t="str">
        <f t="shared" si="49"/>
        <v>()</v>
      </c>
      <c r="E1460" s="22"/>
      <c r="F1460" s="60" t="e">
        <f t="shared" si="50"/>
        <v>#N/A</v>
      </c>
      <c r="G1460" s="22"/>
      <c r="H1460" s="22" t="e">
        <v>#REF!</v>
      </c>
    </row>
    <row r="1461" spans="1:8">
      <c r="A1461" s="6">
        <v>1460</v>
      </c>
      <c r="B1461" s="7" t="s">
        <v>1911</v>
      </c>
      <c r="C1461" s="22"/>
      <c r="D1461" t="str">
        <f t="shared" si="49"/>
        <v>()</v>
      </c>
      <c r="E1461" s="22"/>
      <c r="F1461" s="60" t="e">
        <f t="shared" si="50"/>
        <v>#N/A</v>
      </c>
      <c r="G1461" s="22"/>
      <c r="H1461" s="22" t="e">
        <v>#REF!</v>
      </c>
    </row>
    <row r="1462" spans="1:8">
      <c r="A1462" s="6">
        <v>1461</v>
      </c>
      <c r="B1462" s="7" t="s">
        <v>1912</v>
      </c>
      <c r="C1462" s="22"/>
      <c r="D1462" t="str">
        <f t="shared" si="49"/>
        <v>()</v>
      </c>
      <c r="E1462" s="22"/>
      <c r="F1462" s="60" t="e">
        <f t="shared" si="50"/>
        <v>#N/A</v>
      </c>
      <c r="G1462" s="22"/>
      <c r="H1462" s="22" t="e">
        <v>#REF!</v>
      </c>
    </row>
    <row r="1463" spans="1:8">
      <c r="A1463" s="6">
        <v>1462</v>
      </c>
      <c r="B1463" s="7" t="s">
        <v>1913</v>
      </c>
      <c r="C1463" s="22"/>
      <c r="D1463" t="str">
        <f t="shared" si="49"/>
        <v>()</v>
      </c>
      <c r="E1463" s="22"/>
      <c r="F1463" s="60" t="e">
        <f t="shared" si="50"/>
        <v>#N/A</v>
      </c>
      <c r="G1463" s="22"/>
      <c r="H1463" s="22" t="e">
        <v>#REF!</v>
      </c>
    </row>
    <row r="1464" spans="1:8">
      <c r="A1464" s="6">
        <v>1463</v>
      </c>
      <c r="B1464" s="7" t="s">
        <v>1914</v>
      </c>
      <c r="C1464" s="22"/>
      <c r="D1464" t="str">
        <f t="shared" si="49"/>
        <v>()</v>
      </c>
      <c r="E1464" s="22"/>
      <c r="F1464" s="60" t="e">
        <f t="shared" si="50"/>
        <v>#N/A</v>
      </c>
      <c r="G1464" s="22"/>
      <c r="H1464" s="22" t="e">
        <v>#REF!</v>
      </c>
    </row>
    <row r="1465" spans="1:8">
      <c r="A1465" s="6">
        <v>1464</v>
      </c>
      <c r="B1465" s="7" t="s">
        <v>1915</v>
      </c>
      <c r="C1465" s="22"/>
      <c r="D1465" t="str">
        <f t="shared" si="49"/>
        <v>()</v>
      </c>
      <c r="E1465" s="22"/>
      <c r="F1465" s="60" t="e">
        <f t="shared" si="50"/>
        <v>#N/A</v>
      </c>
      <c r="G1465" s="22"/>
      <c r="H1465" s="22" t="e">
        <v>#REF!</v>
      </c>
    </row>
    <row r="1466" spans="1:8">
      <c r="A1466" s="6">
        <v>1465</v>
      </c>
      <c r="B1466" s="7" t="s">
        <v>1916</v>
      </c>
      <c r="C1466" s="22"/>
      <c r="D1466" t="str">
        <f t="shared" si="49"/>
        <v>()</v>
      </c>
      <c r="E1466" s="22"/>
      <c r="F1466" s="60" t="e">
        <f t="shared" si="50"/>
        <v>#N/A</v>
      </c>
      <c r="G1466" s="22"/>
      <c r="H1466" s="22" t="e">
        <v>#REF!</v>
      </c>
    </row>
    <row r="1467" spans="1:8">
      <c r="A1467" s="6">
        <v>1466</v>
      </c>
      <c r="B1467" s="7" t="s">
        <v>1917</v>
      </c>
      <c r="C1467" s="22"/>
      <c r="D1467" t="str">
        <f t="shared" si="49"/>
        <v>()</v>
      </c>
      <c r="E1467" s="22"/>
      <c r="F1467" s="60" t="e">
        <f t="shared" si="50"/>
        <v>#N/A</v>
      </c>
      <c r="G1467" s="22"/>
      <c r="H1467" s="22" t="e">
        <v>#REF!</v>
      </c>
    </row>
    <row r="1468" spans="1:8">
      <c r="A1468" s="6">
        <v>1467</v>
      </c>
      <c r="B1468" s="7" t="s">
        <v>1918</v>
      </c>
      <c r="C1468" s="22"/>
      <c r="D1468" t="str">
        <f t="shared" si="49"/>
        <v>()</v>
      </c>
      <c r="E1468" s="22"/>
      <c r="F1468" s="60" t="e">
        <f t="shared" si="50"/>
        <v>#N/A</v>
      </c>
      <c r="G1468" s="22"/>
      <c r="H1468" s="22" t="e">
        <v>#REF!</v>
      </c>
    </row>
    <row r="1469" spans="1:8">
      <c r="A1469" s="6">
        <v>1468</v>
      </c>
      <c r="B1469" s="7" t="s">
        <v>1919</v>
      </c>
      <c r="C1469" s="22"/>
      <c r="D1469" t="str">
        <f t="shared" si="49"/>
        <v>()</v>
      </c>
      <c r="E1469" s="22"/>
      <c r="F1469" s="60" t="e">
        <f t="shared" si="50"/>
        <v>#N/A</v>
      </c>
      <c r="G1469" s="22"/>
      <c r="H1469" s="22" t="e">
        <v>#REF!</v>
      </c>
    </row>
    <row r="1470" spans="1:8">
      <c r="A1470" s="6">
        <v>1469</v>
      </c>
      <c r="B1470" s="7" t="s">
        <v>1920</v>
      </c>
      <c r="C1470" s="22"/>
      <c r="D1470" t="str">
        <f t="shared" si="49"/>
        <v>()</v>
      </c>
      <c r="E1470" s="22"/>
      <c r="F1470" s="60" t="e">
        <f t="shared" si="50"/>
        <v>#N/A</v>
      </c>
      <c r="G1470" s="22"/>
      <c r="H1470" s="22" t="e">
        <v>#REF!</v>
      </c>
    </row>
    <row r="1471" spans="1:8">
      <c r="A1471" s="6">
        <v>1470</v>
      </c>
      <c r="B1471" s="7" t="s">
        <v>1921</v>
      </c>
      <c r="C1471" s="22"/>
      <c r="D1471" t="str">
        <f t="shared" si="49"/>
        <v>()</v>
      </c>
      <c r="E1471" s="22"/>
      <c r="F1471" s="60" t="e">
        <f t="shared" si="50"/>
        <v>#N/A</v>
      </c>
      <c r="G1471" s="22"/>
      <c r="H1471" s="22" t="e">
        <v>#REF!</v>
      </c>
    </row>
    <row r="1472" spans="1:8">
      <c r="A1472" s="6">
        <v>1471</v>
      </c>
      <c r="B1472" s="7" t="s">
        <v>1922</v>
      </c>
      <c r="C1472" s="22"/>
      <c r="D1472" t="str">
        <f t="shared" si="49"/>
        <v>()</v>
      </c>
      <c r="E1472" s="22"/>
      <c r="F1472" s="60" t="e">
        <f t="shared" si="50"/>
        <v>#N/A</v>
      </c>
      <c r="G1472" s="22"/>
      <c r="H1472" s="22" t="e">
        <v>#REF!</v>
      </c>
    </row>
    <row r="1473" spans="1:8">
      <c r="A1473" s="6">
        <v>1472</v>
      </c>
      <c r="B1473" s="7" t="s">
        <v>1923</v>
      </c>
      <c r="C1473" s="22"/>
      <c r="D1473" t="str">
        <f t="shared" si="49"/>
        <v>()</v>
      </c>
      <c r="E1473" s="22"/>
      <c r="F1473" s="60" t="e">
        <f t="shared" si="50"/>
        <v>#N/A</v>
      </c>
      <c r="G1473" s="22"/>
      <c r="H1473" s="22" t="e">
        <v>#REF!</v>
      </c>
    </row>
    <row r="1474" spans="1:8">
      <c r="A1474" s="6">
        <v>1473</v>
      </c>
      <c r="B1474" s="7" t="s">
        <v>1924</v>
      </c>
      <c r="C1474" s="22"/>
      <c r="D1474" t="str">
        <f t="shared" si="49"/>
        <v>()</v>
      </c>
      <c r="E1474" s="22"/>
      <c r="F1474" s="60" t="e">
        <f t="shared" si="50"/>
        <v>#N/A</v>
      </c>
      <c r="G1474" s="22"/>
      <c r="H1474" s="22" t="e">
        <v>#REF!</v>
      </c>
    </row>
    <row r="1475" spans="1:8">
      <c r="A1475" s="6">
        <v>1474</v>
      </c>
      <c r="B1475" s="7" t="s">
        <v>1925</v>
      </c>
      <c r="C1475" s="22"/>
      <c r="D1475" t="str">
        <f t="shared" ref="D1475:D1476" si="51">S1475&amp;"("&amp;T1475&amp;")"</f>
        <v>()</v>
      </c>
      <c r="E1475" s="22"/>
      <c r="F1475" s="60" t="e">
        <f t="shared" si="50"/>
        <v>#N/A</v>
      </c>
      <c r="G1475" s="22"/>
      <c r="H1475" s="22" t="e">
        <v>#REF!</v>
      </c>
    </row>
    <row r="1476" spans="1:8">
      <c r="A1476" s="6">
        <v>1475</v>
      </c>
      <c r="B1476" s="7" t="s">
        <v>1926</v>
      </c>
      <c r="C1476" s="22"/>
      <c r="D1476" t="str">
        <f t="shared" si="51"/>
        <v>()</v>
      </c>
      <c r="E1476" s="22"/>
      <c r="F1476" s="60" t="e">
        <f t="shared" ref="F1476:F1505" si="52">VLOOKUP(E1476,$N$2:$O$49,2,FALSE)</f>
        <v>#N/A</v>
      </c>
      <c r="G1476" s="22"/>
      <c r="H1476" s="22" t="e">
        <v>#REF!</v>
      </c>
    </row>
    <row r="1477" spans="1:8">
      <c r="A1477" s="22">
        <v>1476</v>
      </c>
      <c r="B1477" s="7" t="s">
        <v>2050</v>
      </c>
      <c r="D1477" s="22"/>
      <c r="E1477" s="22"/>
      <c r="F1477" s="60" t="e">
        <f t="shared" si="52"/>
        <v>#N/A</v>
      </c>
      <c r="H1477" s="6" t="e">
        <v>#REF!</v>
      </c>
    </row>
    <row r="1478" spans="1:8">
      <c r="A1478" s="22">
        <v>1477</v>
      </c>
      <c r="B1478" s="7" t="s">
        <v>2051</v>
      </c>
      <c r="D1478" s="22"/>
      <c r="E1478" s="22"/>
      <c r="F1478" s="60" t="e">
        <f t="shared" si="52"/>
        <v>#N/A</v>
      </c>
      <c r="H1478" s="6" t="e">
        <v>#REF!</v>
      </c>
    </row>
    <row r="1479" spans="1:8">
      <c r="A1479" s="22">
        <v>1478</v>
      </c>
      <c r="B1479" s="7" t="s">
        <v>2052</v>
      </c>
      <c r="D1479" s="22"/>
      <c r="E1479" s="22"/>
      <c r="F1479" s="60" t="e">
        <f t="shared" si="52"/>
        <v>#N/A</v>
      </c>
      <c r="H1479" s="6" t="e">
        <v>#REF!</v>
      </c>
    </row>
    <row r="1480" spans="1:8">
      <c r="A1480" s="22">
        <v>1479</v>
      </c>
      <c r="B1480" s="7" t="s">
        <v>2053</v>
      </c>
      <c r="D1480" s="22"/>
      <c r="E1480" s="22"/>
      <c r="F1480" s="60" t="e">
        <f t="shared" si="52"/>
        <v>#N/A</v>
      </c>
      <c r="H1480" s="6" t="e">
        <v>#REF!</v>
      </c>
    </row>
    <row r="1481" spans="1:8">
      <c r="A1481" s="22">
        <v>1480</v>
      </c>
      <c r="B1481" s="7" t="s">
        <v>2054</v>
      </c>
      <c r="D1481" s="22"/>
      <c r="E1481" s="22"/>
      <c r="F1481" s="60" t="e">
        <f t="shared" si="52"/>
        <v>#N/A</v>
      </c>
      <c r="H1481" s="6" t="e">
        <v>#REF!</v>
      </c>
    </row>
    <row r="1482" spans="1:8">
      <c r="A1482" s="22">
        <v>1481</v>
      </c>
      <c r="B1482" s="7" t="s">
        <v>2055</v>
      </c>
      <c r="D1482" s="22"/>
      <c r="E1482" s="22"/>
      <c r="F1482" s="60" t="e">
        <f t="shared" si="52"/>
        <v>#N/A</v>
      </c>
      <c r="H1482" s="6" t="e">
        <v>#REF!</v>
      </c>
    </row>
    <row r="1483" spans="1:8">
      <c r="A1483" s="22">
        <v>1482</v>
      </c>
      <c r="B1483" s="7" t="s">
        <v>2056</v>
      </c>
      <c r="D1483" s="22"/>
      <c r="E1483" s="22"/>
      <c r="F1483" s="60" t="e">
        <f t="shared" si="52"/>
        <v>#N/A</v>
      </c>
      <c r="H1483" s="6" t="e">
        <v>#REF!</v>
      </c>
    </row>
    <row r="1484" spans="1:8">
      <c r="A1484" s="22">
        <v>1483</v>
      </c>
      <c r="B1484" s="7" t="s">
        <v>2057</v>
      </c>
      <c r="D1484" s="22"/>
      <c r="E1484" s="22"/>
      <c r="F1484" s="60" t="e">
        <f t="shared" si="52"/>
        <v>#N/A</v>
      </c>
      <c r="H1484" s="6" t="e">
        <v>#REF!</v>
      </c>
    </row>
    <row r="1485" spans="1:8">
      <c r="A1485" s="22">
        <v>1484</v>
      </c>
      <c r="B1485" s="7" t="s">
        <v>2058</v>
      </c>
      <c r="D1485" s="22"/>
      <c r="E1485" s="22"/>
      <c r="F1485" s="60" t="e">
        <f t="shared" si="52"/>
        <v>#N/A</v>
      </c>
      <c r="H1485" s="6" t="e">
        <v>#REF!</v>
      </c>
    </row>
    <row r="1486" spans="1:8">
      <c r="A1486" s="22">
        <v>1485</v>
      </c>
      <c r="B1486" s="7" t="s">
        <v>2059</v>
      </c>
      <c r="D1486" s="22"/>
      <c r="E1486" s="22"/>
      <c r="F1486" s="60" t="e">
        <f t="shared" si="52"/>
        <v>#N/A</v>
      </c>
      <c r="H1486" s="6" t="e">
        <v>#REF!</v>
      </c>
    </row>
    <row r="1487" spans="1:8">
      <c r="A1487" s="22">
        <v>1486</v>
      </c>
      <c r="B1487" s="7" t="s">
        <v>2060</v>
      </c>
      <c r="D1487" s="22"/>
      <c r="E1487" s="22"/>
      <c r="F1487" s="60" t="e">
        <f t="shared" si="52"/>
        <v>#N/A</v>
      </c>
      <c r="H1487" s="6" t="e">
        <v>#REF!</v>
      </c>
    </row>
    <row r="1488" spans="1:8">
      <c r="A1488" s="22">
        <v>1487</v>
      </c>
      <c r="B1488" s="7" t="s">
        <v>2061</v>
      </c>
      <c r="D1488" s="22"/>
      <c r="E1488" s="22"/>
      <c r="F1488" s="60" t="e">
        <f t="shared" si="52"/>
        <v>#N/A</v>
      </c>
      <c r="H1488" s="6" t="e">
        <v>#REF!</v>
      </c>
    </row>
    <row r="1489" spans="1:8">
      <c r="A1489" s="22">
        <v>1488</v>
      </c>
      <c r="B1489" s="7" t="s">
        <v>2062</v>
      </c>
      <c r="D1489" s="22"/>
      <c r="E1489" s="22"/>
      <c r="F1489" s="60" t="e">
        <f t="shared" si="52"/>
        <v>#N/A</v>
      </c>
      <c r="H1489" s="6" t="e">
        <v>#REF!</v>
      </c>
    </row>
    <row r="1490" spans="1:8">
      <c r="A1490" s="22">
        <v>1489</v>
      </c>
      <c r="B1490" s="7" t="s">
        <v>2063</v>
      </c>
      <c r="D1490" s="22"/>
      <c r="E1490" s="22"/>
      <c r="F1490" s="60" t="e">
        <f t="shared" si="52"/>
        <v>#N/A</v>
      </c>
      <c r="H1490" s="6" t="e">
        <v>#REF!</v>
      </c>
    </row>
    <row r="1491" spans="1:8">
      <c r="A1491" s="22">
        <v>1490</v>
      </c>
      <c r="B1491" s="7" t="s">
        <v>2064</v>
      </c>
      <c r="D1491" s="22"/>
      <c r="E1491" s="22"/>
      <c r="F1491" s="60" t="e">
        <f t="shared" si="52"/>
        <v>#N/A</v>
      </c>
      <c r="H1491" s="6" t="e">
        <v>#REF!</v>
      </c>
    </row>
    <row r="1492" spans="1:8">
      <c r="A1492" s="22">
        <v>1491</v>
      </c>
      <c r="B1492" s="7" t="s">
        <v>2065</v>
      </c>
      <c r="D1492" s="22"/>
      <c r="E1492" s="22"/>
      <c r="F1492" s="60" t="e">
        <f t="shared" si="52"/>
        <v>#N/A</v>
      </c>
      <c r="H1492" s="6" t="e">
        <v>#REF!</v>
      </c>
    </row>
    <row r="1493" spans="1:8">
      <c r="A1493" s="22">
        <v>1492</v>
      </c>
      <c r="B1493" s="7" t="s">
        <v>2066</v>
      </c>
      <c r="D1493" s="22"/>
      <c r="E1493" s="22"/>
      <c r="F1493" s="60" t="e">
        <f t="shared" si="52"/>
        <v>#N/A</v>
      </c>
      <c r="H1493" s="6" t="e">
        <v>#REF!</v>
      </c>
    </row>
    <row r="1494" spans="1:8">
      <c r="A1494" s="22">
        <v>1493</v>
      </c>
      <c r="B1494" s="7" t="s">
        <v>2067</v>
      </c>
      <c r="D1494" s="22"/>
      <c r="E1494" s="22"/>
      <c r="F1494" s="60" t="e">
        <f t="shared" si="52"/>
        <v>#N/A</v>
      </c>
      <c r="H1494" s="6" t="e">
        <v>#REF!</v>
      </c>
    </row>
    <row r="1495" spans="1:8">
      <c r="A1495" s="22">
        <v>1494</v>
      </c>
      <c r="B1495" s="7" t="s">
        <v>2068</v>
      </c>
      <c r="D1495" s="22"/>
      <c r="E1495" s="22"/>
      <c r="F1495" s="60" t="e">
        <f t="shared" si="52"/>
        <v>#N/A</v>
      </c>
      <c r="H1495" s="6" t="e">
        <v>#REF!</v>
      </c>
    </row>
    <row r="1496" spans="1:8">
      <c r="A1496" s="22">
        <v>1495</v>
      </c>
      <c r="B1496" s="7" t="s">
        <v>2069</v>
      </c>
      <c r="D1496" s="22"/>
      <c r="E1496" s="22"/>
      <c r="F1496" s="60" t="e">
        <f t="shared" si="52"/>
        <v>#N/A</v>
      </c>
      <c r="H1496" s="6" t="e">
        <v>#REF!</v>
      </c>
    </row>
    <row r="1497" spans="1:8">
      <c r="A1497" s="22">
        <v>1496</v>
      </c>
      <c r="B1497" s="7" t="s">
        <v>2070</v>
      </c>
      <c r="D1497" s="22"/>
      <c r="E1497" s="22"/>
      <c r="F1497" s="60" t="e">
        <f t="shared" si="52"/>
        <v>#N/A</v>
      </c>
      <c r="H1497" s="6" t="e">
        <v>#REF!</v>
      </c>
    </row>
    <row r="1498" spans="1:8">
      <c r="A1498" s="22">
        <v>1497</v>
      </c>
      <c r="B1498" s="7" t="s">
        <v>2071</v>
      </c>
      <c r="D1498" s="22"/>
      <c r="E1498" s="22"/>
      <c r="F1498" s="60" t="e">
        <f t="shared" si="52"/>
        <v>#N/A</v>
      </c>
      <c r="H1498" s="6" t="e">
        <v>#REF!</v>
      </c>
    </row>
    <row r="1499" spans="1:8">
      <c r="A1499" s="22">
        <v>1498</v>
      </c>
      <c r="B1499" s="7" t="s">
        <v>2072</v>
      </c>
      <c r="E1499" s="22"/>
      <c r="F1499" s="60" t="e">
        <f t="shared" si="52"/>
        <v>#N/A</v>
      </c>
      <c r="G1499" s="22"/>
      <c r="H1499" s="6" t="e">
        <v>#REF!</v>
      </c>
    </row>
    <row r="1500" spans="1:8">
      <c r="A1500" s="22">
        <v>1499</v>
      </c>
      <c r="B1500" s="7" t="s">
        <v>2073</v>
      </c>
      <c r="E1500" s="22"/>
      <c r="F1500" s="60" t="e">
        <f t="shared" si="52"/>
        <v>#N/A</v>
      </c>
      <c r="G1500" s="22"/>
      <c r="H1500" s="6" t="e">
        <v>#REF!</v>
      </c>
    </row>
    <row r="1501" spans="1:8">
      <c r="A1501" s="22">
        <v>1500</v>
      </c>
      <c r="B1501" s="7" t="s">
        <v>2074</v>
      </c>
      <c r="E1501" s="22"/>
      <c r="F1501" s="60" t="e">
        <f t="shared" si="52"/>
        <v>#N/A</v>
      </c>
      <c r="G1501" s="22"/>
      <c r="H1501" s="6" t="e">
        <v>#REF!</v>
      </c>
    </row>
    <row r="1502" spans="1:8">
      <c r="A1502" s="22">
        <v>1501</v>
      </c>
      <c r="B1502" s="7" t="s">
        <v>2075</v>
      </c>
      <c r="E1502" s="22"/>
      <c r="F1502" s="60" t="e">
        <f t="shared" si="52"/>
        <v>#N/A</v>
      </c>
      <c r="G1502" s="22"/>
      <c r="H1502" s="6" t="e">
        <v>#REF!</v>
      </c>
    </row>
    <row r="1503" spans="1:8">
      <c r="A1503" s="22">
        <v>1502</v>
      </c>
      <c r="B1503" s="7" t="s">
        <v>2076</v>
      </c>
      <c r="E1503" s="22"/>
      <c r="F1503" s="60" t="e">
        <f t="shared" si="52"/>
        <v>#N/A</v>
      </c>
      <c r="G1503" s="22"/>
      <c r="H1503" s="6" t="e">
        <v>#REF!</v>
      </c>
    </row>
    <row r="1504" spans="1:8">
      <c r="A1504" s="22">
        <v>1503</v>
      </c>
      <c r="B1504" s="7" t="s">
        <v>2077</v>
      </c>
      <c r="E1504" s="22"/>
      <c r="F1504" s="60" t="e">
        <f t="shared" si="52"/>
        <v>#N/A</v>
      </c>
      <c r="G1504" s="22"/>
      <c r="H1504" s="6" t="e">
        <v>#REF!</v>
      </c>
    </row>
    <row r="1505" spans="1:8">
      <c r="A1505" s="22">
        <v>1504</v>
      </c>
      <c r="B1505" s="7" t="s">
        <v>2078</v>
      </c>
      <c r="E1505" s="22"/>
      <c r="F1505" s="60" t="e">
        <f t="shared" si="52"/>
        <v>#N/A</v>
      </c>
      <c r="G1505" s="22"/>
      <c r="H1505" s="6" t="e">
        <v>#REF!</v>
      </c>
    </row>
    <row r="1506" spans="1:8">
      <c r="H1506" s="6" t="e">
        <v>#REF!</v>
      </c>
    </row>
    <row r="1507" spans="1:8">
      <c r="H1507" s="6" t="e">
        <v>#REF!</v>
      </c>
    </row>
    <row r="1508" spans="1:8">
      <c r="H1508" s="6" t="e">
        <v>#REF!</v>
      </c>
    </row>
    <row r="1509" spans="1:8">
      <c r="H1509" s="6" t="e">
        <v>#REF!</v>
      </c>
    </row>
    <row r="1510" spans="1:8">
      <c r="H1510" s="6" t="e">
        <v>#REF!</v>
      </c>
    </row>
    <row r="1511" spans="1:8">
      <c r="H1511" s="6" t="e">
        <v>#REF!</v>
      </c>
    </row>
    <row r="1512" spans="1:8">
      <c r="H1512" s="6" t="e">
        <v>#REF!</v>
      </c>
    </row>
    <row r="1513" spans="1:8">
      <c r="H1513" s="6" t="e">
        <v>#REF!</v>
      </c>
    </row>
    <row r="1514" spans="1:8">
      <c r="H1514" s="6" t="e">
        <v>#REF!</v>
      </c>
    </row>
    <row r="1515" spans="1:8">
      <c r="H1515" s="6" t="e">
        <v>#REF!</v>
      </c>
    </row>
    <row r="1516" spans="1:8">
      <c r="H1516" s="6" t="e">
        <v>#REF!</v>
      </c>
    </row>
    <row r="1517" spans="1:8">
      <c r="H1517" s="6" t="e">
        <v>#REF!</v>
      </c>
    </row>
    <row r="1518" spans="1:8">
      <c r="H1518" s="6" t="e">
        <v>#REF!</v>
      </c>
    </row>
    <row r="1519" spans="1:8">
      <c r="H1519" s="6" t="e">
        <v>#REF!</v>
      </c>
    </row>
    <row r="1520" spans="1:8">
      <c r="H1520" s="6" t="e">
        <v>#REF!</v>
      </c>
    </row>
    <row r="1521" spans="8:8">
      <c r="H1521" s="6" t="e">
        <v>#REF!</v>
      </c>
    </row>
    <row r="1522" spans="8:8">
      <c r="H1522" s="6" t="e">
        <v>#REF!</v>
      </c>
    </row>
    <row r="1523" spans="8:8">
      <c r="H1523" s="6" t="e">
        <v>#REF!</v>
      </c>
    </row>
    <row r="1524" spans="8:8">
      <c r="H1524" s="6" t="e">
        <v>#REF!</v>
      </c>
    </row>
    <row r="1525" spans="8:8">
      <c r="H1525" s="6" t="e">
        <v>#REF!</v>
      </c>
    </row>
    <row r="1526" spans="8:8">
      <c r="H1526" s="6" t="e">
        <v>#REF!</v>
      </c>
    </row>
    <row r="1527" spans="8:8">
      <c r="H1527" s="6" t="e">
        <v>#REF!</v>
      </c>
    </row>
    <row r="1528" spans="8:8">
      <c r="H1528" s="6" t="e">
        <v>#REF!</v>
      </c>
    </row>
    <row r="1529" spans="8:8">
      <c r="H1529" s="6" t="e">
        <v>#REF!</v>
      </c>
    </row>
    <row r="1530" spans="8:8">
      <c r="H1530" s="6" t="e">
        <v>#REF!</v>
      </c>
    </row>
    <row r="1531" spans="8:8">
      <c r="H1531" s="6" t="e">
        <v>#REF!</v>
      </c>
    </row>
    <row r="1532" spans="8:8">
      <c r="H1532" s="6" t="e">
        <v>#REF!</v>
      </c>
    </row>
    <row r="1533" spans="8:8">
      <c r="H1533" s="6" t="e">
        <v>#REF!</v>
      </c>
    </row>
    <row r="1534" spans="8:8">
      <c r="H1534" s="6" t="e">
        <v>#REF!</v>
      </c>
    </row>
    <row r="1535" spans="8:8">
      <c r="H1535" s="6" t="e">
        <v>#REF!</v>
      </c>
    </row>
    <row r="1536" spans="8:8">
      <c r="H1536" s="6" t="e">
        <v>#REF!</v>
      </c>
    </row>
    <row r="1537" spans="8:8">
      <c r="H1537" s="6" t="e">
        <v>#REF!</v>
      </c>
    </row>
    <row r="1538" spans="8:8">
      <c r="H1538" s="6" t="e">
        <v>#REF!</v>
      </c>
    </row>
    <row r="1539" spans="8:8">
      <c r="H1539" s="6" t="e">
        <v>#REF!</v>
      </c>
    </row>
    <row r="1540" spans="8:8">
      <c r="H1540" s="6" t="e">
        <v>#REF!</v>
      </c>
    </row>
    <row r="1541" spans="8:8">
      <c r="H1541" s="6" t="e">
        <v>#REF!</v>
      </c>
    </row>
    <row r="1542" spans="8:8">
      <c r="H1542" s="6" t="e">
        <v>#REF!</v>
      </c>
    </row>
    <row r="1543" spans="8:8">
      <c r="H1543" s="6" t="e">
        <v>#REF!</v>
      </c>
    </row>
    <row r="1544" spans="8:8">
      <c r="H1544" s="6" t="e">
        <v>#REF!</v>
      </c>
    </row>
    <row r="1545" spans="8:8">
      <c r="H1545" s="6" t="e">
        <v>#REF!</v>
      </c>
    </row>
    <row r="1546" spans="8:8">
      <c r="H1546" s="6" t="e">
        <v>#REF!</v>
      </c>
    </row>
    <row r="1547" spans="8:8">
      <c r="H1547" s="6" t="e">
        <v>#REF!</v>
      </c>
    </row>
    <row r="1548" spans="8:8">
      <c r="H1548" s="6" t="e">
        <v>#REF!</v>
      </c>
    </row>
    <row r="1549" spans="8:8">
      <c r="H1549" s="6" t="e">
        <v>#REF!</v>
      </c>
    </row>
    <row r="1550" spans="8:8">
      <c r="H1550" s="6" t="e">
        <v>#REF!</v>
      </c>
    </row>
    <row r="1551" spans="8:8">
      <c r="H1551" s="6" t="e">
        <v>#REF!</v>
      </c>
    </row>
    <row r="1552" spans="8:8">
      <c r="H1552" s="6" t="e">
        <v>#REF!</v>
      </c>
    </row>
    <row r="1553" spans="8:8">
      <c r="H1553" s="6" t="e">
        <v>#REF!</v>
      </c>
    </row>
    <row r="1554" spans="8:8">
      <c r="H1554" s="6" t="e">
        <v>#REF!</v>
      </c>
    </row>
    <row r="1555" spans="8:8">
      <c r="H1555" s="6" t="e">
        <v>#REF!</v>
      </c>
    </row>
    <row r="1556" spans="8:8">
      <c r="H1556" s="6" t="e">
        <v>#REF!</v>
      </c>
    </row>
    <row r="1557" spans="8:8">
      <c r="H1557" s="6" t="e">
        <v>#REF!</v>
      </c>
    </row>
    <row r="1558" spans="8:8">
      <c r="H1558" s="6" t="e">
        <v>#REF!</v>
      </c>
    </row>
    <row r="1559" spans="8:8">
      <c r="H1559" s="6" t="e">
        <v>#REF!</v>
      </c>
    </row>
    <row r="1560" spans="8:8">
      <c r="H1560" s="6" t="e">
        <v>#REF!</v>
      </c>
    </row>
    <row r="1561" spans="8:8">
      <c r="H1561" s="6" t="e">
        <v>#REF!</v>
      </c>
    </row>
    <row r="1562" spans="8:8">
      <c r="H1562" s="6" t="e">
        <v>#REF!</v>
      </c>
    </row>
    <row r="1563" spans="8:8">
      <c r="H1563" s="6" t="e">
        <v>#REF!</v>
      </c>
    </row>
    <row r="1564" spans="8:8">
      <c r="H1564" s="6" t="e">
        <v>#REF!</v>
      </c>
    </row>
    <row r="1565" spans="8:8">
      <c r="H1565" s="6" t="e">
        <v>#REF!</v>
      </c>
    </row>
    <row r="1566" spans="8:8">
      <c r="H1566" s="6" t="e">
        <v>#REF!</v>
      </c>
    </row>
    <row r="1567" spans="8:8">
      <c r="H1567" s="6" t="e">
        <v>#REF!</v>
      </c>
    </row>
    <row r="1568" spans="8:8">
      <c r="H1568" s="6" t="e">
        <v>#REF!</v>
      </c>
    </row>
    <row r="1569" spans="8:8">
      <c r="H1569" s="6" t="e">
        <v>#REF!</v>
      </c>
    </row>
    <row r="1570" spans="8:8">
      <c r="H1570" s="6" t="e">
        <v>#REF!</v>
      </c>
    </row>
    <row r="1571" spans="8:8">
      <c r="H1571" s="6" t="e">
        <v>#REF!</v>
      </c>
    </row>
    <row r="1572" spans="8:8">
      <c r="H1572" s="6" t="e">
        <v>#REF!</v>
      </c>
    </row>
    <row r="1573" spans="8:8">
      <c r="H1573" s="6" t="e">
        <v>#REF!</v>
      </c>
    </row>
    <row r="1574" spans="8:8">
      <c r="H1574" s="6" t="e">
        <v>#REF!</v>
      </c>
    </row>
    <row r="1575" spans="8:8">
      <c r="H1575" s="6" t="e">
        <v>#REF!</v>
      </c>
    </row>
    <row r="1576" spans="8:8">
      <c r="H1576" s="6" t="e">
        <v>#REF!</v>
      </c>
    </row>
    <row r="1577" spans="8:8">
      <c r="H1577" s="6" t="e">
        <v>#REF!</v>
      </c>
    </row>
    <row r="1578" spans="8:8">
      <c r="H1578" s="6" t="e">
        <v>#REF!</v>
      </c>
    </row>
    <row r="1579" spans="8:8">
      <c r="H1579" s="6" t="e">
        <v>#REF!</v>
      </c>
    </row>
    <row r="1580" spans="8:8">
      <c r="H1580" s="6" t="e">
        <v>#REF!</v>
      </c>
    </row>
    <row r="1581" spans="8:8">
      <c r="H1581" s="6" t="e">
        <v>#REF!</v>
      </c>
    </row>
    <row r="1582" spans="8:8">
      <c r="H1582" s="6" t="e">
        <v>#REF!</v>
      </c>
    </row>
    <row r="1583" spans="8:8">
      <c r="H1583" s="6" t="e">
        <v>#REF!</v>
      </c>
    </row>
    <row r="1584" spans="8:8">
      <c r="H1584" s="6" t="e">
        <v>#REF!</v>
      </c>
    </row>
    <row r="1585" spans="8:8">
      <c r="H1585" s="6" t="e">
        <v>#REF!</v>
      </c>
    </row>
    <row r="1586" spans="8:8">
      <c r="H1586" s="6" t="e">
        <v>#REF!</v>
      </c>
    </row>
    <row r="1587" spans="8:8">
      <c r="H1587" s="6" t="e">
        <v>#REF!</v>
      </c>
    </row>
    <row r="1588" spans="8:8">
      <c r="H1588" s="6" t="e">
        <v>#REF!</v>
      </c>
    </row>
    <row r="1589" spans="8:8">
      <c r="H1589" s="6" t="e">
        <v>#REF!</v>
      </c>
    </row>
    <row r="1590" spans="8:8">
      <c r="H1590" s="6" t="e">
        <v>#REF!</v>
      </c>
    </row>
    <row r="1591" spans="8:8">
      <c r="H1591" s="6" t="e">
        <v>#REF!</v>
      </c>
    </row>
    <row r="1592" spans="8:8">
      <c r="H1592" s="6" t="e">
        <v>#REF!</v>
      </c>
    </row>
    <row r="1593" spans="8:8">
      <c r="H1593" s="6" t="e">
        <v>#REF!</v>
      </c>
    </row>
    <row r="1594" spans="8:8">
      <c r="H1594" s="6" t="e">
        <v>#REF!</v>
      </c>
    </row>
    <row r="1595" spans="8:8">
      <c r="H1595" s="6" t="e">
        <v>#REF!</v>
      </c>
    </row>
    <row r="1596" spans="8:8">
      <c r="H1596" s="6" t="e">
        <v>#REF!</v>
      </c>
    </row>
    <row r="1597" spans="8:8">
      <c r="H1597" s="6" t="e">
        <v>#REF!</v>
      </c>
    </row>
    <row r="1598" spans="8:8">
      <c r="H1598" s="6" t="e">
        <v>#REF!</v>
      </c>
    </row>
    <row r="1599" spans="8:8">
      <c r="H1599" s="6" t="e">
        <v>#REF!</v>
      </c>
    </row>
    <row r="1600" spans="8:8">
      <c r="H1600" s="6" t="e">
        <v>#REF!</v>
      </c>
    </row>
    <row r="1601" spans="8:8">
      <c r="H1601" s="6" t="e">
        <v>#REF!</v>
      </c>
    </row>
    <row r="1602" spans="8:8">
      <c r="H1602" s="6" t="e">
        <v>#REF!</v>
      </c>
    </row>
    <row r="1603" spans="8:8">
      <c r="H1603" s="6" t="e">
        <v>#REF!</v>
      </c>
    </row>
    <row r="1604" spans="8:8">
      <c r="H1604" s="6" t="e">
        <v>#REF!</v>
      </c>
    </row>
    <row r="1605" spans="8:8">
      <c r="H1605" s="6" t="e">
        <v>#REF!</v>
      </c>
    </row>
    <row r="1606" spans="8:8">
      <c r="H1606" s="6" t="e">
        <v>#REF!</v>
      </c>
    </row>
    <row r="1607" spans="8:8">
      <c r="H1607" s="6" t="e">
        <v>#REF!</v>
      </c>
    </row>
    <row r="1608" spans="8:8">
      <c r="H1608" s="6" t="e">
        <v>#REF!</v>
      </c>
    </row>
    <row r="1609" spans="8:8">
      <c r="H1609" s="6" t="e">
        <v>#REF!</v>
      </c>
    </row>
    <row r="1610" spans="8:8">
      <c r="H1610" s="6" t="e">
        <v>#REF!</v>
      </c>
    </row>
    <row r="1611" spans="8:8">
      <c r="H1611" s="6" t="e">
        <v>#REF!</v>
      </c>
    </row>
    <row r="1612" spans="8:8">
      <c r="H1612" s="6" t="e">
        <v>#REF!</v>
      </c>
    </row>
    <row r="1613" spans="8:8">
      <c r="H1613" s="6" t="e">
        <v>#REF!</v>
      </c>
    </row>
    <row r="1614" spans="8:8">
      <c r="H1614" s="6" t="e">
        <v>#REF!</v>
      </c>
    </row>
    <row r="1615" spans="8:8">
      <c r="H1615" s="6" t="e">
        <v>#REF!</v>
      </c>
    </row>
    <row r="1616" spans="8:8">
      <c r="H1616" s="6" t="e">
        <v>#REF!</v>
      </c>
    </row>
    <row r="1617" spans="8:8">
      <c r="H1617" s="6" t="e">
        <v>#REF!</v>
      </c>
    </row>
    <row r="1618" spans="8:8">
      <c r="H1618" s="6" t="e">
        <v>#REF!</v>
      </c>
    </row>
    <row r="1619" spans="8:8">
      <c r="H1619" s="6" t="e">
        <v>#REF!</v>
      </c>
    </row>
    <row r="1620" spans="8:8">
      <c r="H1620" s="6" t="e">
        <v>#REF!</v>
      </c>
    </row>
    <row r="1621" spans="8:8">
      <c r="H1621" s="6" t="e">
        <v>#REF!</v>
      </c>
    </row>
    <row r="1622" spans="8:8">
      <c r="H1622" s="6" t="e">
        <v>#REF!</v>
      </c>
    </row>
    <row r="1623" spans="8:8">
      <c r="H1623" s="6" t="e">
        <v>#REF!</v>
      </c>
    </row>
    <row r="1624" spans="8:8">
      <c r="H1624" s="6" t="e">
        <v>#REF!</v>
      </c>
    </row>
    <row r="1625" spans="8:8">
      <c r="H1625" s="6" t="e">
        <v>#REF!</v>
      </c>
    </row>
    <row r="1626" spans="8:8">
      <c r="H1626" s="6" t="e">
        <v>#REF!</v>
      </c>
    </row>
    <row r="1627" spans="8:8">
      <c r="H1627" s="6" t="e">
        <v>#REF!</v>
      </c>
    </row>
    <row r="1628" spans="8:8">
      <c r="H1628" s="6" t="e">
        <v>#REF!</v>
      </c>
    </row>
    <row r="1629" spans="8:8">
      <c r="H1629" s="6" t="e">
        <v>#REF!</v>
      </c>
    </row>
    <row r="1630" spans="8:8">
      <c r="H1630" s="6" t="e">
        <v>#REF!</v>
      </c>
    </row>
    <row r="1631" spans="8:8">
      <c r="H1631" s="6" t="e">
        <v>#REF!</v>
      </c>
    </row>
    <row r="1632" spans="8:8">
      <c r="H1632" s="6" t="e">
        <v>#REF!</v>
      </c>
    </row>
    <row r="1633" spans="8:8">
      <c r="H1633" s="6" t="e">
        <v>#REF!</v>
      </c>
    </row>
    <row r="1634" spans="8:8">
      <c r="H1634" s="6" t="e">
        <v>#REF!</v>
      </c>
    </row>
    <row r="1635" spans="8:8">
      <c r="H1635" s="6" t="e">
        <v>#REF!</v>
      </c>
    </row>
    <row r="1636" spans="8:8">
      <c r="H1636" s="6" t="e">
        <v>#REF!</v>
      </c>
    </row>
    <row r="1637" spans="8:8">
      <c r="H1637" s="6" t="e">
        <v>#REF!</v>
      </c>
    </row>
    <row r="1638" spans="8:8">
      <c r="H1638" s="6" t="e">
        <v>#REF!</v>
      </c>
    </row>
    <row r="1639" spans="8:8">
      <c r="H1639" s="6" t="e">
        <v>#REF!</v>
      </c>
    </row>
    <row r="1640" spans="8:8">
      <c r="H1640" s="6" t="e">
        <v>#REF!</v>
      </c>
    </row>
    <row r="1641" spans="8:8">
      <c r="H1641" s="6" t="e">
        <v>#REF!</v>
      </c>
    </row>
    <row r="1642" spans="8:8">
      <c r="H1642" s="6" t="e">
        <v>#REF!</v>
      </c>
    </row>
    <row r="1643" spans="8:8">
      <c r="H1643" s="6" t="e">
        <v>#REF!</v>
      </c>
    </row>
    <row r="1644" spans="8:8">
      <c r="H1644" s="6" t="e">
        <v>#REF!</v>
      </c>
    </row>
    <row r="1645" spans="8:8">
      <c r="H1645" s="6" t="e">
        <v>#REF!</v>
      </c>
    </row>
    <row r="1646" spans="8:8">
      <c r="H1646" s="6" t="e">
        <v>#REF!</v>
      </c>
    </row>
    <row r="1647" spans="8:8">
      <c r="H1647" s="6" t="e">
        <v>#REF!</v>
      </c>
    </row>
    <row r="1648" spans="8:8">
      <c r="H1648" s="6" t="e">
        <v>#REF!</v>
      </c>
    </row>
    <row r="1649" spans="8:8">
      <c r="H1649" s="6" t="e">
        <v>#REF!</v>
      </c>
    </row>
    <row r="1650" spans="8:8">
      <c r="H1650" s="6" t="e">
        <v>#REF!</v>
      </c>
    </row>
    <row r="1651" spans="8:8">
      <c r="H1651" s="6" t="e">
        <v>#REF!</v>
      </c>
    </row>
    <row r="1652" spans="8:8">
      <c r="H1652" s="6" t="e">
        <v>#REF!</v>
      </c>
    </row>
    <row r="1653" spans="8:8">
      <c r="H1653" s="6" t="e">
        <v>#REF!</v>
      </c>
    </row>
    <row r="1654" spans="8:8">
      <c r="H1654" s="6" t="e">
        <v>#REF!</v>
      </c>
    </row>
    <row r="1655" spans="8:8">
      <c r="H1655" s="6" t="e">
        <v>#REF!</v>
      </c>
    </row>
    <row r="1656" spans="8:8">
      <c r="H1656" s="6" t="e">
        <v>#REF!</v>
      </c>
    </row>
    <row r="1657" spans="8:8">
      <c r="H1657" s="6" t="e">
        <v>#REF!</v>
      </c>
    </row>
    <row r="1658" spans="8:8">
      <c r="H1658" s="6" t="e">
        <v>#REF!</v>
      </c>
    </row>
    <row r="1659" spans="8:8">
      <c r="H1659" s="6" t="e">
        <v>#REF!</v>
      </c>
    </row>
    <row r="1660" spans="8:8">
      <c r="H1660" s="6" t="e">
        <v>#REF!</v>
      </c>
    </row>
    <row r="1661" spans="8:8">
      <c r="H1661" s="6" t="e">
        <v>#REF!</v>
      </c>
    </row>
    <row r="1662" spans="8:8">
      <c r="H1662" s="6" t="e">
        <v>#REF!</v>
      </c>
    </row>
    <row r="1663" spans="8:8">
      <c r="H1663" s="6" t="e">
        <v>#REF!</v>
      </c>
    </row>
    <row r="1664" spans="8:8">
      <c r="H1664" s="6" t="e">
        <v>#REF!</v>
      </c>
    </row>
    <row r="1665" spans="8:8">
      <c r="H1665" s="6" t="e">
        <v>#REF!</v>
      </c>
    </row>
    <row r="1666" spans="8:8">
      <c r="H1666" s="6" t="e">
        <v>#REF!</v>
      </c>
    </row>
    <row r="1667" spans="8:8">
      <c r="H1667" s="6" t="e">
        <v>#REF!</v>
      </c>
    </row>
    <row r="1668" spans="8:8">
      <c r="H1668" s="6" t="e">
        <v>#REF!</v>
      </c>
    </row>
    <row r="1669" spans="8:8">
      <c r="H1669" s="6" t="e">
        <v>#REF!</v>
      </c>
    </row>
    <row r="1670" spans="8:8">
      <c r="H1670" s="6" t="e">
        <v>#REF!</v>
      </c>
    </row>
    <row r="1671" spans="8:8">
      <c r="H1671" s="6" t="e">
        <v>#REF!</v>
      </c>
    </row>
    <row r="1672" spans="8:8">
      <c r="H1672" s="6" t="e">
        <v>#REF!</v>
      </c>
    </row>
    <row r="1673" spans="8:8">
      <c r="H1673" s="6" t="e">
        <v>#REF!</v>
      </c>
    </row>
    <row r="1674" spans="8:8">
      <c r="H1674" s="6" t="e">
        <v>#REF!</v>
      </c>
    </row>
    <row r="1675" spans="8:8">
      <c r="H1675" s="6" t="e">
        <v>#REF!</v>
      </c>
    </row>
    <row r="1676" spans="8:8">
      <c r="H1676" s="6" t="e">
        <v>#REF!</v>
      </c>
    </row>
    <row r="1677" spans="8:8">
      <c r="H1677" s="6" t="e">
        <v>#REF!</v>
      </c>
    </row>
    <row r="1678" spans="8:8">
      <c r="H1678" s="6" t="e">
        <v>#REF!</v>
      </c>
    </row>
    <row r="1679" spans="8:8">
      <c r="H1679" s="6" t="e">
        <v>#REF!</v>
      </c>
    </row>
    <row r="1680" spans="8:8">
      <c r="H1680" s="6" t="e">
        <v>#REF!</v>
      </c>
    </row>
    <row r="1681" spans="8:8">
      <c r="H1681" s="6" t="e">
        <v>#REF!</v>
      </c>
    </row>
    <row r="1682" spans="8:8">
      <c r="H1682" s="6" t="e">
        <v>#REF!</v>
      </c>
    </row>
    <row r="1683" spans="8:8">
      <c r="H1683" s="6" t="e">
        <v>#REF!</v>
      </c>
    </row>
    <row r="1684" spans="8:8">
      <c r="H1684" s="6" t="e">
        <v>#REF!</v>
      </c>
    </row>
    <row r="1685" spans="8:8">
      <c r="H1685" s="6" t="e">
        <v>#REF!</v>
      </c>
    </row>
    <row r="1686" spans="8:8">
      <c r="H1686" s="6" t="e">
        <v>#REF!</v>
      </c>
    </row>
    <row r="1687" spans="8:8">
      <c r="H1687" s="6" t="e">
        <v>#REF!</v>
      </c>
    </row>
    <row r="1688" spans="8:8">
      <c r="H1688" s="6" t="e">
        <v>#REF!</v>
      </c>
    </row>
    <row r="1689" spans="8:8">
      <c r="H1689" s="6" t="e">
        <v>#REF!</v>
      </c>
    </row>
    <row r="1690" spans="8:8">
      <c r="H1690" s="6" t="e">
        <v>#REF!</v>
      </c>
    </row>
    <row r="1691" spans="8:8">
      <c r="H1691" s="6" t="e">
        <v>#REF!</v>
      </c>
    </row>
    <row r="1692" spans="8:8">
      <c r="H1692" s="6" t="e">
        <v>#REF!</v>
      </c>
    </row>
    <row r="1693" spans="8:8">
      <c r="H1693" s="6" t="e">
        <v>#REF!</v>
      </c>
    </row>
    <row r="1694" spans="8:8">
      <c r="H1694" s="6" t="e">
        <v>#REF!</v>
      </c>
    </row>
    <row r="1695" spans="8:8">
      <c r="H1695" s="6" t="e">
        <v>#REF!</v>
      </c>
    </row>
    <row r="1696" spans="8:8">
      <c r="H1696" s="6" t="e">
        <v>#REF!</v>
      </c>
    </row>
    <row r="1697" spans="8:8">
      <c r="H1697" s="6" t="e">
        <v>#REF!</v>
      </c>
    </row>
    <row r="1698" spans="8:8">
      <c r="H1698" s="6" t="e">
        <v>#REF!</v>
      </c>
    </row>
    <row r="1699" spans="8:8">
      <c r="H1699" s="6" t="e">
        <v>#REF!</v>
      </c>
    </row>
    <row r="1700" spans="8:8">
      <c r="H1700" s="6" t="e">
        <v>#REF!</v>
      </c>
    </row>
    <row r="1701" spans="8:8">
      <c r="H1701" s="6" t="e">
        <v>#REF!</v>
      </c>
    </row>
    <row r="1702" spans="8:8">
      <c r="H1702" s="6" t="e">
        <v>#REF!</v>
      </c>
    </row>
    <row r="1703" spans="8:8">
      <c r="H1703" s="6" t="e">
        <v>#REF!</v>
      </c>
    </row>
    <row r="1704" spans="8:8">
      <c r="H1704" s="6" t="e">
        <v>#REF!</v>
      </c>
    </row>
    <row r="1705" spans="8:8">
      <c r="H1705" s="6" t="e">
        <v>#REF!</v>
      </c>
    </row>
    <row r="1706" spans="8:8">
      <c r="H1706" s="6" t="e">
        <v>#REF!</v>
      </c>
    </row>
    <row r="1707" spans="8:8">
      <c r="H1707" s="6" t="e">
        <v>#REF!</v>
      </c>
    </row>
    <row r="1708" spans="8:8">
      <c r="H1708" s="6" t="e">
        <v>#REF!</v>
      </c>
    </row>
    <row r="1709" spans="8:8">
      <c r="H1709" s="6" t="e">
        <v>#REF!</v>
      </c>
    </row>
    <row r="1710" spans="8:8">
      <c r="H1710" s="6" t="e">
        <v>#REF!</v>
      </c>
    </row>
    <row r="1711" spans="8:8">
      <c r="H1711" s="6" t="e">
        <v>#REF!</v>
      </c>
    </row>
    <row r="1712" spans="8:8">
      <c r="H1712" s="6" t="e">
        <v>#REF!</v>
      </c>
    </row>
    <row r="1713" spans="8:8">
      <c r="H1713" s="6" t="e">
        <v>#REF!</v>
      </c>
    </row>
    <row r="1714" spans="8:8">
      <c r="H1714" s="6" t="e">
        <v>#REF!</v>
      </c>
    </row>
    <row r="1715" spans="8:8">
      <c r="H1715" s="6" t="e">
        <v>#REF!</v>
      </c>
    </row>
    <row r="1716" spans="8:8">
      <c r="H1716" s="6" t="e">
        <v>#REF!</v>
      </c>
    </row>
    <row r="1717" spans="8:8">
      <c r="H1717" s="6" t="e">
        <v>#REF!</v>
      </c>
    </row>
    <row r="1718" spans="8:8">
      <c r="H1718" s="6" t="e">
        <v>#REF!</v>
      </c>
    </row>
    <row r="1719" spans="8:8">
      <c r="H1719" s="6" t="e">
        <v>#REF!</v>
      </c>
    </row>
    <row r="1720" spans="8:8">
      <c r="H1720" s="6" t="e">
        <v>#REF!</v>
      </c>
    </row>
    <row r="1721" spans="8:8">
      <c r="H1721" s="6" t="e">
        <v>#REF!</v>
      </c>
    </row>
    <row r="1722" spans="8:8">
      <c r="H1722" s="6" t="e">
        <v>#REF!</v>
      </c>
    </row>
    <row r="1723" spans="8:8">
      <c r="H1723" s="6" t="e">
        <v>#REF!</v>
      </c>
    </row>
    <row r="1724" spans="8:8">
      <c r="H1724" s="6" t="e">
        <v>#REF!</v>
      </c>
    </row>
    <row r="1725" spans="8:8">
      <c r="H1725" s="6" t="e">
        <v>#REF!</v>
      </c>
    </row>
    <row r="1726" spans="8:8">
      <c r="H1726" s="6" t="e">
        <v>#REF!</v>
      </c>
    </row>
    <row r="1727" spans="8:8">
      <c r="H1727" s="6" t="e">
        <v>#REF!</v>
      </c>
    </row>
    <row r="1728" spans="8:8">
      <c r="H1728" s="6" t="e">
        <v>#REF!</v>
      </c>
    </row>
    <row r="1729" spans="8:8">
      <c r="H1729" s="6" t="e">
        <v>#REF!</v>
      </c>
    </row>
    <row r="1730" spans="8:8">
      <c r="H1730" s="6" t="e">
        <v>#REF!</v>
      </c>
    </row>
    <row r="1731" spans="8:8">
      <c r="H1731" s="6" t="e">
        <v>#REF!</v>
      </c>
    </row>
    <row r="1732" spans="8:8">
      <c r="H1732" s="6" t="e">
        <v>#REF!</v>
      </c>
    </row>
    <row r="1733" spans="8:8">
      <c r="H1733" s="6" t="e">
        <v>#REF!</v>
      </c>
    </row>
    <row r="1734" spans="8:8">
      <c r="H1734" s="6" t="e">
        <v>#REF!</v>
      </c>
    </row>
    <row r="1735" spans="8:8">
      <c r="H1735" s="6" t="e">
        <v>#REF!</v>
      </c>
    </row>
    <row r="1736" spans="8:8">
      <c r="H1736" s="6" t="e">
        <v>#REF!</v>
      </c>
    </row>
    <row r="1737" spans="8:8">
      <c r="H1737" s="6" t="e">
        <v>#REF!</v>
      </c>
    </row>
    <row r="1738" spans="8:8">
      <c r="H1738" s="6" t="e">
        <v>#REF!</v>
      </c>
    </row>
    <row r="1739" spans="8:8">
      <c r="H1739" s="6" t="e">
        <v>#REF!</v>
      </c>
    </row>
    <row r="1740" spans="8:8">
      <c r="H1740" s="6" t="e">
        <v>#REF!</v>
      </c>
    </row>
    <row r="1741" spans="8:8">
      <c r="H1741" s="6" t="e">
        <v>#REF!</v>
      </c>
    </row>
    <row r="1742" spans="8:8">
      <c r="H1742" s="6" t="e">
        <v>#REF!</v>
      </c>
    </row>
    <row r="1743" spans="8:8">
      <c r="H1743" s="6" t="e">
        <v>#REF!</v>
      </c>
    </row>
    <row r="1744" spans="8:8">
      <c r="H1744" s="6" t="e">
        <v>#REF!</v>
      </c>
    </row>
    <row r="1745" spans="8:8">
      <c r="H1745" s="6" t="e">
        <v>#REF!</v>
      </c>
    </row>
    <row r="1746" spans="8:8">
      <c r="H1746" s="6" t="e">
        <v>#REF!</v>
      </c>
    </row>
    <row r="1747" spans="8:8">
      <c r="H1747" s="6" t="e">
        <v>#REF!</v>
      </c>
    </row>
    <row r="1748" spans="8:8">
      <c r="H1748" s="6" t="e">
        <v>#REF!</v>
      </c>
    </row>
    <row r="1749" spans="8:8">
      <c r="H1749" s="6" t="e">
        <v>#REF!</v>
      </c>
    </row>
    <row r="1750" spans="8:8">
      <c r="H1750" s="6" t="e">
        <v>#REF!</v>
      </c>
    </row>
    <row r="1751" spans="8:8">
      <c r="H1751" s="6" t="e">
        <v>#REF!</v>
      </c>
    </row>
    <row r="1752" spans="8:8">
      <c r="H1752" s="6" t="e">
        <v>#REF!</v>
      </c>
    </row>
    <row r="1753" spans="8:8">
      <c r="H1753" s="6" t="e">
        <v>#REF!</v>
      </c>
    </row>
    <row r="1754" spans="8:8">
      <c r="H1754" s="6" t="e">
        <v>#REF!</v>
      </c>
    </row>
    <row r="1755" spans="8:8">
      <c r="H1755" s="6" t="e">
        <v>#REF!</v>
      </c>
    </row>
    <row r="1756" spans="8:8">
      <c r="H1756" s="6" t="e">
        <v>#REF!</v>
      </c>
    </row>
    <row r="1757" spans="8:8">
      <c r="H1757" s="6" t="e">
        <v>#REF!</v>
      </c>
    </row>
    <row r="1758" spans="8:8">
      <c r="H1758" s="6" t="e">
        <v>#REF!</v>
      </c>
    </row>
    <row r="1759" spans="8:8">
      <c r="H1759" s="6" t="e">
        <v>#REF!</v>
      </c>
    </row>
    <row r="1760" spans="8:8">
      <c r="H1760" s="6" t="e">
        <v>#REF!</v>
      </c>
    </row>
    <row r="1761" spans="8:8">
      <c r="H1761" s="6" t="e">
        <v>#REF!</v>
      </c>
    </row>
    <row r="1762" spans="8:8">
      <c r="H1762" s="6" t="e">
        <v>#REF!</v>
      </c>
    </row>
    <row r="1763" spans="8:8">
      <c r="H1763" s="6" t="e">
        <v>#REF!</v>
      </c>
    </row>
    <row r="1764" spans="8:8">
      <c r="H1764" s="6" t="e">
        <v>#REF!</v>
      </c>
    </row>
    <row r="1765" spans="8:8">
      <c r="H1765" s="6" t="e">
        <v>#REF!</v>
      </c>
    </row>
    <row r="1766" spans="8:8">
      <c r="H1766" s="6" t="e">
        <v>#REF!</v>
      </c>
    </row>
    <row r="1767" spans="8:8">
      <c r="H1767" s="6" t="e">
        <v>#REF!</v>
      </c>
    </row>
    <row r="1768" spans="8:8">
      <c r="H1768" s="6" t="e">
        <v>#REF!</v>
      </c>
    </row>
    <row r="1769" spans="8:8">
      <c r="H1769" s="6" t="e">
        <v>#REF!</v>
      </c>
    </row>
    <row r="1770" spans="8:8">
      <c r="H1770" s="6" t="e">
        <v>#REF!</v>
      </c>
    </row>
    <row r="1771" spans="8:8">
      <c r="H1771" s="6" t="e">
        <v>#REF!</v>
      </c>
    </row>
    <row r="1772" spans="8:8">
      <c r="H1772" s="6" t="e">
        <v>#REF!</v>
      </c>
    </row>
    <row r="1773" spans="8:8">
      <c r="H1773" s="6" t="e">
        <v>#REF!</v>
      </c>
    </row>
    <row r="1774" spans="8:8">
      <c r="H1774" s="6" t="e">
        <v>#REF!</v>
      </c>
    </row>
    <row r="1775" spans="8:8">
      <c r="H1775" s="6" t="e">
        <v>#REF!</v>
      </c>
    </row>
    <row r="1776" spans="8:8">
      <c r="H1776" s="6" t="e">
        <v>#REF!</v>
      </c>
    </row>
    <row r="1777" spans="8:8">
      <c r="H1777" s="6" t="e">
        <v>#REF!</v>
      </c>
    </row>
    <row r="1778" spans="8:8">
      <c r="H1778" s="6" t="e">
        <v>#REF!</v>
      </c>
    </row>
    <row r="1779" spans="8:8">
      <c r="H1779" s="6" t="e">
        <v>#REF!</v>
      </c>
    </row>
    <row r="1780" spans="8:8">
      <c r="H1780" s="6" t="e">
        <v>#REF!</v>
      </c>
    </row>
    <row r="1781" spans="8:8">
      <c r="H1781" s="6" t="e">
        <v>#REF!</v>
      </c>
    </row>
    <row r="1782" spans="8:8">
      <c r="H1782" s="6" t="e">
        <v>#REF!</v>
      </c>
    </row>
    <row r="1783" spans="8:8">
      <c r="H1783" s="6" t="e">
        <v>#REF!</v>
      </c>
    </row>
    <row r="1784" spans="8:8">
      <c r="H1784" s="6" t="e">
        <v>#REF!</v>
      </c>
    </row>
    <row r="1785" spans="8:8">
      <c r="H1785" s="6" t="e">
        <v>#REF!</v>
      </c>
    </row>
    <row r="1786" spans="8:8">
      <c r="H1786" s="6" t="e">
        <v>#REF!</v>
      </c>
    </row>
    <row r="1787" spans="8:8">
      <c r="H1787" s="6" t="e">
        <v>#REF!</v>
      </c>
    </row>
    <row r="1788" spans="8:8">
      <c r="H1788" s="6" t="e">
        <v>#REF!</v>
      </c>
    </row>
    <row r="1789" spans="8:8">
      <c r="H1789" s="6" t="e">
        <v>#REF!</v>
      </c>
    </row>
    <row r="1790" spans="8:8">
      <c r="H1790" s="6" t="e">
        <v>#REF!</v>
      </c>
    </row>
    <row r="1791" spans="8:8">
      <c r="H1791" s="6" t="e">
        <v>#REF!</v>
      </c>
    </row>
    <row r="1792" spans="8:8">
      <c r="H1792" s="6" t="e">
        <v>#REF!</v>
      </c>
    </row>
    <row r="1793" spans="8:8">
      <c r="H1793" s="6" t="e">
        <v>#REF!</v>
      </c>
    </row>
    <row r="1794" spans="8:8">
      <c r="H1794" s="6" t="e">
        <v>#REF!</v>
      </c>
    </row>
    <row r="1795" spans="8:8">
      <c r="H1795" s="6" t="e">
        <v>#REF!</v>
      </c>
    </row>
    <row r="1796" spans="8:8">
      <c r="H1796" s="6" t="e">
        <v>#REF!</v>
      </c>
    </row>
    <row r="1797" spans="8:8">
      <c r="H1797" s="6" t="e">
        <v>#REF!</v>
      </c>
    </row>
    <row r="1798" spans="8:8">
      <c r="H1798" s="6" t="e">
        <v>#REF!</v>
      </c>
    </row>
    <row r="1799" spans="8:8">
      <c r="H1799" s="6" t="e">
        <v>#REF!</v>
      </c>
    </row>
    <row r="1800" spans="8:8">
      <c r="H1800" s="6" t="e">
        <v>#REF!</v>
      </c>
    </row>
    <row r="1801" spans="8:8">
      <c r="H1801" s="6" t="e">
        <v>#REF!</v>
      </c>
    </row>
    <row r="1802" spans="8:8">
      <c r="H1802" s="6" t="e">
        <v>#REF!</v>
      </c>
    </row>
    <row r="1803" spans="8:8">
      <c r="H1803" s="6" t="e">
        <v>#REF!</v>
      </c>
    </row>
    <row r="1804" spans="8:8">
      <c r="H1804" s="6" t="e">
        <v>#REF!</v>
      </c>
    </row>
    <row r="1805" spans="8:8">
      <c r="H1805" s="6" t="e">
        <v>#REF!</v>
      </c>
    </row>
    <row r="1806" spans="8:8">
      <c r="H1806" s="6" t="e">
        <v>#REF!</v>
      </c>
    </row>
    <row r="1807" spans="8:8">
      <c r="H1807" s="6" t="e">
        <v>#REF!</v>
      </c>
    </row>
    <row r="1808" spans="8:8">
      <c r="H1808" s="6" t="e">
        <v>#REF!</v>
      </c>
    </row>
    <row r="1809" spans="8:8">
      <c r="H1809" s="6" t="e">
        <v>#REF!</v>
      </c>
    </row>
    <row r="1810" spans="8:8">
      <c r="H1810" s="6" t="e">
        <v>#REF!</v>
      </c>
    </row>
    <row r="1811" spans="8:8">
      <c r="H1811" s="6" t="e">
        <v>#REF!</v>
      </c>
    </row>
    <row r="1812" spans="8:8">
      <c r="H1812" s="6" t="e">
        <v>#REF!</v>
      </c>
    </row>
    <row r="1813" spans="8:8">
      <c r="H1813" s="6" t="e">
        <v>#REF!</v>
      </c>
    </row>
    <row r="1814" spans="8:8">
      <c r="H1814" s="6" t="e">
        <v>#REF!</v>
      </c>
    </row>
    <row r="1815" spans="8:8">
      <c r="H1815" s="6" t="e">
        <v>#REF!</v>
      </c>
    </row>
    <row r="1816" spans="8:8">
      <c r="H1816" s="6" t="e">
        <v>#REF!</v>
      </c>
    </row>
    <row r="1817" spans="8:8">
      <c r="H1817" s="6" t="e">
        <v>#REF!</v>
      </c>
    </row>
    <row r="1818" spans="8:8">
      <c r="H1818" s="6" t="e">
        <v>#REF!</v>
      </c>
    </row>
    <row r="1819" spans="8:8">
      <c r="H1819" s="6" t="e">
        <v>#REF!</v>
      </c>
    </row>
    <row r="1820" spans="8:8">
      <c r="H1820" s="6" t="e">
        <v>#REF!</v>
      </c>
    </row>
    <row r="1821" spans="8:8">
      <c r="H1821" s="6" t="e">
        <v>#REF!</v>
      </c>
    </row>
    <row r="1822" spans="8:8">
      <c r="H1822" s="6" t="e">
        <v>#REF!</v>
      </c>
    </row>
    <row r="1823" spans="8:8">
      <c r="H1823" s="6" t="e">
        <v>#REF!</v>
      </c>
    </row>
    <row r="1824" spans="8:8">
      <c r="H1824" s="6" t="e">
        <v>#REF!</v>
      </c>
    </row>
    <row r="1825" spans="8:8">
      <c r="H1825" s="6" t="e">
        <v>#REF!</v>
      </c>
    </row>
    <row r="1826" spans="8:8">
      <c r="H1826" s="6" t="e">
        <v>#REF!</v>
      </c>
    </row>
    <row r="1827" spans="8:8">
      <c r="H1827" s="6" t="e">
        <v>#REF!</v>
      </c>
    </row>
    <row r="1828" spans="8:8">
      <c r="H1828" s="6" t="e">
        <v>#REF!</v>
      </c>
    </row>
    <row r="1829" spans="8:8">
      <c r="H1829" s="6" t="e">
        <v>#REF!</v>
      </c>
    </row>
    <row r="1830" spans="8:8">
      <c r="H1830" s="6" t="e">
        <v>#REF!</v>
      </c>
    </row>
    <row r="1831" spans="8:8">
      <c r="H1831" s="6" t="e">
        <v>#REF!</v>
      </c>
    </row>
    <row r="1832" spans="8:8">
      <c r="H1832" s="6" t="e">
        <v>#REF!</v>
      </c>
    </row>
    <row r="1833" spans="8:8">
      <c r="H1833" s="6" t="e">
        <v>#REF!</v>
      </c>
    </row>
    <row r="1834" spans="8:8">
      <c r="H1834" s="6" t="e">
        <v>#REF!</v>
      </c>
    </row>
    <row r="1835" spans="8:8">
      <c r="H1835" s="6" t="e">
        <v>#REF!</v>
      </c>
    </row>
    <row r="1836" spans="8:8">
      <c r="H1836" s="6" t="e">
        <v>#REF!</v>
      </c>
    </row>
    <row r="1837" spans="8:8">
      <c r="H1837" s="6" t="e">
        <v>#REF!</v>
      </c>
    </row>
    <row r="1838" spans="8:8">
      <c r="H1838" s="6" t="e">
        <v>#REF!</v>
      </c>
    </row>
    <row r="1839" spans="8:8">
      <c r="H1839" s="6" t="e">
        <v>#REF!</v>
      </c>
    </row>
    <row r="1840" spans="8:8">
      <c r="H1840" s="6" t="e">
        <v>#REF!</v>
      </c>
    </row>
    <row r="1841" spans="8:8">
      <c r="H1841" s="6" t="e">
        <v>#REF!</v>
      </c>
    </row>
    <row r="1842" spans="8:8">
      <c r="H1842" s="6" t="e">
        <v>#REF!</v>
      </c>
    </row>
    <row r="1843" spans="8:8">
      <c r="H1843" s="6" t="e">
        <v>#REF!</v>
      </c>
    </row>
    <row r="1844" spans="8:8">
      <c r="H1844" s="6" t="e">
        <v>#REF!</v>
      </c>
    </row>
    <row r="1845" spans="8:8">
      <c r="H1845" s="6" t="e">
        <v>#REF!</v>
      </c>
    </row>
    <row r="1846" spans="8:8">
      <c r="H1846" s="6" t="e">
        <v>#REF!</v>
      </c>
    </row>
    <row r="1847" spans="8:8">
      <c r="H1847" s="6" t="e">
        <v>#REF!</v>
      </c>
    </row>
    <row r="1848" spans="8:8">
      <c r="H1848" s="6" t="e">
        <v>#REF!</v>
      </c>
    </row>
    <row r="1849" spans="8:8">
      <c r="H1849" s="6" t="e">
        <v>#REF!</v>
      </c>
    </row>
    <row r="1850" spans="8:8">
      <c r="H1850" s="6" t="e">
        <v>#REF!</v>
      </c>
    </row>
    <row r="1851" spans="8:8">
      <c r="H1851" s="6" t="e">
        <v>#REF!</v>
      </c>
    </row>
    <row r="1852" spans="8:8">
      <c r="H1852" s="6" t="e">
        <v>#REF!</v>
      </c>
    </row>
    <row r="1853" spans="8:8">
      <c r="H1853" s="6" t="e">
        <v>#REF!</v>
      </c>
    </row>
    <row r="1854" spans="8:8">
      <c r="H1854" s="6" t="e">
        <v>#REF!</v>
      </c>
    </row>
    <row r="1855" spans="8:8">
      <c r="H1855" s="6" t="e">
        <v>#REF!</v>
      </c>
    </row>
    <row r="1856" spans="8:8">
      <c r="H1856" s="6" t="e">
        <v>#REF!</v>
      </c>
    </row>
    <row r="1857" spans="8:8">
      <c r="H1857" s="6" t="e">
        <v>#REF!</v>
      </c>
    </row>
    <row r="1858" spans="8:8">
      <c r="H1858" s="6" t="e">
        <v>#REF!</v>
      </c>
    </row>
    <row r="1859" spans="8:8">
      <c r="H1859" s="6" t="e">
        <v>#REF!</v>
      </c>
    </row>
    <row r="1860" spans="8:8">
      <c r="H1860" s="6" t="e">
        <v>#REF!</v>
      </c>
    </row>
    <row r="1861" spans="8:8">
      <c r="H1861" s="6" t="e">
        <v>#REF!</v>
      </c>
    </row>
    <row r="1862" spans="8:8">
      <c r="H1862" s="6" t="e">
        <v>#REF!</v>
      </c>
    </row>
    <row r="1863" spans="8:8">
      <c r="H1863" s="6" t="e">
        <v>#REF!</v>
      </c>
    </row>
    <row r="1864" spans="8:8">
      <c r="H1864" s="6" t="e">
        <v>#REF!</v>
      </c>
    </row>
    <row r="1865" spans="8:8">
      <c r="H1865" s="6" t="e">
        <v>#REF!</v>
      </c>
    </row>
    <row r="1866" spans="8:8">
      <c r="H1866" s="6" t="e">
        <v>#REF!</v>
      </c>
    </row>
    <row r="1867" spans="8:8">
      <c r="H1867" s="6" t="e">
        <v>#REF!</v>
      </c>
    </row>
    <row r="1868" spans="8:8">
      <c r="H1868" s="6" t="e">
        <v>#REF!</v>
      </c>
    </row>
    <row r="1869" spans="8:8">
      <c r="H1869" s="6" t="e">
        <v>#REF!</v>
      </c>
    </row>
    <row r="1870" spans="8:8">
      <c r="H1870" s="6" t="e">
        <v>#REF!</v>
      </c>
    </row>
    <row r="1871" spans="8:8">
      <c r="H1871" s="6" t="e">
        <v>#REF!</v>
      </c>
    </row>
    <row r="1872" spans="8:8">
      <c r="H1872" s="6" t="e">
        <v>#REF!</v>
      </c>
    </row>
    <row r="1873" spans="8:8">
      <c r="H1873" s="6" t="e">
        <v>#REF!</v>
      </c>
    </row>
    <row r="1874" spans="8:8">
      <c r="H1874" s="6" t="e">
        <v>#REF!</v>
      </c>
    </row>
    <row r="1875" spans="8:8">
      <c r="H1875" s="6" t="e">
        <v>#REF!</v>
      </c>
    </row>
    <row r="1876" spans="8:8">
      <c r="H1876" s="6" t="e">
        <v>#REF!</v>
      </c>
    </row>
    <row r="1877" spans="8:8">
      <c r="H1877" s="6" t="e">
        <v>#REF!</v>
      </c>
    </row>
    <row r="1878" spans="8:8">
      <c r="H1878" s="6" t="e">
        <v>#REF!</v>
      </c>
    </row>
    <row r="1879" spans="8:8">
      <c r="H1879" s="6" t="e">
        <v>#REF!</v>
      </c>
    </row>
    <row r="1880" spans="8:8">
      <c r="H1880" s="6" t="e">
        <v>#REF!</v>
      </c>
    </row>
    <row r="1881" spans="8:8">
      <c r="H1881" s="6" t="e">
        <v>#REF!</v>
      </c>
    </row>
    <row r="1882" spans="8:8">
      <c r="H1882" s="6" t="e">
        <v>#REF!</v>
      </c>
    </row>
    <row r="1883" spans="8:8">
      <c r="H1883" s="6" t="e">
        <v>#REF!</v>
      </c>
    </row>
    <row r="1884" spans="8:8">
      <c r="H1884" s="6" t="e">
        <v>#REF!</v>
      </c>
    </row>
    <row r="1885" spans="8:8">
      <c r="H1885" s="6" t="e">
        <v>#REF!</v>
      </c>
    </row>
    <row r="1886" spans="8:8">
      <c r="H1886" s="6" t="e">
        <v>#REF!</v>
      </c>
    </row>
    <row r="1887" spans="8:8">
      <c r="H1887" s="6" t="e">
        <v>#REF!</v>
      </c>
    </row>
    <row r="1888" spans="8:8">
      <c r="H1888" s="6" t="e">
        <v>#REF!</v>
      </c>
    </row>
    <row r="1889" spans="8:8">
      <c r="H1889" s="6" t="e">
        <v>#REF!</v>
      </c>
    </row>
    <row r="1890" spans="8:8">
      <c r="H1890" s="6" t="e">
        <v>#REF!</v>
      </c>
    </row>
    <row r="1891" spans="8:8">
      <c r="H1891" s="6" t="e">
        <v>#REF!</v>
      </c>
    </row>
    <row r="1892" spans="8:8">
      <c r="H1892" s="6" t="e">
        <v>#REF!</v>
      </c>
    </row>
    <row r="1893" spans="8:8">
      <c r="H1893" s="6" t="e">
        <v>#REF!</v>
      </c>
    </row>
    <row r="1894" spans="8:8">
      <c r="H1894" s="6" t="e">
        <v>#REF!</v>
      </c>
    </row>
    <row r="1895" spans="8:8">
      <c r="H1895" s="6" t="e">
        <v>#REF!</v>
      </c>
    </row>
    <row r="1896" spans="8:8">
      <c r="H1896" s="6" t="e">
        <v>#REF!</v>
      </c>
    </row>
    <row r="1897" spans="8:8">
      <c r="H1897" s="6" t="e">
        <v>#REF!</v>
      </c>
    </row>
    <row r="1898" spans="8:8">
      <c r="H1898" s="6" t="e">
        <v>#REF!</v>
      </c>
    </row>
    <row r="1899" spans="8:8">
      <c r="H1899" s="6" t="e">
        <v>#REF!</v>
      </c>
    </row>
    <row r="1900" spans="8:8">
      <c r="H1900" s="6" t="e">
        <v>#REF!</v>
      </c>
    </row>
    <row r="1901" spans="8:8">
      <c r="H1901" s="6" t="e">
        <v>#REF!</v>
      </c>
    </row>
    <row r="1902" spans="8:8">
      <c r="H1902" s="6" t="e">
        <v>#REF!</v>
      </c>
    </row>
    <row r="1903" spans="8:8">
      <c r="H1903" s="6" t="e">
        <v>#REF!</v>
      </c>
    </row>
    <row r="1904" spans="8:8">
      <c r="H1904" s="6" t="e">
        <v>#REF!</v>
      </c>
    </row>
    <row r="1905" spans="8:8">
      <c r="H1905" s="6" t="e">
        <v>#REF!</v>
      </c>
    </row>
    <row r="1906" spans="8:8">
      <c r="H1906" s="6" t="e">
        <v>#REF!</v>
      </c>
    </row>
    <row r="1907" spans="8:8">
      <c r="H1907" s="6" t="e">
        <v>#REF!</v>
      </c>
    </row>
    <row r="1908" spans="8:8">
      <c r="H1908" s="6" t="e">
        <v>#REF!</v>
      </c>
    </row>
    <row r="1909" spans="8:8">
      <c r="H1909" s="6" t="e">
        <v>#REF!</v>
      </c>
    </row>
    <row r="1910" spans="8:8">
      <c r="H1910" s="6" t="e">
        <v>#REF!</v>
      </c>
    </row>
    <row r="1911" spans="8:8">
      <c r="H1911" s="6" t="e">
        <v>#REF!</v>
      </c>
    </row>
    <row r="1912" spans="8:8">
      <c r="H1912" s="6" t="e">
        <v>#REF!</v>
      </c>
    </row>
    <row r="1913" spans="8:8">
      <c r="H1913" s="6" t="e">
        <v>#REF!</v>
      </c>
    </row>
    <row r="1914" spans="8:8">
      <c r="H1914" s="6" t="e">
        <v>#REF!</v>
      </c>
    </row>
    <row r="1915" spans="8:8">
      <c r="H1915" s="6" t="e">
        <v>#REF!</v>
      </c>
    </row>
    <row r="1916" spans="8:8">
      <c r="H1916" s="6" t="e">
        <v>#REF!</v>
      </c>
    </row>
    <row r="1917" spans="8:8">
      <c r="H1917" s="6" t="e">
        <v>#REF!</v>
      </c>
    </row>
    <row r="1918" spans="8:8">
      <c r="H1918" s="6" t="e">
        <v>#REF!</v>
      </c>
    </row>
    <row r="1919" spans="8:8">
      <c r="H1919" s="6" t="e">
        <v>#REF!</v>
      </c>
    </row>
    <row r="1920" spans="8:8">
      <c r="H1920" s="6" t="e">
        <v>#REF!</v>
      </c>
    </row>
    <row r="1921" spans="8:8">
      <c r="H1921" s="6" t="e">
        <v>#REF!</v>
      </c>
    </row>
    <row r="1922" spans="8:8">
      <c r="H1922" s="6" t="e">
        <v>#REF!</v>
      </c>
    </row>
    <row r="1923" spans="8:8">
      <c r="H1923" s="6" t="e">
        <v>#REF!</v>
      </c>
    </row>
    <row r="1924" spans="8:8">
      <c r="H1924" s="6" t="e">
        <v>#REF!</v>
      </c>
    </row>
    <row r="1925" spans="8:8">
      <c r="H1925" s="6" t="e">
        <v>#REF!</v>
      </c>
    </row>
    <row r="1926" spans="8:8">
      <c r="H1926" s="6" t="e">
        <v>#REF!</v>
      </c>
    </row>
    <row r="1927" spans="8:8">
      <c r="H1927" s="6" t="e">
        <v>#REF!</v>
      </c>
    </row>
    <row r="1928" spans="8:8">
      <c r="H1928" s="6" t="e">
        <v>#REF!</v>
      </c>
    </row>
    <row r="1929" spans="8:8">
      <c r="H1929" s="6" t="e">
        <v>#REF!</v>
      </c>
    </row>
    <row r="1930" spans="8:8">
      <c r="H1930" s="6" t="e">
        <v>#REF!</v>
      </c>
    </row>
    <row r="1931" spans="8:8">
      <c r="H1931" s="6" t="e">
        <v>#REF!</v>
      </c>
    </row>
    <row r="1932" spans="8:8">
      <c r="H1932" s="6" t="e">
        <v>#REF!</v>
      </c>
    </row>
    <row r="1933" spans="8:8">
      <c r="H1933" s="6" t="e">
        <v>#REF!</v>
      </c>
    </row>
    <row r="1934" spans="8:8">
      <c r="H1934" s="6" t="e">
        <v>#REF!</v>
      </c>
    </row>
    <row r="1935" spans="8:8">
      <c r="H1935" s="6" t="e">
        <v>#REF!</v>
      </c>
    </row>
    <row r="1936" spans="8:8">
      <c r="H1936" s="6" t="e">
        <v>#REF!</v>
      </c>
    </row>
    <row r="1937" spans="8:8">
      <c r="H1937" s="6" t="e">
        <v>#REF!</v>
      </c>
    </row>
    <row r="1938" spans="8:8">
      <c r="H1938" s="6" t="e">
        <v>#REF!</v>
      </c>
    </row>
    <row r="1939" spans="8:8">
      <c r="H1939" s="6" t="e">
        <v>#REF!</v>
      </c>
    </row>
    <row r="1940" spans="8:8">
      <c r="H1940" s="6" t="e">
        <v>#REF!</v>
      </c>
    </row>
    <row r="1941" spans="8:8">
      <c r="H1941" s="6" t="e">
        <v>#REF!</v>
      </c>
    </row>
    <row r="1942" spans="8:8">
      <c r="H1942" s="6" t="e">
        <v>#REF!</v>
      </c>
    </row>
    <row r="1943" spans="8:8">
      <c r="H1943" s="6" t="e">
        <v>#REF!</v>
      </c>
    </row>
    <row r="1944" spans="8:8">
      <c r="H1944" s="6" t="e">
        <v>#REF!</v>
      </c>
    </row>
    <row r="1945" spans="8:8">
      <c r="H1945" s="6" t="e">
        <v>#REF!</v>
      </c>
    </row>
    <row r="1946" spans="8:8">
      <c r="H1946" s="6" t="e">
        <v>#REF!</v>
      </c>
    </row>
    <row r="1947" spans="8:8">
      <c r="H1947" s="6" t="e">
        <v>#REF!</v>
      </c>
    </row>
    <row r="1948" spans="8:8">
      <c r="H1948" s="6" t="e">
        <v>#REF!</v>
      </c>
    </row>
    <row r="1949" spans="8:8">
      <c r="H1949" s="6" t="e">
        <v>#REF!</v>
      </c>
    </row>
    <row r="1950" spans="8:8">
      <c r="H1950" s="6" t="e">
        <v>#REF!</v>
      </c>
    </row>
    <row r="1951" spans="8:8">
      <c r="H1951" s="6" t="e">
        <v>#REF!</v>
      </c>
    </row>
    <row r="1952" spans="8:8">
      <c r="H1952" s="6" t="e">
        <v>#REF!</v>
      </c>
    </row>
    <row r="1953" spans="8:8">
      <c r="H1953" s="6" t="e">
        <v>#REF!</v>
      </c>
    </row>
    <row r="1954" spans="8:8">
      <c r="H1954" s="6" t="e">
        <v>#REF!</v>
      </c>
    </row>
    <row r="1955" spans="8:8">
      <c r="H1955" s="6" t="e">
        <v>#REF!</v>
      </c>
    </row>
    <row r="1956" spans="8:8">
      <c r="H1956" s="6" t="e">
        <v>#REF!</v>
      </c>
    </row>
    <row r="1957" spans="8:8">
      <c r="H1957" s="6" t="e">
        <v>#REF!</v>
      </c>
    </row>
    <row r="1958" spans="8:8">
      <c r="H1958" s="6" t="e">
        <v>#REF!</v>
      </c>
    </row>
    <row r="1959" spans="8:8">
      <c r="H1959" s="6" t="e">
        <v>#REF!</v>
      </c>
    </row>
    <row r="1960" spans="8:8">
      <c r="H1960" s="6" t="e">
        <v>#REF!</v>
      </c>
    </row>
    <row r="1961" spans="8:8">
      <c r="H1961" s="6" t="e">
        <v>#REF!</v>
      </c>
    </row>
    <row r="1962" spans="8:8">
      <c r="H1962" s="6" t="e">
        <v>#REF!</v>
      </c>
    </row>
    <row r="1963" spans="8:8">
      <c r="H1963" s="6" t="e">
        <v>#REF!</v>
      </c>
    </row>
    <row r="1964" spans="8:8">
      <c r="H1964" s="6" t="e">
        <v>#REF!</v>
      </c>
    </row>
    <row r="1965" spans="8:8">
      <c r="H1965" s="6" t="e">
        <v>#REF!</v>
      </c>
    </row>
    <row r="1966" spans="8:8">
      <c r="H1966" s="6" t="e">
        <v>#REF!</v>
      </c>
    </row>
    <row r="1967" spans="8:8">
      <c r="H1967" s="6" t="e">
        <v>#REF!</v>
      </c>
    </row>
    <row r="1968" spans="8:8">
      <c r="H1968" s="6" t="e">
        <v>#REF!</v>
      </c>
    </row>
    <row r="1969" spans="8:8">
      <c r="H1969" s="6" t="e">
        <v>#REF!</v>
      </c>
    </row>
    <row r="1970" spans="8:8">
      <c r="H1970" s="6" t="e">
        <v>#REF!</v>
      </c>
    </row>
    <row r="1971" spans="8:8">
      <c r="H1971" s="6" t="e">
        <v>#REF!</v>
      </c>
    </row>
    <row r="1972" spans="8:8">
      <c r="H1972" s="6" t="e">
        <v>#REF!</v>
      </c>
    </row>
    <row r="1973" spans="8:8">
      <c r="H1973" s="6" t="e">
        <v>#REF!</v>
      </c>
    </row>
    <row r="1974" spans="8:8">
      <c r="H1974" s="6" t="e">
        <v>#REF!</v>
      </c>
    </row>
    <row r="1975" spans="8:8">
      <c r="H1975" s="6" t="e">
        <v>#REF!</v>
      </c>
    </row>
    <row r="1976" spans="8:8">
      <c r="H1976" s="6" t="e">
        <v>#REF!</v>
      </c>
    </row>
    <row r="1977" spans="8:8">
      <c r="H1977" s="6" t="e">
        <v>#REF!</v>
      </c>
    </row>
    <row r="1978" spans="8:8">
      <c r="H1978" s="6" t="e">
        <v>#REF!</v>
      </c>
    </row>
    <row r="1979" spans="8:8">
      <c r="H1979" s="6" t="e">
        <v>#REF!</v>
      </c>
    </row>
    <row r="1980" spans="8:8">
      <c r="H1980" s="6" t="e">
        <v>#REF!</v>
      </c>
    </row>
    <row r="1981" spans="8:8">
      <c r="H1981" s="6" t="e">
        <v>#REF!</v>
      </c>
    </row>
    <row r="1982" spans="8:8">
      <c r="H1982" s="6" t="e">
        <v>#REF!</v>
      </c>
    </row>
    <row r="1983" spans="8:8">
      <c r="H1983" s="6" t="e">
        <v>#REF!</v>
      </c>
    </row>
    <row r="1984" spans="8:8">
      <c r="H1984" s="6" t="e">
        <v>#REF!</v>
      </c>
    </row>
    <row r="1985" spans="8:8">
      <c r="H1985" s="6" t="e">
        <v>#REF!</v>
      </c>
    </row>
    <row r="1986" spans="8:8">
      <c r="H1986" s="6" t="e">
        <v>#REF!</v>
      </c>
    </row>
    <row r="1987" spans="8:8">
      <c r="H1987" s="6" t="e">
        <v>#REF!</v>
      </c>
    </row>
    <row r="1988" spans="8:8">
      <c r="H1988" s="6" t="e">
        <v>#REF!</v>
      </c>
    </row>
    <row r="1989" spans="8:8">
      <c r="H1989" s="6" t="e">
        <v>#REF!</v>
      </c>
    </row>
    <row r="1990" spans="8:8">
      <c r="H1990" s="6" t="e">
        <v>#REF!</v>
      </c>
    </row>
    <row r="1991" spans="8:8">
      <c r="H1991" s="6" t="e">
        <v>#REF!</v>
      </c>
    </row>
    <row r="1992" spans="8:8">
      <c r="H1992" s="6" t="e">
        <v>#REF!</v>
      </c>
    </row>
    <row r="1993" spans="8:8">
      <c r="H1993" s="6" t="e">
        <v>#REF!</v>
      </c>
    </row>
    <row r="1994" spans="8:8">
      <c r="H1994" s="6" t="e">
        <v>#REF!</v>
      </c>
    </row>
    <row r="1995" spans="8:8">
      <c r="H1995" s="6" t="e">
        <v>#REF!</v>
      </c>
    </row>
    <row r="1996" spans="8:8">
      <c r="H1996" s="6" t="e">
        <v>#REF!</v>
      </c>
    </row>
    <row r="1997" spans="8:8">
      <c r="H1997" s="6" t="e">
        <v>#REF!</v>
      </c>
    </row>
    <row r="1998" spans="8:8">
      <c r="H1998" s="6" t="e">
        <v>#REF!</v>
      </c>
    </row>
    <row r="1999" spans="8:8">
      <c r="H1999" s="6" t="e">
        <v>#REF!</v>
      </c>
    </row>
    <row r="2000" spans="8:8">
      <c r="H2000" s="6" t="e">
        <v>#REF!</v>
      </c>
    </row>
    <row r="2001" spans="8:8">
      <c r="H2001" s="6" t="s">
        <v>247</v>
      </c>
    </row>
    <row r="2002" spans="8:8">
      <c r="H2002" s="6" t="s">
        <v>55</v>
      </c>
    </row>
    <row r="2003" spans="8:8">
      <c r="H2003" s="6" t="s">
        <v>55</v>
      </c>
    </row>
    <row r="2004" spans="8:8">
      <c r="H2004" s="6" t="s">
        <v>55</v>
      </c>
    </row>
    <row r="2005" spans="8:8">
      <c r="H2005" s="6" t="s">
        <v>55</v>
      </c>
    </row>
    <row r="2006" spans="8:8">
      <c r="H2006" s="6" t="s">
        <v>55</v>
      </c>
    </row>
    <row r="2007" spans="8:8">
      <c r="H2007" s="6" t="s">
        <v>55</v>
      </c>
    </row>
    <row r="2008" spans="8:8">
      <c r="H2008" s="6" t="s">
        <v>43</v>
      </c>
    </row>
    <row r="2009" spans="8:8">
      <c r="H2009" s="6" t="s">
        <v>43</v>
      </c>
    </row>
    <row r="2010" spans="8:8">
      <c r="H2010" s="6" t="s">
        <v>43</v>
      </c>
    </row>
    <row r="2011" spans="8:8">
      <c r="H2011" s="6" t="s">
        <v>43</v>
      </c>
    </row>
    <row r="2012" spans="8:8">
      <c r="H2012" s="6" t="s">
        <v>43</v>
      </c>
    </row>
    <row r="2013" spans="8:8">
      <c r="H2013" s="6" t="s">
        <v>43</v>
      </c>
    </row>
    <row r="2014" spans="8:8">
      <c r="H2014" s="6" t="s">
        <v>43</v>
      </c>
    </row>
    <row r="2015" spans="8:8">
      <c r="H2015" s="6" t="s">
        <v>41</v>
      </c>
    </row>
    <row r="2016" spans="8:8">
      <c r="H2016" s="6" t="s">
        <v>41</v>
      </c>
    </row>
    <row r="2017" spans="8:8">
      <c r="H2017" s="6" t="s">
        <v>41</v>
      </c>
    </row>
    <row r="2018" spans="8:8">
      <c r="H2018" s="6" t="s">
        <v>43</v>
      </c>
    </row>
    <row r="2019" spans="8:8">
      <c r="H2019" s="6" t="s">
        <v>43</v>
      </c>
    </row>
    <row r="2020" spans="8:8">
      <c r="H2020" s="6" t="s">
        <v>55</v>
      </c>
    </row>
    <row r="2021" spans="8:8">
      <c r="H2021" s="6" t="s">
        <v>43</v>
      </c>
    </row>
    <row r="2022" spans="8:8">
      <c r="H2022" s="6" t="s">
        <v>43</v>
      </c>
    </row>
    <row r="2023" spans="8:8">
      <c r="H2023" s="6" t="s">
        <v>55</v>
      </c>
    </row>
    <row r="2024" spans="8:8">
      <c r="H2024" s="6" t="s">
        <v>43</v>
      </c>
    </row>
    <row r="2025" spans="8:8">
      <c r="H2025" s="6" t="s">
        <v>55</v>
      </c>
    </row>
    <row r="2026" spans="8:8">
      <c r="H2026" s="6" t="s">
        <v>41</v>
      </c>
    </row>
    <row r="2027" spans="8:8">
      <c r="H2027" s="6" t="s">
        <v>55</v>
      </c>
    </row>
    <row r="2028" spans="8:8">
      <c r="H2028" s="6" t="s">
        <v>43</v>
      </c>
    </row>
    <row r="2029" spans="8:8">
      <c r="H2029" s="6" t="s">
        <v>41</v>
      </c>
    </row>
    <row r="2030" spans="8:8">
      <c r="H2030" s="6" t="s">
        <v>55</v>
      </c>
    </row>
    <row r="2031" spans="8:8">
      <c r="H2031" s="6" t="s">
        <v>55</v>
      </c>
    </row>
    <row r="2032" spans="8:8">
      <c r="H2032" s="6" t="s">
        <v>55</v>
      </c>
    </row>
    <row r="2033" spans="8:8">
      <c r="H2033" s="6" t="s">
        <v>55</v>
      </c>
    </row>
    <row r="2034" spans="8:8">
      <c r="H2034" s="6" t="s">
        <v>43</v>
      </c>
    </row>
    <row r="2035" spans="8:8">
      <c r="H2035" s="6" t="s">
        <v>43</v>
      </c>
    </row>
    <row r="2036" spans="8:8">
      <c r="H2036" s="6" t="s">
        <v>43</v>
      </c>
    </row>
    <row r="2037" spans="8:8">
      <c r="H2037" s="6" t="s">
        <v>43</v>
      </c>
    </row>
    <row r="2038" spans="8:8">
      <c r="H2038" s="6" t="s">
        <v>43</v>
      </c>
    </row>
    <row r="2039" spans="8:8">
      <c r="H2039" s="6" t="s">
        <v>43</v>
      </c>
    </row>
    <row r="2040" spans="8:8">
      <c r="H2040" s="6" t="s">
        <v>41</v>
      </c>
    </row>
    <row r="2041" spans="8:8">
      <c r="H2041" s="6" t="s">
        <v>41</v>
      </c>
    </row>
    <row r="2042" spans="8:8">
      <c r="H2042" s="6" t="s">
        <v>71</v>
      </c>
    </row>
    <row r="2043" spans="8:8">
      <c r="H2043" s="6" t="s">
        <v>71</v>
      </c>
    </row>
    <row r="2044" spans="8:8">
      <c r="H2044" s="6" t="s">
        <v>71</v>
      </c>
    </row>
    <row r="2045" spans="8:8">
      <c r="H2045" s="6" t="s">
        <v>71</v>
      </c>
    </row>
    <row r="2046" spans="8:8">
      <c r="H2046" s="6" t="s">
        <v>71</v>
      </c>
    </row>
    <row r="2047" spans="8:8">
      <c r="H2047" s="6" t="s">
        <v>198</v>
      </c>
    </row>
    <row r="2048" spans="8:8">
      <c r="H2048" s="6" t="s">
        <v>198</v>
      </c>
    </row>
    <row r="2049" spans="8:8">
      <c r="H2049" s="6" t="s">
        <v>55</v>
      </c>
    </row>
    <row r="2050" spans="8:8">
      <c r="H2050" s="6" t="s">
        <v>43</v>
      </c>
    </row>
    <row r="2051" spans="8:8">
      <c r="H2051" s="6" t="s">
        <v>41</v>
      </c>
    </row>
    <row r="2052" spans="8:8">
      <c r="H2052" s="6" t="s">
        <v>55</v>
      </c>
    </row>
    <row r="2053" spans="8:8">
      <c r="H2053" s="6" t="s">
        <v>43</v>
      </c>
    </row>
    <row r="2054" spans="8:8">
      <c r="H2054" s="6" t="s">
        <v>43</v>
      </c>
    </row>
    <row r="2055" spans="8:8">
      <c r="H2055" s="6" t="s">
        <v>55</v>
      </c>
    </row>
    <row r="2056" spans="8:8">
      <c r="H2056" s="6" t="s">
        <v>41</v>
      </c>
    </row>
    <row r="2057" spans="8:8">
      <c r="H2057" s="6" t="s">
        <v>55</v>
      </c>
    </row>
    <row r="2058" spans="8:8">
      <c r="H2058" s="6" t="s">
        <v>55</v>
      </c>
    </row>
    <row r="2059" spans="8:8">
      <c r="H2059" s="6" t="s">
        <v>43</v>
      </c>
    </row>
    <row r="2060" spans="8:8">
      <c r="H2060" s="6" t="s">
        <v>41</v>
      </c>
    </row>
    <row r="2061" spans="8:8">
      <c r="H2061" s="6" t="s">
        <v>41</v>
      </c>
    </row>
    <row r="2062" spans="8:8">
      <c r="H2062" s="6" t="s">
        <v>247</v>
      </c>
    </row>
    <row r="2063" spans="8:8">
      <c r="H2063" s="6" t="s">
        <v>55</v>
      </c>
    </row>
    <row r="2064" spans="8:8">
      <c r="H2064" s="6" t="s">
        <v>55</v>
      </c>
    </row>
    <row r="2065" spans="8:8">
      <c r="H2065" s="6" t="s">
        <v>43</v>
      </c>
    </row>
    <row r="2066" spans="8:8">
      <c r="H2066" s="6">
        <v>2</v>
      </c>
    </row>
    <row r="2067" spans="8:8">
      <c r="H2067" s="6" t="s">
        <v>71</v>
      </c>
    </row>
    <row r="2068" spans="8:8">
      <c r="H2068" s="6" t="s">
        <v>71</v>
      </c>
    </row>
    <row r="2069" spans="8:8">
      <c r="H2069" s="6" t="s">
        <v>71</v>
      </c>
    </row>
    <row r="2070" spans="8:8">
      <c r="H2070" s="6" t="s">
        <v>71</v>
      </c>
    </row>
    <row r="2071" spans="8:8">
      <c r="H2071" s="6" t="s">
        <v>71</v>
      </c>
    </row>
    <row r="2072" spans="8:8">
      <c r="H2072" s="6" t="s">
        <v>71</v>
      </c>
    </row>
    <row r="2073" spans="8:8">
      <c r="H2073" s="6" t="s">
        <v>71</v>
      </c>
    </row>
    <row r="2074" spans="8:8">
      <c r="H2074" s="6" t="s">
        <v>43</v>
      </c>
    </row>
    <row r="2075" spans="8:8">
      <c r="H2075" s="6" t="s">
        <v>55</v>
      </c>
    </row>
    <row r="2076" spans="8:8">
      <c r="H2076" s="6" t="s">
        <v>55</v>
      </c>
    </row>
    <row r="2077" spans="8:8">
      <c r="H2077" s="6" t="s">
        <v>55</v>
      </c>
    </row>
    <row r="2078" spans="8:8">
      <c r="H2078" s="6" t="s">
        <v>43</v>
      </c>
    </row>
    <row r="2079" spans="8:8">
      <c r="H2079" s="6" t="s">
        <v>43</v>
      </c>
    </row>
    <row r="2080" spans="8:8">
      <c r="H2080" s="6" t="s">
        <v>241</v>
      </c>
    </row>
    <row r="2081" spans="8:8">
      <c r="H2081" s="6" t="s">
        <v>41</v>
      </c>
    </row>
    <row r="2082" spans="8:8">
      <c r="H2082" s="6" t="s">
        <v>41</v>
      </c>
    </row>
    <row r="2083" spans="8:8">
      <c r="H2083" s="6" t="s">
        <v>71</v>
      </c>
    </row>
    <row r="2084" spans="8:8">
      <c r="H2084" s="6" t="s">
        <v>71</v>
      </c>
    </row>
    <row r="2085" spans="8:8">
      <c r="H2085" s="6" t="s">
        <v>71</v>
      </c>
    </row>
    <row r="2086" spans="8:8">
      <c r="H2086" s="6" t="s">
        <v>55</v>
      </c>
    </row>
    <row r="2087" spans="8:8">
      <c r="H2087" s="6" t="s">
        <v>41</v>
      </c>
    </row>
    <row r="2088" spans="8:8">
      <c r="H2088" s="6" t="s">
        <v>41</v>
      </c>
    </row>
    <row r="2089" spans="8:8">
      <c r="H2089" s="6" t="s">
        <v>41</v>
      </c>
    </row>
    <row r="2090" spans="8:8">
      <c r="H2090" s="6" t="s">
        <v>43</v>
      </c>
    </row>
    <row r="2091" spans="8:8">
      <c r="H2091" s="6" t="s">
        <v>43</v>
      </c>
    </row>
    <row r="2092" spans="8:8">
      <c r="H2092" s="6" t="s">
        <v>43</v>
      </c>
    </row>
    <row r="2093" spans="8:8">
      <c r="H2093" s="6" t="s">
        <v>43</v>
      </c>
    </row>
    <row r="2094" spans="8:8">
      <c r="H2094" s="6" t="s">
        <v>43</v>
      </c>
    </row>
    <row r="2095" spans="8:8">
      <c r="H2095" s="6" t="s">
        <v>71</v>
      </c>
    </row>
    <row r="2096" spans="8:8">
      <c r="H2096" s="6" t="s">
        <v>41</v>
      </c>
    </row>
    <row r="2097" spans="8:8">
      <c r="H2097" s="6" t="s">
        <v>41</v>
      </c>
    </row>
    <row r="2098" spans="8:8">
      <c r="H2098" s="6" t="s">
        <v>41</v>
      </c>
    </row>
    <row r="2099" spans="8:8">
      <c r="H2099" s="6" t="s">
        <v>41</v>
      </c>
    </row>
    <row r="2100" spans="8:8">
      <c r="H2100" s="6" t="s">
        <v>41</v>
      </c>
    </row>
    <row r="2101" spans="8:8">
      <c r="H2101" s="6" t="s">
        <v>43</v>
      </c>
    </row>
    <row r="2102" spans="8:8">
      <c r="H2102" s="6" t="s">
        <v>55</v>
      </c>
    </row>
    <row r="2103" spans="8:8">
      <c r="H2103" s="6" t="s">
        <v>41</v>
      </c>
    </row>
    <row r="2104" spans="8:8">
      <c r="H2104" s="6" t="s">
        <v>41</v>
      </c>
    </row>
    <row r="2105" spans="8:8">
      <c r="H2105" s="6" t="s">
        <v>41</v>
      </c>
    </row>
    <row r="2106" spans="8:8">
      <c r="H2106" s="6" t="s">
        <v>41</v>
      </c>
    </row>
    <row r="2107" spans="8:8">
      <c r="H2107" s="6" t="s">
        <v>55</v>
      </c>
    </row>
    <row r="2108" spans="8:8">
      <c r="H2108" s="6" t="s">
        <v>55</v>
      </c>
    </row>
    <row r="2109" spans="8:8">
      <c r="H2109" s="6" t="s">
        <v>55</v>
      </c>
    </row>
    <row r="2110" spans="8:8">
      <c r="H2110" s="6" t="s">
        <v>41</v>
      </c>
    </row>
    <row r="2111" spans="8:8">
      <c r="H2111" s="6" t="s">
        <v>41</v>
      </c>
    </row>
    <row r="2112" spans="8:8">
      <c r="H2112" s="6" t="s">
        <v>55</v>
      </c>
    </row>
    <row r="2113" spans="8:8">
      <c r="H2113" s="6" t="s">
        <v>55</v>
      </c>
    </row>
    <row r="2114" spans="8:8">
      <c r="H2114" s="6" t="s">
        <v>41</v>
      </c>
    </row>
    <row r="2115" spans="8:8">
      <c r="H2115" s="6" t="s">
        <v>41</v>
      </c>
    </row>
    <row r="2116" spans="8:8">
      <c r="H2116" s="6" t="s">
        <v>41</v>
      </c>
    </row>
    <row r="2117" spans="8:8">
      <c r="H2117" s="6" t="s">
        <v>43</v>
      </c>
    </row>
    <row r="2118" spans="8:8">
      <c r="H2118" s="6" t="s">
        <v>43</v>
      </c>
    </row>
    <row r="2119" spans="8:8">
      <c r="H2119" s="6" t="s">
        <v>43</v>
      </c>
    </row>
    <row r="2120" spans="8:8">
      <c r="H2120" s="6" t="s">
        <v>41</v>
      </c>
    </row>
    <row r="2121" spans="8:8">
      <c r="H2121" s="6" t="s">
        <v>55</v>
      </c>
    </row>
    <row r="2122" spans="8:8">
      <c r="H2122" s="6" t="s">
        <v>55</v>
      </c>
    </row>
    <row r="2123" spans="8:8">
      <c r="H2123" s="6" t="s">
        <v>43</v>
      </c>
    </row>
    <row r="2124" spans="8:8">
      <c r="H2124" s="6" t="s">
        <v>43</v>
      </c>
    </row>
    <row r="2125" spans="8:8">
      <c r="H2125" s="6" t="s">
        <v>41</v>
      </c>
    </row>
    <row r="2126" spans="8:8">
      <c r="H2126" s="6" t="s">
        <v>41</v>
      </c>
    </row>
    <row r="2127" spans="8:8">
      <c r="H2127" s="6" t="s">
        <v>41</v>
      </c>
    </row>
    <row r="2128" spans="8:8">
      <c r="H2128" s="6" t="s">
        <v>41</v>
      </c>
    </row>
    <row r="2129" spans="8:8">
      <c r="H2129" s="6" t="s">
        <v>41</v>
      </c>
    </row>
    <row r="2130" spans="8:8">
      <c r="H2130" s="6" t="s">
        <v>41</v>
      </c>
    </row>
    <row r="2131" spans="8:8">
      <c r="H2131" s="6" t="s">
        <v>41</v>
      </c>
    </row>
    <row r="2132" spans="8:8">
      <c r="H2132" s="6" t="s">
        <v>41</v>
      </c>
    </row>
    <row r="2133" spans="8:8">
      <c r="H2133" s="6" t="s">
        <v>71</v>
      </c>
    </row>
    <row r="2134" spans="8:8">
      <c r="H2134" s="6" t="s">
        <v>71</v>
      </c>
    </row>
    <row r="2135" spans="8:8">
      <c r="H2135" s="6" t="s">
        <v>71</v>
      </c>
    </row>
    <row r="2136" spans="8:8">
      <c r="H2136" s="6" t="s">
        <v>71</v>
      </c>
    </row>
    <row r="2137" spans="8:8">
      <c r="H2137" s="6" t="s">
        <v>71</v>
      </c>
    </row>
    <row r="2138" spans="8:8">
      <c r="H2138" s="6" t="s">
        <v>71</v>
      </c>
    </row>
    <row r="2139" spans="8:8">
      <c r="H2139" s="6" t="s">
        <v>71</v>
      </c>
    </row>
    <row r="2140" spans="8:8">
      <c r="H2140" s="6" t="s">
        <v>71</v>
      </c>
    </row>
    <row r="2141" spans="8:8">
      <c r="H2141" s="6" t="s">
        <v>71</v>
      </c>
    </row>
    <row r="2142" spans="8:8">
      <c r="H2142" s="6" t="s">
        <v>71</v>
      </c>
    </row>
    <row r="2143" spans="8:8">
      <c r="H2143" s="6" t="s">
        <v>55</v>
      </c>
    </row>
    <row r="2144" spans="8:8">
      <c r="H2144" s="6" t="s">
        <v>43</v>
      </c>
    </row>
    <row r="2145" spans="8:8">
      <c r="H2145" s="6" t="s">
        <v>43</v>
      </c>
    </row>
    <row r="2146" spans="8:8">
      <c r="H2146" s="6" t="s">
        <v>43</v>
      </c>
    </row>
    <row r="2147" spans="8:8">
      <c r="H2147" s="6" t="s">
        <v>55</v>
      </c>
    </row>
    <row r="2148" spans="8:8">
      <c r="H2148" s="6" t="s">
        <v>41</v>
      </c>
    </row>
    <row r="2149" spans="8:8">
      <c r="H2149" s="6" t="s">
        <v>71</v>
      </c>
    </row>
    <row r="2150" spans="8:8">
      <c r="H2150" s="6" t="s">
        <v>71</v>
      </c>
    </row>
    <row r="2151" spans="8:8">
      <c r="H2151" s="6" t="s">
        <v>71</v>
      </c>
    </row>
    <row r="2152" spans="8:8">
      <c r="H2152" s="6" t="s">
        <v>71</v>
      </c>
    </row>
    <row r="2153" spans="8:8">
      <c r="H2153" s="6" t="s">
        <v>247</v>
      </c>
    </row>
    <row r="2154" spans="8:8">
      <c r="H2154" s="6" t="s">
        <v>55</v>
      </c>
    </row>
    <row r="2155" spans="8:8">
      <c r="H2155" s="6" t="s">
        <v>55</v>
      </c>
    </row>
    <row r="2156" spans="8:8">
      <c r="H2156" s="6" t="s">
        <v>55</v>
      </c>
    </row>
    <row r="2157" spans="8:8">
      <c r="H2157" s="6" t="s">
        <v>55</v>
      </c>
    </row>
    <row r="2158" spans="8:8">
      <c r="H2158" s="6" t="s">
        <v>55</v>
      </c>
    </row>
    <row r="2159" spans="8:8">
      <c r="H2159" s="6" t="s">
        <v>55</v>
      </c>
    </row>
    <row r="2160" spans="8:8">
      <c r="H2160" s="6" t="s">
        <v>55</v>
      </c>
    </row>
    <row r="2161" spans="8:8">
      <c r="H2161" s="6" t="s">
        <v>43</v>
      </c>
    </row>
    <row r="2162" spans="8:8">
      <c r="H2162" s="6" t="s">
        <v>43</v>
      </c>
    </row>
    <row r="2163" spans="8:8">
      <c r="H2163" s="6" t="s">
        <v>43</v>
      </c>
    </row>
    <row r="2164" spans="8:8">
      <c r="H2164" s="6" t="s">
        <v>43</v>
      </c>
    </row>
    <row r="2165" spans="8:8">
      <c r="H2165" s="6" t="s">
        <v>43</v>
      </c>
    </row>
    <row r="2166" spans="8:8">
      <c r="H2166" s="6" t="s">
        <v>43</v>
      </c>
    </row>
    <row r="2167" spans="8:8">
      <c r="H2167" s="6" t="s">
        <v>43</v>
      </c>
    </row>
    <row r="2168" spans="8:8">
      <c r="H2168" s="6" t="s">
        <v>41</v>
      </c>
    </row>
    <row r="2169" spans="8:8">
      <c r="H2169" s="6" t="s">
        <v>41</v>
      </c>
    </row>
    <row r="2170" spans="8:8">
      <c r="H2170" s="6" t="s">
        <v>41</v>
      </c>
    </row>
    <row r="2171" spans="8:8">
      <c r="H2171" s="6" t="s">
        <v>41</v>
      </c>
    </row>
    <row r="2172" spans="8:8">
      <c r="H2172" s="6" t="s">
        <v>41</v>
      </c>
    </row>
    <row r="2173" spans="8:8">
      <c r="H2173" s="6" t="s">
        <v>41</v>
      </c>
    </row>
    <row r="2174" spans="8:8">
      <c r="H2174" s="6" t="s">
        <v>41</v>
      </c>
    </row>
    <row r="2175" spans="8:8">
      <c r="H2175" s="6" t="s">
        <v>41</v>
      </c>
    </row>
    <row r="2176" spans="8:8">
      <c r="H2176" s="6" t="s">
        <v>41</v>
      </c>
    </row>
    <row r="2177" spans="8:8">
      <c r="H2177" s="6" t="s">
        <v>41</v>
      </c>
    </row>
    <row r="2178" spans="8:8">
      <c r="H2178" s="6" t="s">
        <v>71</v>
      </c>
    </row>
    <row r="2179" spans="8:8">
      <c r="H2179" s="6" t="s">
        <v>71</v>
      </c>
    </row>
    <row r="2180" spans="8:8">
      <c r="H2180" s="6" t="s">
        <v>71</v>
      </c>
    </row>
    <row r="2181" spans="8:8">
      <c r="H2181" s="6" t="s">
        <v>41</v>
      </c>
    </row>
    <row r="2182" spans="8:8">
      <c r="H2182" s="6" t="s">
        <v>41</v>
      </c>
    </row>
    <row r="2183" spans="8:8">
      <c r="H2183" s="6" t="s">
        <v>41</v>
      </c>
    </row>
    <row r="2184" spans="8:8">
      <c r="H2184" s="6" t="s">
        <v>41</v>
      </c>
    </row>
    <row r="2185" spans="8:8">
      <c r="H2185" s="6" t="s">
        <v>41</v>
      </c>
    </row>
    <row r="2186" spans="8:8">
      <c r="H2186" s="6" t="s">
        <v>43</v>
      </c>
    </row>
    <row r="2187" spans="8:8">
      <c r="H2187" s="6" t="s">
        <v>43</v>
      </c>
    </row>
    <row r="2188" spans="8:8">
      <c r="H2188" s="6" t="s">
        <v>43</v>
      </c>
    </row>
    <row r="2189" spans="8:8">
      <c r="H2189" s="6" t="s">
        <v>55</v>
      </c>
    </row>
    <row r="2190" spans="8:8">
      <c r="H2190" s="6" t="s">
        <v>55</v>
      </c>
    </row>
    <row r="2191" spans="8:8">
      <c r="H2191" s="6" t="s">
        <v>241</v>
      </c>
    </row>
    <row r="2192" spans="8:8">
      <c r="H2192" s="6" t="s">
        <v>43</v>
      </c>
    </row>
    <row r="2193" spans="8:8">
      <c r="H2193" s="6" t="s">
        <v>41</v>
      </c>
    </row>
    <row r="2194" spans="8:8">
      <c r="H2194" s="6" t="s">
        <v>55</v>
      </c>
    </row>
    <row r="2195" spans="8:8">
      <c r="H2195" s="6" t="s">
        <v>41</v>
      </c>
    </row>
    <row r="2196" spans="8:8">
      <c r="H2196" s="6" t="s">
        <v>71</v>
      </c>
    </row>
    <row r="2197" spans="8:8">
      <c r="H2197" s="6" t="s">
        <v>71</v>
      </c>
    </row>
    <row r="2198" spans="8:8">
      <c r="H2198" s="6" t="s">
        <v>71</v>
      </c>
    </row>
    <row r="2199" spans="8:8">
      <c r="H2199" s="6" t="s">
        <v>71</v>
      </c>
    </row>
    <row r="2200" spans="8:8">
      <c r="H2200" s="6" t="s">
        <v>41</v>
      </c>
    </row>
    <row r="2201" spans="8:8">
      <c r="H2201" s="6" t="s">
        <v>55</v>
      </c>
    </row>
    <row r="2202" spans="8:8">
      <c r="H2202" s="6" t="s">
        <v>55</v>
      </c>
    </row>
    <row r="2203" spans="8:8">
      <c r="H2203" s="6" t="s">
        <v>55</v>
      </c>
    </row>
    <row r="2204" spans="8:8">
      <c r="H2204" s="6" t="s">
        <v>41</v>
      </c>
    </row>
    <row r="2205" spans="8:8">
      <c r="H2205" s="6" t="s">
        <v>41</v>
      </c>
    </row>
    <row r="2206" spans="8:8">
      <c r="H2206" s="6" t="s">
        <v>41</v>
      </c>
    </row>
    <row r="2207" spans="8:8">
      <c r="H2207" s="6" t="s">
        <v>43</v>
      </c>
    </row>
    <row r="2208" spans="8:8">
      <c r="H2208" s="6" t="s">
        <v>55</v>
      </c>
    </row>
    <row r="2209" spans="8:8">
      <c r="H2209" s="6" t="s">
        <v>41</v>
      </c>
    </row>
    <row r="2210" spans="8:8">
      <c r="H2210" s="6" t="s">
        <v>55</v>
      </c>
    </row>
    <row r="2211" spans="8:8">
      <c r="H2211" s="6" t="s">
        <v>55</v>
      </c>
    </row>
    <row r="2212" spans="8:8">
      <c r="H2212" s="6" t="s">
        <v>71</v>
      </c>
    </row>
    <row r="2213" spans="8:8">
      <c r="H2213" s="6" t="s">
        <v>71</v>
      </c>
    </row>
    <row r="2214" spans="8:8">
      <c r="H2214" s="6" t="s">
        <v>71</v>
      </c>
    </row>
    <row r="2215" spans="8:8">
      <c r="H2215" s="6" t="s">
        <v>71</v>
      </c>
    </row>
    <row r="2216" spans="8:8">
      <c r="H2216" s="6" t="s">
        <v>55</v>
      </c>
    </row>
    <row r="2217" spans="8:8">
      <c r="H2217" s="6" t="s">
        <v>55</v>
      </c>
    </row>
    <row r="2218" spans="8:8">
      <c r="H2218" s="6" t="s">
        <v>43</v>
      </c>
    </row>
    <row r="2219" spans="8:8">
      <c r="H2219" s="6" t="s">
        <v>41</v>
      </c>
    </row>
    <row r="2220" spans="8:8">
      <c r="H2220" s="6" t="s">
        <v>247</v>
      </c>
    </row>
    <row r="2221" spans="8:8">
      <c r="H2221" s="6" t="s">
        <v>55</v>
      </c>
    </row>
    <row r="2222" spans="8:8">
      <c r="H2222" s="6" t="s">
        <v>43</v>
      </c>
    </row>
    <row r="2223" spans="8:8">
      <c r="H2223" s="6" t="s">
        <v>43</v>
      </c>
    </row>
    <row r="2224" spans="8:8">
      <c r="H2224" s="6" t="s">
        <v>41</v>
      </c>
    </row>
    <row r="2225" spans="8:8">
      <c r="H2225" s="6" t="s">
        <v>41</v>
      </c>
    </row>
    <row r="2226" spans="8:8">
      <c r="H2226" s="6" t="s">
        <v>41</v>
      </c>
    </row>
    <row r="2227" spans="8:8">
      <c r="H2227" s="6" t="s">
        <v>55</v>
      </c>
    </row>
    <row r="2228" spans="8:8">
      <c r="H2228" s="6" t="s">
        <v>55</v>
      </c>
    </row>
    <row r="2229" spans="8:8">
      <c r="H2229" s="6" t="s">
        <v>55</v>
      </c>
    </row>
    <row r="2230" spans="8:8">
      <c r="H2230" s="6" t="s">
        <v>55</v>
      </c>
    </row>
    <row r="2231" spans="8:8">
      <c r="H2231" s="6" t="s">
        <v>55</v>
      </c>
    </row>
    <row r="2232" spans="8:8">
      <c r="H2232" s="6" t="s">
        <v>55</v>
      </c>
    </row>
    <row r="2233" spans="8:8">
      <c r="H2233" s="6" t="s">
        <v>55</v>
      </c>
    </row>
    <row r="2234" spans="8:8">
      <c r="H2234" s="6" t="s">
        <v>55</v>
      </c>
    </row>
    <row r="2235" spans="8:8">
      <c r="H2235" s="6" t="s">
        <v>55</v>
      </c>
    </row>
    <row r="2236" spans="8:8">
      <c r="H2236" s="6" t="s">
        <v>43</v>
      </c>
    </row>
    <row r="2237" spans="8:8">
      <c r="H2237" s="6" t="s">
        <v>43</v>
      </c>
    </row>
    <row r="2238" spans="8:8">
      <c r="H2238" s="6" t="s">
        <v>43</v>
      </c>
    </row>
    <row r="2239" spans="8:8">
      <c r="H2239" s="6" t="s">
        <v>43</v>
      </c>
    </row>
    <row r="2240" spans="8:8">
      <c r="H2240" s="6" t="s">
        <v>41</v>
      </c>
    </row>
    <row r="2241" spans="8:8">
      <c r="H2241" s="6" t="s">
        <v>41</v>
      </c>
    </row>
    <row r="2242" spans="8:8">
      <c r="H2242" s="6" t="s">
        <v>41</v>
      </c>
    </row>
    <row r="2243" spans="8:8">
      <c r="H2243" s="6" t="s">
        <v>41</v>
      </c>
    </row>
    <row r="2244" spans="8:8">
      <c r="H2244" s="6" t="s">
        <v>41</v>
      </c>
    </row>
    <row r="2245" spans="8:8">
      <c r="H2245" s="6" t="s">
        <v>41</v>
      </c>
    </row>
    <row r="2246" spans="8:8">
      <c r="H2246" s="6" t="s">
        <v>41</v>
      </c>
    </row>
    <row r="2247" spans="8:8">
      <c r="H2247" s="6" t="s">
        <v>41</v>
      </c>
    </row>
    <row r="2248" spans="8:8">
      <c r="H2248" s="6" t="s">
        <v>41</v>
      </c>
    </row>
    <row r="2249" spans="8:8">
      <c r="H2249" s="6" t="s">
        <v>43</v>
      </c>
    </row>
    <row r="2250" spans="8:8">
      <c r="H2250" s="6" t="s">
        <v>41</v>
      </c>
    </row>
    <row r="2251" spans="8:8">
      <c r="H2251" s="6" t="s">
        <v>55</v>
      </c>
    </row>
    <row r="2252" spans="8:8">
      <c r="H2252" s="6" t="s">
        <v>43</v>
      </c>
    </row>
    <row r="2253" spans="8:8">
      <c r="H2253" s="6" t="s">
        <v>41</v>
      </c>
    </row>
    <row r="2254" spans="8:8">
      <c r="H2254" s="6" t="s">
        <v>41</v>
      </c>
    </row>
    <row r="2255" spans="8:8">
      <c r="H2255" s="6" t="s">
        <v>41</v>
      </c>
    </row>
    <row r="2256" spans="8:8">
      <c r="H2256" s="6" t="s">
        <v>55</v>
      </c>
    </row>
    <row r="2257" spans="8:8">
      <c r="H2257" s="6" t="s">
        <v>41</v>
      </c>
    </row>
    <row r="2258" spans="8:8">
      <c r="H2258" s="6" t="s">
        <v>43</v>
      </c>
    </row>
    <row r="2259" spans="8:8">
      <c r="H2259" s="6" t="s">
        <v>43</v>
      </c>
    </row>
    <row r="2260" spans="8:8">
      <c r="H2260" s="6" t="s">
        <v>41</v>
      </c>
    </row>
    <row r="2261" spans="8:8">
      <c r="H2261" s="6" t="s">
        <v>55</v>
      </c>
    </row>
    <row r="2262" spans="8:8">
      <c r="H2262" s="6" t="s">
        <v>55</v>
      </c>
    </row>
    <row r="2263" spans="8:8">
      <c r="H2263" s="6" t="s">
        <v>41</v>
      </c>
    </row>
    <row r="2264" spans="8:8">
      <c r="H2264" s="6" t="s">
        <v>71</v>
      </c>
    </row>
    <row r="2265" spans="8:8">
      <c r="H2265" s="6" t="s">
        <v>198</v>
      </c>
    </row>
    <row r="2266" spans="8:8">
      <c r="H2266" s="6" t="s">
        <v>55</v>
      </c>
    </row>
    <row r="2267" spans="8:8">
      <c r="H2267" s="6" t="s">
        <v>43</v>
      </c>
    </row>
    <row r="2268" spans="8:8">
      <c r="H2268" s="6" t="s">
        <v>43</v>
      </c>
    </row>
    <row r="2269" spans="8:8">
      <c r="H2269" s="6" t="s">
        <v>41</v>
      </c>
    </row>
    <row r="2270" spans="8:8">
      <c r="H2270" s="6" t="s">
        <v>41</v>
      </c>
    </row>
    <row r="2271" spans="8:8">
      <c r="H2271" s="6" t="s">
        <v>55</v>
      </c>
    </row>
    <row r="2272" spans="8:8">
      <c r="H2272" s="6" t="s">
        <v>55</v>
      </c>
    </row>
    <row r="2273" spans="8:8">
      <c r="H2273" s="6" t="s">
        <v>55</v>
      </c>
    </row>
    <row r="2274" spans="8:8">
      <c r="H2274" s="6" t="s">
        <v>55</v>
      </c>
    </row>
    <row r="2275" spans="8:8">
      <c r="H2275" s="6" t="s">
        <v>247</v>
      </c>
    </row>
    <row r="2276" spans="8:8">
      <c r="H2276" s="6" t="s">
        <v>43</v>
      </c>
    </row>
    <row r="2277" spans="8:8">
      <c r="H2277" s="6" t="s">
        <v>43</v>
      </c>
    </row>
    <row r="2278" spans="8:8">
      <c r="H2278" s="6" t="s">
        <v>43</v>
      </c>
    </row>
    <row r="2279" spans="8:8">
      <c r="H2279" s="6" t="s">
        <v>55</v>
      </c>
    </row>
    <row r="2280" spans="8:8">
      <c r="H2280" s="6" t="s">
        <v>241</v>
      </c>
    </row>
    <row r="2281" spans="8:8">
      <c r="H2281" s="6" t="s">
        <v>41</v>
      </c>
    </row>
    <row r="2282" spans="8:8">
      <c r="H2282" s="6" t="s">
        <v>55</v>
      </c>
    </row>
    <row r="2283" spans="8:8">
      <c r="H2283" s="6" t="s">
        <v>43</v>
      </c>
    </row>
    <row r="2284" spans="8:8">
      <c r="H2284" s="6" t="s">
        <v>41</v>
      </c>
    </row>
    <row r="2285" spans="8:8">
      <c r="H2285" s="6" t="s">
        <v>43</v>
      </c>
    </row>
    <row r="2286" spans="8:8">
      <c r="H2286" s="6" t="s">
        <v>43</v>
      </c>
    </row>
    <row r="2287" spans="8:8">
      <c r="H2287" s="6" t="s">
        <v>43</v>
      </c>
    </row>
    <row r="2288" spans="8:8">
      <c r="H2288" s="6" t="s">
        <v>41</v>
      </c>
    </row>
    <row r="2289" spans="8:8">
      <c r="H2289" s="6" t="s">
        <v>55</v>
      </c>
    </row>
    <row r="2290" spans="8:8">
      <c r="H2290" s="6" t="s">
        <v>55</v>
      </c>
    </row>
    <row r="2291" spans="8:8">
      <c r="H2291" s="6" t="s">
        <v>55</v>
      </c>
    </row>
    <row r="2292" spans="8:8">
      <c r="H2292" s="6" t="s">
        <v>43</v>
      </c>
    </row>
    <row r="2293" spans="8:8">
      <c r="H2293" s="6" t="s">
        <v>43</v>
      </c>
    </row>
    <row r="2294" spans="8:8">
      <c r="H2294" s="6" t="s">
        <v>41</v>
      </c>
    </row>
    <row r="2295" spans="8:8">
      <c r="H2295" s="6" t="s">
        <v>41</v>
      </c>
    </row>
    <row r="2296" spans="8:8">
      <c r="H2296" s="6" t="s">
        <v>41</v>
      </c>
    </row>
    <row r="2297" spans="8:8">
      <c r="H2297" s="6" t="s">
        <v>41</v>
      </c>
    </row>
    <row r="2298" spans="8:8">
      <c r="H2298" s="6" t="s">
        <v>41</v>
      </c>
    </row>
    <row r="2299" spans="8:8">
      <c r="H2299" s="6" t="s">
        <v>41</v>
      </c>
    </row>
    <row r="2300" spans="8:8">
      <c r="H2300" s="6" t="s">
        <v>71</v>
      </c>
    </row>
    <row r="2301" spans="8:8">
      <c r="H2301" s="6" t="s">
        <v>71</v>
      </c>
    </row>
    <row r="2302" spans="8:8">
      <c r="H2302" s="6" t="s">
        <v>71</v>
      </c>
    </row>
    <row r="2303" spans="8:8">
      <c r="H2303" s="6" t="s">
        <v>71</v>
      </c>
    </row>
    <row r="2304" spans="8:8">
      <c r="H2304" s="6" t="s">
        <v>71</v>
      </c>
    </row>
    <row r="2305" spans="8:8">
      <c r="H2305" s="6" t="s">
        <v>71</v>
      </c>
    </row>
    <row r="2306" spans="8:8">
      <c r="H2306" s="6" t="s">
        <v>55</v>
      </c>
    </row>
    <row r="2307" spans="8:8">
      <c r="H2307" s="6" t="s">
        <v>41</v>
      </c>
    </row>
    <row r="2308" spans="8:8">
      <c r="H2308" s="6" t="s">
        <v>41</v>
      </c>
    </row>
    <row r="2309" spans="8:8">
      <c r="H2309" s="6" t="s">
        <v>71</v>
      </c>
    </row>
    <row r="2310" spans="8:8">
      <c r="H2310" s="6" t="s">
        <v>71</v>
      </c>
    </row>
    <row r="2311" spans="8:8">
      <c r="H2311" s="6" t="s">
        <v>55</v>
      </c>
    </row>
    <row r="2312" spans="8:8">
      <c r="H2312" s="6" t="s">
        <v>55</v>
      </c>
    </row>
    <row r="2313" spans="8:8">
      <c r="H2313" s="6" t="s">
        <v>55</v>
      </c>
    </row>
    <row r="2314" spans="8:8">
      <c r="H2314" s="6" t="s">
        <v>43</v>
      </c>
    </row>
    <row r="2315" spans="8:8">
      <c r="H2315" s="6" t="s">
        <v>43</v>
      </c>
    </row>
    <row r="2316" spans="8:8">
      <c r="H2316" s="6" t="s">
        <v>41</v>
      </c>
    </row>
    <row r="2317" spans="8:8">
      <c r="H2317" s="6" t="s">
        <v>41</v>
      </c>
    </row>
    <row r="2318" spans="8:8">
      <c r="H2318" s="6" t="s">
        <v>41</v>
      </c>
    </row>
    <row r="2319" spans="8:8">
      <c r="H2319" s="6" t="s">
        <v>71</v>
      </c>
    </row>
    <row r="2320" spans="8:8">
      <c r="H2320" s="6" t="s">
        <v>198</v>
      </c>
    </row>
    <row r="2321" spans="8:8">
      <c r="H2321" s="6" t="s">
        <v>43</v>
      </c>
    </row>
    <row r="2322" spans="8:8">
      <c r="H2322" s="6" t="s">
        <v>41</v>
      </c>
    </row>
    <row r="2323" spans="8:8">
      <c r="H2323" s="6" t="s">
        <v>41</v>
      </c>
    </row>
    <row r="2324" spans="8:8">
      <c r="H2324" s="6" t="s">
        <v>43</v>
      </c>
    </row>
    <row r="2325" spans="8:8">
      <c r="H2325" s="6" t="s">
        <v>41</v>
      </c>
    </row>
    <row r="2326" spans="8:8">
      <c r="H2326" s="6" t="s">
        <v>198</v>
      </c>
    </row>
    <row r="2327" spans="8:8">
      <c r="H2327" s="6" t="s">
        <v>55</v>
      </c>
    </row>
    <row r="2328" spans="8:8">
      <c r="H2328" s="6" t="s">
        <v>43</v>
      </c>
    </row>
    <row r="2329" spans="8:8">
      <c r="H2329" s="6" t="s">
        <v>43</v>
      </c>
    </row>
    <row r="2330" spans="8:8">
      <c r="H2330" s="6" t="s">
        <v>41</v>
      </c>
    </row>
    <row r="2331" spans="8:8">
      <c r="H2331" s="6" t="s">
        <v>43</v>
      </c>
    </row>
    <row r="2332" spans="8:8">
      <c r="H2332" s="6" t="s">
        <v>41</v>
      </c>
    </row>
    <row r="2333" spans="8:8">
      <c r="H2333" s="6" t="s">
        <v>41</v>
      </c>
    </row>
    <row r="2334" spans="8:8">
      <c r="H2334" s="6" t="s">
        <v>41</v>
      </c>
    </row>
    <row r="2335" spans="8:8">
      <c r="H2335" s="6" t="s">
        <v>41</v>
      </c>
    </row>
    <row r="2336" spans="8:8">
      <c r="H2336" s="6" t="s">
        <v>41</v>
      </c>
    </row>
    <row r="2337" spans="8:8">
      <c r="H2337" s="6" t="s">
        <v>41</v>
      </c>
    </row>
    <row r="2338" spans="8:8">
      <c r="H2338" s="6" t="s">
        <v>41</v>
      </c>
    </row>
    <row r="2339" spans="8:8">
      <c r="H2339" s="6" t="s">
        <v>41</v>
      </c>
    </row>
    <row r="2340" spans="8:8">
      <c r="H2340" s="6" t="s">
        <v>41</v>
      </c>
    </row>
    <row r="2341" spans="8:8">
      <c r="H2341" s="6" t="s">
        <v>43</v>
      </c>
    </row>
    <row r="2342" spans="8:8">
      <c r="H2342" s="6" t="s">
        <v>55</v>
      </c>
    </row>
    <row r="2343" spans="8:8">
      <c r="H2343" s="6" t="s">
        <v>55</v>
      </c>
    </row>
    <row r="2344" spans="8:8">
      <c r="H2344" s="6" t="s">
        <v>71</v>
      </c>
    </row>
    <row r="2345" spans="8:8">
      <c r="H2345" s="6" t="s">
        <v>41</v>
      </c>
    </row>
    <row r="2346" spans="8:8">
      <c r="H2346" s="6" t="s">
        <v>43</v>
      </c>
    </row>
    <row r="2347" spans="8:8">
      <c r="H2347" s="6" t="s">
        <v>55</v>
      </c>
    </row>
    <row r="2348" spans="8:8">
      <c r="H2348" s="6" t="s">
        <v>71</v>
      </c>
    </row>
    <row r="2349" spans="8:8">
      <c r="H2349" s="6" t="s">
        <v>71</v>
      </c>
    </row>
    <row r="2350" spans="8:8">
      <c r="H2350" s="6" t="s">
        <v>71</v>
      </c>
    </row>
    <row r="2351" spans="8:8">
      <c r="H2351" s="6" t="s">
        <v>43</v>
      </c>
    </row>
    <row r="2352" spans="8:8">
      <c r="H2352" s="6" t="s">
        <v>41</v>
      </c>
    </row>
    <row r="2353" spans="8:8">
      <c r="H2353" s="6" t="s">
        <v>71</v>
      </c>
    </row>
    <row r="2354" spans="8:8">
      <c r="H2354" s="6" t="s">
        <v>71</v>
      </c>
    </row>
    <row r="2355" spans="8:8">
      <c r="H2355" s="6" t="s">
        <v>71</v>
      </c>
    </row>
    <row r="2356" spans="8:8">
      <c r="H2356" s="6" t="s">
        <v>71</v>
      </c>
    </row>
    <row r="2357" spans="8:8">
      <c r="H2357" s="6" t="s">
        <v>71</v>
      </c>
    </row>
    <row r="2358" spans="8:8">
      <c r="H2358" s="6" t="s">
        <v>41</v>
      </c>
    </row>
    <row r="2359" spans="8:8">
      <c r="H2359" s="6" t="s">
        <v>71</v>
      </c>
    </row>
    <row r="2360" spans="8:8">
      <c r="H2360" s="6" t="s">
        <v>71</v>
      </c>
    </row>
    <row r="2361" spans="8:8">
      <c r="H2361" s="6" t="s">
        <v>71</v>
      </c>
    </row>
    <row r="2362" spans="8:8">
      <c r="H2362" s="6" t="s">
        <v>71</v>
      </c>
    </row>
    <row r="2363" spans="8:8">
      <c r="H2363" s="6" t="s">
        <v>71</v>
      </c>
    </row>
    <row r="2364" spans="8:8">
      <c r="H2364" s="6" t="s">
        <v>71</v>
      </c>
    </row>
    <row r="2365" spans="8:8">
      <c r="H2365" s="6" t="s">
        <v>71</v>
      </c>
    </row>
    <row r="2366" spans="8:8">
      <c r="H2366" s="6" t="s">
        <v>71</v>
      </c>
    </row>
    <row r="2367" spans="8:8">
      <c r="H2367" s="6" t="s">
        <v>71</v>
      </c>
    </row>
    <row r="2368" spans="8:8">
      <c r="H2368" s="6" t="s">
        <v>71</v>
      </c>
    </row>
    <row r="2369" spans="8:8">
      <c r="H2369" s="6" t="s">
        <v>41</v>
      </c>
    </row>
    <row r="2370" spans="8:8">
      <c r="H2370" s="6" t="s">
        <v>71</v>
      </c>
    </row>
    <row r="2371" spans="8:8">
      <c r="H2371" s="6" t="s">
        <v>71</v>
      </c>
    </row>
    <row r="2372" spans="8:8">
      <c r="H2372" s="6" t="s">
        <v>71</v>
      </c>
    </row>
    <row r="2373" spans="8:8">
      <c r="H2373" s="6" t="s">
        <v>41</v>
      </c>
    </row>
    <row r="2374" spans="8:8">
      <c r="H2374" s="6" t="s">
        <v>41</v>
      </c>
    </row>
    <row r="2375" spans="8:8">
      <c r="H2375" s="6" t="s">
        <v>71</v>
      </c>
    </row>
    <row r="2376" spans="8:8">
      <c r="H2376" s="6" t="s">
        <v>71</v>
      </c>
    </row>
    <row r="2377" spans="8:8">
      <c r="H2377" s="6" t="s">
        <v>55</v>
      </c>
    </row>
    <row r="2378" spans="8:8">
      <c r="H2378" s="6" t="s">
        <v>55</v>
      </c>
    </row>
    <row r="2379" spans="8:8">
      <c r="H2379" s="6" t="s">
        <v>55</v>
      </c>
    </row>
    <row r="2380" spans="8:8">
      <c r="H2380" s="6" t="s">
        <v>55</v>
      </c>
    </row>
    <row r="2381" spans="8:8">
      <c r="H2381" s="6" t="s">
        <v>43</v>
      </c>
    </row>
    <row r="2382" spans="8:8">
      <c r="H2382" s="6" t="s">
        <v>55</v>
      </c>
    </row>
    <row r="2383" spans="8:8">
      <c r="H2383" s="6" t="s">
        <v>71</v>
      </c>
    </row>
    <row r="2384" spans="8:8">
      <c r="H2384" s="6" t="s">
        <v>71</v>
      </c>
    </row>
    <row r="2385" spans="8:8">
      <c r="H2385" s="6" t="s">
        <v>71</v>
      </c>
    </row>
    <row r="2386" spans="8:8">
      <c r="H2386" s="6" t="s">
        <v>71</v>
      </c>
    </row>
    <row r="2387" spans="8:8">
      <c r="H2387" s="6" t="s">
        <v>71</v>
      </c>
    </row>
    <row r="2388" spans="8:8">
      <c r="H2388" s="6" t="s">
        <v>71</v>
      </c>
    </row>
    <row r="2389" spans="8:8">
      <c r="H2389" s="6" t="s">
        <v>71</v>
      </c>
    </row>
    <row r="2390" spans="8:8">
      <c r="H2390" s="6" t="s">
        <v>43</v>
      </c>
    </row>
    <row r="2391" spans="8:8">
      <c r="H2391" s="6" t="s">
        <v>71</v>
      </c>
    </row>
    <row r="2392" spans="8:8">
      <c r="H2392" s="6">
        <v>1</v>
      </c>
    </row>
    <row r="2393" spans="8:8">
      <c r="H2393" s="6" t="s">
        <v>71</v>
      </c>
    </row>
    <row r="2394" spans="8:8">
      <c r="H2394" s="6" t="s">
        <v>71</v>
      </c>
    </row>
    <row r="2395" spans="8:8">
      <c r="H2395" s="6" t="s">
        <v>71</v>
      </c>
    </row>
    <row r="2396" spans="8:8">
      <c r="H2396" s="6" t="s">
        <v>71</v>
      </c>
    </row>
    <row r="2397" spans="8:8">
      <c r="H2397" s="6" t="s">
        <v>71</v>
      </c>
    </row>
    <row r="2398" spans="8:8">
      <c r="H2398" s="6" t="s">
        <v>71</v>
      </c>
    </row>
    <row r="2399" spans="8:8">
      <c r="H2399" s="6" t="s">
        <v>71</v>
      </c>
    </row>
    <row r="2400" spans="8:8">
      <c r="H2400" s="6" t="s">
        <v>71</v>
      </c>
    </row>
    <row r="2401" spans="8:8">
      <c r="H2401" s="6" t="s">
        <v>71</v>
      </c>
    </row>
    <row r="2402" spans="8:8">
      <c r="H2402" s="6" t="s">
        <v>71</v>
      </c>
    </row>
    <row r="2403" spans="8:8">
      <c r="H2403" s="6" t="s">
        <v>71</v>
      </c>
    </row>
    <row r="2404" spans="8:8">
      <c r="H2404" s="6" t="s">
        <v>71</v>
      </c>
    </row>
    <row r="2405" spans="8:8">
      <c r="H2405" s="6" t="s">
        <v>43</v>
      </c>
    </row>
    <row r="2406" spans="8:8">
      <c r="H2406" s="6" t="s">
        <v>198</v>
      </c>
    </row>
    <row r="2407" spans="8:8">
      <c r="H2407" s="6" t="s">
        <v>55</v>
      </c>
    </row>
    <row r="2408" spans="8:8">
      <c r="H2408" s="6" t="s">
        <v>71</v>
      </c>
    </row>
    <row r="2409" spans="8:8">
      <c r="H2409" s="6" t="s">
        <v>71</v>
      </c>
    </row>
    <row r="2410" spans="8:8">
      <c r="H2410" s="6" t="s">
        <v>71</v>
      </c>
    </row>
    <row r="2411" spans="8:8">
      <c r="H2411" s="6" t="s">
        <v>71</v>
      </c>
    </row>
    <row r="2412" spans="8:8">
      <c r="H2412" s="6" t="s">
        <v>43</v>
      </c>
    </row>
    <row r="2413" spans="8:8">
      <c r="H2413" s="6" t="s">
        <v>41</v>
      </c>
    </row>
    <row r="2414" spans="8:8">
      <c r="H2414" s="6" t="s">
        <v>41</v>
      </c>
    </row>
    <row r="2415" spans="8:8">
      <c r="H2415" s="6" t="s">
        <v>71</v>
      </c>
    </row>
    <row r="2416" spans="8:8">
      <c r="H2416" s="6" t="s">
        <v>71</v>
      </c>
    </row>
    <row r="2417" spans="8:8">
      <c r="H2417" s="6" t="s">
        <v>71</v>
      </c>
    </row>
    <row r="2418" spans="8:8">
      <c r="H2418" s="6" t="s">
        <v>71</v>
      </c>
    </row>
    <row r="2419" spans="8:8">
      <c r="H2419" s="6" t="s">
        <v>71</v>
      </c>
    </row>
    <row r="2420" spans="8:8">
      <c r="H2420" s="6" t="s">
        <v>71</v>
      </c>
    </row>
    <row r="2421" spans="8:8">
      <c r="H2421" s="6" t="s">
        <v>71</v>
      </c>
    </row>
    <row r="2422" spans="8:8">
      <c r="H2422" s="6" t="s">
        <v>43</v>
      </c>
    </row>
    <row r="2423" spans="8:8">
      <c r="H2423" s="6" t="s">
        <v>43</v>
      </c>
    </row>
    <row r="2424" spans="8:8">
      <c r="H2424" s="6" t="s">
        <v>43</v>
      </c>
    </row>
    <row r="2425" spans="8:8">
      <c r="H2425" s="6" t="s">
        <v>43</v>
      </c>
    </row>
    <row r="2426" spans="8:8">
      <c r="H2426" s="6" t="s">
        <v>43</v>
      </c>
    </row>
    <row r="2427" spans="8:8">
      <c r="H2427" s="6" t="s">
        <v>71</v>
      </c>
    </row>
    <row r="2428" spans="8:8">
      <c r="H2428" s="6" t="s">
        <v>71</v>
      </c>
    </row>
    <row r="2429" spans="8:8">
      <c r="H2429" s="6" t="s">
        <v>71</v>
      </c>
    </row>
    <row r="2430" spans="8:8">
      <c r="H2430" s="6">
        <v>1</v>
      </c>
    </row>
    <row r="2431" spans="8:8">
      <c r="H2431" s="6">
        <v>1</v>
      </c>
    </row>
    <row r="2432" spans="8:8">
      <c r="H2432" s="6" t="s">
        <v>71</v>
      </c>
    </row>
    <row r="2433" spans="8:8">
      <c r="H2433" s="6" t="s">
        <v>71</v>
      </c>
    </row>
    <row r="2434" spans="8:8">
      <c r="H2434" s="6" t="s">
        <v>71</v>
      </c>
    </row>
    <row r="2435" spans="8:8">
      <c r="H2435" s="6" t="s">
        <v>71</v>
      </c>
    </row>
  </sheetData>
  <phoneticPr fontId="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W4668"/>
  <sheetViews>
    <sheetView topLeftCell="B64" workbookViewId="0">
      <selection activeCell="K75" sqref="K75"/>
    </sheetView>
  </sheetViews>
  <sheetFormatPr defaultColWidth="8.875" defaultRowHeight="13.5"/>
  <cols>
    <col min="1" max="1" width="9.375" style="19" customWidth="1"/>
    <col min="2" max="2" width="10.5" style="20" customWidth="1"/>
    <col min="3" max="3" width="16.125" style="19" customWidth="1"/>
    <col min="4" max="4" width="15" style="19" customWidth="1"/>
    <col min="5" max="5" width="9.5" style="19" customWidth="1"/>
    <col min="6" max="6" width="9.875" style="19" customWidth="1"/>
    <col min="7" max="7" width="22.875" style="19" bestFit="1" customWidth="1"/>
    <col min="8" max="10" width="9" style="19" customWidth="1"/>
    <col min="11" max="11" width="9.125" style="19" customWidth="1"/>
    <col min="12" max="12" width="11.5" style="19" customWidth="1"/>
    <col min="13" max="14" width="9" style="19" customWidth="1"/>
    <col min="15" max="15" width="9" customWidth="1"/>
    <col min="19" max="19" width="18.5" customWidth="1"/>
  </cols>
  <sheetData>
    <row r="1" spans="1:23">
      <c r="A1" s="17" t="s">
        <v>32</v>
      </c>
      <c r="B1" s="22" t="s">
        <v>1122</v>
      </c>
      <c r="C1" s="17" t="s">
        <v>34</v>
      </c>
      <c r="D1" s="17" t="s">
        <v>35</v>
      </c>
      <c r="E1" s="17" t="s">
        <v>36</v>
      </c>
      <c r="F1" s="18" t="s">
        <v>37</v>
      </c>
      <c r="G1" s="17" t="s">
        <v>38</v>
      </c>
      <c r="H1" s="17" t="s">
        <v>39</v>
      </c>
      <c r="J1" s="77" t="s">
        <v>2080</v>
      </c>
      <c r="L1" s="20"/>
      <c r="M1" s="19" t="s">
        <v>1952</v>
      </c>
      <c r="N1" t="s">
        <v>1953</v>
      </c>
      <c r="S1" t="s">
        <v>2356</v>
      </c>
      <c r="T1" t="s">
        <v>2365</v>
      </c>
      <c r="U1" t="s">
        <v>2357</v>
      </c>
      <c r="V1" t="s">
        <v>2358</v>
      </c>
      <c r="W1" t="s">
        <v>2505</v>
      </c>
    </row>
    <row r="2" spans="1:23">
      <c r="A2" s="23">
        <v>2001</v>
      </c>
      <c r="B2" s="7" t="s">
        <v>40</v>
      </c>
      <c r="C2" s="346" t="s">
        <v>2046</v>
      </c>
      <c r="D2" s="343" t="s">
        <v>7841</v>
      </c>
      <c r="E2" s="23" t="s">
        <v>8276</v>
      </c>
      <c r="F2" s="60">
        <f>VLOOKUP(E2,$M$1:$N$49,2,FALSE)</f>
        <v>100</v>
      </c>
      <c r="G2" s="346" t="s">
        <v>1138</v>
      </c>
      <c r="H2" s="350" t="s">
        <v>241</v>
      </c>
      <c r="I2" s="20"/>
      <c r="J2" s="20" t="s">
        <v>2081</v>
      </c>
      <c r="K2" s="21" t="s">
        <v>2082</v>
      </c>
      <c r="M2" s="19" t="s">
        <v>911</v>
      </c>
      <c r="N2">
        <v>47</v>
      </c>
      <c r="S2" t="s">
        <v>5459</v>
      </c>
      <c r="T2" t="str">
        <f t="shared" ref="T2:T65" si="0">LEFT(W2,2)</f>
        <v>99</v>
      </c>
      <c r="U2" t="s">
        <v>2359</v>
      </c>
      <c r="V2" s="23" t="s">
        <v>6002</v>
      </c>
      <c r="W2" s="23" t="s">
        <v>2391</v>
      </c>
    </row>
    <row r="3" spans="1:23">
      <c r="A3" s="23">
        <v>2002</v>
      </c>
      <c r="B3" s="7" t="s">
        <v>42</v>
      </c>
      <c r="C3" s="346" t="s">
        <v>5190</v>
      </c>
      <c r="D3" s="343" t="s">
        <v>7842</v>
      </c>
      <c r="E3" s="23" t="s">
        <v>8276</v>
      </c>
      <c r="F3" s="60">
        <f t="shared" ref="F3:F66" si="1">VLOOKUP(E3,$M$1:$N$49,2,FALSE)</f>
        <v>100</v>
      </c>
      <c r="G3" s="346" t="s">
        <v>1138</v>
      </c>
      <c r="H3" s="350">
        <v>4</v>
      </c>
      <c r="I3" s="20"/>
      <c r="J3" s="20" t="s">
        <v>2083</v>
      </c>
      <c r="K3" s="21" t="s">
        <v>2084</v>
      </c>
      <c r="L3" s="20"/>
      <c r="M3" s="19" t="s">
        <v>912</v>
      </c>
      <c r="N3">
        <v>46</v>
      </c>
      <c r="S3" t="s">
        <v>5460</v>
      </c>
      <c r="T3" t="str">
        <f t="shared" si="0"/>
        <v>00</v>
      </c>
      <c r="U3" t="s">
        <v>2359</v>
      </c>
      <c r="V3" s="23" t="s">
        <v>2360</v>
      </c>
      <c r="W3" s="23" t="s">
        <v>2582</v>
      </c>
    </row>
    <row r="4" spans="1:23">
      <c r="A4" s="23">
        <v>2003</v>
      </c>
      <c r="B4" s="7" t="s">
        <v>44</v>
      </c>
      <c r="C4" s="346" t="s">
        <v>5191</v>
      </c>
      <c r="D4" s="343" t="s">
        <v>7843</v>
      </c>
      <c r="E4" s="23" t="s">
        <v>8276</v>
      </c>
      <c r="F4" s="60">
        <f t="shared" si="1"/>
        <v>100</v>
      </c>
      <c r="G4" s="346" t="s">
        <v>1138</v>
      </c>
      <c r="H4" s="350">
        <v>4</v>
      </c>
      <c r="I4" s="20"/>
      <c r="J4" s="20" t="s">
        <v>2085</v>
      </c>
      <c r="K4" s="21" t="s">
        <v>2086</v>
      </c>
      <c r="L4" s="20"/>
      <c r="M4" s="19" t="s">
        <v>913</v>
      </c>
      <c r="N4">
        <v>45</v>
      </c>
      <c r="S4" t="s">
        <v>5461</v>
      </c>
      <c r="T4" t="str">
        <f t="shared" si="0"/>
        <v>00</v>
      </c>
      <c r="U4" t="s">
        <v>2359</v>
      </c>
      <c r="V4" s="23" t="s">
        <v>2360</v>
      </c>
      <c r="W4" s="23" t="s">
        <v>2583</v>
      </c>
    </row>
    <row r="5" spans="1:23">
      <c r="A5" s="23">
        <v>2004</v>
      </c>
      <c r="B5" s="7" t="s">
        <v>45</v>
      </c>
      <c r="C5" s="346" t="s">
        <v>5192</v>
      </c>
      <c r="D5" s="343" t="s">
        <v>7844</v>
      </c>
      <c r="E5" s="23" t="s">
        <v>8276</v>
      </c>
      <c r="F5" s="60">
        <f t="shared" si="1"/>
        <v>100</v>
      </c>
      <c r="G5" s="346" t="s">
        <v>1138</v>
      </c>
      <c r="H5" s="350">
        <v>4</v>
      </c>
      <c r="I5" s="20"/>
      <c r="J5" s="20" t="s">
        <v>2087</v>
      </c>
      <c r="K5" s="21" t="s">
        <v>2088</v>
      </c>
      <c r="L5" s="20"/>
      <c r="M5" s="19" t="s">
        <v>914</v>
      </c>
      <c r="N5">
        <v>44</v>
      </c>
      <c r="S5" t="s">
        <v>5462</v>
      </c>
      <c r="T5" t="str">
        <f t="shared" si="0"/>
        <v>00</v>
      </c>
      <c r="U5" t="s">
        <v>2359</v>
      </c>
      <c r="V5" s="23" t="s">
        <v>2360</v>
      </c>
      <c r="W5" s="23" t="s">
        <v>2503</v>
      </c>
    </row>
    <row r="6" spans="1:23">
      <c r="A6" s="23">
        <v>2005</v>
      </c>
      <c r="B6" s="7" t="s">
        <v>46</v>
      </c>
      <c r="C6" s="346" t="s">
        <v>5193</v>
      </c>
      <c r="D6" s="343" t="s">
        <v>7845</v>
      </c>
      <c r="E6" s="23" t="s">
        <v>8276</v>
      </c>
      <c r="F6" s="60">
        <f t="shared" si="1"/>
        <v>100</v>
      </c>
      <c r="G6" s="346" t="s">
        <v>1138</v>
      </c>
      <c r="H6" s="350">
        <v>4</v>
      </c>
      <c r="I6" s="20"/>
      <c r="J6" s="20" t="s">
        <v>2089</v>
      </c>
      <c r="K6" s="21" t="s">
        <v>2090</v>
      </c>
      <c r="L6" s="20"/>
      <c r="M6" s="19" t="s">
        <v>915</v>
      </c>
      <c r="N6">
        <v>43</v>
      </c>
      <c r="S6" t="s">
        <v>5463</v>
      </c>
      <c r="T6" t="str">
        <f t="shared" si="0"/>
        <v>00</v>
      </c>
      <c r="U6" t="s">
        <v>2359</v>
      </c>
      <c r="V6" s="23" t="s">
        <v>2360</v>
      </c>
      <c r="W6" s="23" t="s">
        <v>2584</v>
      </c>
    </row>
    <row r="7" spans="1:23">
      <c r="A7" s="23">
        <v>2006</v>
      </c>
      <c r="B7" s="7" t="s">
        <v>47</v>
      </c>
      <c r="C7" s="346" t="s">
        <v>5194</v>
      </c>
      <c r="D7" s="343" t="s">
        <v>7846</v>
      </c>
      <c r="E7" s="23" t="s">
        <v>8276</v>
      </c>
      <c r="F7" s="60">
        <f t="shared" si="1"/>
        <v>100</v>
      </c>
      <c r="G7" s="346" t="s">
        <v>1138</v>
      </c>
      <c r="H7" s="350">
        <v>4</v>
      </c>
      <c r="I7" s="20"/>
      <c r="J7" s="20" t="s">
        <v>2091</v>
      </c>
      <c r="K7" s="21" t="s">
        <v>2092</v>
      </c>
      <c r="L7" s="20"/>
      <c r="M7" s="19" t="s">
        <v>916</v>
      </c>
      <c r="N7">
        <v>42</v>
      </c>
      <c r="S7" t="s">
        <v>5464</v>
      </c>
      <c r="T7" t="str">
        <f t="shared" si="0"/>
        <v>00</v>
      </c>
      <c r="U7" t="s">
        <v>2359</v>
      </c>
      <c r="V7" s="23" t="s">
        <v>2360</v>
      </c>
      <c r="W7" s="23" t="s">
        <v>2581</v>
      </c>
    </row>
    <row r="8" spans="1:23">
      <c r="A8" s="23">
        <v>2007</v>
      </c>
      <c r="B8" s="7" t="s">
        <v>48</v>
      </c>
      <c r="C8" s="346" t="s">
        <v>5195</v>
      </c>
      <c r="D8" s="343" t="s">
        <v>7847</v>
      </c>
      <c r="E8" s="23" t="s">
        <v>8276</v>
      </c>
      <c r="F8" s="60">
        <f t="shared" si="1"/>
        <v>100</v>
      </c>
      <c r="G8" s="346" t="s">
        <v>1138</v>
      </c>
      <c r="H8" s="350">
        <v>4</v>
      </c>
      <c r="I8" s="20"/>
      <c r="J8" s="20" t="s">
        <v>2093</v>
      </c>
      <c r="K8" s="21" t="s">
        <v>2094</v>
      </c>
      <c r="L8" s="20"/>
      <c r="M8" s="19" t="s">
        <v>917</v>
      </c>
      <c r="N8">
        <v>41</v>
      </c>
      <c r="S8" t="s">
        <v>5465</v>
      </c>
      <c r="T8" t="str">
        <f t="shared" si="0"/>
        <v>01</v>
      </c>
      <c r="U8" t="s">
        <v>2359</v>
      </c>
      <c r="V8" s="23" t="s">
        <v>2360</v>
      </c>
      <c r="W8" s="23" t="s">
        <v>2585</v>
      </c>
    </row>
    <row r="9" spans="1:23">
      <c r="A9" s="23">
        <v>2008</v>
      </c>
      <c r="B9" s="7" t="s">
        <v>49</v>
      </c>
      <c r="C9" s="346" t="s">
        <v>5196</v>
      </c>
      <c r="D9" s="343" t="s">
        <v>7848</v>
      </c>
      <c r="E9" s="23" t="s">
        <v>8276</v>
      </c>
      <c r="F9" s="60">
        <f t="shared" si="1"/>
        <v>100</v>
      </c>
      <c r="G9" s="346" t="s">
        <v>1138</v>
      </c>
      <c r="H9" s="350">
        <v>3</v>
      </c>
      <c r="I9" s="20"/>
      <c r="J9" s="20" t="s">
        <v>2095</v>
      </c>
      <c r="K9" s="21" t="s">
        <v>2096</v>
      </c>
      <c r="L9" s="20"/>
      <c r="M9" s="19" t="s">
        <v>918</v>
      </c>
      <c r="N9">
        <v>40</v>
      </c>
      <c r="S9" t="s">
        <v>5466</v>
      </c>
      <c r="T9" t="str">
        <f t="shared" si="0"/>
        <v>01</v>
      </c>
      <c r="U9" t="s">
        <v>2359</v>
      </c>
      <c r="V9" s="23" t="s">
        <v>2360</v>
      </c>
      <c r="W9" s="23" t="s">
        <v>4620</v>
      </c>
    </row>
    <row r="10" spans="1:23">
      <c r="A10" s="23">
        <v>2009</v>
      </c>
      <c r="B10" s="7" t="s">
        <v>50</v>
      </c>
      <c r="C10" s="346" t="s">
        <v>5197</v>
      </c>
      <c r="D10" s="343" t="s">
        <v>7849</v>
      </c>
      <c r="E10" s="23" t="s">
        <v>8276</v>
      </c>
      <c r="F10" s="60">
        <f t="shared" si="1"/>
        <v>100</v>
      </c>
      <c r="G10" s="346" t="s">
        <v>1138</v>
      </c>
      <c r="H10" s="350">
        <v>3</v>
      </c>
      <c r="I10" s="20"/>
      <c r="J10" s="20" t="s">
        <v>2097</v>
      </c>
      <c r="K10" s="21" t="s">
        <v>2098</v>
      </c>
      <c r="L10" s="20"/>
      <c r="M10" s="19" t="s">
        <v>919</v>
      </c>
      <c r="N10">
        <v>39</v>
      </c>
      <c r="S10" t="s">
        <v>5467</v>
      </c>
      <c r="T10" t="str">
        <f t="shared" si="0"/>
        <v>01</v>
      </c>
      <c r="U10" t="s">
        <v>2359</v>
      </c>
      <c r="V10" s="23" t="s">
        <v>2360</v>
      </c>
      <c r="W10" s="23" t="s">
        <v>4743</v>
      </c>
    </row>
    <row r="11" spans="1:23">
      <c r="A11" s="23">
        <v>2010</v>
      </c>
      <c r="B11" s="7" t="s">
        <v>51</v>
      </c>
      <c r="C11" s="346" t="s">
        <v>5198</v>
      </c>
      <c r="D11" s="343" t="s">
        <v>7850</v>
      </c>
      <c r="E11" s="23" t="s">
        <v>8276</v>
      </c>
      <c r="F11" s="60">
        <f t="shared" si="1"/>
        <v>100</v>
      </c>
      <c r="G11" s="346" t="s">
        <v>1138</v>
      </c>
      <c r="H11" s="350">
        <v>3</v>
      </c>
      <c r="I11" s="20"/>
      <c r="J11" s="20" t="s">
        <v>2099</v>
      </c>
      <c r="K11" s="21" t="s">
        <v>2100</v>
      </c>
      <c r="L11" s="20"/>
      <c r="M11" s="19" t="s">
        <v>920</v>
      </c>
      <c r="N11">
        <v>38</v>
      </c>
      <c r="S11" t="s">
        <v>5468</v>
      </c>
      <c r="T11" t="str">
        <f t="shared" si="0"/>
        <v>01</v>
      </c>
      <c r="U11" t="s">
        <v>2359</v>
      </c>
      <c r="V11" s="23" t="s">
        <v>2360</v>
      </c>
      <c r="W11" s="23" t="s">
        <v>5895</v>
      </c>
    </row>
    <row r="12" spans="1:23">
      <c r="A12" s="23">
        <v>2011</v>
      </c>
      <c r="B12" s="7" t="s">
        <v>52</v>
      </c>
      <c r="C12" s="346" t="s">
        <v>5407</v>
      </c>
      <c r="D12" s="343" t="s">
        <v>7851</v>
      </c>
      <c r="E12" s="23" t="s">
        <v>8276</v>
      </c>
      <c r="F12" s="60">
        <f t="shared" si="1"/>
        <v>100</v>
      </c>
      <c r="G12" s="346" t="s">
        <v>1138</v>
      </c>
      <c r="H12" s="350">
        <v>2</v>
      </c>
      <c r="I12" s="20"/>
      <c r="J12" s="20" t="s">
        <v>894</v>
      </c>
      <c r="K12" s="21" t="s">
        <v>2101</v>
      </c>
      <c r="L12" s="20"/>
      <c r="M12" s="19" t="s">
        <v>921</v>
      </c>
      <c r="N12">
        <v>37</v>
      </c>
      <c r="S12" t="s">
        <v>5469</v>
      </c>
      <c r="T12" t="str">
        <f t="shared" si="0"/>
        <v>01</v>
      </c>
      <c r="U12" t="s">
        <v>2359</v>
      </c>
      <c r="V12" s="23" t="s">
        <v>2360</v>
      </c>
      <c r="W12" s="23" t="s">
        <v>4835</v>
      </c>
    </row>
    <row r="13" spans="1:23">
      <c r="A13" s="23">
        <v>2012</v>
      </c>
      <c r="B13" s="7" t="s">
        <v>53</v>
      </c>
      <c r="C13" s="346" t="s">
        <v>5408</v>
      </c>
      <c r="D13" s="343" t="s">
        <v>7852</v>
      </c>
      <c r="E13" s="23" t="s">
        <v>8276</v>
      </c>
      <c r="F13" s="60">
        <f t="shared" si="1"/>
        <v>100</v>
      </c>
      <c r="G13" s="346" t="s">
        <v>1138</v>
      </c>
      <c r="H13" s="350">
        <v>2</v>
      </c>
      <c r="I13" s="20"/>
      <c r="J13" s="20" t="s">
        <v>896</v>
      </c>
      <c r="K13" s="21" t="s">
        <v>2102</v>
      </c>
      <c r="L13" s="20"/>
      <c r="M13" s="19" t="s">
        <v>922</v>
      </c>
      <c r="N13">
        <v>36</v>
      </c>
      <c r="S13" t="s">
        <v>5470</v>
      </c>
      <c r="T13" t="str">
        <f t="shared" si="0"/>
        <v>01</v>
      </c>
      <c r="U13" t="s">
        <v>2359</v>
      </c>
      <c r="V13" s="23" t="s">
        <v>2360</v>
      </c>
      <c r="W13" s="23" t="s">
        <v>4740</v>
      </c>
    </row>
    <row r="14" spans="1:23">
      <c r="A14" s="23">
        <v>2013</v>
      </c>
      <c r="B14" s="7" t="s">
        <v>54</v>
      </c>
      <c r="C14" s="346" t="s">
        <v>5409</v>
      </c>
      <c r="D14" s="343" t="s">
        <v>7853</v>
      </c>
      <c r="E14" s="23" t="s">
        <v>8276</v>
      </c>
      <c r="F14" s="60">
        <f t="shared" si="1"/>
        <v>100</v>
      </c>
      <c r="G14" s="346" t="s">
        <v>1138</v>
      </c>
      <c r="H14" s="350">
        <v>2</v>
      </c>
      <c r="I14" s="20"/>
      <c r="J14" s="20" t="s">
        <v>898</v>
      </c>
      <c r="K14" s="21" t="s">
        <v>2103</v>
      </c>
      <c r="L14" s="20"/>
      <c r="M14" s="19" t="s">
        <v>923</v>
      </c>
      <c r="N14">
        <v>35</v>
      </c>
      <c r="S14" t="s">
        <v>5471</v>
      </c>
      <c r="T14" t="str">
        <f t="shared" si="0"/>
        <v>01</v>
      </c>
      <c r="U14" t="s">
        <v>2359</v>
      </c>
      <c r="V14" s="23" t="s">
        <v>2360</v>
      </c>
      <c r="W14" s="23" t="s">
        <v>4829</v>
      </c>
    </row>
    <row r="15" spans="1:23">
      <c r="A15" s="23">
        <v>2014</v>
      </c>
      <c r="B15" s="7" t="s">
        <v>56</v>
      </c>
      <c r="C15" s="346" t="s">
        <v>5424</v>
      </c>
      <c r="D15" s="343" t="s">
        <v>7854</v>
      </c>
      <c r="E15" s="23" t="s">
        <v>8276</v>
      </c>
      <c r="F15" s="60">
        <f t="shared" si="1"/>
        <v>100</v>
      </c>
      <c r="G15" s="346" t="s">
        <v>1138</v>
      </c>
      <c r="H15" s="350">
        <v>2</v>
      </c>
      <c r="I15" s="20"/>
      <c r="J15" s="20" t="s">
        <v>900</v>
      </c>
      <c r="K15" s="21" t="s">
        <v>2104</v>
      </c>
      <c r="L15" s="20"/>
      <c r="M15" s="19" t="s">
        <v>924</v>
      </c>
      <c r="N15">
        <v>34</v>
      </c>
      <c r="S15" t="s">
        <v>5472</v>
      </c>
      <c r="T15" t="str">
        <f t="shared" si="0"/>
        <v>01</v>
      </c>
      <c r="U15" t="s">
        <v>2359</v>
      </c>
      <c r="V15" s="23" t="s">
        <v>2360</v>
      </c>
      <c r="W15" s="23" t="s">
        <v>4913</v>
      </c>
    </row>
    <row r="16" spans="1:23">
      <c r="A16" s="23">
        <v>2015</v>
      </c>
      <c r="B16" s="7" t="s">
        <v>57</v>
      </c>
      <c r="C16" s="346" t="s">
        <v>5410</v>
      </c>
      <c r="D16" s="343" t="s">
        <v>7855</v>
      </c>
      <c r="E16" s="23" t="s">
        <v>8276</v>
      </c>
      <c r="F16" s="60">
        <f t="shared" si="1"/>
        <v>100</v>
      </c>
      <c r="G16" s="346" t="s">
        <v>1138</v>
      </c>
      <c r="H16" s="350">
        <v>2</v>
      </c>
      <c r="I16" s="20"/>
      <c r="J16" s="20" t="s">
        <v>902</v>
      </c>
      <c r="K16" s="21" t="s">
        <v>2105</v>
      </c>
      <c r="L16" s="20"/>
      <c r="M16" s="19" t="s">
        <v>925</v>
      </c>
      <c r="N16">
        <v>33</v>
      </c>
      <c r="S16" t="s">
        <v>5473</v>
      </c>
      <c r="T16" t="str">
        <f t="shared" si="0"/>
        <v>02</v>
      </c>
      <c r="U16" t="s">
        <v>2359</v>
      </c>
      <c r="V16" s="23" t="s">
        <v>2360</v>
      </c>
      <c r="W16" s="23" t="s">
        <v>5896</v>
      </c>
    </row>
    <row r="17" spans="1:23">
      <c r="A17" s="23">
        <v>2016</v>
      </c>
      <c r="B17" s="7" t="s">
        <v>58</v>
      </c>
      <c r="C17" s="346" t="s">
        <v>7669</v>
      </c>
      <c r="D17" s="343" t="s">
        <v>7856</v>
      </c>
      <c r="E17" s="23" t="s">
        <v>8276</v>
      </c>
      <c r="F17" s="60">
        <f t="shared" si="1"/>
        <v>100</v>
      </c>
      <c r="G17" s="346" t="s">
        <v>1138</v>
      </c>
      <c r="H17" s="350">
        <v>2</v>
      </c>
      <c r="I17" s="20"/>
      <c r="J17" s="20" t="s">
        <v>904</v>
      </c>
      <c r="K17" s="21" t="s">
        <v>2110</v>
      </c>
      <c r="L17" s="20"/>
      <c r="M17" s="19" t="s">
        <v>926</v>
      </c>
      <c r="N17">
        <v>32</v>
      </c>
      <c r="S17" t="s">
        <v>5474</v>
      </c>
      <c r="T17" t="str">
        <f t="shared" si="0"/>
        <v>02</v>
      </c>
      <c r="U17" t="s">
        <v>2359</v>
      </c>
      <c r="V17" s="23" t="s">
        <v>2360</v>
      </c>
      <c r="W17" s="23" t="s">
        <v>5897</v>
      </c>
    </row>
    <row r="18" spans="1:23">
      <c r="A18" s="23">
        <v>2017</v>
      </c>
      <c r="B18" s="7" t="s">
        <v>59</v>
      </c>
      <c r="C18" s="346" t="s">
        <v>7670</v>
      </c>
      <c r="D18" s="343" t="s">
        <v>7857</v>
      </c>
      <c r="E18" s="23" t="s">
        <v>8276</v>
      </c>
      <c r="F18" s="60">
        <f t="shared" si="1"/>
        <v>100</v>
      </c>
      <c r="G18" s="346" t="s">
        <v>1138</v>
      </c>
      <c r="H18" s="350">
        <v>1</v>
      </c>
      <c r="I18" s="20"/>
      <c r="J18" s="20" t="s">
        <v>906</v>
      </c>
      <c r="K18" s="21" t="s">
        <v>2106</v>
      </c>
      <c r="L18" s="20"/>
      <c r="M18" s="19" t="s">
        <v>927</v>
      </c>
      <c r="N18">
        <v>31</v>
      </c>
      <c r="S18" t="s">
        <v>5475</v>
      </c>
      <c r="T18" t="str">
        <f t="shared" si="0"/>
        <v>03</v>
      </c>
      <c r="U18" t="s">
        <v>2359</v>
      </c>
      <c r="V18" s="23" t="s">
        <v>2360</v>
      </c>
      <c r="W18" s="23" t="s">
        <v>4664</v>
      </c>
    </row>
    <row r="19" spans="1:23">
      <c r="A19" s="23">
        <v>2018</v>
      </c>
      <c r="B19" s="7" t="s">
        <v>60</v>
      </c>
      <c r="C19" s="346" t="s">
        <v>7671</v>
      </c>
      <c r="D19" s="343" t="s">
        <v>7858</v>
      </c>
      <c r="E19" s="23" t="s">
        <v>8276</v>
      </c>
      <c r="F19" s="60">
        <f t="shared" si="1"/>
        <v>100</v>
      </c>
      <c r="G19" s="346" t="s">
        <v>1138</v>
      </c>
      <c r="H19" s="350">
        <v>1</v>
      </c>
      <c r="I19" s="20"/>
      <c r="J19" s="20" t="s">
        <v>908</v>
      </c>
      <c r="K19" s="21" t="s">
        <v>2107</v>
      </c>
      <c r="L19" s="20"/>
      <c r="M19" s="19" t="s">
        <v>928</v>
      </c>
      <c r="N19">
        <v>30</v>
      </c>
      <c r="S19" t="s">
        <v>5476</v>
      </c>
      <c r="T19" t="str">
        <f t="shared" si="0"/>
        <v>01</v>
      </c>
      <c r="U19" t="s">
        <v>2359</v>
      </c>
      <c r="V19" s="23" t="s">
        <v>2360</v>
      </c>
      <c r="W19" s="23" t="s">
        <v>5898</v>
      </c>
    </row>
    <row r="20" spans="1:23">
      <c r="A20" s="23">
        <v>2019</v>
      </c>
      <c r="B20" s="7" t="s">
        <v>61</v>
      </c>
      <c r="C20" s="346" t="s">
        <v>7672</v>
      </c>
      <c r="D20" s="343" t="s">
        <v>7859</v>
      </c>
      <c r="E20" s="23" t="s">
        <v>8276</v>
      </c>
      <c r="F20" s="60">
        <f t="shared" si="1"/>
        <v>100</v>
      </c>
      <c r="G20" s="346" t="s">
        <v>1160</v>
      </c>
      <c r="H20" s="350">
        <v>3</v>
      </c>
      <c r="I20" s="20"/>
      <c r="J20" s="20" t="s">
        <v>2108</v>
      </c>
      <c r="K20" s="21" t="s">
        <v>2109</v>
      </c>
      <c r="L20" s="20"/>
      <c r="M20" s="19" t="s">
        <v>929</v>
      </c>
      <c r="N20">
        <v>29</v>
      </c>
      <c r="S20" t="s">
        <v>5477</v>
      </c>
      <c r="T20" t="str">
        <f t="shared" si="0"/>
        <v>01</v>
      </c>
      <c r="U20" t="s">
        <v>2359</v>
      </c>
      <c r="V20" s="23" t="s">
        <v>2360</v>
      </c>
      <c r="W20" s="23" t="s">
        <v>5899</v>
      </c>
    </row>
    <row r="21" spans="1:23">
      <c r="A21" s="23">
        <v>2020</v>
      </c>
      <c r="B21" s="7" t="s">
        <v>62</v>
      </c>
      <c r="C21" s="346" t="s">
        <v>5350</v>
      </c>
      <c r="D21" s="343" t="s">
        <v>7860</v>
      </c>
      <c r="E21" s="23" t="s">
        <v>8276</v>
      </c>
      <c r="F21" s="60">
        <f t="shared" si="1"/>
        <v>100</v>
      </c>
      <c r="G21" s="346" t="s">
        <v>1160</v>
      </c>
      <c r="H21" s="350">
        <v>4</v>
      </c>
      <c r="I21" s="20"/>
      <c r="L21" s="20"/>
      <c r="M21" s="19" t="s">
        <v>930</v>
      </c>
      <c r="N21">
        <v>28</v>
      </c>
      <c r="S21" t="s">
        <v>5478</v>
      </c>
      <c r="T21" t="str">
        <f t="shared" si="0"/>
        <v>00</v>
      </c>
      <c r="U21" t="s">
        <v>2359</v>
      </c>
      <c r="V21" s="23" t="s">
        <v>2360</v>
      </c>
      <c r="W21" s="23" t="s">
        <v>2624</v>
      </c>
    </row>
    <row r="22" spans="1:23">
      <c r="A22" s="23">
        <v>2021</v>
      </c>
      <c r="B22" s="7" t="s">
        <v>63</v>
      </c>
      <c r="C22" s="346" t="s">
        <v>5354</v>
      </c>
      <c r="D22" s="343" t="s">
        <v>7861</v>
      </c>
      <c r="E22" s="23" t="s">
        <v>8276</v>
      </c>
      <c r="F22" s="60">
        <f t="shared" si="1"/>
        <v>100</v>
      </c>
      <c r="G22" s="346" t="s">
        <v>1160</v>
      </c>
      <c r="H22" s="350">
        <v>4</v>
      </c>
      <c r="I22" s="20"/>
      <c r="L22" s="20"/>
      <c r="M22" s="19" t="s">
        <v>931</v>
      </c>
      <c r="N22">
        <v>27</v>
      </c>
      <c r="S22" t="s">
        <v>5479</v>
      </c>
      <c r="T22" t="str">
        <f t="shared" si="0"/>
        <v>01</v>
      </c>
      <c r="U22" t="s">
        <v>2359</v>
      </c>
      <c r="V22" s="23" t="s">
        <v>2360</v>
      </c>
      <c r="W22" s="23" t="s">
        <v>5900</v>
      </c>
    </row>
    <row r="23" spans="1:23">
      <c r="A23" s="23">
        <v>2022</v>
      </c>
      <c r="B23" s="7" t="s">
        <v>64</v>
      </c>
      <c r="C23" s="346" t="s">
        <v>5432</v>
      </c>
      <c r="D23" s="343" t="s">
        <v>7862</v>
      </c>
      <c r="E23" s="23" t="s">
        <v>8276</v>
      </c>
      <c r="F23" s="60">
        <f t="shared" si="1"/>
        <v>100</v>
      </c>
      <c r="G23" s="346" t="s">
        <v>1160</v>
      </c>
      <c r="H23" s="350">
        <v>2</v>
      </c>
      <c r="I23" s="20"/>
      <c r="J23" s="9" t="s">
        <v>1960</v>
      </c>
      <c r="K23"/>
      <c r="L23" s="20"/>
      <c r="M23" s="19" t="s">
        <v>932</v>
      </c>
      <c r="N23">
        <v>26</v>
      </c>
      <c r="S23" t="s">
        <v>5480</v>
      </c>
      <c r="T23" t="str">
        <f t="shared" si="0"/>
        <v>01</v>
      </c>
      <c r="U23" t="s">
        <v>2359</v>
      </c>
      <c r="V23" s="23" t="s">
        <v>2360</v>
      </c>
      <c r="W23" s="23" t="s">
        <v>4610</v>
      </c>
    </row>
    <row r="24" spans="1:23">
      <c r="A24" s="23">
        <v>2023</v>
      </c>
      <c r="B24" s="7" t="s">
        <v>65</v>
      </c>
      <c r="C24" s="346" t="s">
        <v>5353</v>
      </c>
      <c r="D24" s="343" t="s">
        <v>7863</v>
      </c>
      <c r="E24" s="23" t="s">
        <v>8276</v>
      </c>
      <c r="F24" s="60">
        <f t="shared" si="1"/>
        <v>100</v>
      </c>
      <c r="G24" s="346" t="s">
        <v>1160</v>
      </c>
      <c r="H24" s="350">
        <v>3</v>
      </c>
      <c r="I24" s="20"/>
      <c r="J24" s="9" t="s">
        <v>878</v>
      </c>
      <c r="K24" s="7" t="s">
        <v>879</v>
      </c>
      <c r="L24" s="20"/>
      <c r="M24" s="19" t="s">
        <v>933</v>
      </c>
      <c r="N24">
        <v>25</v>
      </c>
      <c r="S24" t="s">
        <v>5481</v>
      </c>
      <c r="T24" t="str">
        <f t="shared" si="0"/>
        <v>01</v>
      </c>
      <c r="U24" t="s">
        <v>2359</v>
      </c>
      <c r="V24" s="23" t="s">
        <v>2360</v>
      </c>
      <c r="W24" s="23" t="s">
        <v>2570</v>
      </c>
    </row>
    <row r="25" spans="1:23">
      <c r="A25" s="23">
        <v>2024</v>
      </c>
      <c r="B25" s="7" t="s">
        <v>66</v>
      </c>
      <c r="C25" s="346" t="s">
        <v>2045</v>
      </c>
      <c r="D25" s="343" t="s">
        <v>7864</v>
      </c>
      <c r="E25" s="23" t="s">
        <v>8276</v>
      </c>
      <c r="F25" s="60">
        <f t="shared" si="1"/>
        <v>100</v>
      </c>
      <c r="G25" s="346" t="s">
        <v>1160</v>
      </c>
      <c r="H25" s="350" t="s">
        <v>2290</v>
      </c>
      <c r="I25" s="20"/>
      <c r="J25" s="9" t="s">
        <v>880</v>
      </c>
      <c r="K25" s="7" t="s">
        <v>881</v>
      </c>
      <c r="L25" s="20"/>
      <c r="M25" s="19" t="s">
        <v>934</v>
      </c>
      <c r="N25">
        <v>24</v>
      </c>
      <c r="S25" t="s">
        <v>5482</v>
      </c>
      <c r="T25" t="str">
        <f t="shared" si="0"/>
        <v>02</v>
      </c>
      <c r="U25" t="s">
        <v>2359</v>
      </c>
      <c r="V25" s="23" t="s">
        <v>2360</v>
      </c>
      <c r="W25" s="23" t="s">
        <v>4600</v>
      </c>
    </row>
    <row r="26" spans="1:23">
      <c r="A26" s="23">
        <v>2025</v>
      </c>
      <c r="B26" s="7" t="s">
        <v>67</v>
      </c>
      <c r="C26" s="346" t="s">
        <v>5355</v>
      </c>
      <c r="D26" s="343" t="s">
        <v>7865</v>
      </c>
      <c r="E26" s="23" t="s">
        <v>8276</v>
      </c>
      <c r="F26" s="60">
        <f t="shared" si="1"/>
        <v>100</v>
      </c>
      <c r="G26" s="346" t="s">
        <v>1160</v>
      </c>
      <c r="H26" s="350">
        <v>4</v>
      </c>
      <c r="I26" s="20"/>
      <c r="J26" s="9" t="s">
        <v>25</v>
      </c>
      <c r="K26" s="7" t="s">
        <v>26</v>
      </c>
      <c r="L26" s="20"/>
      <c r="M26" s="19" t="s">
        <v>935</v>
      </c>
      <c r="N26">
        <v>23</v>
      </c>
      <c r="S26" t="s">
        <v>5483</v>
      </c>
      <c r="T26" t="str">
        <f t="shared" si="0"/>
        <v>00</v>
      </c>
      <c r="U26" t="s">
        <v>2359</v>
      </c>
      <c r="V26" s="23" t="s">
        <v>2360</v>
      </c>
      <c r="W26" s="23" t="s">
        <v>2500</v>
      </c>
    </row>
    <row r="27" spans="1:23">
      <c r="A27" s="23">
        <v>2026</v>
      </c>
      <c r="B27" s="7" t="s">
        <v>68</v>
      </c>
      <c r="C27" s="346" t="s">
        <v>5452</v>
      </c>
      <c r="D27" s="343" t="s">
        <v>7866</v>
      </c>
      <c r="E27" s="23" t="s">
        <v>8276</v>
      </c>
      <c r="F27" s="60">
        <f t="shared" si="1"/>
        <v>100</v>
      </c>
      <c r="G27" s="346" t="s">
        <v>1160</v>
      </c>
      <c r="H27" s="350">
        <v>2</v>
      </c>
      <c r="I27" s="20"/>
      <c r="J27" s="9" t="s">
        <v>882</v>
      </c>
      <c r="K27" s="7" t="s">
        <v>883</v>
      </c>
      <c r="L27" s="20"/>
      <c r="M27" s="19" t="s">
        <v>936</v>
      </c>
      <c r="N27">
        <v>22</v>
      </c>
      <c r="S27" t="s">
        <v>5484</v>
      </c>
      <c r="T27" t="str">
        <f t="shared" si="0"/>
        <v>02</v>
      </c>
      <c r="U27" t="s">
        <v>2359</v>
      </c>
      <c r="V27" s="23" t="s">
        <v>2360</v>
      </c>
      <c r="W27" s="23" t="s">
        <v>5171</v>
      </c>
    </row>
    <row r="28" spans="1:23">
      <c r="A28" s="23">
        <v>2027</v>
      </c>
      <c r="B28" s="7" t="s">
        <v>69</v>
      </c>
      <c r="C28" s="346" t="s">
        <v>5356</v>
      </c>
      <c r="D28" s="343" t="s">
        <v>7867</v>
      </c>
      <c r="E28" s="23" t="s">
        <v>8276</v>
      </c>
      <c r="F28" s="60">
        <f t="shared" si="1"/>
        <v>100</v>
      </c>
      <c r="G28" s="346" t="s">
        <v>1160</v>
      </c>
      <c r="H28" s="350">
        <v>4</v>
      </c>
      <c r="I28" s="20"/>
      <c r="J28" s="9" t="s">
        <v>30</v>
      </c>
      <c r="K28" s="7" t="s">
        <v>31</v>
      </c>
      <c r="L28" s="20"/>
      <c r="M28" s="19" t="s">
        <v>937</v>
      </c>
      <c r="N28">
        <v>21</v>
      </c>
      <c r="S28" t="s">
        <v>5485</v>
      </c>
      <c r="T28" t="str">
        <f t="shared" si="0"/>
        <v>99</v>
      </c>
      <c r="U28" t="s">
        <v>2359</v>
      </c>
      <c r="V28" s="23" t="s">
        <v>2360</v>
      </c>
      <c r="W28" s="23" t="s">
        <v>2586</v>
      </c>
    </row>
    <row r="29" spans="1:23">
      <c r="A29" s="23">
        <v>2028</v>
      </c>
      <c r="B29" s="7" t="s">
        <v>70</v>
      </c>
      <c r="C29" s="346" t="s">
        <v>5352</v>
      </c>
      <c r="D29" s="343" t="s">
        <v>7868</v>
      </c>
      <c r="E29" s="23" t="s">
        <v>8276</v>
      </c>
      <c r="F29" s="60">
        <f t="shared" si="1"/>
        <v>100</v>
      </c>
      <c r="G29" s="346" t="s">
        <v>1160</v>
      </c>
      <c r="H29" s="350">
        <v>4</v>
      </c>
      <c r="I29" s="20"/>
      <c r="J29" s="9" t="s">
        <v>1958</v>
      </c>
      <c r="K29" s="7" t="s">
        <v>1959</v>
      </c>
      <c r="L29" s="20"/>
      <c r="M29" s="19" t="s">
        <v>938</v>
      </c>
      <c r="N29">
        <v>20</v>
      </c>
      <c r="S29" t="s">
        <v>5486</v>
      </c>
      <c r="T29" t="str">
        <f t="shared" si="0"/>
        <v>02</v>
      </c>
      <c r="U29" t="s">
        <v>2359</v>
      </c>
      <c r="V29" s="23" t="s">
        <v>2360</v>
      </c>
      <c r="W29" s="23" t="s">
        <v>4755</v>
      </c>
    </row>
    <row r="30" spans="1:23">
      <c r="A30" s="23">
        <v>2029</v>
      </c>
      <c r="B30" s="7" t="s">
        <v>72</v>
      </c>
      <c r="C30" s="346" t="s">
        <v>5454</v>
      </c>
      <c r="D30" s="343" t="s">
        <v>7869</v>
      </c>
      <c r="E30" s="23" t="s">
        <v>8276</v>
      </c>
      <c r="F30" s="60">
        <f t="shared" si="1"/>
        <v>100</v>
      </c>
      <c r="G30" s="346" t="s">
        <v>1160</v>
      </c>
      <c r="H30" s="350">
        <v>2</v>
      </c>
      <c r="I30" s="20"/>
      <c r="J30" s="77" t="s">
        <v>2093</v>
      </c>
      <c r="K30" s="21" t="s">
        <v>2094</v>
      </c>
      <c r="L30" s="20"/>
      <c r="M30" s="19" t="s">
        <v>1957</v>
      </c>
      <c r="N30">
        <v>19</v>
      </c>
      <c r="S30" t="s">
        <v>5487</v>
      </c>
      <c r="T30" t="str">
        <f t="shared" si="0"/>
        <v>02</v>
      </c>
      <c r="U30" t="s">
        <v>2359</v>
      </c>
      <c r="V30" s="23" t="s">
        <v>2360</v>
      </c>
      <c r="W30" s="23" t="s">
        <v>5901</v>
      </c>
    </row>
    <row r="31" spans="1:23">
      <c r="A31" s="23">
        <v>2030</v>
      </c>
      <c r="B31" s="7" t="s">
        <v>73</v>
      </c>
      <c r="C31" s="346" t="s">
        <v>5415</v>
      </c>
      <c r="D31" s="343" t="s">
        <v>7870</v>
      </c>
      <c r="E31" s="23" t="s">
        <v>8276</v>
      </c>
      <c r="F31" s="60">
        <f t="shared" si="1"/>
        <v>100</v>
      </c>
      <c r="G31" s="346" t="s">
        <v>1160</v>
      </c>
      <c r="H31" s="350">
        <v>3</v>
      </c>
      <c r="I31" s="20"/>
      <c r="J31" s="9" t="s">
        <v>888</v>
      </c>
      <c r="K31" s="7" t="s">
        <v>889</v>
      </c>
      <c r="L31" s="20"/>
      <c r="M31" s="19" t="s">
        <v>939</v>
      </c>
      <c r="N31">
        <v>18</v>
      </c>
      <c r="S31" t="s">
        <v>5488</v>
      </c>
      <c r="T31" t="str">
        <f t="shared" si="0"/>
        <v>00</v>
      </c>
      <c r="U31" t="s">
        <v>2359</v>
      </c>
      <c r="V31" s="23" t="s">
        <v>2360</v>
      </c>
      <c r="W31" s="23" t="s">
        <v>2507</v>
      </c>
    </row>
    <row r="32" spans="1:23">
      <c r="A32" s="23">
        <v>2031</v>
      </c>
      <c r="B32" s="7" t="s">
        <v>74</v>
      </c>
      <c r="C32" s="346" t="s">
        <v>5453</v>
      </c>
      <c r="D32" s="343" t="s">
        <v>7871</v>
      </c>
      <c r="E32" s="23" t="s">
        <v>8276</v>
      </c>
      <c r="F32" s="60">
        <f t="shared" si="1"/>
        <v>100</v>
      </c>
      <c r="G32" s="346" t="s">
        <v>1160</v>
      </c>
      <c r="H32" s="350">
        <v>2</v>
      </c>
      <c r="I32" s="20"/>
      <c r="J32" s="9" t="s">
        <v>890</v>
      </c>
      <c r="K32" s="7" t="s">
        <v>891</v>
      </c>
      <c r="L32" s="20"/>
      <c r="M32" s="19" t="s">
        <v>940</v>
      </c>
      <c r="N32">
        <v>17</v>
      </c>
      <c r="S32" t="s">
        <v>5489</v>
      </c>
      <c r="T32" t="str">
        <f t="shared" si="0"/>
        <v>01</v>
      </c>
      <c r="U32" t="s">
        <v>2359</v>
      </c>
      <c r="V32" s="23" t="s">
        <v>2360</v>
      </c>
      <c r="W32" s="23" t="s">
        <v>2401</v>
      </c>
    </row>
    <row r="33" spans="1:23">
      <c r="A33" s="23">
        <v>2032</v>
      </c>
      <c r="B33" s="7" t="s">
        <v>75</v>
      </c>
      <c r="C33" s="346" t="s">
        <v>5351</v>
      </c>
      <c r="D33" s="343" t="s">
        <v>7872</v>
      </c>
      <c r="E33" s="23" t="s">
        <v>8276</v>
      </c>
      <c r="F33" s="60">
        <f t="shared" si="1"/>
        <v>100</v>
      </c>
      <c r="G33" s="346" t="s">
        <v>1160</v>
      </c>
      <c r="H33" s="350">
        <v>4</v>
      </c>
      <c r="I33" s="20"/>
      <c r="J33" s="9" t="s">
        <v>892</v>
      </c>
      <c r="K33" s="7" t="s">
        <v>893</v>
      </c>
      <c r="L33" s="20"/>
      <c r="M33" s="19" t="s">
        <v>1956</v>
      </c>
      <c r="N33">
        <v>16</v>
      </c>
      <c r="S33" t="s">
        <v>5490</v>
      </c>
      <c r="T33" t="str">
        <f t="shared" si="0"/>
        <v>00</v>
      </c>
      <c r="U33" t="s">
        <v>2359</v>
      </c>
      <c r="V33" s="23" t="s">
        <v>2360</v>
      </c>
      <c r="W33" s="23" t="s">
        <v>2396</v>
      </c>
    </row>
    <row r="34" spans="1:23">
      <c r="A34" s="23">
        <v>2033</v>
      </c>
      <c r="B34" s="7" t="s">
        <v>76</v>
      </c>
      <c r="C34" s="346" t="s">
        <v>2351</v>
      </c>
      <c r="D34" s="343" t="s">
        <v>7873</v>
      </c>
      <c r="E34" s="23" t="s">
        <v>8276</v>
      </c>
      <c r="F34" s="60">
        <f t="shared" si="1"/>
        <v>100</v>
      </c>
      <c r="G34" s="346" t="s">
        <v>1149</v>
      </c>
      <c r="H34" s="350" t="s">
        <v>247</v>
      </c>
      <c r="I34" s="20"/>
      <c r="J34" s="9" t="s">
        <v>894</v>
      </c>
      <c r="K34" s="7" t="s">
        <v>895</v>
      </c>
      <c r="L34" s="20"/>
      <c r="M34" s="19" t="s">
        <v>1955</v>
      </c>
      <c r="N34">
        <v>15</v>
      </c>
      <c r="S34" t="s">
        <v>5491</v>
      </c>
      <c r="T34" t="str">
        <f t="shared" si="0"/>
        <v>00</v>
      </c>
      <c r="U34" t="s">
        <v>2359</v>
      </c>
      <c r="V34" s="23" t="s">
        <v>2360</v>
      </c>
      <c r="W34" s="23" t="s">
        <v>2508</v>
      </c>
    </row>
    <row r="35" spans="1:23">
      <c r="A35" s="23">
        <v>2034</v>
      </c>
      <c r="B35" s="7" t="s">
        <v>77</v>
      </c>
      <c r="C35" s="346" t="s">
        <v>5385</v>
      </c>
      <c r="D35" s="343" t="s">
        <v>7874</v>
      </c>
      <c r="E35" s="23" t="s">
        <v>8276</v>
      </c>
      <c r="F35" s="60">
        <f t="shared" si="1"/>
        <v>100</v>
      </c>
      <c r="G35" s="346" t="s">
        <v>1149</v>
      </c>
      <c r="H35" s="350">
        <v>3</v>
      </c>
      <c r="I35" s="20"/>
      <c r="J35" s="9" t="s">
        <v>896</v>
      </c>
      <c r="K35" s="7" t="s">
        <v>897</v>
      </c>
      <c r="L35" s="20"/>
      <c r="M35" s="19" t="s">
        <v>941</v>
      </c>
      <c r="N35">
        <v>14</v>
      </c>
      <c r="S35" t="s">
        <v>5492</v>
      </c>
      <c r="T35" t="str">
        <f t="shared" si="0"/>
        <v>01</v>
      </c>
      <c r="U35" t="s">
        <v>2359</v>
      </c>
      <c r="V35" s="23" t="s">
        <v>2360</v>
      </c>
      <c r="W35" s="23" t="s">
        <v>5902</v>
      </c>
    </row>
    <row r="36" spans="1:23">
      <c r="A36" s="23">
        <v>2035</v>
      </c>
      <c r="B36" s="7" t="s">
        <v>78</v>
      </c>
      <c r="C36" s="346" t="s">
        <v>5390</v>
      </c>
      <c r="D36" s="343" t="s">
        <v>7875</v>
      </c>
      <c r="E36" s="23" t="s">
        <v>8276</v>
      </c>
      <c r="F36" s="60">
        <f t="shared" si="1"/>
        <v>100</v>
      </c>
      <c r="G36" s="346" t="s">
        <v>1149</v>
      </c>
      <c r="H36" s="350">
        <v>3</v>
      </c>
      <c r="I36" s="20"/>
      <c r="J36" s="9" t="s">
        <v>898</v>
      </c>
      <c r="K36" s="7" t="s">
        <v>899</v>
      </c>
      <c r="L36" s="20"/>
      <c r="M36" s="19" t="s">
        <v>942</v>
      </c>
      <c r="N36">
        <v>13</v>
      </c>
      <c r="S36" t="s">
        <v>5493</v>
      </c>
      <c r="T36" t="str">
        <f t="shared" si="0"/>
        <v>01</v>
      </c>
      <c r="U36" t="s">
        <v>2359</v>
      </c>
      <c r="V36" s="23" t="s">
        <v>2360</v>
      </c>
      <c r="W36" s="23" t="s">
        <v>4609</v>
      </c>
    </row>
    <row r="37" spans="1:23">
      <c r="A37" s="23">
        <v>2036</v>
      </c>
      <c r="B37" s="7" t="s">
        <v>79</v>
      </c>
      <c r="C37" s="346" t="s">
        <v>5387</v>
      </c>
      <c r="D37" s="343" t="s">
        <v>7876</v>
      </c>
      <c r="E37" s="23" t="s">
        <v>8276</v>
      </c>
      <c r="F37" s="60">
        <f t="shared" si="1"/>
        <v>100</v>
      </c>
      <c r="G37" s="346" t="s">
        <v>1149</v>
      </c>
      <c r="H37" s="350">
        <v>3</v>
      </c>
      <c r="I37" s="20"/>
      <c r="J37" s="9" t="s">
        <v>900</v>
      </c>
      <c r="K37" s="7" t="s">
        <v>901</v>
      </c>
      <c r="L37" s="20"/>
      <c r="M37" s="19" t="s">
        <v>943</v>
      </c>
      <c r="N37">
        <v>12</v>
      </c>
      <c r="S37" t="s">
        <v>5494</v>
      </c>
      <c r="T37" t="str">
        <f t="shared" si="0"/>
        <v>01</v>
      </c>
      <c r="U37" t="s">
        <v>2359</v>
      </c>
      <c r="V37" s="23" t="s">
        <v>2360</v>
      </c>
      <c r="W37" s="23" t="s">
        <v>4925</v>
      </c>
    </row>
    <row r="38" spans="1:23">
      <c r="A38" s="23">
        <v>2037</v>
      </c>
      <c r="B38" s="7" t="s">
        <v>80</v>
      </c>
      <c r="C38" s="346" t="s">
        <v>5388</v>
      </c>
      <c r="D38" s="343" t="s">
        <v>7877</v>
      </c>
      <c r="E38" s="23" t="s">
        <v>8276</v>
      </c>
      <c r="F38" s="60">
        <f t="shared" si="1"/>
        <v>100</v>
      </c>
      <c r="G38" s="346" t="s">
        <v>1149</v>
      </c>
      <c r="H38" s="350">
        <v>3</v>
      </c>
      <c r="I38" s="20"/>
      <c r="J38" s="9" t="s">
        <v>902</v>
      </c>
      <c r="K38" s="7" t="s">
        <v>903</v>
      </c>
      <c r="L38" s="20"/>
      <c r="M38" s="19" t="s">
        <v>944</v>
      </c>
      <c r="N38">
        <v>11</v>
      </c>
      <c r="S38" t="s">
        <v>5495</v>
      </c>
      <c r="T38" t="str">
        <f t="shared" si="0"/>
        <v>02</v>
      </c>
      <c r="U38" t="s">
        <v>2359</v>
      </c>
      <c r="V38" s="23" t="s">
        <v>2360</v>
      </c>
      <c r="W38" s="23" t="s">
        <v>4758</v>
      </c>
    </row>
    <row r="39" spans="1:23">
      <c r="A39" s="23">
        <v>2038</v>
      </c>
      <c r="B39" s="7" t="s">
        <v>81</v>
      </c>
      <c r="C39" s="346" t="s">
        <v>5391</v>
      </c>
      <c r="D39" s="343" t="s">
        <v>7878</v>
      </c>
      <c r="E39" s="23" t="s">
        <v>8276</v>
      </c>
      <c r="F39" s="60">
        <f t="shared" si="1"/>
        <v>100</v>
      </c>
      <c r="G39" s="346" t="s">
        <v>1149</v>
      </c>
      <c r="H39" s="350">
        <v>3</v>
      </c>
      <c r="I39" s="20"/>
      <c r="J39" s="9" t="s">
        <v>904</v>
      </c>
      <c r="K39" s="7" t="s">
        <v>905</v>
      </c>
      <c r="L39" s="20"/>
      <c r="M39" s="19" t="s">
        <v>945</v>
      </c>
      <c r="N39">
        <v>10</v>
      </c>
      <c r="S39" t="s">
        <v>5496</v>
      </c>
      <c r="T39" t="str">
        <f t="shared" si="0"/>
        <v>01</v>
      </c>
      <c r="U39" t="s">
        <v>2359</v>
      </c>
      <c r="V39" s="23" t="s">
        <v>2360</v>
      </c>
      <c r="W39" s="23" t="s">
        <v>4960</v>
      </c>
    </row>
    <row r="40" spans="1:23">
      <c r="A40" s="23">
        <v>2039</v>
      </c>
      <c r="B40" s="7" t="s">
        <v>82</v>
      </c>
      <c r="C40" s="346" t="s">
        <v>7673</v>
      </c>
      <c r="D40" s="343" t="s">
        <v>7879</v>
      </c>
      <c r="E40" s="23" t="s">
        <v>8276</v>
      </c>
      <c r="F40" s="60">
        <f t="shared" si="1"/>
        <v>100</v>
      </c>
      <c r="G40" s="346" t="s">
        <v>1149</v>
      </c>
      <c r="H40" s="350">
        <v>3</v>
      </c>
      <c r="I40" s="20"/>
      <c r="J40" s="9" t="s">
        <v>906</v>
      </c>
      <c r="K40" s="7" t="s">
        <v>907</v>
      </c>
      <c r="L40" s="20"/>
      <c r="M40" s="19" t="s">
        <v>946</v>
      </c>
      <c r="N40">
        <v>9</v>
      </c>
      <c r="S40" t="s">
        <v>5497</v>
      </c>
      <c r="T40" t="str">
        <f t="shared" si="0"/>
        <v>02</v>
      </c>
      <c r="U40" t="s">
        <v>2359</v>
      </c>
      <c r="V40" s="23" t="s">
        <v>2360</v>
      </c>
      <c r="W40" s="23" t="s">
        <v>4576</v>
      </c>
    </row>
    <row r="41" spans="1:23">
      <c r="A41" s="23">
        <v>2040</v>
      </c>
      <c r="B41" s="7" t="s">
        <v>83</v>
      </c>
      <c r="C41" s="346" t="s">
        <v>5386</v>
      </c>
      <c r="D41" s="343" t="s">
        <v>7880</v>
      </c>
      <c r="E41" s="23" t="s">
        <v>8276</v>
      </c>
      <c r="F41" s="60">
        <f t="shared" si="1"/>
        <v>100</v>
      </c>
      <c r="G41" s="346" t="s">
        <v>1149</v>
      </c>
      <c r="H41" s="350">
        <v>3</v>
      </c>
      <c r="I41" s="20"/>
      <c r="J41" s="9" t="s">
        <v>908</v>
      </c>
      <c r="K41" s="7" t="s">
        <v>909</v>
      </c>
      <c r="L41" s="20"/>
      <c r="M41" s="19" t="s">
        <v>947</v>
      </c>
      <c r="N41">
        <v>8</v>
      </c>
      <c r="S41" t="s">
        <v>5498</v>
      </c>
      <c r="T41" t="str">
        <f t="shared" si="0"/>
        <v>02</v>
      </c>
      <c r="U41" t="s">
        <v>2359</v>
      </c>
      <c r="V41" s="23" t="s">
        <v>2360</v>
      </c>
      <c r="W41" s="23" t="s">
        <v>5017</v>
      </c>
    </row>
    <row r="42" spans="1:23">
      <c r="A42" s="23">
        <v>2041</v>
      </c>
      <c r="B42" s="7" t="s">
        <v>84</v>
      </c>
      <c r="C42" s="346" t="s">
        <v>5389</v>
      </c>
      <c r="D42" s="343" t="s">
        <v>7881</v>
      </c>
      <c r="E42" s="23" t="s">
        <v>8276</v>
      </c>
      <c r="F42" s="60">
        <f t="shared" si="1"/>
        <v>100</v>
      </c>
      <c r="G42" s="346" t="s">
        <v>1149</v>
      </c>
      <c r="H42" s="350">
        <v>3</v>
      </c>
      <c r="I42" s="20"/>
      <c r="J42" s="19" t="s">
        <v>2193</v>
      </c>
      <c r="K42" s="125">
        <v>20200</v>
      </c>
      <c r="M42" s="19" t="s">
        <v>948</v>
      </c>
      <c r="N42">
        <v>7</v>
      </c>
      <c r="S42" t="s">
        <v>5499</v>
      </c>
      <c r="T42" t="str">
        <f t="shared" si="0"/>
        <v>03</v>
      </c>
      <c r="U42" t="s">
        <v>2359</v>
      </c>
      <c r="V42" s="23" t="s">
        <v>2360</v>
      </c>
      <c r="W42" s="23" t="s">
        <v>4617</v>
      </c>
    </row>
    <row r="43" spans="1:23">
      <c r="A43" s="23">
        <v>2042</v>
      </c>
      <c r="B43" s="7" t="s">
        <v>85</v>
      </c>
      <c r="C43" s="346" t="s">
        <v>5412</v>
      </c>
      <c r="D43" s="343" t="s">
        <v>7882</v>
      </c>
      <c r="E43" s="23" t="s">
        <v>8276</v>
      </c>
      <c r="F43" s="60">
        <f t="shared" si="1"/>
        <v>100</v>
      </c>
      <c r="G43" s="346" t="s">
        <v>1149</v>
      </c>
      <c r="H43" s="350">
        <v>2</v>
      </c>
      <c r="I43" s="20"/>
      <c r="J43" s="9" t="s">
        <v>1961</v>
      </c>
      <c r="K43"/>
      <c r="M43" s="19" t="s">
        <v>949</v>
      </c>
      <c r="N43">
        <v>6</v>
      </c>
      <c r="S43" t="s">
        <v>5500</v>
      </c>
      <c r="T43" t="str">
        <f t="shared" si="0"/>
        <v>03</v>
      </c>
      <c r="U43" t="s">
        <v>2359</v>
      </c>
      <c r="V43" s="23" t="s">
        <v>2360</v>
      </c>
      <c r="W43" s="23" t="s">
        <v>5157</v>
      </c>
    </row>
    <row r="44" spans="1:23">
      <c r="A44" s="23">
        <v>2043</v>
      </c>
      <c r="B44" s="7" t="s">
        <v>86</v>
      </c>
      <c r="C44" s="346" t="s">
        <v>5446</v>
      </c>
      <c r="D44" s="343" t="s">
        <v>7883</v>
      </c>
      <c r="E44" s="23" t="s">
        <v>8276</v>
      </c>
      <c r="F44" s="60">
        <f t="shared" si="1"/>
        <v>100</v>
      </c>
      <c r="G44" s="346" t="s">
        <v>1149</v>
      </c>
      <c r="H44" s="350">
        <v>2</v>
      </c>
      <c r="I44" s="20"/>
      <c r="J44" s="20" t="s">
        <v>1123</v>
      </c>
      <c r="K44" s="21" t="s">
        <v>1124</v>
      </c>
      <c r="L44" s="20"/>
      <c r="M44" s="19" t="s">
        <v>950</v>
      </c>
      <c r="N44">
        <v>5</v>
      </c>
      <c r="S44" t="s">
        <v>5501</v>
      </c>
      <c r="T44" t="str">
        <f t="shared" si="0"/>
        <v>04</v>
      </c>
      <c r="U44" t="s">
        <v>2359</v>
      </c>
      <c r="V44" s="23" t="s">
        <v>2360</v>
      </c>
      <c r="W44" s="23" t="s">
        <v>5903</v>
      </c>
    </row>
    <row r="45" spans="1:23">
      <c r="A45" s="23">
        <v>2044</v>
      </c>
      <c r="B45" s="7" t="s">
        <v>87</v>
      </c>
      <c r="C45" s="346" t="s">
        <v>5445</v>
      </c>
      <c r="D45" s="343" t="s">
        <v>7884</v>
      </c>
      <c r="E45" s="23" t="s">
        <v>8276</v>
      </c>
      <c r="F45" s="60">
        <f t="shared" si="1"/>
        <v>100</v>
      </c>
      <c r="G45" s="346" t="s">
        <v>1149</v>
      </c>
      <c r="H45" s="350">
        <v>2</v>
      </c>
      <c r="I45" s="20"/>
      <c r="J45" s="20" t="s">
        <v>1125</v>
      </c>
      <c r="K45" s="21" t="s">
        <v>1126</v>
      </c>
      <c r="M45" s="19" t="s">
        <v>951</v>
      </c>
      <c r="N45">
        <v>4</v>
      </c>
      <c r="S45" t="s">
        <v>5502</v>
      </c>
      <c r="T45" t="str">
        <f t="shared" si="0"/>
        <v>03</v>
      </c>
      <c r="U45" t="s">
        <v>2359</v>
      </c>
      <c r="V45" s="23" t="s">
        <v>2360</v>
      </c>
      <c r="W45" s="23" t="s">
        <v>4624</v>
      </c>
    </row>
    <row r="46" spans="1:23">
      <c r="A46" s="23">
        <v>2045</v>
      </c>
      <c r="B46" s="7" t="s">
        <v>88</v>
      </c>
      <c r="C46" s="346" t="s">
        <v>7674</v>
      </c>
      <c r="D46" s="343" t="s">
        <v>7885</v>
      </c>
      <c r="E46" s="23" t="s">
        <v>8276</v>
      </c>
      <c r="F46" s="60">
        <f t="shared" si="1"/>
        <v>100</v>
      </c>
      <c r="G46" s="346" t="s">
        <v>1149</v>
      </c>
      <c r="H46" s="350">
        <v>4</v>
      </c>
      <c r="I46" s="20"/>
      <c r="J46" s="20" t="s">
        <v>1127</v>
      </c>
      <c r="K46" s="21" t="s">
        <v>1128</v>
      </c>
      <c r="M46" s="19" t="s">
        <v>952</v>
      </c>
      <c r="N46">
        <v>3</v>
      </c>
      <c r="S46" t="s">
        <v>5503</v>
      </c>
      <c r="T46" t="str">
        <f t="shared" si="0"/>
        <v>03</v>
      </c>
      <c r="U46" t="s">
        <v>2359</v>
      </c>
      <c r="V46" s="23" t="s">
        <v>2360</v>
      </c>
      <c r="W46" s="23" t="s">
        <v>5904</v>
      </c>
    </row>
    <row r="47" spans="1:23">
      <c r="A47" s="23">
        <v>2046</v>
      </c>
      <c r="B47" s="7" t="s">
        <v>89</v>
      </c>
      <c r="C47" s="346" t="s">
        <v>5341</v>
      </c>
      <c r="D47" s="343" t="s">
        <v>7886</v>
      </c>
      <c r="E47" s="23" t="s">
        <v>8276</v>
      </c>
      <c r="F47" s="60">
        <f t="shared" si="1"/>
        <v>100</v>
      </c>
      <c r="G47" s="346" t="s">
        <v>1165</v>
      </c>
      <c r="H47" s="350">
        <v>4</v>
      </c>
      <c r="I47" s="20"/>
      <c r="J47" s="20" t="s">
        <v>1129</v>
      </c>
      <c r="K47" s="21" t="s">
        <v>1130</v>
      </c>
      <c r="M47" s="19" t="s">
        <v>953</v>
      </c>
      <c r="N47">
        <v>2</v>
      </c>
      <c r="S47" t="s">
        <v>5504</v>
      </c>
      <c r="T47" t="str">
        <f t="shared" si="0"/>
        <v>03</v>
      </c>
      <c r="U47" t="s">
        <v>2359</v>
      </c>
      <c r="V47" s="23" t="s">
        <v>2360</v>
      </c>
      <c r="W47" s="23" t="s">
        <v>5905</v>
      </c>
    </row>
    <row r="48" spans="1:23">
      <c r="A48" s="23">
        <v>2047</v>
      </c>
      <c r="B48" s="7" t="s">
        <v>90</v>
      </c>
      <c r="C48" s="346" t="s">
        <v>5344</v>
      </c>
      <c r="D48" s="343" t="s">
        <v>7887</v>
      </c>
      <c r="E48" s="23" t="s">
        <v>8276</v>
      </c>
      <c r="F48" s="60">
        <f t="shared" si="1"/>
        <v>100</v>
      </c>
      <c r="G48" s="346" t="s">
        <v>1165</v>
      </c>
      <c r="H48" s="350">
        <v>3</v>
      </c>
      <c r="I48" s="20"/>
      <c r="J48" s="20" t="s">
        <v>1131</v>
      </c>
      <c r="K48" s="21" t="s">
        <v>1132</v>
      </c>
      <c r="M48" s="19" t="s">
        <v>285</v>
      </c>
      <c r="N48">
        <v>1</v>
      </c>
      <c r="S48" t="s">
        <v>5505</v>
      </c>
      <c r="T48" t="str">
        <f t="shared" si="0"/>
        <v>03</v>
      </c>
      <c r="U48" t="s">
        <v>2359</v>
      </c>
      <c r="V48" s="23" t="s">
        <v>2360</v>
      </c>
      <c r="W48" s="23" t="s">
        <v>5906</v>
      </c>
    </row>
    <row r="49" spans="1:23">
      <c r="A49" s="23">
        <v>2048</v>
      </c>
      <c r="B49" s="7" t="s">
        <v>91</v>
      </c>
      <c r="C49" s="346" t="s">
        <v>5345</v>
      </c>
      <c r="D49" s="343" t="s">
        <v>7888</v>
      </c>
      <c r="E49" s="23" t="s">
        <v>8276</v>
      </c>
      <c r="F49" s="60">
        <f t="shared" si="1"/>
        <v>100</v>
      </c>
      <c r="G49" s="346" t="s">
        <v>1165</v>
      </c>
      <c r="H49" s="350">
        <v>3</v>
      </c>
      <c r="I49" s="20"/>
      <c r="J49" s="20" t="s">
        <v>1133</v>
      </c>
      <c r="K49" s="21" t="s">
        <v>1134</v>
      </c>
      <c r="M49" t="s">
        <v>8365</v>
      </c>
      <c r="N49">
        <v>100</v>
      </c>
      <c r="S49" t="s">
        <v>5506</v>
      </c>
      <c r="T49" t="str">
        <f t="shared" si="0"/>
        <v>02</v>
      </c>
      <c r="U49" t="s">
        <v>2359</v>
      </c>
      <c r="V49" s="23" t="s">
        <v>2360</v>
      </c>
      <c r="W49" s="23" t="s">
        <v>4935</v>
      </c>
    </row>
    <row r="50" spans="1:23">
      <c r="A50" s="23">
        <v>2049</v>
      </c>
      <c r="B50" s="7" t="s">
        <v>92</v>
      </c>
      <c r="C50" s="346" t="s">
        <v>5343</v>
      </c>
      <c r="D50" s="343" t="s">
        <v>7889</v>
      </c>
      <c r="E50" s="23" t="s">
        <v>8276</v>
      </c>
      <c r="F50" s="60">
        <f t="shared" si="1"/>
        <v>100</v>
      </c>
      <c r="G50" s="346" t="s">
        <v>1165</v>
      </c>
      <c r="H50" s="350">
        <v>3</v>
      </c>
      <c r="I50" s="20"/>
      <c r="J50"/>
      <c r="K50"/>
      <c r="S50" t="s">
        <v>5507</v>
      </c>
      <c r="T50" t="str">
        <f t="shared" si="0"/>
        <v>00</v>
      </c>
      <c r="U50" t="s">
        <v>2359</v>
      </c>
      <c r="V50" s="23" t="s">
        <v>2360</v>
      </c>
      <c r="W50" s="23" t="s">
        <v>2594</v>
      </c>
    </row>
    <row r="51" spans="1:23">
      <c r="A51" s="23">
        <v>2050</v>
      </c>
      <c r="B51" s="7" t="s">
        <v>93</v>
      </c>
      <c r="C51" s="346" t="s">
        <v>5342</v>
      </c>
      <c r="D51" s="343" t="s">
        <v>7890</v>
      </c>
      <c r="E51" s="23" t="s">
        <v>8276</v>
      </c>
      <c r="F51" s="60">
        <f t="shared" si="1"/>
        <v>100</v>
      </c>
      <c r="G51" s="346" t="s">
        <v>1165</v>
      </c>
      <c r="H51" s="350">
        <v>3</v>
      </c>
      <c r="I51" s="20"/>
      <c r="J51" s="77" t="s">
        <v>1962</v>
      </c>
      <c r="K51"/>
      <c r="S51" t="s">
        <v>5508</v>
      </c>
      <c r="T51" t="str">
        <f t="shared" si="0"/>
        <v>01</v>
      </c>
      <c r="U51" t="s">
        <v>2359</v>
      </c>
      <c r="V51" s="23" t="s">
        <v>2360</v>
      </c>
      <c r="W51" s="23" t="s">
        <v>4760</v>
      </c>
    </row>
    <row r="52" spans="1:23">
      <c r="A52" s="23">
        <v>2051</v>
      </c>
      <c r="B52" s="7" t="s">
        <v>94</v>
      </c>
      <c r="C52" s="346" t="s">
        <v>5346</v>
      </c>
      <c r="D52" s="343" t="s">
        <v>7891</v>
      </c>
      <c r="E52" s="23" t="s">
        <v>8276</v>
      </c>
      <c r="F52" s="60">
        <f t="shared" si="1"/>
        <v>100</v>
      </c>
      <c r="G52" s="346" t="s">
        <v>1165</v>
      </c>
      <c r="H52" s="350">
        <v>3</v>
      </c>
      <c r="I52" s="20"/>
      <c r="J52" s="9" t="s">
        <v>878</v>
      </c>
      <c r="K52" s="7" t="s">
        <v>879</v>
      </c>
      <c r="S52" t="s">
        <v>5509</v>
      </c>
      <c r="T52" t="str">
        <f t="shared" si="0"/>
        <v>02</v>
      </c>
      <c r="U52" t="s">
        <v>2359</v>
      </c>
      <c r="V52" s="23" t="s">
        <v>2360</v>
      </c>
      <c r="W52" s="23" t="s">
        <v>4834</v>
      </c>
    </row>
    <row r="53" spans="1:23">
      <c r="A53" s="23">
        <v>2052</v>
      </c>
      <c r="B53" s="7" t="s">
        <v>95</v>
      </c>
      <c r="C53" s="346" t="s">
        <v>5347</v>
      </c>
      <c r="D53" s="343" t="s">
        <v>7892</v>
      </c>
      <c r="E53" s="23" t="s">
        <v>8276</v>
      </c>
      <c r="F53" s="60">
        <f t="shared" si="1"/>
        <v>100</v>
      </c>
      <c r="G53" s="346" t="s">
        <v>1165</v>
      </c>
      <c r="H53" s="350">
        <v>3</v>
      </c>
      <c r="I53" s="20"/>
      <c r="J53" s="9" t="s">
        <v>880</v>
      </c>
      <c r="K53" s="7" t="s">
        <v>881</v>
      </c>
      <c r="S53" t="s">
        <v>5510</v>
      </c>
      <c r="T53" t="str">
        <f t="shared" si="0"/>
        <v>00</v>
      </c>
      <c r="U53" t="s">
        <v>2359</v>
      </c>
      <c r="V53" s="23" t="s">
        <v>2360</v>
      </c>
      <c r="W53" s="23" t="s">
        <v>2588</v>
      </c>
    </row>
    <row r="54" spans="1:23">
      <c r="A54" s="23">
        <v>2053</v>
      </c>
      <c r="B54" s="7" t="s">
        <v>96</v>
      </c>
      <c r="C54" s="346" t="s">
        <v>7675</v>
      </c>
      <c r="D54" s="343" t="s">
        <v>7893</v>
      </c>
      <c r="E54" s="23" t="s">
        <v>8276</v>
      </c>
      <c r="F54" s="60">
        <f t="shared" si="1"/>
        <v>100</v>
      </c>
      <c r="G54" s="346" t="s">
        <v>1165</v>
      </c>
      <c r="H54" s="350">
        <v>2</v>
      </c>
      <c r="I54" s="20"/>
      <c r="J54" s="9" t="s">
        <v>25</v>
      </c>
      <c r="K54" s="7" t="s">
        <v>26</v>
      </c>
      <c r="S54" t="s">
        <v>5511</v>
      </c>
      <c r="T54" t="str">
        <f t="shared" si="0"/>
        <v>02</v>
      </c>
      <c r="U54" t="s">
        <v>2359</v>
      </c>
      <c r="V54" s="23" t="s">
        <v>2360</v>
      </c>
      <c r="W54" s="23" t="s">
        <v>4632</v>
      </c>
    </row>
    <row r="55" spans="1:23">
      <c r="A55" s="23">
        <v>2054</v>
      </c>
      <c r="B55" s="7" t="s">
        <v>97</v>
      </c>
      <c r="C55" s="346" t="s">
        <v>5348</v>
      </c>
      <c r="D55" s="343" t="s">
        <v>7894</v>
      </c>
      <c r="E55" s="23" t="s">
        <v>8276</v>
      </c>
      <c r="F55" s="60">
        <f t="shared" si="1"/>
        <v>100</v>
      </c>
      <c r="G55" s="346" t="s">
        <v>1165</v>
      </c>
      <c r="H55" s="350">
        <v>2</v>
      </c>
      <c r="I55" s="20"/>
      <c r="J55" s="9" t="s">
        <v>882</v>
      </c>
      <c r="K55" s="7" t="s">
        <v>883</v>
      </c>
      <c r="S55" t="s">
        <v>5512</v>
      </c>
      <c r="T55" t="str">
        <f t="shared" si="0"/>
        <v>02</v>
      </c>
      <c r="U55" t="s">
        <v>2359</v>
      </c>
      <c r="V55" s="23" t="s">
        <v>2360</v>
      </c>
      <c r="W55" s="23" t="s">
        <v>4971</v>
      </c>
    </row>
    <row r="56" spans="1:23">
      <c r="A56" s="23">
        <v>2055</v>
      </c>
      <c r="B56" s="7" t="s">
        <v>98</v>
      </c>
      <c r="C56" s="346" t="s">
        <v>7676</v>
      </c>
      <c r="D56" s="343" t="s">
        <v>7895</v>
      </c>
      <c r="E56" s="23" t="s">
        <v>8276</v>
      </c>
      <c r="F56" s="60">
        <f t="shared" si="1"/>
        <v>100</v>
      </c>
      <c r="G56" s="346" t="s">
        <v>1165</v>
      </c>
      <c r="H56" s="350">
        <v>1</v>
      </c>
      <c r="I56" s="20"/>
      <c r="J56" s="77" t="s">
        <v>2093</v>
      </c>
      <c r="K56" s="21" t="s">
        <v>2094</v>
      </c>
      <c r="S56" t="s">
        <v>5513</v>
      </c>
      <c r="T56" t="str">
        <f t="shared" si="0"/>
        <v>00</v>
      </c>
      <c r="U56" t="s">
        <v>2359</v>
      </c>
      <c r="V56" s="23" t="s">
        <v>2360</v>
      </c>
      <c r="W56" s="23" t="s">
        <v>2622</v>
      </c>
    </row>
    <row r="57" spans="1:23">
      <c r="A57" s="23">
        <v>2056</v>
      </c>
      <c r="B57" s="7" t="s">
        <v>99</v>
      </c>
      <c r="C57" s="346" t="s">
        <v>7677</v>
      </c>
      <c r="D57" s="343" t="s">
        <v>7896</v>
      </c>
      <c r="E57" s="23" t="s">
        <v>8276</v>
      </c>
      <c r="F57" s="60">
        <f t="shared" si="1"/>
        <v>100</v>
      </c>
      <c r="G57" s="346" t="s">
        <v>1165</v>
      </c>
      <c r="H57" s="350">
        <v>1</v>
      </c>
      <c r="I57" s="20"/>
      <c r="J57" s="9" t="s">
        <v>888</v>
      </c>
      <c r="K57" s="7" t="s">
        <v>889</v>
      </c>
      <c r="S57" t="s">
        <v>5514</v>
      </c>
      <c r="T57" t="str">
        <f t="shared" si="0"/>
        <v>02</v>
      </c>
      <c r="U57" t="s">
        <v>2359</v>
      </c>
      <c r="V57" s="23" t="s">
        <v>2360</v>
      </c>
      <c r="W57" s="23" t="s">
        <v>4673</v>
      </c>
    </row>
    <row r="58" spans="1:23">
      <c r="A58" s="23">
        <v>2057</v>
      </c>
      <c r="B58" s="7" t="s">
        <v>100</v>
      </c>
      <c r="C58" s="346" t="s">
        <v>7678</v>
      </c>
      <c r="D58" s="343" t="s">
        <v>7897</v>
      </c>
      <c r="E58" s="23" t="s">
        <v>8276</v>
      </c>
      <c r="F58" s="60">
        <f t="shared" si="1"/>
        <v>100</v>
      </c>
      <c r="G58" s="346" t="s">
        <v>1165</v>
      </c>
      <c r="H58" s="350">
        <v>1</v>
      </c>
      <c r="I58" s="20"/>
      <c r="J58" s="9" t="s">
        <v>894</v>
      </c>
      <c r="K58" s="7" t="s">
        <v>895</v>
      </c>
      <c r="S58" t="s">
        <v>5515</v>
      </c>
      <c r="T58" t="str">
        <f t="shared" si="0"/>
        <v>98</v>
      </c>
      <c r="U58" t="s">
        <v>2359</v>
      </c>
      <c r="V58" s="23" t="s">
        <v>2360</v>
      </c>
      <c r="W58" s="23" t="s">
        <v>2486</v>
      </c>
    </row>
    <row r="59" spans="1:23">
      <c r="A59" s="23">
        <v>2058</v>
      </c>
      <c r="B59" s="7" t="s">
        <v>101</v>
      </c>
      <c r="C59" s="346" t="s">
        <v>7679</v>
      </c>
      <c r="D59" s="343" t="s">
        <v>7898</v>
      </c>
      <c r="E59" s="23" t="s">
        <v>8276</v>
      </c>
      <c r="F59" s="60">
        <f t="shared" si="1"/>
        <v>100</v>
      </c>
      <c r="G59" s="346" t="s">
        <v>1165</v>
      </c>
      <c r="H59" s="350">
        <v>1</v>
      </c>
      <c r="I59" s="20"/>
      <c r="J59" s="9" t="s">
        <v>898</v>
      </c>
      <c r="K59" s="7" t="s">
        <v>899</v>
      </c>
      <c r="S59" t="s">
        <v>5516</v>
      </c>
      <c r="T59" t="str">
        <f t="shared" si="0"/>
        <v>01</v>
      </c>
      <c r="U59" t="s">
        <v>2359</v>
      </c>
      <c r="V59" s="23" t="s">
        <v>2360</v>
      </c>
      <c r="W59" s="23" t="s">
        <v>2587</v>
      </c>
    </row>
    <row r="60" spans="1:23">
      <c r="A60" s="23">
        <v>2059</v>
      </c>
      <c r="B60" s="7" t="s">
        <v>102</v>
      </c>
      <c r="C60" s="346" t="s">
        <v>7680</v>
      </c>
      <c r="D60" s="343" t="s">
        <v>7899</v>
      </c>
      <c r="E60" s="23" t="s">
        <v>8276</v>
      </c>
      <c r="F60" s="60">
        <f t="shared" si="1"/>
        <v>100</v>
      </c>
      <c r="G60" s="346" t="s">
        <v>1165</v>
      </c>
      <c r="H60" s="350">
        <v>1</v>
      </c>
      <c r="I60" s="20"/>
      <c r="J60" s="9" t="s">
        <v>900</v>
      </c>
      <c r="K60" s="7" t="s">
        <v>901</v>
      </c>
      <c r="S60" t="s">
        <v>5517</v>
      </c>
      <c r="T60" t="str">
        <f t="shared" si="0"/>
        <v>01</v>
      </c>
      <c r="U60" t="s">
        <v>2359</v>
      </c>
      <c r="V60" s="23" t="s">
        <v>2360</v>
      </c>
      <c r="W60" s="23" t="s">
        <v>5907</v>
      </c>
    </row>
    <row r="61" spans="1:23">
      <c r="A61" s="23">
        <v>2060</v>
      </c>
      <c r="B61" s="7" t="s">
        <v>103</v>
      </c>
      <c r="C61" s="346" t="s">
        <v>5324</v>
      </c>
      <c r="D61" s="343" t="s">
        <v>7900</v>
      </c>
      <c r="E61" s="23" t="s">
        <v>8276</v>
      </c>
      <c r="F61" s="60">
        <f t="shared" si="1"/>
        <v>100</v>
      </c>
      <c r="G61" s="346" t="s">
        <v>1156</v>
      </c>
      <c r="H61" s="350">
        <v>3</v>
      </c>
      <c r="I61" s="20"/>
      <c r="J61" s="9" t="s">
        <v>904</v>
      </c>
      <c r="K61" s="7" t="s">
        <v>905</v>
      </c>
      <c r="S61" t="s">
        <v>5518</v>
      </c>
      <c r="T61" t="str">
        <f t="shared" si="0"/>
        <v>02</v>
      </c>
      <c r="U61" t="s">
        <v>2359</v>
      </c>
      <c r="V61" s="23" t="s">
        <v>2360</v>
      </c>
      <c r="W61" s="23" t="s">
        <v>5908</v>
      </c>
    </row>
    <row r="62" spans="1:23">
      <c r="A62" s="23">
        <v>2061</v>
      </c>
      <c r="B62" s="7" t="s">
        <v>104</v>
      </c>
      <c r="C62" s="346" t="s">
        <v>5325</v>
      </c>
      <c r="D62" s="343" t="s">
        <v>7901</v>
      </c>
      <c r="E62" s="23" t="s">
        <v>8276</v>
      </c>
      <c r="F62" s="60">
        <f t="shared" si="1"/>
        <v>100</v>
      </c>
      <c r="G62" s="346" t="s">
        <v>1156</v>
      </c>
      <c r="H62" s="350">
        <v>3</v>
      </c>
      <c r="I62" s="20"/>
      <c r="J62" s="9" t="s">
        <v>908</v>
      </c>
      <c r="K62" s="7" t="s">
        <v>909</v>
      </c>
      <c r="S62" t="s">
        <v>5519</v>
      </c>
      <c r="T62" t="str">
        <f t="shared" si="0"/>
        <v>02</v>
      </c>
      <c r="U62" t="s">
        <v>2359</v>
      </c>
      <c r="V62" s="23" t="s">
        <v>2360</v>
      </c>
      <c r="W62" s="23" t="s">
        <v>5909</v>
      </c>
    </row>
    <row r="63" spans="1:23">
      <c r="A63" s="23">
        <v>2062</v>
      </c>
      <c r="B63" s="7" t="s">
        <v>105</v>
      </c>
      <c r="C63" s="346" t="s">
        <v>5322</v>
      </c>
      <c r="D63" s="343" t="s">
        <v>7902</v>
      </c>
      <c r="E63" s="23" t="s">
        <v>8276</v>
      </c>
      <c r="F63" s="60">
        <f t="shared" si="1"/>
        <v>100</v>
      </c>
      <c r="G63" s="346" t="s">
        <v>1156</v>
      </c>
      <c r="H63" s="350">
        <v>4</v>
      </c>
      <c r="I63" s="20"/>
      <c r="S63" t="s">
        <v>5520</v>
      </c>
      <c r="T63" t="str">
        <f t="shared" si="0"/>
        <v>99</v>
      </c>
      <c r="U63" t="s">
        <v>2359</v>
      </c>
      <c r="V63" s="23" t="s">
        <v>2360</v>
      </c>
      <c r="W63" s="23" t="s">
        <v>2510</v>
      </c>
    </row>
    <row r="64" spans="1:23">
      <c r="A64" s="23">
        <v>2063</v>
      </c>
      <c r="B64" s="7" t="s">
        <v>106</v>
      </c>
      <c r="C64" s="346" t="s">
        <v>5326</v>
      </c>
      <c r="D64" s="343" t="s">
        <v>7903</v>
      </c>
      <c r="E64" s="23" t="s">
        <v>8276</v>
      </c>
      <c r="F64" s="60">
        <f t="shared" si="1"/>
        <v>100</v>
      </c>
      <c r="G64" s="346" t="s">
        <v>1156</v>
      </c>
      <c r="H64" s="350">
        <v>3</v>
      </c>
      <c r="I64" s="20"/>
      <c r="S64" t="s">
        <v>5521</v>
      </c>
      <c r="T64" t="str">
        <f t="shared" si="0"/>
        <v>00</v>
      </c>
      <c r="U64" t="s">
        <v>2359</v>
      </c>
      <c r="V64" s="23" t="s">
        <v>2360</v>
      </c>
      <c r="W64" s="23" t="s">
        <v>2589</v>
      </c>
    </row>
    <row r="65" spans="1:23">
      <c r="A65" s="23">
        <v>2064</v>
      </c>
      <c r="B65" s="7" t="s">
        <v>107</v>
      </c>
      <c r="C65" s="346" t="s">
        <v>2349</v>
      </c>
      <c r="D65" s="343" t="s">
        <v>7904</v>
      </c>
      <c r="E65" s="23" t="s">
        <v>8276</v>
      </c>
      <c r="F65" s="60">
        <f t="shared" si="1"/>
        <v>100</v>
      </c>
      <c r="G65" s="346" t="s">
        <v>1156</v>
      </c>
      <c r="H65" s="350" t="s">
        <v>247</v>
      </c>
      <c r="I65" s="20"/>
      <c r="J65" t="s">
        <v>8362</v>
      </c>
      <c r="N65"/>
      <c r="S65" t="s">
        <v>5522</v>
      </c>
      <c r="T65" t="str">
        <f t="shared" si="0"/>
        <v>00</v>
      </c>
      <c r="U65" t="s">
        <v>2359</v>
      </c>
      <c r="V65" s="23" t="s">
        <v>2360</v>
      </c>
      <c r="W65" s="23" t="s">
        <v>2406</v>
      </c>
    </row>
    <row r="66" spans="1:23">
      <c r="A66" s="23">
        <v>2065</v>
      </c>
      <c r="B66" s="7" t="s">
        <v>108</v>
      </c>
      <c r="C66" s="346" t="s">
        <v>5323</v>
      </c>
      <c r="D66" s="343" t="s">
        <v>7905</v>
      </c>
      <c r="E66" s="23" t="s">
        <v>8276</v>
      </c>
      <c r="F66" s="60">
        <f t="shared" si="1"/>
        <v>100</v>
      </c>
      <c r="G66" s="346" t="s">
        <v>1156</v>
      </c>
      <c r="H66" s="350">
        <v>4</v>
      </c>
      <c r="I66" s="20"/>
      <c r="J66" s="9" t="s">
        <v>1963</v>
      </c>
      <c r="K66" s="7" t="s">
        <v>879</v>
      </c>
      <c r="L66" s="20" t="s">
        <v>2040</v>
      </c>
      <c r="S66" t="s">
        <v>5523</v>
      </c>
      <c r="T66" t="str">
        <f t="shared" ref="T66:T129" si="2">LEFT(W66,2)</f>
        <v>01</v>
      </c>
      <c r="U66" t="s">
        <v>2359</v>
      </c>
      <c r="V66" s="23" t="s">
        <v>2360</v>
      </c>
      <c r="W66" s="23" t="s">
        <v>5910</v>
      </c>
    </row>
    <row r="67" spans="1:23">
      <c r="A67" s="23">
        <v>2066</v>
      </c>
      <c r="B67" s="7" t="s">
        <v>109</v>
      </c>
      <c r="C67" s="346" t="s">
        <v>5339</v>
      </c>
      <c r="D67" s="343" t="s">
        <v>7906</v>
      </c>
      <c r="E67" s="23" t="s">
        <v>8276</v>
      </c>
      <c r="F67" s="60">
        <f t="shared" ref="F67:F130" si="3">VLOOKUP(E67,$M$1:$N$49,2,FALSE)</f>
        <v>100</v>
      </c>
      <c r="G67" s="346" t="s">
        <v>1164</v>
      </c>
      <c r="H67" s="346">
        <v>4</v>
      </c>
      <c r="I67" s="20"/>
      <c r="J67" s="9" t="s">
        <v>880</v>
      </c>
      <c r="K67" s="7" t="s">
        <v>881</v>
      </c>
      <c r="S67" t="s">
        <v>5524</v>
      </c>
      <c r="T67" t="str">
        <f t="shared" si="2"/>
        <v>02</v>
      </c>
      <c r="U67" t="s">
        <v>2359</v>
      </c>
      <c r="V67" s="23" t="s">
        <v>2360</v>
      </c>
      <c r="W67" s="23" t="s">
        <v>4809</v>
      </c>
    </row>
    <row r="68" spans="1:23">
      <c r="A68" s="23">
        <v>2067</v>
      </c>
      <c r="B68" s="7" t="s">
        <v>110</v>
      </c>
      <c r="C68" s="346" t="s">
        <v>5340</v>
      </c>
      <c r="D68" s="343" t="s">
        <v>7907</v>
      </c>
      <c r="E68" s="23" t="s">
        <v>8276</v>
      </c>
      <c r="F68" s="60">
        <f t="shared" si="3"/>
        <v>100</v>
      </c>
      <c r="G68" s="346" t="s">
        <v>1164</v>
      </c>
      <c r="H68" s="350">
        <v>3</v>
      </c>
      <c r="I68" s="20"/>
      <c r="J68" s="9" t="s">
        <v>25</v>
      </c>
      <c r="K68" s="7" t="s">
        <v>26</v>
      </c>
      <c r="S68" t="s">
        <v>5525</v>
      </c>
      <c r="T68" t="str">
        <f t="shared" si="2"/>
        <v>03</v>
      </c>
      <c r="U68" t="s">
        <v>2359</v>
      </c>
      <c r="V68" s="23" t="s">
        <v>2360</v>
      </c>
      <c r="W68" s="23" t="s">
        <v>4779</v>
      </c>
    </row>
    <row r="69" spans="1:23">
      <c r="A69" s="23">
        <v>2068</v>
      </c>
      <c r="B69" s="7" t="s">
        <v>111</v>
      </c>
      <c r="C69" s="346" t="s">
        <v>5430</v>
      </c>
      <c r="D69" s="343" t="s">
        <v>7908</v>
      </c>
      <c r="E69" s="23" t="s">
        <v>8276</v>
      </c>
      <c r="F69" s="60">
        <f t="shared" si="3"/>
        <v>100</v>
      </c>
      <c r="G69" s="346" t="s">
        <v>1164</v>
      </c>
      <c r="H69" s="350">
        <v>2</v>
      </c>
      <c r="I69" s="20"/>
      <c r="J69" s="9" t="s">
        <v>882</v>
      </c>
      <c r="K69" s="7" t="s">
        <v>883</v>
      </c>
      <c r="S69" t="s">
        <v>5526</v>
      </c>
      <c r="T69" t="str">
        <f t="shared" si="2"/>
        <v>03</v>
      </c>
      <c r="U69" t="s">
        <v>2359</v>
      </c>
      <c r="V69" s="23" t="s">
        <v>2360</v>
      </c>
      <c r="W69" s="23" t="s">
        <v>5911</v>
      </c>
    </row>
    <row r="70" spans="1:23">
      <c r="A70" s="23">
        <v>2069</v>
      </c>
      <c r="B70" s="7" t="s">
        <v>112</v>
      </c>
      <c r="C70" s="346" t="s">
        <v>5429</v>
      </c>
      <c r="D70" s="343" t="s">
        <v>7909</v>
      </c>
      <c r="E70" s="23" t="s">
        <v>8276</v>
      </c>
      <c r="F70" s="60">
        <f t="shared" si="3"/>
        <v>100</v>
      </c>
      <c r="G70" s="346" t="s">
        <v>1164</v>
      </c>
      <c r="H70" s="350">
        <v>2</v>
      </c>
      <c r="I70" s="20"/>
      <c r="J70" s="9" t="s">
        <v>30</v>
      </c>
      <c r="K70" s="7" t="s">
        <v>31</v>
      </c>
      <c r="S70" t="s">
        <v>5527</v>
      </c>
      <c r="T70" t="str">
        <f t="shared" si="2"/>
        <v>03</v>
      </c>
      <c r="U70" t="s">
        <v>2359</v>
      </c>
      <c r="V70" s="23" t="s">
        <v>2360</v>
      </c>
      <c r="W70" s="23" t="s">
        <v>5912</v>
      </c>
    </row>
    <row r="71" spans="1:23">
      <c r="A71" s="23">
        <v>2070</v>
      </c>
      <c r="B71" s="7" t="s">
        <v>113</v>
      </c>
      <c r="C71" s="346" t="s">
        <v>5428</v>
      </c>
      <c r="D71" s="343" t="s">
        <v>7910</v>
      </c>
      <c r="E71" s="23" t="s">
        <v>8276</v>
      </c>
      <c r="F71" s="60">
        <f t="shared" si="3"/>
        <v>100</v>
      </c>
      <c r="G71" s="346" t="s">
        <v>1164</v>
      </c>
      <c r="H71" s="350">
        <v>2</v>
      </c>
      <c r="I71" s="20"/>
      <c r="J71" s="9" t="s">
        <v>8363</v>
      </c>
      <c r="K71" s="7" t="s">
        <v>885</v>
      </c>
      <c r="S71" t="s">
        <v>5528</v>
      </c>
      <c r="T71" t="str">
        <f t="shared" si="2"/>
        <v>03</v>
      </c>
      <c r="U71" t="s">
        <v>2359</v>
      </c>
      <c r="V71" s="23" t="s">
        <v>2360</v>
      </c>
      <c r="W71" s="23" t="s">
        <v>5118</v>
      </c>
    </row>
    <row r="72" spans="1:23">
      <c r="A72" s="23">
        <v>2071</v>
      </c>
      <c r="B72" s="7" t="s">
        <v>114</v>
      </c>
      <c r="C72" s="346" t="s">
        <v>5199</v>
      </c>
      <c r="D72" s="343" t="s">
        <v>7911</v>
      </c>
      <c r="E72" s="23" t="s">
        <v>8276</v>
      </c>
      <c r="F72" s="60">
        <f t="shared" si="3"/>
        <v>100</v>
      </c>
      <c r="G72" s="346" t="s">
        <v>1137</v>
      </c>
      <c r="H72" s="350">
        <v>4</v>
      </c>
      <c r="I72" s="20"/>
      <c r="J72" s="6" t="s">
        <v>8364</v>
      </c>
      <c r="K72" s="7" t="s">
        <v>8369</v>
      </c>
      <c r="S72" t="s">
        <v>5529</v>
      </c>
      <c r="T72" t="str">
        <f t="shared" si="2"/>
        <v>03</v>
      </c>
      <c r="U72" t="s">
        <v>2359</v>
      </c>
      <c r="V72" s="23" t="s">
        <v>2360</v>
      </c>
      <c r="W72" s="23" t="s">
        <v>5052</v>
      </c>
    </row>
    <row r="73" spans="1:23">
      <c r="A73" s="23">
        <v>2072</v>
      </c>
      <c r="B73" s="7" t="s">
        <v>115</v>
      </c>
      <c r="C73" s="346" t="s">
        <v>5200</v>
      </c>
      <c r="D73" s="343" t="s">
        <v>7912</v>
      </c>
      <c r="E73" s="23" t="s">
        <v>8276</v>
      </c>
      <c r="F73" s="60">
        <f t="shared" si="3"/>
        <v>100</v>
      </c>
      <c r="G73" s="346" t="s">
        <v>1137</v>
      </c>
      <c r="H73" s="350">
        <v>3</v>
      </c>
      <c r="I73" s="20"/>
      <c r="J73" s="9" t="s">
        <v>886</v>
      </c>
      <c r="K73" s="7" t="s">
        <v>8371</v>
      </c>
      <c r="S73" t="s">
        <v>5530</v>
      </c>
      <c r="T73" t="str">
        <f t="shared" si="2"/>
        <v>03</v>
      </c>
      <c r="U73" t="s">
        <v>2359</v>
      </c>
      <c r="V73" s="23" t="s">
        <v>2360</v>
      </c>
      <c r="W73" s="23" t="s">
        <v>5913</v>
      </c>
    </row>
    <row r="74" spans="1:23">
      <c r="A74" s="23">
        <v>2073</v>
      </c>
      <c r="B74" s="7" t="s">
        <v>116</v>
      </c>
      <c r="C74" s="346" t="s">
        <v>7681</v>
      </c>
      <c r="D74" s="343" t="s">
        <v>7913</v>
      </c>
      <c r="E74" s="23" t="s">
        <v>8276</v>
      </c>
      <c r="F74" s="60">
        <f t="shared" si="3"/>
        <v>100</v>
      </c>
      <c r="G74" s="346" t="s">
        <v>1137</v>
      </c>
      <c r="H74" s="350">
        <v>3</v>
      </c>
      <c r="I74" s="20"/>
      <c r="J74" s="9" t="s">
        <v>888</v>
      </c>
      <c r="K74" s="7" t="s">
        <v>8372</v>
      </c>
      <c r="S74" t="s">
        <v>5531</v>
      </c>
      <c r="T74" t="str">
        <f t="shared" si="2"/>
        <v>03</v>
      </c>
      <c r="U74" t="s">
        <v>2359</v>
      </c>
      <c r="V74" s="23" t="s">
        <v>2360</v>
      </c>
      <c r="W74" s="23" t="s">
        <v>5167</v>
      </c>
    </row>
    <row r="75" spans="1:23">
      <c r="A75" s="23">
        <v>2074</v>
      </c>
      <c r="B75" s="7" t="s">
        <v>117</v>
      </c>
      <c r="C75" s="346" t="s">
        <v>5201</v>
      </c>
      <c r="D75" s="343" t="s">
        <v>7914</v>
      </c>
      <c r="E75" s="23" t="s">
        <v>8276</v>
      </c>
      <c r="F75" s="60">
        <f t="shared" si="3"/>
        <v>100</v>
      </c>
      <c r="G75" s="346" t="s">
        <v>1141</v>
      </c>
      <c r="H75" s="350">
        <v>4</v>
      </c>
      <c r="I75" s="20"/>
      <c r="J75" s="9" t="s">
        <v>890</v>
      </c>
      <c r="K75" s="7" t="s">
        <v>891</v>
      </c>
      <c r="S75" t="s">
        <v>5532</v>
      </c>
      <c r="T75" t="str">
        <f t="shared" si="2"/>
        <v>02</v>
      </c>
      <c r="U75" t="s">
        <v>2359</v>
      </c>
      <c r="V75" s="23" t="s">
        <v>2360</v>
      </c>
      <c r="W75" s="23" t="s">
        <v>5914</v>
      </c>
    </row>
    <row r="76" spans="1:23">
      <c r="A76" s="23">
        <v>2075</v>
      </c>
      <c r="B76" s="7" t="s">
        <v>118</v>
      </c>
      <c r="C76" s="346" t="s">
        <v>5435</v>
      </c>
      <c r="D76" s="343" t="s">
        <v>7915</v>
      </c>
      <c r="E76" s="23" t="s">
        <v>8276</v>
      </c>
      <c r="F76" s="60">
        <f t="shared" si="3"/>
        <v>100</v>
      </c>
      <c r="G76" s="346" t="s">
        <v>1141</v>
      </c>
      <c r="H76" s="350">
        <v>2</v>
      </c>
      <c r="I76" s="20"/>
      <c r="J76" s="9" t="s">
        <v>892</v>
      </c>
      <c r="K76" s="7" t="s">
        <v>893</v>
      </c>
      <c r="S76" t="s">
        <v>5533</v>
      </c>
      <c r="T76" t="str">
        <f t="shared" si="2"/>
        <v>00</v>
      </c>
      <c r="U76" t="s">
        <v>2359</v>
      </c>
      <c r="V76" s="23" t="s">
        <v>2360</v>
      </c>
      <c r="W76" s="23" t="s">
        <v>2515</v>
      </c>
    </row>
    <row r="77" spans="1:23">
      <c r="A77" s="23">
        <v>2076</v>
      </c>
      <c r="B77" s="7" t="s">
        <v>119</v>
      </c>
      <c r="C77" s="346" t="s">
        <v>7682</v>
      </c>
      <c r="D77" s="343" t="s">
        <v>7916</v>
      </c>
      <c r="E77" s="23" t="s">
        <v>8276</v>
      </c>
      <c r="F77" s="60">
        <f t="shared" si="3"/>
        <v>100</v>
      </c>
      <c r="G77" s="346" t="s">
        <v>1141</v>
      </c>
      <c r="H77" s="350">
        <v>3</v>
      </c>
      <c r="I77" s="20"/>
      <c r="J77" s="9" t="s">
        <v>894</v>
      </c>
      <c r="K77" s="7" t="s">
        <v>895</v>
      </c>
      <c r="S77" t="s">
        <v>5534</v>
      </c>
      <c r="T77" t="str">
        <f t="shared" si="2"/>
        <v>00</v>
      </c>
      <c r="U77" t="s">
        <v>2359</v>
      </c>
      <c r="V77" s="23" t="s">
        <v>2360</v>
      </c>
      <c r="W77" s="23" t="s">
        <v>2592</v>
      </c>
    </row>
    <row r="78" spans="1:23">
      <c r="A78" s="23">
        <v>2077</v>
      </c>
      <c r="B78" s="7" t="s">
        <v>120</v>
      </c>
      <c r="C78" s="346" t="s">
        <v>5202</v>
      </c>
      <c r="D78" s="343" t="s">
        <v>7917</v>
      </c>
      <c r="E78" s="23" t="s">
        <v>8276</v>
      </c>
      <c r="F78" s="60">
        <f t="shared" si="3"/>
        <v>100</v>
      </c>
      <c r="G78" s="346" t="s">
        <v>2258</v>
      </c>
      <c r="H78" s="350">
        <v>4</v>
      </c>
      <c r="I78" s="20"/>
      <c r="J78" s="9" t="s">
        <v>896</v>
      </c>
      <c r="K78" s="7" t="s">
        <v>897</v>
      </c>
      <c r="S78" t="s">
        <v>5535</v>
      </c>
      <c r="T78" t="str">
        <f t="shared" si="2"/>
        <v>00</v>
      </c>
      <c r="U78" t="s">
        <v>2359</v>
      </c>
      <c r="V78" s="23" t="s">
        <v>2360</v>
      </c>
      <c r="W78" s="23" t="s">
        <v>2511</v>
      </c>
    </row>
    <row r="79" spans="1:23">
      <c r="A79" s="23">
        <v>2078</v>
      </c>
      <c r="B79" s="7" t="s">
        <v>121</v>
      </c>
      <c r="C79" s="346" t="s">
        <v>5203</v>
      </c>
      <c r="D79" s="343" t="s">
        <v>7918</v>
      </c>
      <c r="E79" s="23" t="s">
        <v>8276</v>
      </c>
      <c r="F79" s="60">
        <f t="shared" si="3"/>
        <v>100</v>
      </c>
      <c r="G79" s="346" t="s">
        <v>2258</v>
      </c>
      <c r="H79" s="350">
        <v>4</v>
      </c>
      <c r="I79" s="20"/>
      <c r="J79" s="9" t="s">
        <v>898</v>
      </c>
      <c r="K79" s="7" t="s">
        <v>899</v>
      </c>
      <c r="S79" t="s">
        <v>5536</v>
      </c>
      <c r="T79" t="str">
        <f t="shared" si="2"/>
        <v>01</v>
      </c>
      <c r="U79" t="s">
        <v>2359</v>
      </c>
      <c r="V79" s="23" t="s">
        <v>2360</v>
      </c>
      <c r="W79" s="23" t="s">
        <v>4995</v>
      </c>
    </row>
    <row r="80" spans="1:23">
      <c r="A80" s="23">
        <v>2079</v>
      </c>
      <c r="B80" s="7" t="s">
        <v>122</v>
      </c>
      <c r="C80" s="346" t="s">
        <v>5204</v>
      </c>
      <c r="D80" s="343" t="s">
        <v>7919</v>
      </c>
      <c r="E80" s="23" t="s">
        <v>8276</v>
      </c>
      <c r="F80" s="60">
        <f t="shared" si="3"/>
        <v>100</v>
      </c>
      <c r="G80" s="346" t="s">
        <v>2258</v>
      </c>
      <c r="H80" s="350">
        <v>4</v>
      </c>
      <c r="I80" s="20"/>
      <c r="J80" s="9" t="s">
        <v>900</v>
      </c>
      <c r="K80" s="7" t="s">
        <v>901</v>
      </c>
      <c r="S80" t="s">
        <v>5537</v>
      </c>
      <c r="T80" t="str">
        <f t="shared" si="2"/>
        <v>01</v>
      </c>
      <c r="U80" t="s">
        <v>2359</v>
      </c>
      <c r="V80" s="23" t="s">
        <v>2360</v>
      </c>
      <c r="W80" s="23" t="s">
        <v>5915</v>
      </c>
    </row>
    <row r="81" spans="1:23">
      <c r="A81" s="23">
        <v>2080</v>
      </c>
      <c r="B81" s="7" t="s">
        <v>123</v>
      </c>
      <c r="C81" s="346" t="s">
        <v>5205</v>
      </c>
      <c r="D81" s="343" t="s">
        <v>7920</v>
      </c>
      <c r="E81" s="23" t="s">
        <v>8276</v>
      </c>
      <c r="F81" s="60">
        <f t="shared" si="3"/>
        <v>100</v>
      </c>
      <c r="G81" s="346" t="s">
        <v>2258</v>
      </c>
      <c r="H81" s="350">
        <v>4</v>
      </c>
      <c r="I81" s="20"/>
      <c r="J81" s="9" t="s">
        <v>902</v>
      </c>
      <c r="K81" s="7" t="s">
        <v>903</v>
      </c>
      <c r="S81" t="s">
        <v>5538</v>
      </c>
      <c r="T81" t="str">
        <f t="shared" si="2"/>
        <v>98</v>
      </c>
      <c r="U81" t="s">
        <v>2359</v>
      </c>
      <c r="V81" s="23" t="s">
        <v>2360</v>
      </c>
      <c r="W81" s="23" t="s">
        <v>2388</v>
      </c>
    </row>
    <row r="82" spans="1:23">
      <c r="A82" s="23">
        <v>2081</v>
      </c>
      <c r="B82" s="7" t="s">
        <v>124</v>
      </c>
      <c r="C82" s="346" t="s">
        <v>5206</v>
      </c>
      <c r="D82" s="343" t="s">
        <v>7921</v>
      </c>
      <c r="E82" s="23" t="s">
        <v>8276</v>
      </c>
      <c r="F82" s="60">
        <f t="shared" si="3"/>
        <v>100</v>
      </c>
      <c r="G82" s="346" t="s">
        <v>2258</v>
      </c>
      <c r="H82" s="350">
        <v>4</v>
      </c>
      <c r="I82" s="20"/>
      <c r="J82" s="9" t="s">
        <v>904</v>
      </c>
      <c r="K82" s="7" t="s">
        <v>905</v>
      </c>
      <c r="S82" t="s">
        <v>5539</v>
      </c>
      <c r="T82" t="str">
        <f t="shared" si="2"/>
        <v>02</v>
      </c>
      <c r="U82" t="s">
        <v>2359</v>
      </c>
      <c r="V82" s="23" t="s">
        <v>2360</v>
      </c>
      <c r="W82" s="23" t="s">
        <v>4674</v>
      </c>
    </row>
    <row r="83" spans="1:23">
      <c r="A83" s="23">
        <v>2082</v>
      </c>
      <c r="B83" s="7" t="s">
        <v>125</v>
      </c>
      <c r="C83" s="346" t="s">
        <v>5207</v>
      </c>
      <c r="D83" s="343" t="s">
        <v>7922</v>
      </c>
      <c r="E83" s="23" t="s">
        <v>8276</v>
      </c>
      <c r="F83" s="60">
        <f t="shared" si="3"/>
        <v>100</v>
      </c>
      <c r="G83" s="346" t="s">
        <v>2258</v>
      </c>
      <c r="H83" s="350">
        <v>4</v>
      </c>
      <c r="I83" s="20"/>
      <c r="J83" s="9" t="s">
        <v>906</v>
      </c>
      <c r="K83" s="7" t="s">
        <v>907</v>
      </c>
      <c r="S83" t="s">
        <v>5540</v>
      </c>
      <c r="T83" t="str">
        <f t="shared" si="2"/>
        <v>02</v>
      </c>
      <c r="U83" t="s">
        <v>2359</v>
      </c>
      <c r="V83" s="23" t="s">
        <v>2360</v>
      </c>
      <c r="W83" s="23" t="s">
        <v>4731</v>
      </c>
    </row>
    <row r="84" spans="1:23">
      <c r="A84" s="23">
        <v>2083</v>
      </c>
      <c r="B84" s="7" t="s">
        <v>126</v>
      </c>
      <c r="C84" s="346" t="s">
        <v>5208</v>
      </c>
      <c r="D84" s="343" t="s">
        <v>7923</v>
      </c>
      <c r="E84" s="23" t="s">
        <v>8276</v>
      </c>
      <c r="F84" s="60">
        <f t="shared" si="3"/>
        <v>100</v>
      </c>
      <c r="G84" s="346" t="s">
        <v>2258</v>
      </c>
      <c r="H84" s="350">
        <v>3</v>
      </c>
      <c r="I84" s="20"/>
      <c r="J84" s="9" t="s">
        <v>908</v>
      </c>
      <c r="K84" s="7" t="s">
        <v>909</v>
      </c>
      <c r="S84" t="s">
        <v>5541</v>
      </c>
      <c r="T84" t="str">
        <f t="shared" si="2"/>
        <v>03</v>
      </c>
      <c r="U84" t="s">
        <v>2359</v>
      </c>
      <c r="V84" s="23" t="s">
        <v>2360</v>
      </c>
      <c r="W84" s="23" t="s">
        <v>5067</v>
      </c>
    </row>
    <row r="85" spans="1:23">
      <c r="A85" s="23">
        <v>2084</v>
      </c>
      <c r="B85" s="7" t="s">
        <v>127</v>
      </c>
      <c r="C85" s="346" t="s">
        <v>5209</v>
      </c>
      <c r="D85" s="343" t="s">
        <v>7924</v>
      </c>
      <c r="E85" s="23" t="s">
        <v>8276</v>
      </c>
      <c r="F85" s="60">
        <f t="shared" si="3"/>
        <v>100</v>
      </c>
      <c r="G85" s="346" t="s">
        <v>2258</v>
      </c>
      <c r="H85" s="350">
        <v>2</v>
      </c>
      <c r="I85" s="20"/>
      <c r="S85" t="s">
        <v>5542</v>
      </c>
      <c r="T85" t="str">
        <f t="shared" si="2"/>
        <v>03</v>
      </c>
      <c r="U85" t="s">
        <v>2359</v>
      </c>
      <c r="V85" s="23" t="s">
        <v>2360</v>
      </c>
      <c r="W85" s="23" t="s">
        <v>5159</v>
      </c>
    </row>
    <row r="86" spans="1:23">
      <c r="A86" s="23">
        <v>2085</v>
      </c>
      <c r="B86" s="7" t="s">
        <v>128</v>
      </c>
      <c r="C86" s="346" t="s">
        <v>5210</v>
      </c>
      <c r="D86" s="343" t="s">
        <v>7925</v>
      </c>
      <c r="E86" s="23" t="s">
        <v>8276</v>
      </c>
      <c r="F86" s="60">
        <f t="shared" si="3"/>
        <v>100</v>
      </c>
      <c r="G86" s="346" t="s">
        <v>2258</v>
      </c>
      <c r="H86" s="350">
        <v>2</v>
      </c>
      <c r="I86" s="20"/>
      <c r="S86" t="s">
        <v>5543</v>
      </c>
      <c r="T86" t="str">
        <f t="shared" si="2"/>
        <v>03</v>
      </c>
      <c r="U86" t="s">
        <v>2359</v>
      </c>
      <c r="V86" s="23" t="s">
        <v>2360</v>
      </c>
      <c r="W86" s="23" t="s">
        <v>5122</v>
      </c>
    </row>
    <row r="87" spans="1:23">
      <c r="A87" s="23">
        <v>2086</v>
      </c>
      <c r="B87" s="7" t="s">
        <v>129</v>
      </c>
      <c r="C87" s="346" t="s">
        <v>5211</v>
      </c>
      <c r="D87" s="343" t="s">
        <v>7926</v>
      </c>
      <c r="E87" s="23" t="s">
        <v>8276</v>
      </c>
      <c r="F87" s="60">
        <f t="shared" si="3"/>
        <v>100</v>
      </c>
      <c r="G87" s="346" t="s">
        <v>2258</v>
      </c>
      <c r="H87" s="350">
        <v>2</v>
      </c>
      <c r="I87" s="20"/>
      <c r="S87" t="s">
        <v>5544</v>
      </c>
      <c r="T87" t="str">
        <f t="shared" si="2"/>
        <v>00</v>
      </c>
      <c r="U87" t="s">
        <v>2359</v>
      </c>
      <c r="V87" s="23" t="s">
        <v>2360</v>
      </c>
      <c r="W87" s="23" t="s">
        <v>2536</v>
      </c>
    </row>
    <row r="88" spans="1:23">
      <c r="A88" s="23">
        <v>2087</v>
      </c>
      <c r="B88" s="7" t="s">
        <v>130</v>
      </c>
      <c r="C88" s="346" t="s">
        <v>5212</v>
      </c>
      <c r="D88" s="343" t="s">
        <v>7927</v>
      </c>
      <c r="E88" s="23" t="s">
        <v>8276</v>
      </c>
      <c r="F88" s="60">
        <f t="shared" si="3"/>
        <v>100</v>
      </c>
      <c r="G88" s="346" t="s">
        <v>2258</v>
      </c>
      <c r="H88" s="350">
        <v>2</v>
      </c>
      <c r="I88" s="20"/>
      <c r="S88" t="s">
        <v>5545</v>
      </c>
      <c r="T88" t="str">
        <f t="shared" si="2"/>
        <v>02</v>
      </c>
      <c r="U88" t="s">
        <v>2359</v>
      </c>
      <c r="V88" s="23" t="s">
        <v>2360</v>
      </c>
      <c r="W88" s="23" t="s">
        <v>5916</v>
      </c>
    </row>
    <row r="89" spans="1:23">
      <c r="A89" s="23">
        <v>2088</v>
      </c>
      <c r="B89" s="7" t="s">
        <v>131</v>
      </c>
      <c r="C89" s="346" t="s">
        <v>5213</v>
      </c>
      <c r="D89" s="343" t="s">
        <v>7928</v>
      </c>
      <c r="E89" s="23" t="s">
        <v>8276</v>
      </c>
      <c r="F89" s="60">
        <f t="shared" si="3"/>
        <v>100</v>
      </c>
      <c r="G89" s="346" t="s">
        <v>2258</v>
      </c>
      <c r="H89" s="350">
        <v>2</v>
      </c>
      <c r="I89" s="20"/>
      <c r="S89" t="s">
        <v>5546</v>
      </c>
      <c r="T89" t="str">
        <f t="shared" si="2"/>
        <v>01</v>
      </c>
      <c r="U89" t="s">
        <v>2359</v>
      </c>
      <c r="V89" s="23" t="s">
        <v>2360</v>
      </c>
      <c r="W89" s="23" t="s">
        <v>4865</v>
      </c>
    </row>
    <row r="90" spans="1:23">
      <c r="A90" s="23">
        <v>2089</v>
      </c>
      <c r="B90" s="7" t="s">
        <v>132</v>
      </c>
      <c r="C90" s="346" t="s">
        <v>7683</v>
      </c>
      <c r="D90" s="343" t="s">
        <v>7929</v>
      </c>
      <c r="E90" s="23" t="s">
        <v>8276</v>
      </c>
      <c r="F90" s="60">
        <f t="shared" si="3"/>
        <v>100</v>
      </c>
      <c r="G90" s="346" t="s">
        <v>2258</v>
      </c>
      <c r="H90" s="350">
        <v>1</v>
      </c>
      <c r="I90" s="20"/>
      <c r="S90" t="s">
        <v>5547</v>
      </c>
      <c r="T90" t="str">
        <f t="shared" si="2"/>
        <v>01</v>
      </c>
      <c r="U90" t="s">
        <v>2359</v>
      </c>
      <c r="V90" s="23" t="s">
        <v>2360</v>
      </c>
      <c r="W90" s="23" t="s">
        <v>4652</v>
      </c>
    </row>
    <row r="91" spans="1:23">
      <c r="A91" s="23">
        <v>2090</v>
      </c>
      <c r="B91" s="7" t="s">
        <v>133</v>
      </c>
      <c r="C91" s="346" t="s">
        <v>7684</v>
      </c>
      <c r="D91" s="343" t="s">
        <v>7930</v>
      </c>
      <c r="E91" s="23" t="s">
        <v>8276</v>
      </c>
      <c r="F91" s="60">
        <f t="shared" si="3"/>
        <v>100</v>
      </c>
      <c r="G91" s="346" t="s">
        <v>2258</v>
      </c>
      <c r="H91" s="350">
        <v>1</v>
      </c>
      <c r="I91" s="20"/>
      <c r="S91" t="s">
        <v>5548</v>
      </c>
      <c r="T91" t="str">
        <f t="shared" si="2"/>
        <v>01</v>
      </c>
      <c r="U91" t="s">
        <v>2359</v>
      </c>
      <c r="V91" s="23" t="s">
        <v>2360</v>
      </c>
      <c r="W91" s="23" t="s">
        <v>4961</v>
      </c>
    </row>
    <row r="92" spans="1:23">
      <c r="A92" s="23">
        <v>2091</v>
      </c>
      <c r="B92" s="7" t="s">
        <v>134</v>
      </c>
      <c r="C92" s="346" t="s">
        <v>5425</v>
      </c>
      <c r="D92" s="343" t="s">
        <v>7931</v>
      </c>
      <c r="E92" s="23" t="s">
        <v>8276</v>
      </c>
      <c r="F92" s="60">
        <f t="shared" si="3"/>
        <v>100</v>
      </c>
      <c r="G92" s="346" t="s">
        <v>1144</v>
      </c>
      <c r="H92" s="350">
        <v>2</v>
      </c>
      <c r="I92" s="20"/>
      <c r="S92" t="s">
        <v>5549</v>
      </c>
      <c r="T92" t="str">
        <f t="shared" si="2"/>
        <v>01</v>
      </c>
      <c r="U92" t="s">
        <v>2359</v>
      </c>
      <c r="V92" s="23" t="s">
        <v>2360</v>
      </c>
      <c r="W92" s="23" t="s">
        <v>5917</v>
      </c>
    </row>
    <row r="93" spans="1:23">
      <c r="A93" s="23">
        <v>2092</v>
      </c>
      <c r="B93" s="7" t="s">
        <v>135</v>
      </c>
      <c r="C93" s="346" t="s">
        <v>5216</v>
      </c>
      <c r="D93" s="343" t="s">
        <v>7932</v>
      </c>
      <c r="E93" s="23" t="s">
        <v>8276</v>
      </c>
      <c r="F93" s="60">
        <f t="shared" si="3"/>
        <v>100</v>
      </c>
      <c r="G93" s="346" t="s">
        <v>1143</v>
      </c>
      <c r="H93" s="350">
        <v>4</v>
      </c>
      <c r="I93" s="20"/>
      <c r="S93" t="s">
        <v>5550</v>
      </c>
      <c r="T93" t="str">
        <f t="shared" si="2"/>
        <v>01</v>
      </c>
      <c r="U93" t="s">
        <v>2359</v>
      </c>
      <c r="V93" s="23" t="s">
        <v>2360</v>
      </c>
      <c r="W93" s="23" t="s">
        <v>4928</v>
      </c>
    </row>
    <row r="94" spans="1:23">
      <c r="A94" s="23">
        <v>2093</v>
      </c>
      <c r="B94" s="7" t="s">
        <v>136</v>
      </c>
      <c r="C94" s="346" t="s">
        <v>5215</v>
      </c>
      <c r="D94" s="343" t="s">
        <v>7933</v>
      </c>
      <c r="E94" s="23" t="s">
        <v>8276</v>
      </c>
      <c r="F94" s="60">
        <f t="shared" si="3"/>
        <v>100</v>
      </c>
      <c r="G94" s="346" t="s">
        <v>1143</v>
      </c>
      <c r="H94" s="350">
        <v>4</v>
      </c>
      <c r="I94" s="20"/>
      <c r="S94" t="s">
        <v>5551</v>
      </c>
      <c r="T94" t="str">
        <f t="shared" si="2"/>
        <v>01</v>
      </c>
      <c r="U94" t="s">
        <v>2359</v>
      </c>
      <c r="V94" s="23" t="s">
        <v>2360</v>
      </c>
      <c r="W94" s="23" t="s">
        <v>4973</v>
      </c>
    </row>
    <row r="95" spans="1:23">
      <c r="A95" s="23">
        <v>2094</v>
      </c>
      <c r="B95" s="7" t="s">
        <v>137</v>
      </c>
      <c r="C95" s="346" t="s">
        <v>5214</v>
      </c>
      <c r="D95" s="343" t="s">
        <v>7934</v>
      </c>
      <c r="E95" s="23" t="s">
        <v>8276</v>
      </c>
      <c r="F95" s="60">
        <f t="shared" si="3"/>
        <v>100</v>
      </c>
      <c r="G95" s="346" t="s">
        <v>1143</v>
      </c>
      <c r="H95" s="350">
        <v>3</v>
      </c>
      <c r="I95" s="20"/>
      <c r="S95" t="s">
        <v>5552</v>
      </c>
      <c r="T95" t="str">
        <f t="shared" si="2"/>
        <v>02</v>
      </c>
      <c r="U95" t="s">
        <v>2359</v>
      </c>
      <c r="V95" s="23" t="s">
        <v>2360</v>
      </c>
      <c r="W95" s="23" t="s">
        <v>4654</v>
      </c>
    </row>
    <row r="96" spans="1:23">
      <c r="A96" s="23">
        <v>2095</v>
      </c>
      <c r="B96" s="7" t="s">
        <v>138</v>
      </c>
      <c r="C96" s="346" t="s">
        <v>5394</v>
      </c>
      <c r="D96" s="343" t="s">
        <v>7935</v>
      </c>
      <c r="E96" s="23" t="s">
        <v>8276</v>
      </c>
      <c r="F96" s="60">
        <f t="shared" si="3"/>
        <v>100</v>
      </c>
      <c r="G96" s="346" t="s">
        <v>1143</v>
      </c>
      <c r="H96" s="350">
        <v>2</v>
      </c>
      <c r="I96" s="20"/>
      <c r="S96" t="s">
        <v>5553</v>
      </c>
      <c r="T96" t="str">
        <f t="shared" si="2"/>
        <v>03</v>
      </c>
      <c r="U96" t="s">
        <v>2359</v>
      </c>
      <c r="V96" s="23" t="s">
        <v>2360</v>
      </c>
      <c r="W96" s="23" t="s">
        <v>5918</v>
      </c>
    </row>
    <row r="97" spans="1:23">
      <c r="A97" s="23">
        <v>2096</v>
      </c>
      <c r="B97" s="7" t="s">
        <v>139</v>
      </c>
      <c r="C97" s="346" t="s">
        <v>7685</v>
      </c>
      <c r="D97" s="343" t="s">
        <v>7936</v>
      </c>
      <c r="E97" s="23" t="s">
        <v>8276</v>
      </c>
      <c r="F97" s="60">
        <f t="shared" si="3"/>
        <v>100</v>
      </c>
      <c r="G97" s="346" t="s">
        <v>1143</v>
      </c>
      <c r="H97" s="350">
        <v>2</v>
      </c>
      <c r="I97" s="20"/>
      <c r="S97" t="s">
        <v>5554</v>
      </c>
      <c r="T97" t="str">
        <f t="shared" si="2"/>
        <v>02</v>
      </c>
      <c r="U97" t="s">
        <v>2359</v>
      </c>
      <c r="V97" s="23" t="s">
        <v>2360</v>
      </c>
      <c r="W97" s="23" t="s">
        <v>5919</v>
      </c>
    </row>
    <row r="98" spans="1:23">
      <c r="A98" s="23">
        <v>2097</v>
      </c>
      <c r="B98" s="7" t="s">
        <v>140</v>
      </c>
      <c r="C98" s="346" t="s">
        <v>5411</v>
      </c>
      <c r="D98" s="343" t="s">
        <v>7937</v>
      </c>
      <c r="E98" s="23" t="s">
        <v>8276</v>
      </c>
      <c r="F98" s="60">
        <f t="shared" si="3"/>
        <v>100</v>
      </c>
      <c r="G98" s="346" t="s">
        <v>1143</v>
      </c>
      <c r="H98" s="350">
        <v>2</v>
      </c>
      <c r="I98" s="20"/>
      <c r="S98" t="s">
        <v>5555</v>
      </c>
      <c r="T98" t="str">
        <f t="shared" si="2"/>
        <v>02</v>
      </c>
      <c r="U98" t="s">
        <v>2359</v>
      </c>
      <c r="V98" s="23" t="s">
        <v>2360</v>
      </c>
      <c r="W98" s="23" t="s">
        <v>5920</v>
      </c>
    </row>
    <row r="99" spans="1:23">
      <c r="A99" s="23">
        <v>2098</v>
      </c>
      <c r="B99" s="7" t="s">
        <v>141</v>
      </c>
      <c r="C99" s="346" t="s">
        <v>5441</v>
      </c>
      <c r="D99" s="343" t="s">
        <v>7938</v>
      </c>
      <c r="E99" s="23" t="s">
        <v>8276</v>
      </c>
      <c r="F99" s="60">
        <f t="shared" si="3"/>
        <v>100</v>
      </c>
      <c r="G99" s="346" t="s">
        <v>1143</v>
      </c>
      <c r="H99" s="350">
        <v>2</v>
      </c>
      <c r="I99" s="20"/>
      <c r="S99" t="s">
        <v>5556</v>
      </c>
      <c r="T99" t="str">
        <f t="shared" si="2"/>
        <v>02</v>
      </c>
      <c r="U99" t="s">
        <v>2359</v>
      </c>
      <c r="V99" s="23" t="s">
        <v>2360</v>
      </c>
      <c r="W99" s="23" t="s">
        <v>4750</v>
      </c>
    </row>
    <row r="100" spans="1:23">
      <c r="A100" s="23">
        <v>2099</v>
      </c>
      <c r="B100" s="7" t="s">
        <v>142</v>
      </c>
      <c r="C100" s="346" t="s">
        <v>2350</v>
      </c>
      <c r="D100" s="343" t="s">
        <v>7939</v>
      </c>
      <c r="E100" s="23" t="s">
        <v>8276</v>
      </c>
      <c r="F100" s="60">
        <f t="shared" si="3"/>
        <v>100</v>
      </c>
      <c r="G100" s="346" t="s">
        <v>1143</v>
      </c>
      <c r="H100" s="350" t="s">
        <v>247</v>
      </c>
      <c r="I100" s="20"/>
      <c r="S100" t="s">
        <v>5557</v>
      </c>
      <c r="T100" t="str">
        <f t="shared" si="2"/>
        <v>02</v>
      </c>
      <c r="U100" t="s">
        <v>2359</v>
      </c>
      <c r="V100" s="23" t="s">
        <v>2360</v>
      </c>
      <c r="W100" s="23" t="s">
        <v>5921</v>
      </c>
    </row>
    <row r="101" spans="1:23">
      <c r="A101" s="23">
        <v>2100</v>
      </c>
      <c r="B101" s="7" t="s">
        <v>143</v>
      </c>
      <c r="C101" s="346" t="s">
        <v>7686</v>
      </c>
      <c r="D101" s="343" t="s">
        <v>7940</v>
      </c>
      <c r="E101" s="23" t="s">
        <v>8276</v>
      </c>
      <c r="F101" s="60">
        <f t="shared" si="3"/>
        <v>100</v>
      </c>
      <c r="G101" s="346" t="s">
        <v>1143</v>
      </c>
      <c r="H101" s="350" t="s">
        <v>247</v>
      </c>
      <c r="I101" s="20"/>
      <c r="S101" t="s">
        <v>5558</v>
      </c>
      <c r="T101" t="str">
        <f t="shared" si="2"/>
        <v>02</v>
      </c>
      <c r="U101" t="s">
        <v>2359</v>
      </c>
      <c r="V101" s="23" t="s">
        <v>2360</v>
      </c>
      <c r="W101" s="23" t="s">
        <v>4641</v>
      </c>
    </row>
    <row r="102" spans="1:23">
      <c r="A102" s="23">
        <v>2101</v>
      </c>
      <c r="B102" s="7" t="s">
        <v>144</v>
      </c>
      <c r="C102" s="346" t="s">
        <v>5217</v>
      </c>
      <c r="D102" s="343" t="s">
        <v>7941</v>
      </c>
      <c r="E102" s="23" t="s">
        <v>8276</v>
      </c>
      <c r="F102" s="60">
        <f t="shared" si="3"/>
        <v>100</v>
      </c>
      <c r="G102" s="346" t="s">
        <v>1143</v>
      </c>
      <c r="H102" s="350">
        <v>3</v>
      </c>
      <c r="I102" s="20"/>
      <c r="S102" t="s">
        <v>5559</v>
      </c>
      <c r="T102" t="str">
        <f t="shared" si="2"/>
        <v>01</v>
      </c>
      <c r="U102" t="s">
        <v>2359</v>
      </c>
      <c r="V102" s="23" t="s">
        <v>2360</v>
      </c>
      <c r="W102" s="23" t="s">
        <v>5922</v>
      </c>
    </row>
    <row r="103" spans="1:23">
      <c r="A103" s="23">
        <v>2102</v>
      </c>
      <c r="B103" s="7" t="s">
        <v>145</v>
      </c>
      <c r="C103" s="346" t="s">
        <v>5457</v>
      </c>
      <c r="D103" s="343" t="s">
        <v>7942</v>
      </c>
      <c r="E103" s="23" t="s">
        <v>8276</v>
      </c>
      <c r="F103" s="60">
        <f t="shared" si="3"/>
        <v>100</v>
      </c>
      <c r="G103" s="346" t="s">
        <v>1143</v>
      </c>
      <c r="H103" s="350">
        <v>2</v>
      </c>
      <c r="I103" s="20"/>
      <c r="S103" t="s">
        <v>5560</v>
      </c>
      <c r="T103" t="str">
        <f t="shared" si="2"/>
        <v>00</v>
      </c>
      <c r="U103" t="s">
        <v>2359</v>
      </c>
      <c r="V103" s="23" t="s">
        <v>2360</v>
      </c>
      <c r="W103" s="23" t="s">
        <v>2382</v>
      </c>
    </row>
    <row r="104" spans="1:23">
      <c r="A104" s="23">
        <v>2103</v>
      </c>
      <c r="B104" s="7" t="s">
        <v>146</v>
      </c>
      <c r="C104" s="346" t="s">
        <v>5383</v>
      </c>
      <c r="D104" s="343" t="s">
        <v>7943</v>
      </c>
      <c r="E104" s="23" t="s">
        <v>8276</v>
      </c>
      <c r="F104" s="60">
        <f t="shared" si="3"/>
        <v>100</v>
      </c>
      <c r="G104" s="346" t="s">
        <v>1171</v>
      </c>
      <c r="H104" s="350">
        <v>4</v>
      </c>
      <c r="I104" s="20"/>
      <c r="S104" t="s">
        <v>5561</v>
      </c>
      <c r="T104" t="str">
        <f t="shared" si="2"/>
        <v>02</v>
      </c>
      <c r="U104" t="s">
        <v>2359</v>
      </c>
      <c r="V104" s="23" t="s">
        <v>2360</v>
      </c>
      <c r="W104" s="23" t="s">
        <v>4747</v>
      </c>
    </row>
    <row r="105" spans="1:23">
      <c r="A105" s="23">
        <v>2104</v>
      </c>
      <c r="B105" s="7" t="s">
        <v>147</v>
      </c>
      <c r="C105" s="346" t="s">
        <v>5382</v>
      </c>
      <c r="D105" s="343" t="s">
        <v>7944</v>
      </c>
      <c r="E105" s="23" t="s">
        <v>8276</v>
      </c>
      <c r="F105" s="60">
        <f t="shared" si="3"/>
        <v>100</v>
      </c>
      <c r="G105" s="346" t="s">
        <v>1171</v>
      </c>
      <c r="H105" s="350">
        <v>4</v>
      </c>
      <c r="I105" s="20"/>
      <c r="S105" t="s">
        <v>5562</v>
      </c>
      <c r="T105" t="str">
        <f t="shared" si="2"/>
        <v>02</v>
      </c>
      <c r="U105" t="s">
        <v>2359</v>
      </c>
      <c r="V105" s="23" t="s">
        <v>2360</v>
      </c>
      <c r="W105" s="23" t="s">
        <v>5896</v>
      </c>
    </row>
    <row r="106" spans="1:23">
      <c r="A106" s="23">
        <v>2105</v>
      </c>
      <c r="B106" s="7" t="s">
        <v>148</v>
      </c>
      <c r="C106" s="346" t="s">
        <v>5455</v>
      </c>
      <c r="D106" s="343" t="s">
        <v>7945</v>
      </c>
      <c r="E106" s="23" t="s">
        <v>8276</v>
      </c>
      <c r="F106" s="60">
        <f t="shared" si="3"/>
        <v>100</v>
      </c>
      <c r="G106" s="346" t="s">
        <v>1171</v>
      </c>
      <c r="H106" s="350">
        <v>2</v>
      </c>
      <c r="I106" s="20"/>
      <c r="S106" t="s">
        <v>5563</v>
      </c>
      <c r="T106" t="str">
        <f t="shared" si="2"/>
        <v>02</v>
      </c>
      <c r="U106" t="s">
        <v>2359</v>
      </c>
      <c r="V106" s="23" t="s">
        <v>2360</v>
      </c>
      <c r="W106" s="23" t="s">
        <v>4731</v>
      </c>
    </row>
    <row r="107" spans="1:23">
      <c r="A107" s="23">
        <v>2106</v>
      </c>
      <c r="B107" s="7" t="s">
        <v>149</v>
      </c>
      <c r="C107" s="346" t="s">
        <v>5456</v>
      </c>
      <c r="D107" s="343" t="s">
        <v>7946</v>
      </c>
      <c r="E107" s="23" t="s">
        <v>8276</v>
      </c>
      <c r="F107" s="60">
        <f t="shared" si="3"/>
        <v>100</v>
      </c>
      <c r="G107" s="346" t="s">
        <v>1171</v>
      </c>
      <c r="H107" s="350">
        <v>2</v>
      </c>
      <c r="I107" s="20"/>
      <c r="S107" t="s">
        <v>5564</v>
      </c>
      <c r="T107" t="str">
        <f t="shared" si="2"/>
        <v>03</v>
      </c>
      <c r="U107" t="s">
        <v>2359</v>
      </c>
      <c r="V107" s="23" t="s">
        <v>2360</v>
      </c>
      <c r="W107" s="23" t="s">
        <v>4977</v>
      </c>
    </row>
    <row r="108" spans="1:23">
      <c r="A108" s="23">
        <v>2107</v>
      </c>
      <c r="B108" s="7" t="s">
        <v>150</v>
      </c>
      <c r="C108" s="346" t="s">
        <v>5245</v>
      </c>
      <c r="D108" s="343" t="s">
        <v>7947</v>
      </c>
      <c r="E108" s="23" t="s">
        <v>8276</v>
      </c>
      <c r="F108" s="60">
        <f t="shared" si="3"/>
        <v>100</v>
      </c>
      <c r="G108" s="346" t="s">
        <v>1148</v>
      </c>
      <c r="H108" s="350">
        <v>3</v>
      </c>
      <c r="I108" s="20"/>
      <c r="S108" t="s">
        <v>5565</v>
      </c>
      <c r="T108" t="str">
        <f t="shared" si="2"/>
        <v>00</v>
      </c>
      <c r="U108" t="s">
        <v>2359</v>
      </c>
      <c r="V108" s="23" t="s">
        <v>2360</v>
      </c>
      <c r="W108" s="23" t="s">
        <v>2512</v>
      </c>
    </row>
    <row r="109" spans="1:23">
      <c r="A109" s="23">
        <v>2108</v>
      </c>
      <c r="B109" s="7" t="s">
        <v>151</v>
      </c>
      <c r="C109" s="346" t="s">
        <v>5229</v>
      </c>
      <c r="D109" s="343" t="s">
        <v>7948</v>
      </c>
      <c r="E109" s="23" t="s">
        <v>8276</v>
      </c>
      <c r="F109" s="60">
        <f t="shared" si="3"/>
        <v>100</v>
      </c>
      <c r="G109" s="346" t="s">
        <v>1148</v>
      </c>
      <c r="H109" s="350">
        <v>4</v>
      </c>
      <c r="I109" s="20"/>
      <c r="S109" t="s">
        <v>5566</v>
      </c>
      <c r="T109" t="str">
        <f t="shared" si="2"/>
        <v>01</v>
      </c>
      <c r="U109" t="s">
        <v>2359</v>
      </c>
      <c r="V109" s="23" t="s">
        <v>2360</v>
      </c>
      <c r="W109" s="23" t="s">
        <v>2514</v>
      </c>
    </row>
    <row r="110" spans="1:23">
      <c r="A110" s="23">
        <v>2109</v>
      </c>
      <c r="B110" s="7" t="s">
        <v>152</v>
      </c>
      <c r="C110" s="346" t="s">
        <v>5231</v>
      </c>
      <c r="D110" s="343" t="s">
        <v>7949</v>
      </c>
      <c r="E110" s="23" t="s">
        <v>8276</v>
      </c>
      <c r="F110" s="60">
        <f t="shared" si="3"/>
        <v>100</v>
      </c>
      <c r="G110" s="346" t="s">
        <v>1148</v>
      </c>
      <c r="H110" s="350">
        <v>2</v>
      </c>
      <c r="I110" s="20"/>
      <c r="S110" t="s">
        <v>5567</v>
      </c>
      <c r="T110" t="str">
        <f t="shared" si="2"/>
        <v>00</v>
      </c>
      <c r="U110" t="s">
        <v>2359</v>
      </c>
      <c r="V110" s="23" t="s">
        <v>2360</v>
      </c>
      <c r="W110" s="23" t="s">
        <v>2513</v>
      </c>
    </row>
    <row r="111" spans="1:23">
      <c r="A111" s="23">
        <v>2110</v>
      </c>
      <c r="B111" s="7" t="s">
        <v>153</v>
      </c>
      <c r="C111" s="346" t="s">
        <v>5406</v>
      </c>
      <c r="D111" s="343" t="s">
        <v>7950</v>
      </c>
      <c r="E111" s="23" t="s">
        <v>8276</v>
      </c>
      <c r="F111" s="60">
        <f t="shared" si="3"/>
        <v>100</v>
      </c>
      <c r="G111" s="346" t="s">
        <v>1148</v>
      </c>
      <c r="H111" s="350">
        <v>2</v>
      </c>
      <c r="I111" s="20"/>
      <c r="S111" t="s">
        <v>5568</v>
      </c>
      <c r="T111" t="str">
        <f t="shared" si="2"/>
        <v>02</v>
      </c>
      <c r="U111" t="s">
        <v>2359</v>
      </c>
      <c r="V111" s="23" t="s">
        <v>2360</v>
      </c>
      <c r="W111" s="23" t="s">
        <v>5056</v>
      </c>
    </row>
    <row r="112" spans="1:23">
      <c r="A112" s="23">
        <v>2111</v>
      </c>
      <c r="B112" s="7" t="s">
        <v>154</v>
      </c>
      <c r="C112" s="346" t="s">
        <v>5227</v>
      </c>
      <c r="D112" s="343" t="s">
        <v>7951</v>
      </c>
      <c r="E112" s="23" t="s">
        <v>8276</v>
      </c>
      <c r="F112" s="60">
        <f t="shared" si="3"/>
        <v>100</v>
      </c>
      <c r="G112" s="346" t="s">
        <v>1148</v>
      </c>
      <c r="H112" s="350">
        <v>4</v>
      </c>
      <c r="I112" s="20"/>
      <c r="S112" t="s">
        <v>5569</v>
      </c>
      <c r="T112" t="str">
        <f t="shared" si="2"/>
        <v>02</v>
      </c>
      <c r="U112" t="s">
        <v>2359</v>
      </c>
      <c r="V112" s="23" t="s">
        <v>2360</v>
      </c>
      <c r="W112" s="23" t="s">
        <v>5909</v>
      </c>
    </row>
    <row r="113" spans="1:23">
      <c r="A113" s="23">
        <v>2112</v>
      </c>
      <c r="B113" s="7" t="s">
        <v>155</v>
      </c>
      <c r="C113" s="346" t="s">
        <v>5237</v>
      </c>
      <c r="D113" s="343" t="s">
        <v>7952</v>
      </c>
      <c r="E113" s="23" t="s">
        <v>8276</v>
      </c>
      <c r="F113" s="60">
        <f t="shared" si="3"/>
        <v>100</v>
      </c>
      <c r="G113" s="346" t="s">
        <v>1148</v>
      </c>
      <c r="H113" s="350">
        <v>4</v>
      </c>
      <c r="I113" s="20"/>
      <c r="S113" t="s">
        <v>5570</v>
      </c>
      <c r="T113" t="str">
        <f t="shared" si="2"/>
        <v>00</v>
      </c>
      <c r="U113" t="s">
        <v>2359</v>
      </c>
      <c r="V113" s="23" t="s">
        <v>2360</v>
      </c>
      <c r="W113" s="23" t="s">
        <v>2518</v>
      </c>
    </row>
    <row r="114" spans="1:23">
      <c r="A114" s="23">
        <v>2113</v>
      </c>
      <c r="B114" s="7" t="s">
        <v>156</v>
      </c>
      <c r="C114" s="346" t="s">
        <v>5244</v>
      </c>
      <c r="D114" s="343" t="s">
        <v>7953</v>
      </c>
      <c r="E114" s="23" t="s">
        <v>8276</v>
      </c>
      <c r="F114" s="60">
        <f t="shared" si="3"/>
        <v>100</v>
      </c>
      <c r="G114" s="346" t="s">
        <v>1148</v>
      </c>
      <c r="H114" s="350">
        <v>4</v>
      </c>
      <c r="I114" s="20"/>
      <c r="S114" t="s">
        <v>5571</v>
      </c>
      <c r="T114" t="str">
        <f t="shared" si="2"/>
        <v>00</v>
      </c>
      <c r="U114" t="s">
        <v>2359</v>
      </c>
      <c r="V114" s="23" t="s">
        <v>2360</v>
      </c>
      <c r="W114" s="23" t="s">
        <v>2467</v>
      </c>
    </row>
    <row r="115" spans="1:23">
      <c r="A115" s="23">
        <v>2114</v>
      </c>
      <c r="B115" s="7" t="s">
        <v>157</v>
      </c>
      <c r="C115" s="346" t="s">
        <v>5223</v>
      </c>
      <c r="D115" s="343" t="s">
        <v>7954</v>
      </c>
      <c r="E115" s="23" t="s">
        <v>8276</v>
      </c>
      <c r="F115" s="60">
        <f t="shared" si="3"/>
        <v>100</v>
      </c>
      <c r="G115" s="346" t="s">
        <v>1148</v>
      </c>
      <c r="H115" s="350">
        <v>2</v>
      </c>
      <c r="I115" s="20"/>
      <c r="S115" t="s">
        <v>5572</v>
      </c>
      <c r="T115" t="str">
        <f t="shared" si="2"/>
        <v>02</v>
      </c>
      <c r="U115" t="s">
        <v>2359</v>
      </c>
      <c r="V115" s="23" t="s">
        <v>2360</v>
      </c>
      <c r="W115" s="23" t="s">
        <v>4964</v>
      </c>
    </row>
    <row r="116" spans="1:23">
      <c r="A116" s="23">
        <v>2115</v>
      </c>
      <c r="B116" s="7" t="s">
        <v>158</v>
      </c>
      <c r="C116" s="346" t="s">
        <v>5427</v>
      </c>
      <c r="D116" s="343" t="s">
        <v>7955</v>
      </c>
      <c r="E116" s="23" t="s">
        <v>8276</v>
      </c>
      <c r="F116" s="60">
        <f t="shared" si="3"/>
        <v>100</v>
      </c>
      <c r="G116" s="346" t="s">
        <v>1148</v>
      </c>
      <c r="H116" s="350">
        <v>2</v>
      </c>
      <c r="I116" s="20"/>
      <c r="S116" t="s">
        <v>5573</v>
      </c>
      <c r="T116" t="str">
        <f t="shared" si="2"/>
        <v>01</v>
      </c>
      <c r="U116" t="s">
        <v>2359</v>
      </c>
      <c r="V116" s="23" t="s">
        <v>2360</v>
      </c>
      <c r="W116" s="23" t="s">
        <v>4961</v>
      </c>
    </row>
    <row r="117" spans="1:23">
      <c r="A117" s="23">
        <v>2116</v>
      </c>
      <c r="B117" s="7" t="s">
        <v>159</v>
      </c>
      <c r="C117" s="346" t="s">
        <v>5395</v>
      </c>
      <c r="D117" s="343" t="s">
        <v>7956</v>
      </c>
      <c r="E117" s="23" t="s">
        <v>8276</v>
      </c>
      <c r="F117" s="60">
        <f t="shared" si="3"/>
        <v>100</v>
      </c>
      <c r="G117" s="346" t="s">
        <v>1148</v>
      </c>
      <c r="H117" s="350">
        <v>2</v>
      </c>
      <c r="I117" s="20"/>
      <c r="S117" t="s">
        <v>5574</v>
      </c>
      <c r="T117" t="str">
        <f t="shared" si="2"/>
        <v>02</v>
      </c>
      <c r="U117" t="s">
        <v>2359</v>
      </c>
      <c r="V117" s="23" t="s">
        <v>2360</v>
      </c>
      <c r="W117" s="23" t="s">
        <v>4914</v>
      </c>
    </row>
    <row r="118" spans="1:23">
      <c r="A118" s="23">
        <v>2117</v>
      </c>
      <c r="B118" s="7" t="s">
        <v>160</v>
      </c>
      <c r="C118" s="346" t="s">
        <v>5241</v>
      </c>
      <c r="D118" s="343" t="s">
        <v>7957</v>
      </c>
      <c r="E118" s="23" t="s">
        <v>8276</v>
      </c>
      <c r="F118" s="60">
        <f t="shared" si="3"/>
        <v>100</v>
      </c>
      <c r="G118" s="346" t="s">
        <v>1148</v>
      </c>
      <c r="H118" s="350">
        <v>3</v>
      </c>
      <c r="I118" s="20"/>
      <c r="S118" t="s">
        <v>5575</v>
      </c>
      <c r="T118" t="str">
        <f t="shared" si="2"/>
        <v>01</v>
      </c>
      <c r="U118" t="s">
        <v>2359</v>
      </c>
      <c r="V118" s="23" t="s">
        <v>2360</v>
      </c>
      <c r="W118" s="23" t="s">
        <v>4883</v>
      </c>
    </row>
    <row r="119" spans="1:23">
      <c r="A119" s="23">
        <v>2118</v>
      </c>
      <c r="B119" s="7" t="s">
        <v>161</v>
      </c>
      <c r="C119" s="346" t="s">
        <v>5404</v>
      </c>
      <c r="D119" s="343" t="s">
        <v>7958</v>
      </c>
      <c r="E119" s="23" t="s">
        <v>8276</v>
      </c>
      <c r="F119" s="60">
        <f t="shared" si="3"/>
        <v>100</v>
      </c>
      <c r="G119" s="346" t="s">
        <v>1148</v>
      </c>
      <c r="H119" s="350">
        <v>2</v>
      </c>
      <c r="I119" s="20"/>
      <c r="S119" t="s">
        <v>5576</v>
      </c>
      <c r="T119" t="str">
        <f t="shared" si="2"/>
        <v>02</v>
      </c>
      <c r="U119" t="s">
        <v>2359</v>
      </c>
      <c r="V119" s="23" t="s">
        <v>2360</v>
      </c>
      <c r="W119" s="23" t="s">
        <v>4719</v>
      </c>
    </row>
    <row r="120" spans="1:23">
      <c r="A120" s="23">
        <v>2119</v>
      </c>
      <c r="B120" s="7" t="s">
        <v>162</v>
      </c>
      <c r="C120" s="346" t="s">
        <v>5218</v>
      </c>
      <c r="D120" s="343" t="s">
        <v>7959</v>
      </c>
      <c r="E120" s="23" t="s">
        <v>8276</v>
      </c>
      <c r="F120" s="60">
        <f t="shared" si="3"/>
        <v>100</v>
      </c>
      <c r="G120" s="346" t="s">
        <v>1148</v>
      </c>
      <c r="H120" s="350">
        <v>4</v>
      </c>
      <c r="I120" s="20"/>
      <c r="S120" t="s">
        <v>5577</v>
      </c>
      <c r="T120" t="str">
        <f t="shared" si="2"/>
        <v>01</v>
      </c>
      <c r="U120" t="s">
        <v>2359</v>
      </c>
      <c r="V120" s="23" t="s">
        <v>2360</v>
      </c>
      <c r="W120" s="23" t="s">
        <v>4658</v>
      </c>
    </row>
    <row r="121" spans="1:23">
      <c r="A121" s="23">
        <v>2120</v>
      </c>
      <c r="B121" s="7" t="s">
        <v>163</v>
      </c>
      <c r="C121" s="346" t="s">
        <v>5232</v>
      </c>
      <c r="D121" s="343" t="s">
        <v>7960</v>
      </c>
      <c r="E121" s="23" t="s">
        <v>8276</v>
      </c>
      <c r="F121" s="60">
        <f t="shared" si="3"/>
        <v>100</v>
      </c>
      <c r="G121" s="346" t="s">
        <v>1148</v>
      </c>
      <c r="H121" s="350">
        <v>2</v>
      </c>
      <c r="I121" s="20"/>
      <c r="S121" t="s">
        <v>5578</v>
      </c>
      <c r="T121" t="str">
        <f t="shared" si="2"/>
        <v>03</v>
      </c>
      <c r="U121" t="s">
        <v>2359</v>
      </c>
      <c r="V121" s="23" t="s">
        <v>2360</v>
      </c>
      <c r="W121" s="23" t="s">
        <v>4684</v>
      </c>
    </row>
    <row r="122" spans="1:23">
      <c r="A122" s="23">
        <v>2121</v>
      </c>
      <c r="B122" s="7" t="s">
        <v>164</v>
      </c>
      <c r="C122" s="346" t="s">
        <v>5221</v>
      </c>
      <c r="D122" s="343" t="s">
        <v>7961</v>
      </c>
      <c r="E122" s="23" t="s">
        <v>8276</v>
      </c>
      <c r="F122" s="60">
        <f t="shared" si="3"/>
        <v>100</v>
      </c>
      <c r="G122" s="346" t="s">
        <v>1148</v>
      </c>
      <c r="H122" s="350">
        <v>4</v>
      </c>
      <c r="I122" s="20"/>
      <c r="S122" t="s">
        <v>5579</v>
      </c>
      <c r="T122" t="str">
        <f t="shared" si="2"/>
        <v>00</v>
      </c>
      <c r="U122" t="s">
        <v>2359</v>
      </c>
      <c r="V122" s="23" t="s">
        <v>2360</v>
      </c>
      <c r="W122" s="23" t="s">
        <v>2519</v>
      </c>
    </row>
    <row r="123" spans="1:23">
      <c r="A123" s="23">
        <v>2122</v>
      </c>
      <c r="B123" s="7" t="s">
        <v>165</v>
      </c>
      <c r="C123" s="346" t="s">
        <v>5238</v>
      </c>
      <c r="D123" s="343" t="s">
        <v>7962</v>
      </c>
      <c r="E123" s="23" t="s">
        <v>8276</v>
      </c>
      <c r="F123" s="60">
        <f t="shared" si="3"/>
        <v>100</v>
      </c>
      <c r="G123" s="346" t="s">
        <v>1148</v>
      </c>
      <c r="H123" s="350">
        <v>4</v>
      </c>
      <c r="I123" s="20"/>
      <c r="S123" t="s">
        <v>5580</v>
      </c>
      <c r="T123" t="str">
        <f t="shared" si="2"/>
        <v>00</v>
      </c>
      <c r="U123" t="s">
        <v>2359</v>
      </c>
      <c r="V123" s="23" t="s">
        <v>2360</v>
      </c>
      <c r="W123" s="23" t="s">
        <v>2517</v>
      </c>
    </row>
    <row r="124" spans="1:23">
      <c r="A124" s="23">
        <v>2123</v>
      </c>
      <c r="B124" s="7" t="s">
        <v>166</v>
      </c>
      <c r="C124" s="346" t="s">
        <v>5248</v>
      </c>
      <c r="D124" s="343" t="s">
        <v>7963</v>
      </c>
      <c r="E124" s="23" t="s">
        <v>8276</v>
      </c>
      <c r="F124" s="60">
        <f t="shared" si="3"/>
        <v>100</v>
      </c>
      <c r="G124" s="346" t="s">
        <v>1148</v>
      </c>
      <c r="H124" s="350">
        <v>3</v>
      </c>
      <c r="I124" s="20"/>
      <c r="S124" t="s">
        <v>5581</v>
      </c>
      <c r="T124" t="str">
        <f t="shared" si="2"/>
        <v>01</v>
      </c>
      <c r="U124" t="s">
        <v>2359</v>
      </c>
      <c r="V124" s="23" t="s">
        <v>2360</v>
      </c>
      <c r="W124" s="23" t="s">
        <v>4813</v>
      </c>
    </row>
    <row r="125" spans="1:23">
      <c r="A125" s="23">
        <v>2124</v>
      </c>
      <c r="B125" s="7" t="s">
        <v>167</v>
      </c>
      <c r="C125" s="346" t="s">
        <v>5249</v>
      </c>
      <c r="D125" s="343" t="s">
        <v>7964</v>
      </c>
      <c r="E125" s="23" t="s">
        <v>8276</v>
      </c>
      <c r="F125" s="60">
        <f t="shared" si="3"/>
        <v>100</v>
      </c>
      <c r="G125" s="346" t="s">
        <v>1148</v>
      </c>
      <c r="H125" s="350">
        <v>3</v>
      </c>
      <c r="I125" s="20"/>
      <c r="S125" t="s">
        <v>5582</v>
      </c>
      <c r="T125" t="str">
        <f t="shared" si="2"/>
        <v>01</v>
      </c>
      <c r="U125" t="s">
        <v>2359</v>
      </c>
      <c r="V125" s="23" t="s">
        <v>2360</v>
      </c>
      <c r="W125" s="23" t="s">
        <v>4744</v>
      </c>
    </row>
    <row r="126" spans="1:23">
      <c r="A126" s="23">
        <v>2125</v>
      </c>
      <c r="B126" s="7" t="s">
        <v>168</v>
      </c>
      <c r="C126" s="346" t="s">
        <v>5228</v>
      </c>
      <c r="D126" s="343" t="s">
        <v>7965</v>
      </c>
      <c r="E126" s="23" t="s">
        <v>8276</v>
      </c>
      <c r="F126" s="60">
        <f t="shared" si="3"/>
        <v>100</v>
      </c>
      <c r="G126" s="346" t="s">
        <v>1148</v>
      </c>
      <c r="H126" s="350">
        <v>4</v>
      </c>
      <c r="I126" s="20"/>
      <c r="S126" t="s">
        <v>5583</v>
      </c>
      <c r="T126" t="str">
        <f t="shared" si="2"/>
        <v>02</v>
      </c>
      <c r="U126" t="s">
        <v>2359</v>
      </c>
      <c r="V126" s="23" t="s">
        <v>2360</v>
      </c>
      <c r="W126" s="23" t="s">
        <v>4638</v>
      </c>
    </row>
    <row r="127" spans="1:23">
      <c r="A127" s="23">
        <v>2126</v>
      </c>
      <c r="B127" s="7" t="s">
        <v>169</v>
      </c>
      <c r="C127" s="346" t="s">
        <v>5225</v>
      </c>
      <c r="D127" s="343" t="s">
        <v>7966</v>
      </c>
      <c r="E127" s="23" t="s">
        <v>8276</v>
      </c>
      <c r="F127" s="60">
        <f t="shared" si="3"/>
        <v>100</v>
      </c>
      <c r="G127" s="346" t="s">
        <v>1148</v>
      </c>
      <c r="H127" s="350">
        <v>2</v>
      </c>
      <c r="I127" s="20"/>
      <c r="S127" t="s">
        <v>5584</v>
      </c>
      <c r="T127" t="str">
        <f t="shared" si="2"/>
        <v>02</v>
      </c>
      <c r="U127" t="s">
        <v>2359</v>
      </c>
      <c r="V127" s="23" t="s">
        <v>2360</v>
      </c>
      <c r="W127" s="23" t="s">
        <v>4676</v>
      </c>
    </row>
    <row r="128" spans="1:23">
      <c r="A128" s="23">
        <v>2127</v>
      </c>
      <c r="B128" s="7" t="s">
        <v>170</v>
      </c>
      <c r="C128" s="346" t="s">
        <v>5236</v>
      </c>
      <c r="D128" s="343" t="s">
        <v>7967</v>
      </c>
      <c r="E128" s="23" t="s">
        <v>8276</v>
      </c>
      <c r="F128" s="60">
        <f t="shared" si="3"/>
        <v>100</v>
      </c>
      <c r="G128" s="346" t="s">
        <v>1148</v>
      </c>
      <c r="H128" s="350">
        <v>4</v>
      </c>
      <c r="I128" s="20"/>
      <c r="S128" t="s">
        <v>5585</v>
      </c>
      <c r="T128" t="str">
        <f t="shared" si="2"/>
        <v>02</v>
      </c>
      <c r="U128" t="s">
        <v>2359</v>
      </c>
      <c r="V128" s="23" t="s">
        <v>2360</v>
      </c>
      <c r="W128" s="23" t="s">
        <v>4627</v>
      </c>
    </row>
    <row r="129" spans="1:23">
      <c r="A129" s="23">
        <v>2128</v>
      </c>
      <c r="B129" s="7" t="s">
        <v>171</v>
      </c>
      <c r="C129" s="346" t="s">
        <v>5240</v>
      </c>
      <c r="D129" s="343" t="s">
        <v>7968</v>
      </c>
      <c r="E129" s="23" t="s">
        <v>8276</v>
      </c>
      <c r="F129" s="60">
        <f t="shared" si="3"/>
        <v>100</v>
      </c>
      <c r="G129" s="346" t="s">
        <v>1148</v>
      </c>
      <c r="H129" s="350">
        <v>3</v>
      </c>
      <c r="I129" s="20"/>
      <c r="S129" t="s">
        <v>5586</v>
      </c>
      <c r="T129" t="str">
        <f t="shared" si="2"/>
        <v>02</v>
      </c>
      <c r="U129" t="s">
        <v>2359</v>
      </c>
      <c r="V129" s="23" t="s">
        <v>2360</v>
      </c>
      <c r="W129" s="23" t="s">
        <v>4916</v>
      </c>
    </row>
    <row r="130" spans="1:23">
      <c r="A130" s="23">
        <v>2129</v>
      </c>
      <c r="B130" s="7" t="s">
        <v>172</v>
      </c>
      <c r="C130" s="346" t="s">
        <v>7687</v>
      </c>
      <c r="D130" s="343" t="s">
        <v>7969</v>
      </c>
      <c r="E130" s="23" t="s">
        <v>8276</v>
      </c>
      <c r="F130" s="60">
        <f t="shared" si="3"/>
        <v>100</v>
      </c>
      <c r="G130" s="346" t="s">
        <v>1148</v>
      </c>
      <c r="H130" s="350">
        <v>3</v>
      </c>
      <c r="I130" s="20"/>
      <c r="S130" t="s">
        <v>5587</v>
      </c>
      <c r="T130" t="str">
        <f t="shared" ref="T130:T193" si="4">LEFT(W130,2)</f>
        <v>02</v>
      </c>
      <c r="U130" t="s">
        <v>2359</v>
      </c>
      <c r="V130" s="23" t="s">
        <v>2360</v>
      </c>
      <c r="W130" s="23" t="s">
        <v>4955</v>
      </c>
    </row>
    <row r="131" spans="1:23">
      <c r="A131" s="23">
        <v>2130</v>
      </c>
      <c r="B131" s="7" t="s">
        <v>173</v>
      </c>
      <c r="C131" s="346" t="s">
        <v>7688</v>
      </c>
      <c r="D131" s="343" t="s">
        <v>7970</v>
      </c>
      <c r="E131" s="23" t="s">
        <v>8276</v>
      </c>
      <c r="F131" s="60">
        <f t="shared" ref="F131:F194" si="5">VLOOKUP(E131,$M$1:$N$49,2,FALSE)</f>
        <v>100</v>
      </c>
      <c r="G131" s="346" t="s">
        <v>1148</v>
      </c>
      <c r="H131" s="350">
        <v>2</v>
      </c>
      <c r="I131" s="20"/>
      <c r="S131" t="s">
        <v>5588</v>
      </c>
      <c r="T131" t="str">
        <f t="shared" si="4"/>
        <v>99</v>
      </c>
      <c r="U131" t="s">
        <v>2359</v>
      </c>
      <c r="V131" s="23" t="s">
        <v>2360</v>
      </c>
      <c r="W131" s="23" t="s">
        <v>4878</v>
      </c>
    </row>
    <row r="132" spans="1:23">
      <c r="A132" s="23">
        <v>2131</v>
      </c>
      <c r="B132" s="7" t="s">
        <v>174</v>
      </c>
      <c r="C132" s="346" t="s">
        <v>2043</v>
      </c>
      <c r="D132" s="343" t="s">
        <v>7971</v>
      </c>
      <c r="E132" s="23" t="s">
        <v>8276</v>
      </c>
      <c r="F132" s="60">
        <f t="shared" si="5"/>
        <v>100</v>
      </c>
      <c r="G132" s="346" t="s">
        <v>1148</v>
      </c>
      <c r="H132" s="350" t="s">
        <v>241</v>
      </c>
      <c r="I132" s="20"/>
      <c r="S132" t="s">
        <v>5589</v>
      </c>
      <c r="T132" t="str">
        <f t="shared" si="4"/>
        <v>02</v>
      </c>
      <c r="U132" t="s">
        <v>2359</v>
      </c>
      <c r="V132" s="23" t="s">
        <v>2360</v>
      </c>
      <c r="W132" s="23" t="s">
        <v>4849</v>
      </c>
    </row>
    <row r="133" spans="1:23">
      <c r="A133" s="23">
        <v>2132</v>
      </c>
      <c r="B133" s="7" t="s">
        <v>175</v>
      </c>
      <c r="C133" s="346" t="s">
        <v>7689</v>
      </c>
      <c r="D133" s="343" t="s">
        <v>7972</v>
      </c>
      <c r="E133" s="23" t="s">
        <v>8276</v>
      </c>
      <c r="F133" s="60">
        <f t="shared" si="5"/>
        <v>100</v>
      </c>
      <c r="G133" s="346" t="s">
        <v>1148</v>
      </c>
      <c r="H133" s="350">
        <v>4</v>
      </c>
      <c r="I133" s="20"/>
      <c r="S133" t="s">
        <v>5590</v>
      </c>
      <c r="T133" t="str">
        <f t="shared" si="4"/>
        <v>02</v>
      </c>
      <c r="U133" t="s">
        <v>2359</v>
      </c>
      <c r="V133" s="23" t="s">
        <v>2360</v>
      </c>
      <c r="W133" s="23" t="s">
        <v>4601</v>
      </c>
    </row>
    <row r="134" spans="1:23">
      <c r="A134" s="23">
        <v>2133</v>
      </c>
      <c r="B134" s="7" t="s">
        <v>176</v>
      </c>
      <c r="C134" s="346" t="s">
        <v>5234</v>
      </c>
      <c r="D134" s="343" t="s">
        <v>7973</v>
      </c>
      <c r="E134" s="23" t="s">
        <v>8276</v>
      </c>
      <c r="F134" s="60">
        <f t="shared" si="5"/>
        <v>100</v>
      </c>
      <c r="G134" s="346" t="s">
        <v>1148</v>
      </c>
      <c r="H134" s="350">
        <v>4</v>
      </c>
      <c r="I134" s="20"/>
      <c r="S134" t="s">
        <v>5591</v>
      </c>
      <c r="T134" t="str">
        <f t="shared" si="4"/>
        <v>03</v>
      </c>
      <c r="U134" t="s">
        <v>2359</v>
      </c>
      <c r="V134" s="23" t="s">
        <v>2360</v>
      </c>
      <c r="W134" s="23" t="s">
        <v>5923</v>
      </c>
    </row>
    <row r="135" spans="1:23">
      <c r="A135" s="23">
        <v>2134</v>
      </c>
      <c r="B135" s="7" t="s">
        <v>177</v>
      </c>
      <c r="C135" s="346" t="s">
        <v>5242</v>
      </c>
      <c r="D135" s="343" t="s">
        <v>7974</v>
      </c>
      <c r="E135" s="23" t="s">
        <v>8276</v>
      </c>
      <c r="F135" s="60">
        <f t="shared" si="5"/>
        <v>100</v>
      </c>
      <c r="G135" s="346" t="s">
        <v>1148</v>
      </c>
      <c r="H135" s="350">
        <v>3</v>
      </c>
      <c r="I135" s="20"/>
      <c r="S135" t="s">
        <v>5592</v>
      </c>
      <c r="T135" t="str">
        <f t="shared" si="4"/>
        <v>03</v>
      </c>
      <c r="U135" t="s">
        <v>2359</v>
      </c>
      <c r="V135" s="23" t="s">
        <v>2360</v>
      </c>
      <c r="W135" s="23" t="s">
        <v>4696</v>
      </c>
    </row>
    <row r="136" spans="1:23">
      <c r="A136" s="23">
        <v>2135</v>
      </c>
      <c r="B136" s="7" t="s">
        <v>178</v>
      </c>
      <c r="C136" s="346" t="s">
        <v>5220</v>
      </c>
      <c r="D136" s="343" t="s">
        <v>7975</v>
      </c>
      <c r="E136" s="23" t="s">
        <v>8276</v>
      </c>
      <c r="F136" s="60">
        <f t="shared" si="5"/>
        <v>100</v>
      </c>
      <c r="G136" s="346" t="s">
        <v>1148</v>
      </c>
      <c r="H136" s="350">
        <v>3</v>
      </c>
      <c r="I136" s="20"/>
      <c r="S136" t="s">
        <v>5593</v>
      </c>
      <c r="T136" t="str">
        <f t="shared" si="4"/>
        <v>04</v>
      </c>
      <c r="U136" t="s">
        <v>2359</v>
      </c>
      <c r="V136" s="23" t="s">
        <v>2360</v>
      </c>
      <c r="W136" s="23" t="s">
        <v>5924</v>
      </c>
    </row>
    <row r="137" spans="1:23">
      <c r="A137" s="23">
        <v>2136</v>
      </c>
      <c r="B137" s="7" t="s">
        <v>179</v>
      </c>
      <c r="C137" s="346" t="s">
        <v>5247</v>
      </c>
      <c r="D137" s="343" t="s">
        <v>7976</v>
      </c>
      <c r="E137" s="23" t="s">
        <v>8276</v>
      </c>
      <c r="F137" s="60">
        <f t="shared" si="5"/>
        <v>100</v>
      </c>
      <c r="G137" s="346" t="s">
        <v>1148</v>
      </c>
      <c r="H137" s="350">
        <v>3</v>
      </c>
      <c r="I137" s="20"/>
      <c r="S137" t="s">
        <v>5594</v>
      </c>
      <c r="T137" t="str">
        <f t="shared" si="4"/>
        <v>03</v>
      </c>
      <c r="U137" t="s">
        <v>2359</v>
      </c>
      <c r="V137" s="23" t="s">
        <v>2360</v>
      </c>
      <c r="W137" s="23" t="s">
        <v>4876</v>
      </c>
    </row>
    <row r="138" spans="1:23">
      <c r="A138" s="23">
        <v>2137</v>
      </c>
      <c r="B138" s="7" t="s">
        <v>180</v>
      </c>
      <c r="C138" s="346" t="s">
        <v>5219</v>
      </c>
      <c r="D138" s="343" t="s">
        <v>7977</v>
      </c>
      <c r="E138" s="23" t="s">
        <v>8276</v>
      </c>
      <c r="F138" s="60">
        <f t="shared" si="5"/>
        <v>100</v>
      </c>
      <c r="G138" s="346" t="s">
        <v>1148</v>
      </c>
      <c r="H138" s="350">
        <v>3</v>
      </c>
      <c r="I138" s="20"/>
      <c r="S138" t="s">
        <v>5595</v>
      </c>
      <c r="T138" t="str">
        <f t="shared" si="4"/>
        <v>03</v>
      </c>
      <c r="U138" t="s">
        <v>2359</v>
      </c>
      <c r="V138" s="23" t="s">
        <v>2360</v>
      </c>
      <c r="W138" s="23" t="s">
        <v>5925</v>
      </c>
    </row>
    <row r="139" spans="1:23">
      <c r="A139" s="23">
        <v>2138</v>
      </c>
      <c r="B139" s="7" t="s">
        <v>181</v>
      </c>
      <c r="C139" s="346" t="s">
        <v>5222</v>
      </c>
      <c r="D139" s="343" t="s">
        <v>7978</v>
      </c>
      <c r="E139" s="23" t="s">
        <v>8276</v>
      </c>
      <c r="F139" s="60">
        <f t="shared" si="5"/>
        <v>100</v>
      </c>
      <c r="G139" s="346" t="s">
        <v>1148</v>
      </c>
      <c r="H139" s="350">
        <v>3</v>
      </c>
      <c r="I139" s="20"/>
      <c r="S139" t="s">
        <v>5596</v>
      </c>
      <c r="T139" t="str">
        <f t="shared" si="4"/>
        <v>03</v>
      </c>
      <c r="U139" t="s">
        <v>2359</v>
      </c>
      <c r="V139" s="23" t="s">
        <v>2360</v>
      </c>
      <c r="W139" s="23" t="s">
        <v>5033</v>
      </c>
    </row>
    <row r="140" spans="1:23">
      <c r="A140" s="23">
        <v>2139</v>
      </c>
      <c r="B140" s="7" t="s">
        <v>182</v>
      </c>
      <c r="C140" s="346" t="s">
        <v>7690</v>
      </c>
      <c r="D140" s="343" t="s">
        <v>7979</v>
      </c>
      <c r="E140" s="23" t="s">
        <v>8276</v>
      </c>
      <c r="F140" s="60">
        <f t="shared" si="5"/>
        <v>100</v>
      </c>
      <c r="G140" s="346" t="s">
        <v>1148</v>
      </c>
      <c r="H140" s="350">
        <v>2</v>
      </c>
      <c r="I140" s="20"/>
      <c r="S140" t="s">
        <v>5597</v>
      </c>
      <c r="T140" t="str">
        <f t="shared" si="4"/>
        <v>03</v>
      </c>
      <c r="U140" t="s">
        <v>2359</v>
      </c>
      <c r="V140" s="23" t="s">
        <v>2360</v>
      </c>
      <c r="W140" s="23" t="s">
        <v>5043</v>
      </c>
    </row>
    <row r="141" spans="1:23">
      <c r="A141" s="23">
        <v>2140</v>
      </c>
      <c r="B141" s="7" t="s">
        <v>183</v>
      </c>
      <c r="C141" s="346" t="s">
        <v>2300</v>
      </c>
      <c r="D141" s="343" t="s">
        <v>7980</v>
      </c>
      <c r="E141" s="23" t="s">
        <v>8276</v>
      </c>
      <c r="F141" s="60">
        <f t="shared" si="5"/>
        <v>100</v>
      </c>
      <c r="G141" s="346" t="s">
        <v>1148</v>
      </c>
      <c r="H141" s="350" t="s">
        <v>247</v>
      </c>
      <c r="I141" s="20"/>
      <c r="S141" t="s">
        <v>5598</v>
      </c>
      <c r="T141" t="str">
        <f t="shared" si="4"/>
        <v>03</v>
      </c>
      <c r="U141" t="s">
        <v>2359</v>
      </c>
      <c r="V141" s="23" t="s">
        <v>2360</v>
      </c>
      <c r="W141" s="23" t="s">
        <v>5926</v>
      </c>
    </row>
    <row r="142" spans="1:23">
      <c r="A142" s="23">
        <v>2141</v>
      </c>
      <c r="B142" s="7" t="s">
        <v>184</v>
      </c>
      <c r="C142" s="346" t="s">
        <v>5224</v>
      </c>
      <c r="D142" s="343" t="s">
        <v>7981</v>
      </c>
      <c r="E142" s="23" t="s">
        <v>8276</v>
      </c>
      <c r="F142" s="60">
        <f t="shared" si="5"/>
        <v>100</v>
      </c>
      <c r="G142" s="346" t="s">
        <v>1148</v>
      </c>
      <c r="H142" s="350">
        <v>2</v>
      </c>
      <c r="I142" s="20"/>
      <c r="S142" t="s">
        <v>5599</v>
      </c>
      <c r="T142" t="str">
        <f t="shared" si="4"/>
        <v>03</v>
      </c>
      <c r="U142" t="s">
        <v>2359</v>
      </c>
      <c r="V142" s="23" t="s">
        <v>2360</v>
      </c>
      <c r="W142" s="23" t="s">
        <v>4702</v>
      </c>
    </row>
    <row r="143" spans="1:23">
      <c r="A143" s="23">
        <v>2142</v>
      </c>
      <c r="B143" s="7" t="s">
        <v>185</v>
      </c>
      <c r="C143" s="346" t="s">
        <v>5235</v>
      </c>
      <c r="D143" s="343" t="s">
        <v>7982</v>
      </c>
      <c r="E143" s="23" t="s">
        <v>8276</v>
      </c>
      <c r="F143" s="60">
        <f t="shared" si="5"/>
        <v>100</v>
      </c>
      <c r="G143" s="346" t="s">
        <v>1148</v>
      </c>
      <c r="H143" s="350">
        <v>4</v>
      </c>
      <c r="I143" s="20"/>
      <c r="S143" t="s">
        <v>5600</v>
      </c>
      <c r="T143" t="str">
        <f t="shared" si="4"/>
        <v>03</v>
      </c>
      <c r="U143" t="s">
        <v>2359</v>
      </c>
      <c r="V143" s="23" t="s">
        <v>2360</v>
      </c>
      <c r="W143" s="23" t="s">
        <v>5085</v>
      </c>
    </row>
    <row r="144" spans="1:23">
      <c r="A144" s="23">
        <v>2143</v>
      </c>
      <c r="B144" s="7" t="s">
        <v>186</v>
      </c>
      <c r="C144" s="346" t="s">
        <v>5243</v>
      </c>
      <c r="D144" s="343" t="s">
        <v>7983</v>
      </c>
      <c r="E144" s="23" t="s">
        <v>8276</v>
      </c>
      <c r="F144" s="60">
        <f t="shared" si="5"/>
        <v>100</v>
      </c>
      <c r="G144" s="346" t="s">
        <v>1148</v>
      </c>
      <c r="H144" s="350">
        <v>3</v>
      </c>
      <c r="I144" s="20"/>
      <c r="S144" t="s">
        <v>5601</v>
      </c>
      <c r="T144" t="str">
        <f t="shared" si="4"/>
        <v>00</v>
      </c>
      <c r="U144" t="s">
        <v>2359</v>
      </c>
      <c r="V144" s="23" t="s">
        <v>2360</v>
      </c>
      <c r="W144" s="23" t="s">
        <v>2526</v>
      </c>
    </row>
    <row r="145" spans="1:23">
      <c r="A145" s="23">
        <v>2144</v>
      </c>
      <c r="B145" s="7" t="s">
        <v>187</v>
      </c>
      <c r="C145" s="346" t="s">
        <v>5246</v>
      </c>
      <c r="D145" s="343" t="s">
        <v>7984</v>
      </c>
      <c r="E145" s="23" t="s">
        <v>8276</v>
      </c>
      <c r="F145" s="60">
        <f t="shared" si="5"/>
        <v>100</v>
      </c>
      <c r="G145" s="346" t="s">
        <v>1148</v>
      </c>
      <c r="H145" s="350">
        <v>3</v>
      </c>
      <c r="I145" s="20"/>
      <c r="S145" t="s">
        <v>5602</v>
      </c>
      <c r="T145" t="str">
        <f t="shared" si="4"/>
        <v>01</v>
      </c>
      <c r="U145" t="s">
        <v>2359</v>
      </c>
      <c r="V145" s="23" t="s">
        <v>2360</v>
      </c>
      <c r="W145" s="23" t="s">
        <v>5005</v>
      </c>
    </row>
    <row r="146" spans="1:23">
      <c r="A146" s="23">
        <v>2145</v>
      </c>
      <c r="B146" s="7" t="s">
        <v>188</v>
      </c>
      <c r="C146" s="346" t="s">
        <v>5226</v>
      </c>
      <c r="D146" s="343" t="s">
        <v>7985</v>
      </c>
      <c r="E146" s="23" t="s">
        <v>8276</v>
      </c>
      <c r="F146" s="60">
        <f t="shared" si="5"/>
        <v>100</v>
      </c>
      <c r="G146" s="346" t="s">
        <v>1148</v>
      </c>
      <c r="H146" s="350">
        <v>2</v>
      </c>
      <c r="I146" s="20"/>
      <c r="S146" t="s">
        <v>5603</v>
      </c>
      <c r="T146" t="str">
        <f t="shared" si="4"/>
        <v>02</v>
      </c>
      <c r="U146" t="s">
        <v>2359</v>
      </c>
      <c r="V146" s="23" t="s">
        <v>2360</v>
      </c>
      <c r="W146" s="23" t="s">
        <v>5088</v>
      </c>
    </row>
    <row r="147" spans="1:23">
      <c r="A147" s="23">
        <v>2146</v>
      </c>
      <c r="B147" s="7" t="s">
        <v>189</v>
      </c>
      <c r="C147" s="346" t="s">
        <v>5396</v>
      </c>
      <c r="D147" s="343" t="s">
        <v>7986</v>
      </c>
      <c r="E147" s="23" t="s">
        <v>8276</v>
      </c>
      <c r="F147" s="60">
        <f t="shared" si="5"/>
        <v>100</v>
      </c>
      <c r="G147" s="346" t="s">
        <v>1148</v>
      </c>
      <c r="H147" s="350">
        <v>2</v>
      </c>
      <c r="I147" s="20"/>
      <c r="S147" t="s">
        <v>5604</v>
      </c>
      <c r="T147" t="str">
        <f t="shared" si="4"/>
        <v>01</v>
      </c>
      <c r="U147" t="s">
        <v>2359</v>
      </c>
      <c r="V147" s="23" t="s">
        <v>2360</v>
      </c>
      <c r="W147" s="23" t="s">
        <v>5927</v>
      </c>
    </row>
    <row r="148" spans="1:23">
      <c r="A148" s="23">
        <v>2147</v>
      </c>
      <c r="B148" s="7" t="s">
        <v>190</v>
      </c>
      <c r="C148" s="346" t="s">
        <v>5405</v>
      </c>
      <c r="D148" s="343" t="s">
        <v>7987</v>
      </c>
      <c r="E148" s="23" t="s">
        <v>8276</v>
      </c>
      <c r="F148" s="60">
        <f t="shared" si="5"/>
        <v>100</v>
      </c>
      <c r="G148" s="346" t="s">
        <v>1148</v>
      </c>
      <c r="H148" s="350">
        <v>2</v>
      </c>
      <c r="I148" s="20"/>
      <c r="S148" t="s">
        <v>5605</v>
      </c>
      <c r="T148" t="str">
        <f t="shared" si="4"/>
        <v>00</v>
      </c>
      <c r="U148" t="s">
        <v>2359</v>
      </c>
      <c r="V148" s="23" t="s">
        <v>2360</v>
      </c>
      <c r="W148" s="23" t="s">
        <v>2484</v>
      </c>
    </row>
    <row r="149" spans="1:23">
      <c r="A149" s="23">
        <v>2148</v>
      </c>
      <c r="B149" s="7" t="s">
        <v>191</v>
      </c>
      <c r="C149" s="346" t="s">
        <v>7691</v>
      </c>
      <c r="D149" s="343" t="s">
        <v>7988</v>
      </c>
      <c r="E149" s="23" t="s">
        <v>8276</v>
      </c>
      <c r="F149" s="60">
        <f t="shared" si="5"/>
        <v>100</v>
      </c>
      <c r="G149" s="346" t="s">
        <v>1148</v>
      </c>
      <c r="H149" s="350">
        <v>1</v>
      </c>
      <c r="I149" s="20"/>
      <c r="S149" t="s">
        <v>5606</v>
      </c>
      <c r="T149" t="str">
        <f t="shared" si="4"/>
        <v>03</v>
      </c>
      <c r="U149" t="s">
        <v>2359</v>
      </c>
      <c r="V149" s="23" t="s">
        <v>2360</v>
      </c>
      <c r="W149" s="23" t="s">
        <v>4982</v>
      </c>
    </row>
    <row r="150" spans="1:23">
      <c r="A150" s="23">
        <v>2149</v>
      </c>
      <c r="B150" s="7" t="s">
        <v>192</v>
      </c>
      <c r="C150" s="346" t="s">
        <v>7692</v>
      </c>
      <c r="D150" s="343" t="s">
        <v>7989</v>
      </c>
      <c r="E150" s="23" t="s">
        <v>8276</v>
      </c>
      <c r="F150" s="60">
        <f t="shared" si="5"/>
        <v>100</v>
      </c>
      <c r="G150" s="346" t="s">
        <v>1148</v>
      </c>
      <c r="H150" s="350">
        <v>1</v>
      </c>
      <c r="I150" s="20"/>
      <c r="S150" t="s">
        <v>5607</v>
      </c>
      <c r="T150" t="str">
        <f t="shared" si="4"/>
        <v>04</v>
      </c>
      <c r="U150" t="s">
        <v>2359</v>
      </c>
      <c r="V150" s="23" t="s">
        <v>2360</v>
      </c>
      <c r="W150" s="23" t="s">
        <v>5928</v>
      </c>
    </row>
    <row r="151" spans="1:23">
      <c r="A151" s="23">
        <v>2150</v>
      </c>
      <c r="B151" s="7" t="s">
        <v>193</v>
      </c>
      <c r="C151" s="346" t="s">
        <v>7693</v>
      </c>
      <c r="D151" s="343" t="s">
        <v>7990</v>
      </c>
      <c r="E151" s="23" t="s">
        <v>8276</v>
      </c>
      <c r="F151" s="60">
        <f t="shared" si="5"/>
        <v>100</v>
      </c>
      <c r="G151" s="346" t="s">
        <v>1148</v>
      </c>
      <c r="H151" s="350">
        <v>1</v>
      </c>
      <c r="I151" s="20"/>
      <c r="S151" t="s">
        <v>5608</v>
      </c>
      <c r="T151" t="str">
        <f t="shared" si="4"/>
        <v>03</v>
      </c>
      <c r="U151" t="s">
        <v>2359</v>
      </c>
      <c r="V151" s="23" t="s">
        <v>2360</v>
      </c>
      <c r="W151" s="23" t="s">
        <v>5929</v>
      </c>
    </row>
    <row r="152" spans="1:23">
      <c r="A152" s="23">
        <v>2151</v>
      </c>
      <c r="B152" s="7" t="s">
        <v>194</v>
      </c>
      <c r="C152" s="346" t="s">
        <v>7694</v>
      </c>
      <c r="D152" s="343" t="s">
        <v>7991</v>
      </c>
      <c r="E152" s="23" t="s">
        <v>8276</v>
      </c>
      <c r="F152" s="60">
        <f t="shared" si="5"/>
        <v>100</v>
      </c>
      <c r="G152" s="346" t="s">
        <v>1148</v>
      </c>
      <c r="H152" s="350">
        <v>1</v>
      </c>
      <c r="I152" s="20"/>
      <c r="S152" t="s">
        <v>5609</v>
      </c>
      <c r="T152" t="str">
        <f t="shared" si="4"/>
        <v>03</v>
      </c>
      <c r="U152" t="s">
        <v>2359</v>
      </c>
      <c r="V152" s="23" t="s">
        <v>2360</v>
      </c>
      <c r="W152" s="23" t="s">
        <v>4986</v>
      </c>
    </row>
    <row r="153" spans="1:23">
      <c r="A153" s="23">
        <v>2152</v>
      </c>
      <c r="B153" s="7" t="s">
        <v>195</v>
      </c>
      <c r="C153" s="346" t="s">
        <v>7695</v>
      </c>
      <c r="D153" s="343" t="s">
        <v>7992</v>
      </c>
      <c r="E153" s="23" t="s">
        <v>8276</v>
      </c>
      <c r="F153" s="60">
        <f t="shared" si="5"/>
        <v>100</v>
      </c>
      <c r="G153" s="346" t="s">
        <v>1148</v>
      </c>
      <c r="H153" s="350">
        <v>1</v>
      </c>
      <c r="I153" s="20"/>
      <c r="S153" t="s">
        <v>5610</v>
      </c>
      <c r="T153" t="str">
        <f t="shared" si="4"/>
        <v>03</v>
      </c>
      <c r="U153" t="s">
        <v>2359</v>
      </c>
      <c r="V153" s="23" t="s">
        <v>2360</v>
      </c>
      <c r="W153" s="23" t="s">
        <v>5119</v>
      </c>
    </row>
    <row r="154" spans="1:23">
      <c r="A154" s="23">
        <v>2153</v>
      </c>
      <c r="B154" s="7" t="s">
        <v>196</v>
      </c>
      <c r="C154" s="346" t="s">
        <v>7696</v>
      </c>
      <c r="D154" s="343" t="s">
        <v>7993</v>
      </c>
      <c r="E154" s="23" t="s">
        <v>8276</v>
      </c>
      <c r="F154" s="60">
        <f t="shared" si="5"/>
        <v>100</v>
      </c>
      <c r="G154" s="346" t="s">
        <v>1148</v>
      </c>
      <c r="H154" s="350">
        <v>1</v>
      </c>
      <c r="I154" s="20"/>
      <c r="S154" t="s">
        <v>5611</v>
      </c>
      <c r="T154" t="str">
        <f t="shared" si="4"/>
        <v>98</v>
      </c>
      <c r="U154" t="s">
        <v>2359</v>
      </c>
      <c r="V154" s="23" t="s">
        <v>2360</v>
      </c>
      <c r="W154" s="23" t="s">
        <v>2387</v>
      </c>
    </row>
    <row r="155" spans="1:23">
      <c r="A155" s="23">
        <v>2154</v>
      </c>
      <c r="B155" s="7" t="s">
        <v>197</v>
      </c>
      <c r="C155" s="346" t="s">
        <v>7697</v>
      </c>
      <c r="D155" s="343" t="s">
        <v>7994</v>
      </c>
      <c r="E155" s="23" t="s">
        <v>8276</v>
      </c>
      <c r="F155" s="60">
        <f t="shared" si="5"/>
        <v>100</v>
      </c>
      <c r="G155" s="346" t="s">
        <v>1148</v>
      </c>
      <c r="H155" s="350">
        <v>1</v>
      </c>
      <c r="I155" s="20"/>
      <c r="S155" t="s">
        <v>5612</v>
      </c>
      <c r="T155" t="str">
        <f t="shared" si="4"/>
        <v>00</v>
      </c>
      <c r="U155" t="s">
        <v>2359</v>
      </c>
      <c r="V155" s="23" t="s">
        <v>2360</v>
      </c>
      <c r="W155" s="23" t="s">
        <v>2502</v>
      </c>
    </row>
    <row r="156" spans="1:23">
      <c r="A156" s="23">
        <v>2155</v>
      </c>
      <c r="B156" s="7" t="s">
        <v>199</v>
      </c>
      <c r="C156" s="346" t="s">
        <v>7698</v>
      </c>
      <c r="D156" s="343" t="s">
        <v>7995</v>
      </c>
      <c r="E156" s="23" t="s">
        <v>8276</v>
      </c>
      <c r="F156" s="60">
        <f t="shared" si="5"/>
        <v>100</v>
      </c>
      <c r="G156" s="346" t="s">
        <v>1148</v>
      </c>
      <c r="H156" s="350">
        <v>1</v>
      </c>
      <c r="I156" s="20"/>
      <c r="S156" t="s">
        <v>5613</v>
      </c>
      <c r="T156" t="str">
        <f t="shared" si="4"/>
        <v>00</v>
      </c>
      <c r="U156" t="s">
        <v>2359</v>
      </c>
      <c r="V156" s="23" t="s">
        <v>2360</v>
      </c>
      <c r="W156" s="23" t="s">
        <v>2525</v>
      </c>
    </row>
    <row r="157" spans="1:23">
      <c r="A157" s="23">
        <v>2156</v>
      </c>
      <c r="B157" s="7" t="s">
        <v>200</v>
      </c>
      <c r="C157" s="346" t="s">
        <v>7699</v>
      </c>
      <c r="D157" s="343" t="s">
        <v>7996</v>
      </c>
      <c r="E157" s="23" t="s">
        <v>8276</v>
      </c>
      <c r="F157" s="60">
        <f t="shared" si="5"/>
        <v>100</v>
      </c>
      <c r="G157" s="346" t="s">
        <v>1172</v>
      </c>
      <c r="H157" s="350">
        <v>1</v>
      </c>
      <c r="I157" s="20"/>
      <c r="S157" t="s">
        <v>5614</v>
      </c>
      <c r="T157" t="str">
        <f t="shared" si="4"/>
        <v>00</v>
      </c>
      <c r="U157" t="s">
        <v>2359</v>
      </c>
      <c r="V157" s="23" t="s">
        <v>2360</v>
      </c>
      <c r="W157" s="23" t="s">
        <v>2487</v>
      </c>
    </row>
    <row r="158" spans="1:23">
      <c r="A158" s="23">
        <v>2157</v>
      </c>
      <c r="B158" s="7" t="s">
        <v>201</v>
      </c>
      <c r="C158" s="346" t="s">
        <v>5255</v>
      </c>
      <c r="D158" s="343" t="s">
        <v>7997</v>
      </c>
      <c r="E158" s="23" t="s">
        <v>8276</v>
      </c>
      <c r="F158" s="60">
        <f t="shared" si="5"/>
        <v>100</v>
      </c>
      <c r="G158" s="346" t="s">
        <v>1172</v>
      </c>
      <c r="H158" s="350">
        <v>2</v>
      </c>
      <c r="I158" s="20"/>
      <c r="S158" t="s">
        <v>5615</v>
      </c>
      <c r="T158" t="str">
        <f t="shared" si="4"/>
        <v>00</v>
      </c>
      <c r="U158" t="s">
        <v>2359</v>
      </c>
      <c r="V158" s="23" t="s">
        <v>2360</v>
      </c>
      <c r="W158" s="23" t="s">
        <v>2513</v>
      </c>
    </row>
    <row r="159" spans="1:23">
      <c r="A159" s="23">
        <v>2158</v>
      </c>
      <c r="B159" s="7" t="s">
        <v>202</v>
      </c>
      <c r="C159" s="346" t="s">
        <v>5252</v>
      </c>
      <c r="D159" s="343" t="s">
        <v>7998</v>
      </c>
      <c r="E159" s="23" t="s">
        <v>8276</v>
      </c>
      <c r="F159" s="60">
        <f t="shared" si="5"/>
        <v>100</v>
      </c>
      <c r="G159" s="346" t="s">
        <v>1172</v>
      </c>
      <c r="H159" s="350">
        <v>3</v>
      </c>
      <c r="I159" s="20"/>
      <c r="S159" t="s">
        <v>5616</v>
      </c>
      <c r="T159" t="str">
        <f t="shared" si="4"/>
        <v>00</v>
      </c>
      <c r="U159" t="s">
        <v>2359</v>
      </c>
      <c r="V159" s="23" t="s">
        <v>2360</v>
      </c>
      <c r="W159" s="23" t="s">
        <v>2408</v>
      </c>
    </row>
    <row r="160" spans="1:23">
      <c r="A160" s="23">
        <v>2159</v>
      </c>
      <c r="B160" s="7" t="s">
        <v>203</v>
      </c>
      <c r="C160" s="346" t="s">
        <v>5254</v>
      </c>
      <c r="D160" s="343" t="s">
        <v>7999</v>
      </c>
      <c r="E160" s="23" t="s">
        <v>8276</v>
      </c>
      <c r="F160" s="60">
        <f t="shared" si="5"/>
        <v>100</v>
      </c>
      <c r="G160" s="346" t="s">
        <v>1172</v>
      </c>
      <c r="H160" s="350">
        <v>3</v>
      </c>
      <c r="I160" s="20"/>
      <c r="S160" t="s">
        <v>5617</v>
      </c>
      <c r="T160" t="str">
        <f t="shared" si="4"/>
        <v>01</v>
      </c>
      <c r="U160" t="s">
        <v>2359</v>
      </c>
      <c r="V160" s="23" t="s">
        <v>2360</v>
      </c>
      <c r="W160" s="23" t="s">
        <v>2523</v>
      </c>
    </row>
    <row r="161" spans="1:23">
      <c r="A161" s="23">
        <v>2160</v>
      </c>
      <c r="B161" s="7" t="s">
        <v>204</v>
      </c>
      <c r="C161" s="346" t="s">
        <v>7700</v>
      </c>
      <c r="D161" s="343" t="s">
        <v>8000</v>
      </c>
      <c r="E161" s="23" t="s">
        <v>8276</v>
      </c>
      <c r="F161" s="60">
        <f t="shared" si="5"/>
        <v>100</v>
      </c>
      <c r="G161" s="346" t="s">
        <v>1172</v>
      </c>
      <c r="H161" s="350">
        <v>1</v>
      </c>
      <c r="I161" s="20"/>
      <c r="S161" t="s">
        <v>5618</v>
      </c>
      <c r="T161" t="str">
        <f t="shared" si="4"/>
        <v>00</v>
      </c>
      <c r="U161" t="s">
        <v>2359</v>
      </c>
      <c r="V161" s="23" t="s">
        <v>2360</v>
      </c>
      <c r="W161" s="23" t="s">
        <v>2456</v>
      </c>
    </row>
    <row r="162" spans="1:23">
      <c r="A162" s="23">
        <v>2161</v>
      </c>
      <c r="B162" s="7" t="s">
        <v>205</v>
      </c>
      <c r="C162" s="346" t="s">
        <v>7701</v>
      </c>
      <c r="D162" s="343" t="s">
        <v>8001</v>
      </c>
      <c r="E162" s="23" t="s">
        <v>8276</v>
      </c>
      <c r="F162" s="60">
        <f t="shared" si="5"/>
        <v>100</v>
      </c>
      <c r="G162" s="346" t="s">
        <v>1172</v>
      </c>
      <c r="H162" s="350">
        <v>1</v>
      </c>
      <c r="I162" s="20"/>
      <c r="S162" t="s">
        <v>5619</v>
      </c>
      <c r="T162" t="str">
        <f t="shared" si="4"/>
        <v>02</v>
      </c>
      <c r="U162" t="s">
        <v>2359</v>
      </c>
      <c r="V162" s="23" t="s">
        <v>2360</v>
      </c>
      <c r="W162" s="23" t="s">
        <v>4997</v>
      </c>
    </row>
    <row r="163" spans="1:23">
      <c r="A163" s="23">
        <v>2162</v>
      </c>
      <c r="B163" s="7" t="s">
        <v>206</v>
      </c>
      <c r="C163" s="346" t="s">
        <v>5423</v>
      </c>
      <c r="D163" s="343" t="s">
        <v>8002</v>
      </c>
      <c r="E163" s="23" t="s">
        <v>8276</v>
      </c>
      <c r="F163" s="60">
        <f t="shared" si="5"/>
        <v>100</v>
      </c>
      <c r="G163" s="346" t="s">
        <v>1172</v>
      </c>
      <c r="H163" s="350">
        <v>1</v>
      </c>
      <c r="I163" s="20"/>
      <c r="S163" t="s">
        <v>5620</v>
      </c>
      <c r="T163" t="str">
        <f t="shared" si="4"/>
        <v>01</v>
      </c>
      <c r="U163" t="s">
        <v>2359</v>
      </c>
      <c r="V163" s="23" t="s">
        <v>2360</v>
      </c>
      <c r="W163" s="23" t="s">
        <v>5930</v>
      </c>
    </row>
    <row r="164" spans="1:23">
      <c r="A164" s="23">
        <v>2163</v>
      </c>
      <c r="B164" s="7" t="s">
        <v>207</v>
      </c>
      <c r="C164" s="346" t="s">
        <v>5422</v>
      </c>
      <c r="D164" s="343" t="s">
        <v>8003</v>
      </c>
      <c r="E164" s="23" t="s">
        <v>8276</v>
      </c>
      <c r="F164" s="60">
        <f t="shared" si="5"/>
        <v>100</v>
      </c>
      <c r="G164" s="346" t="s">
        <v>1172</v>
      </c>
      <c r="H164" s="350">
        <v>1</v>
      </c>
      <c r="I164" s="20"/>
      <c r="S164" t="s">
        <v>5621</v>
      </c>
      <c r="T164" t="str">
        <f t="shared" si="4"/>
        <v>01</v>
      </c>
      <c r="U164" t="s">
        <v>2359</v>
      </c>
      <c r="V164" s="23" t="s">
        <v>2360</v>
      </c>
      <c r="W164" s="23" t="s">
        <v>5931</v>
      </c>
    </row>
    <row r="165" spans="1:23">
      <c r="A165" s="23">
        <v>2164</v>
      </c>
      <c r="B165" s="7" t="s">
        <v>208</v>
      </c>
      <c r="C165" s="346" t="s">
        <v>5253</v>
      </c>
      <c r="D165" s="343" t="s">
        <v>8004</v>
      </c>
      <c r="E165" s="23" t="s">
        <v>8276</v>
      </c>
      <c r="F165" s="60">
        <f t="shared" si="5"/>
        <v>100</v>
      </c>
      <c r="G165" s="346" t="s">
        <v>1172</v>
      </c>
      <c r="H165" s="350">
        <v>3</v>
      </c>
      <c r="I165" s="20"/>
      <c r="S165" t="s">
        <v>5622</v>
      </c>
      <c r="T165" t="str">
        <f t="shared" si="4"/>
        <v>01</v>
      </c>
      <c r="U165" t="s">
        <v>2359</v>
      </c>
      <c r="V165" s="23" t="s">
        <v>2360</v>
      </c>
      <c r="W165" s="23" t="s">
        <v>5932</v>
      </c>
    </row>
    <row r="166" spans="1:23">
      <c r="A166" s="23">
        <v>2165</v>
      </c>
      <c r="B166" s="7" t="s">
        <v>209</v>
      </c>
      <c r="C166" s="346" t="s">
        <v>5256</v>
      </c>
      <c r="D166" s="343" t="s">
        <v>8005</v>
      </c>
      <c r="E166" s="23" t="s">
        <v>8276</v>
      </c>
      <c r="F166" s="60">
        <f t="shared" si="5"/>
        <v>100</v>
      </c>
      <c r="G166" s="346" t="s">
        <v>1155</v>
      </c>
      <c r="H166" s="350">
        <v>4</v>
      </c>
      <c r="I166" s="20"/>
      <c r="S166" t="s">
        <v>5623</v>
      </c>
      <c r="T166" t="str">
        <f t="shared" si="4"/>
        <v>01</v>
      </c>
      <c r="U166" t="s">
        <v>2359</v>
      </c>
      <c r="V166" s="23" t="s">
        <v>2360</v>
      </c>
      <c r="W166" s="23" t="s">
        <v>4757</v>
      </c>
    </row>
    <row r="167" spans="1:23">
      <c r="A167" s="23">
        <v>2166</v>
      </c>
      <c r="B167" s="7" t="s">
        <v>210</v>
      </c>
      <c r="C167" s="346" t="s">
        <v>5257</v>
      </c>
      <c r="D167" s="343" t="s">
        <v>8006</v>
      </c>
      <c r="E167" s="23" t="s">
        <v>8276</v>
      </c>
      <c r="F167" s="60">
        <f t="shared" si="5"/>
        <v>100</v>
      </c>
      <c r="G167" s="346" t="s">
        <v>1155</v>
      </c>
      <c r="H167" s="350">
        <v>4</v>
      </c>
      <c r="I167" s="20"/>
      <c r="S167" t="s">
        <v>5624</v>
      </c>
      <c r="T167" t="str">
        <f t="shared" si="4"/>
        <v>01</v>
      </c>
      <c r="U167" t="s">
        <v>2359</v>
      </c>
      <c r="V167" s="23" t="s">
        <v>2360</v>
      </c>
      <c r="W167" s="23" t="s">
        <v>4831</v>
      </c>
    </row>
    <row r="168" spans="1:23">
      <c r="A168" s="23">
        <v>2167</v>
      </c>
      <c r="B168" s="7" t="s">
        <v>211</v>
      </c>
      <c r="C168" s="346" t="s">
        <v>5258</v>
      </c>
      <c r="D168" s="343" t="s">
        <v>8007</v>
      </c>
      <c r="E168" s="23" t="s">
        <v>8276</v>
      </c>
      <c r="F168" s="60">
        <f t="shared" si="5"/>
        <v>100</v>
      </c>
      <c r="G168" s="346" t="s">
        <v>1155</v>
      </c>
      <c r="H168" s="350">
        <v>3</v>
      </c>
      <c r="I168" s="20"/>
      <c r="S168" t="s">
        <v>5625</v>
      </c>
      <c r="T168" t="str">
        <f t="shared" si="4"/>
        <v>01</v>
      </c>
      <c r="U168" t="s">
        <v>2359</v>
      </c>
      <c r="V168" s="23" t="s">
        <v>2360</v>
      </c>
      <c r="W168" s="23" t="s">
        <v>4631</v>
      </c>
    </row>
    <row r="169" spans="1:23">
      <c r="A169" s="23">
        <v>2168</v>
      </c>
      <c r="B169" s="7" t="s">
        <v>212</v>
      </c>
      <c r="C169" s="346" t="s">
        <v>5259</v>
      </c>
      <c r="D169" s="343" t="s">
        <v>8008</v>
      </c>
      <c r="E169" s="23" t="s">
        <v>8276</v>
      </c>
      <c r="F169" s="60">
        <f t="shared" si="5"/>
        <v>100</v>
      </c>
      <c r="G169" s="346" t="s">
        <v>1155</v>
      </c>
      <c r="H169" s="350">
        <v>3</v>
      </c>
      <c r="I169" s="20"/>
      <c r="S169" t="s">
        <v>5626</v>
      </c>
      <c r="T169" t="str">
        <f t="shared" si="4"/>
        <v>02</v>
      </c>
      <c r="U169" t="s">
        <v>2359</v>
      </c>
      <c r="V169" s="23" t="s">
        <v>2360</v>
      </c>
      <c r="W169" s="23" t="s">
        <v>5933</v>
      </c>
    </row>
    <row r="170" spans="1:23">
      <c r="A170" s="23">
        <v>2169</v>
      </c>
      <c r="B170" s="7" t="s">
        <v>213</v>
      </c>
      <c r="C170" s="346" t="s">
        <v>5260</v>
      </c>
      <c r="D170" s="343" t="s">
        <v>8009</v>
      </c>
      <c r="E170" s="23" t="s">
        <v>8276</v>
      </c>
      <c r="F170" s="60">
        <f t="shared" si="5"/>
        <v>100</v>
      </c>
      <c r="G170" s="346" t="s">
        <v>1155</v>
      </c>
      <c r="H170" s="350">
        <v>3</v>
      </c>
      <c r="I170" s="20"/>
      <c r="S170" t="s">
        <v>5627</v>
      </c>
      <c r="T170" t="str">
        <f t="shared" si="4"/>
        <v>02</v>
      </c>
      <c r="U170" t="s">
        <v>2359</v>
      </c>
      <c r="V170" s="23" t="s">
        <v>2360</v>
      </c>
      <c r="W170" s="23" t="s">
        <v>5934</v>
      </c>
    </row>
    <row r="171" spans="1:23">
      <c r="A171" s="23">
        <v>2170</v>
      </c>
      <c r="B171" s="7" t="s">
        <v>214</v>
      </c>
      <c r="C171" s="346" t="s">
        <v>5261</v>
      </c>
      <c r="D171" s="343" t="s">
        <v>8010</v>
      </c>
      <c r="E171" s="23" t="s">
        <v>8276</v>
      </c>
      <c r="F171" s="60">
        <f t="shared" si="5"/>
        <v>100</v>
      </c>
      <c r="G171" s="346" t="s">
        <v>1155</v>
      </c>
      <c r="H171" s="350">
        <v>3</v>
      </c>
      <c r="I171" s="20"/>
      <c r="S171" t="s">
        <v>5628</v>
      </c>
      <c r="T171" t="str">
        <f t="shared" si="4"/>
        <v>03</v>
      </c>
      <c r="U171" t="s">
        <v>2359</v>
      </c>
      <c r="V171" s="23" t="s">
        <v>2360</v>
      </c>
      <c r="W171" s="23" t="s">
        <v>4765</v>
      </c>
    </row>
    <row r="172" spans="1:23">
      <c r="A172" s="23">
        <v>2171</v>
      </c>
      <c r="B172" s="7" t="s">
        <v>215</v>
      </c>
      <c r="C172" s="346" t="s">
        <v>5262</v>
      </c>
      <c r="D172" s="343" t="s">
        <v>8011</v>
      </c>
      <c r="E172" s="23" t="s">
        <v>8276</v>
      </c>
      <c r="F172" s="60">
        <f t="shared" si="5"/>
        <v>100</v>
      </c>
      <c r="G172" s="346" t="s">
        <v>1155</v>
      </c>
      <c r="H172" s="350">
        <v>3</v>
      </c>
      <c r="I172" s="20"/>
      <c r="S172" t="s">
        <v>5629</v>
      </c>
      <c r="T172" t="str">
        <f t="shared" si="4"/>
        <v>02</v>
      </c>
      <c r="U172" t="s">
        <v>2359</v>
      </c>
      <c r="V172" s="23" t="s">
        <v>2360</v>
      </c>
      <c r="W172" s="23" t="s">
        <v>5935</v>
      </c>
    </row>
    <row r="173" spans="1:23">
      <c r="A173" s="23">
        <v>2172</v>
      </c>
      <c r="B173" s="7" t="s">
        <v>216</v>
      </c>
      <c r="C173" s="346" t="s">
        <v>5263</v>
      </c>
      <c r="D173" s="343" t="s">
        <v>8012</v>
      </c>
      <c r="E173" s="23" t="s">
        <v>8276</v>
      </c>
      <c r="F173" s="60">
        <f t="shared" si="5"/>
        <v>100</v>
      </c>
      <c r="G173" s="346" t="s">
        <v>1155</v>
      </c>
      <c r="H173" s="350">
        <v>2</v>
      </c>
      <c r="I173" s="20"/>
      <c r="S173" t="s">
        <v>5630</v>
      </c>
      <c r="T173" t="str">
        <f t="shared" si="4"/>
        <v>02</v>
      </c>
      <c r="U173" t="s">
        <v>2359</v>
      </c>
      <c r="V173" s="23" t="s">
        <v>2360</v>
      </c>
      <c r="W173" s="23" t="s">
        <v>4749</v>
      </c>
    </row>
    <row r="174" spans="1:23">
      <c r="A174" s="23">
        <v>2173</v>
      </c>
      <c r="B174" s="7" t="s">
        <v>217</v>
      </c>
      <c r="C174" s="346" t="s">
        <v>5264</v>
      </c>
      <c r="D174" s="343" t="s">
        <v>8013</v>
      </c>
      <c r="E174" s="23" t="s">
        <v>8276</v>
      </c>
      <c r="F174" s="60">
        <f t="shared" si="5"/>
        <v>100</v>
      </c>
      <c r="G174" s="346" t="s">
        <v>1155</v>
      </c>
      <c r="H174" s="350">
        <v>2</v>
      </c>
      <c r="I174" s="20"/>
      <c r="S174" t="s">
        <v>5631</v>
      </c>
      <c r="T174" t="str">
        <f t="shared" si="4"/>
        <v>02</v>
      </c>
      <c r="U174" t="s">
        <v>2359</v>
      </c>
      <c r="V174" s="23" t="s">
        <v>2360</v>
      </c>
      <c r="W174" s="23" t="s">
        <v>4785</v>
      </c>
    </row>
    <row r="175" spans="1:23">
      <c r="A175" s="23">
        <v>2174</v>
      </c>
      <c r="B175" s="7" t="s">
        <v>218</v>
      </c>
      <c r="C175" s="346" t="s">
        <v>5265</v>
      </c>
      <c r="D175" s="343" t="s">
        <v>8014</v>
      </c>
      <c r="E175" s="23" t="s">
        <v>8276</v>
      </c>
      <c r="F175" s="60">
        <f t="shared" si="5"/>
        <v>100</v>
      </c>
      <c r="G175" s="346" t="s">
        <v>1155</v>
      </c>
      <c r="H175" s="350">
        <v>2</v>
      </c>
      <c r="I175" s="20"/>
      <c r="S175" t="s">
        <v>5632</v>
      </c>
      <c r="T175" t="str">
        <f t="shared" si="4"/>
        <v>02</v>
      </c>
      <c r="U175" t="s">
        <v>2359</v>
      </c>
      <c r="V175" s="23" t="s">
        <v>2360</v>
      </c>
      <c r="W175" s="23" t="s">
        <v>4734</v>
      </c>
    </row>
    <row r="176" spans="1:23">
      <c r="A176" s="23">
        <v>2175</v>
      </c>
      <c r="B176" s="7" t="s">
        <v>219</v>
      </c>
      <c r="C176" s="346" t="s">
        <v>5266</v>
      </c>
      <c r="D176" s="343" t="s">
        <v>8015</v>
      </c>
      <c r="E176" s="23" t="s">
        <v>8276</v>
      </c>
      <c r="F176" s="60">
        <f t="shared" si="5"/>
        <v>100</v>
      </c>
      <c r="G176" s="346" t="s">
        <v>1155</v>
      </c>
      <c r="H176" s="350">
        <v>2</v>
      </c>
      <c r="I176" s="20"/>
      <c r="S176" t="s">
        <v>5633</v>
      </c>
      <c r="T176" t="str">
        <f t="shared" si="4"/>
        <v>02</v>
      </c>
      <c r="U176" t="s">
        <v>2359</v>
      </c>
      <c r="V176" s="23" t="s">
        <v>2360</v>
      </c>
      <c r="W176" s="23" t="s">
        <v>4943</v>
      </c>
    </row>
    <row r="177" spans="1:23">
      <c r="A177" s="23">
        <v>2176</v>
      </c>
      <c r="B177" s="7" t="s">
        <v>220</v>
      </c>
      <c r="C177" s="346" t="s">
        <v>5267</v>
      </c>
      <c r="D177" s="343" t="s">
        <v>8016</v>
      </c>
      <c r="E177" s="23" t="s">
        <v>8276</v>
      </c>
      <c r="F177" s="60">
        <f t="shared" si="5"/>
        <v>100</v>
      </c>
      <c r="G177" s="346" t="s">
        <v>1155</v>
      </c>
      <c r="H177" s="350">
        <v>2</v>
      </c>
      <c r="I177" s="20"/>
      <c r="S177" t="s">
        <v>5634</v>
      </c>
      <c r="T177" t="str">
        <f t="shared" si="4"/>
        <v>02</v>
      </c>
      <c r="U177" t="s">
        <v>2359</v>
      </c>
      <c r="V177" s="23" t="s">
        <v>2360</v>
      </c>
      <c r="W177" s="23" t="s">
        <v>5936</v>
      </c>
    </row>
    <row r="178" spans="1:23">
      <c r="A178" s="23">
        <v>2177</v>
      </c>
      <c r="B178" s="7" t="s">
        <v>221</v>
      </c>
      <c r="C178" s="346" t="s">
        <v>5268</v>
      </c>
      <c r="D178" s="343" t="s">
        <v>8017</v>
      </c>
      <c r="E178" s="23" t="s">
        <v>8276</v>
      </c>
      <c r="F178" s="60">
        <f t="shared" si="5"/>
        <v>100</v>
      </c>
      <c r="G178" s="346" t="s">
        <v>1155</v>
      </c>
      <c r="H178" s="350">
        <v>2</v>
      </c>
      <c r="I178" s="20"/>
      <c r="S178" t="s">
        <v>5635</v>
      </c>
      <c r="T178" t="str">
        <f t="shared" si="4"/>
        <v>02</v>
      </c>
      <c r="U178" t="s">
        <v>2359</v>
      </c>
      <c r="V178" s="23" t="s">
        <v>2360</v>
      </c>
      <c r="W178" s="23" t="s">
        <v>5937</v>
      </c>
    </row>
    <row r="179" spans="1:23">
      <c r="A179" s="23">
        <v>2178</v>
      </c>
      <c r="B179" s="7" t="s">
        <v>222</v>
      </c>
      <c r="C179" s="346" t="s">
        <v>5269</v>
      </c>
      <c r="D179" s="343" t="s">
        <v>8018</v>
      </c>
      <c r="E179" s="23" t="s">
        <v>8276</v>
      </c>
      <c r="F179" s="60">
        <f t="shared" si="5"/>
        <v>100</v>
      </c>
      <c r="G179" s="346" t="s">
        <v>1155</v>
      </c>
      <c r="H179" s="350">
        <v>2</v>
      </c>
      <c r="I179" s="20"/>
      <c r="S179" t="s">
        <v>5636</v>
      </c>
      <c r="T179" t="str">
        <f t="shared" si="4"/>
        <v>03</v>
      </c>
      <c r="U179" t="s">
        <v>2359</v>
      </c>
      <c r="V179" s="23" t="s">
        <v>2360</v>
      </c>
      <c r="W179" s="23" t="s">
        <v>4712</v>
      </c>
    </row>
    <row r="180" spans="1:23">
      <c r="A180" s="23">
        <v>2179</v>
      </c>
      <c r="B180" s="7" t="s">
        <v>223</v>
      </c>
      <c r="C180" s="346" t="s">
        <v>5270</v>
      </c>
      <c r="D180" s="343" t="s">
        <v>8019</v>
      </c>
      <c r="E180" s="23" t="s">
        <v>8276</v>
      </c>
      <c r="F180" s="60">
        <f t="shared" si="5"/>
        <v>100</v>
      </c>
      <c r="G180" s="346" t="s">
        <v>1155</v>
      </c>
      <c r="H180" s="350">
        <v>2</v>
      </c>
      <c r="I180" s="20"/>
      <c r="S180" t="s">
        <v>5637</v>
      </c>
      <c r="T180" t="str">
        <f t="shared" si="4"/>
        <v>03</v>
      </c>
      <c r="U180" t="s">
        <v>2359</v>
      </c>
      <c r="V180" s="23" t="s">
        <v>2360</v>
      </c>
      <c r="W180" s="23" t="s">
        <v>4697</v>
      </c>
    </row>
    <row r="181" spans="1:23">
      <c r="A181" s="23">
        <v>2180</v>
      </c>
      <c r="B181" s="7" t="s">
        <v>224</v>
      </c>
      <c r="C181" s="346" t="s">
        <v>5271</v>
      </c>
      <c r="D181" s="343" t="s">
        <v>8020</v>
      </c>
      <c r="E181" s="23" t="s">
        <v>8276</v>
      </c>
      <c r="F181" s="60">
        <f t="shared" si="5"/>
        <v>100</v>
      </c>
      <c r="G181" s="346" t="s">
        <v>1155</v>
      </c>
      <c r="H181" s="350">
        <v>2</v>
      </c>
      <c r="I181" s="20"/>
      <c r="S181" t="s">
        <v>5638</v>
      </c>
      <c r="T181" t="str">
        <f t="shared" si="4"/>
        <v>04</v>
      </c>
      <c r="U181" t="s">
        <v>2359</v>
      </c>
      <c r="V181" s="23" t="s">
        <v>2360</v>
      </c>
      <c r="W181" s="23" t="s">
        <v>5938</v>
      </c>
    </row>
    <row r="182" spans="1:23">
      <c r="A182" s="23">
        <v>2181</v>
      </c>
      <c r="B182" s="7" t="s">
        <v>225</v>
      </c>
      <c r="C182" s="346" t="s">
        <v>5272</v>
      </c>
      <c r="D182" s="343" t="s">
        <v>8021</v>
      </c>
      <c r="E182" s="23" t="s">
        <v>8276</v>
      </c>
      <c r="F182" s="60">
        <f t="shared" si="5"/>
        <v>100</v>
      </c>
      <c r="G182" s="346" t="s">
        <v>1155</v>
      </c>
      <c r="H182" s="350">
        <v>2</v>
      </c>
      <c r="I182" s="20"/>
      <c r="S182" t="s">
        <v>5639</v>
      </c>
      <c r="T182" t="str">
        <f t="shared" si="4"/>
        <v>02</v>
      </c>
      <c r="U182" t="s">
        <v>2359</v>
      </c>
      <c r="V182" s="23" t="s">
        <v>2360</v>
      </c>
      <c r="W182" s="23" t="s">
        <v>4607</v>
      </c>
    </row>
    <row r="183" spans="1:23">
      <c r="A183" s="23">
        <v>2182</v>
      </c>
      <c r="B183" s="7" t="s">
        <v>226</v>
      </c>
      <c r="C183" s="346" t="s">
        <v>7702</v>
      </c>
      <c r="D183" s="343" t="s">
        <v>8022</v>
      </c>
      <c r="E183" s="23" t="s">
        <v>8276</v>
      </c>
      <c r="F183" s="60">
        <f t="shared" si="5"/>
        <v>100</v>
      </c>
      <c r="G183" s="346" t="s">
        <v>1155</v>
      </c>
      <c r="H183" s="350">
        <v>1</v>
      </c>
      <c r="I183" s="20"/>
      <c r="S183" t="s">
        <v>5640</v>
      </c>
      <c r="T183" t="str">
        <f t="shared" si="4"/>
        <v>02</v>
      </c>
      <c r="U183" t="s">
        <v>2359</v>
      </c>
      <c r="V183" s="23" t="s">
        <v>2360</v>
      </c>
      <c r="W183" s="23" t="s">
        <v>4682</v>
      </c>
    </row>
    <row r="184" spans="1:23">
      <c r="A184" s="23">
        <v>2183</v>
      </c>
      <c r="B184" s="7" t="s">
        <v>227</v>
      </c>
      <c r="C184" s="346" t="s">
        <v>7703</v>
      </c>
      <c r="D184" s="343" t="s">
        <v>8023</v>
      </c>
      <c r="E184" s="23" t="s">
        <v>8276</v>
      </c>
      <c r="F184" s="60">
        <f t="shared" si="5"/>
        <v>100</v>
      </c>
      <c r="G184" s="346" t="s">
        <v>1155</v>
      </c>
      <c r="H184" s="350">
        <v>1</v>
      </c>
      <c r="I184" s="20"/>
      <c r="S184" t="s">
        <v>5641</v>
      </c>
      <c r="T184" t="str">
        <f t="shared" si="4"/>
        <v>02</v>
      </c>
      <c r="U184" t="s">
        <v>2359</v>
      </c>
      <c r="V184" s="23" t="s">
        <v>2360</v>
      </c>
      <c r="W184" s="23" t="s">
        <v>4806</v>
      </c>
    </row>
    <row r="185" spans="1:23">
      <c r="A185" s="23">
        <v>2184</v>
      </c>
      <c r="B185" s="7" t="s">
        <v>228</v>
      </c>
      <c r="C185" s="346" t="s">
        <v>7704</v>
      </c>
      <c r="D185" s="343" t="s">
        <v>8024</v>
      </c>
      <c r="E185" s="23" t="s">
        <v>8276</v>
      </c>
      <c r="F185" s="60">
        <f t="shared" si="5"/>
        <v>100</v>
      </c>
      <c r="G185" s="346" t="s">
        <v>1155</v>
      </c>
      <c r="H185" s="350">
        <v>1</v>
      </c>
      <c r="I185" s="20"/>
      <c r="S185" t="s">
        <v>5642</v>
      </c>
      <c r="T185" t="str">
        <f t="shared" si="4"/>
        <v>02</v>
      </c>
      <c r="U185" t="s">
        <v>2359</v>
      </c>
      <c r="V185" s="23" t="s">
        <v>2360</v>
      </c>
      <c r="W185" s="23" t="s">
        <v>4950</v>
      </c>
    </row>
    <row r="186" spans="1:23">
      <c r="A186" s="23">
        <v>2185</v>
      </c>
      <c r="B186" s="7" t="s">
        <v>229</v>
      </c>
      <c r="C186" s="346" t="s">
        <v>7705</v>
      </c>
      <c r="D186" s="343" t="s">
        <v>8025</v>
      </c>
      <c r="E186" s="23" t="s">
        <v>8276</v>
      </c>
      <c r="F186" s="60">
        <f t="shared" si="5"/>
        <v>100</v>
      </c>
      <c r="G186" s="346" t="s">
        <v>1155</v>
      </c>
      <c r="H186" s="350">
        <v>1</v>
      </c>
      <c r="I186" s="20"/>
      <c r="S186" t="s">
        <v>5643</v>
      </c>
      <c r="T186" t="str">
        <f t="shared" si="4"/>
        <v>03</v>
      </c>
      <c r="U186" t="s">
        <v>2359</v>
      </c>
      <c r="V186" s="23" t="s">
        <v>2360</v>
      </c>
      <c r="W186" s="23" t="s">
        <v>5125</v>
      </c>
    </row>
    <row r="187" spans="1:23">
      <c r="A187" s="23">
        <v>2186</v>
      </c>
      <c r="B187" s="7" t="s">
        <v>230</v>
      </c>
      <c r="C187" s="346" t="s">
        <v>7706</v>
      </c>
      <c r="D187" s="343" t="s">
        <v>8026</v>
      </c>
      <c r="E187" s="23" t="s">
        <v>8276</v>
      </c>
      <c r="F187" s="60">
        <f t="shared" si="5"/>
        <v>100</v>
      </c>
      <c r="G187" s="346" t="s">
        <v>1155</v>
      </c>
      <c r="H187" s="350">
        <v>1</v>
      </c>
      <c r="I187" s="20"/>
      <c r="S187" t="s">
        <v>5644</v>
      </c>
      <c r="T187" t="str">
        <f t="shared" si="4"/>
        <v>01</v>
      </c>
      <c r="U187" t="s">
        <v>2359</v>
      </c>
      <c r="V187" s="23" t="s">
        <v>2360</v>
      </c>
      <c r="W187" s="23" t="s">
        <v>4743</v>
      </c>
    </row>
    <row r="188" spans="1:23">
      <c r="A188" s="23">
        <v>2187</v>
      </c>
      <c r="B188" s="7" t="s">
        <v>231</v>
      </c>
      <c r="C188" s="346" t="s">
        <v>7707</v>
      </c>
      <c r="D188" s="343" t="s">
        <v>8027</v>
      </c>
      <c r="E188" s="23" t="s">
        <v>8276</v>
      </c>
      <c r="F188" s="60">
        <f t="shared" si="5"/>
        <v>100</v>
      </c>
      <c r="G188" s="346" t="s">
        <v>1155</v>
      </c>
      <c r="H188" s="350">
        <v>1</v>
      </c>
      <c r="I188" s="20"/>
      <c r="S188" t="s">
        <v>5645</v>
      </c>
      <c r="T188" t="str">
        <f t="shared" si="4"/>
        <v>02</v>
      </c>
      <c r="U188" t="s">
        <v>2359</v>
      </c>
      <c r="V188" s="23" t="s">
        <v>2360</v>
      </c>
      <c r="W188" s="23" t="s">
        <v>4924</v>
      </c>
    </row>
    <row r="189" spans="1:23">
      <c r="A189" s="23">
        <v>2188</v>
      </c>
      <c r="B189" s="7" t="s">
        <v>232</v>
      </c>
      <c r="C189" s="346" t="s">
        <v>5321</v>
      </c>
      <c r="D189" s="343" t="s">
        <v>8028</v>
      </c>
      <c r="E189" s="23" t="s">
        <v>8276</v>
      </c>
      <c r="F189" s="60">
        <f t="shared" si="5"/>
        <v>100</v>
      </c>
      <c r="G189" s="346" t="s">
        <v>1157</v>
      </c>
      <c r="H189" s="350">
        <v>4</v>
      </c>
      <c r="I189" s="20"/>
      <c r="S189" t="s">
        <v>5646</v>
      </c>
      <c r="T189" t="str">
        <f t="shared" si="4"/>
        <v>01</v>
      </c>
      <c r="U189" t="s">
        <v>2359</v>
      </c>
      <c r="V189" s="23" t="s">
        <v>2360</v>
      </c>
      <c r="W189" s="23" t="s">
        <v>4620</v>
      </c>
    </row>
    <row r="190" spans="1:23">
      <c r="A190" s="23">
        <v>2189</v>
      </c>
      <c r="B190" s="7" t="s">
        <v>233</v>
      </c>
      <c r="C190" s="346" t="s">
        <v>7708</v>
      </c>
      <c r="D190" s="343" t="s">
        <v>8029</v>
      </c>
      <c r="E190" s="23" t="s">
        <v>8276</v>
      </c>
      <c r="F190" s="60">
        <f t="shared" si="5"/>
        <v>100</v>
      </c>
      <c r="G190" s="346" t="s">
        <v>1157</v>
      </c>
      <c r="H190" s="350">
        <v>3</v>
      </c>
      <c r="I190" s="20"/>
      <c r="S190" t="s">
        <v>5647</v>
      </c>
      <c r="T190" t="str">
        <f t="shared" si="4"/>
        <v>00</v>
      </c>
      <c r="U190" t="s">
        <v>2359</v>
      </c>
      <c r="V190" s="23" t="s">
        <v>2360</v>
      </c>
      <c r="W190" s="23" t="s">
        <v>2597</v>
      </c>
    </row>
    <row r="191" spans="1:23">
      <c r="A191" s="23">
        <v>2190</v>
      </c>
      <c r="B191" s="7" t="s">
        <v>234</v>
      </c>
      <c r="C191" s="346" t="s">
        <v>5401</v>
      </c>
      <c r="D191" s="343" t="s">
        <v>8030</v>
      </c>
      <c r="E191" s="23" t="s">
        <v>8276</v>
      </c>
      <c r="F191" s="60">
        <f t="shared" si="5"/>
        <v>100</v>
      </c>
      <c r="G191" s="346" t="s">
        <v>1157</v>
      </c>
      <c r="H191" s="350">
        <v>2</v>
      </c>
      <c r="I191" s="20"/>
      <c r="S191" t="s">
        <v>5648</v>
      </c>
      <c r="T191" t="str">
        <f t="shared" si="4"/>
        <v>00</v>
      </c>
      <c r="U191" t="s">
        <v>2359</v>
      </c>
      <c r="V191" s="23" t="s">
        <v>2360</v>
      </c>
      <c r="W191" s="23" t="s">
        <v>2598</v>
      </c>
    </row>
    <row r="192" spans="1:23">
      <c r="A192" s="23">
        <v>2191</v>
      </c>
      <c r="B192" s="7" t="s">
        <v>235</v>
      </c>
      <c r="C192" s="346" t="s">
        <v>7709</v>
      </c>
      <c r="D192" s="343" t="s">
        <v>8031</v>
      </c>
      <c r="E192" s="23" t="s">
        <v>8276</v>
      </c>
      <c r="F192" s="60">
        <f t="shared" si="5"/>
        <v>100</v>
      </c>
      <c r="G192" s="346" t="s">
        <v>1157</v>
      </c>
      <c r="H192" s="350">
        <v>1</v>
      </c>
      <c r="I192" s="20"/>
      <c r="S192" t="s">
        <v>5649</v>
      </c>
      <c r="T192" t="str">
        <f t="shared" si="4"/>
        <v>98</v>
      </c>
      <c r="U192" t="s">
        <v>2359</v>
      </c>
      <c r="V192" s="23" t="s">
        <v>2360</v>
      </c>
      <c r="W192" s="23" t="s">
        <v>2521</v>
      </c>
    </row>
    <row r="193" spans="1:23">
      <c r="A193" s="23">
        <v>2192</v>
      </c>
      <c r="B193" s="7" t="s">
        <v>236</v>
      </c>
      <c r="C193" s="346" t="s">
        <v>7710</v>
      </c>
      <c r="D193" s="343" t="s">
        <v>8032</v>
      </c>
      <c r="E193" s="23" t="s">
        <v>8276</v>
      </c>
      <c r="F193" s="60">
        <f t="shared" si="5"/>
        <v>100</v>
      </c>
      <c r="G193" s="346" t="s">
        <v>1157</v>
      </c>
      <c r="H193" s="350">
        <v>1</v>
      </c>
      <c r="I193" s="20"/>
      <c r="S193" t="s">
        <v>5650</v>
      </c>
      <c r="T193" t="str">
        <f t="shared" si="4"/>
        <v>01</v>
      </c>
      <c r="U193" t="s">
        <v>2359</v>
      </c>
      <c r="V193" s="23" t="s">
        <v>2360</v>
      </c>
      <c r="W193" s="23" t="s">
        <v>4626</v>
      </c>
    </row>
    <row r="194" spans="1:23">
      <c r="A194" s="23">
        <v>2193</v>
      </c>
      <c r="B194" s="7" t="s">
        <v>237</v>
      </c>
      <c r="C194" s="346" t="s">
        <v>5327</v>
      </c>
      <c r="D194" s="343" t="s">
        <v>8033</v>
      </c>
      <c r="E194" s="23" t="s">
        <v>8276</v>
      </c>
      <c r="F194" s="60">
        <f t="shared" si="5"/>
        <v>100</v>
      </c>
      <c r="G194" s="346" t="s">
        <v>1158</v>
      </c>
      <c r="H194" s="350">
        <v>4</v>
      </c>
      <c r="I194" s="20"/>
      <c r="S194" t="s">
        <v>5651</v>
      </c>
      <c r="T194" t="str">
        <f t="shared" ref="T194:T257" si="6">LEFT(W194,2)</f>
        <v>02</v>
      </c>
      <c r="U194" t="s">
        <v>2359</v>
      </c>
      <c r="V194" s="23" t="s">
        <v>2360</v>
      </c>
      <c r="W194" s="23" t="s">
        <v>4809</v>
      </c>
    </row>
    <row r="195" spans="1:23">
      <c r="A195" s="23">
        <v>2194</v>
      </c>
      <c r="B195" s="7" t="s">
        <v>238</v>
      </c>
      <c r="C195" s="346" t="s">
        <v>5328</v>
      </c>
      <c r="D195" s="343" t="s">
        <v>8034</v>
      </c>
      <c r="E195" s="23" t="s">
        <v>8276</v>
      </c>
      <c r="F195" s="60">
        <f t="shared" ref="F195:F258" si="7">VLOOKUP(E195,$M$1:$N$49,2,FALSE)</f>
        <v>100</v>
      </c>
      <c r="G195" s="346" t="s">
        <v>1158</v>
      </c>
      <c r="H195" s="350">
        <v>4</v>
      </c>
      <c r="I195" s="20"/>
      <c r="S195" t="s">
        <v>5652</v>
      </c>
      <c r="T195" t="str">
        <f t="shared" si="6"/>
        <v>00</v>
      </c>
      <c r="U195" t="s">
        <v>2359</v>
      </c>
      <c r="V195" s="23" t="s">
        <v>2360</v>
      </c>
      <c r="W195" s="23" t="s">
        <v>2594</v>
      </c>
    </row>
    <row r="196" spans="1:23">
      <c r="A196" s="23">
        <v>2195</v>
      </c>
      <c r="B196" s="7" t="s">
        <v>239</v>
      </c>
      <c r="C196" s="346" t="s">
        <v>5329</v>
      </c>
      <c r="D196" s="343" t="s">
        <v>8035</v>
      </c>
      <c r="E196" s="23" t="s">
        <v>8276</v>
      </c>
      <c r="F196" s="60">
        <f t="shared" si="7"/>
        <v>100</v>
      </c>
      <c r="G196" s="346" t="s">
        <v>1158</v>
      </c>
      <c r="H196" s="350">
        <v>4</v>
      </c>
      <c r="I196" s="20"/>
      <c r="S196" t="s">
        <v>5653</v>
      </c>
      <c r="T196" t="str">
        <f t="shared" si="6"/>
        <v>02</v>
      </c>
      <c r="U196" t="s">
        <v>2359</v>
      </c>
      <c r="V196" s="23" t="s">
        <v>2360</v>
      </c>
      <c r="W196" s="23" t="s">
        <v>5909</v>
      </c>
    </row>
    <row r="197" spans="1:23">
      <c r="A197" s="23">
        <v>2196</v>
      </c>
      <c r="B197" s="7" t="s">
        <v>240</v>
      </c>
      <c r="C197" s="346" t="s">
        <v>5330</v>
      </c>
      <c r="D197" s="343" t="s">
        <v>8036</v>
      </c>
      <c r="E197" s="23" t="s">
        <v>8276</v>
      </c>
      <c r="F197" s="60">
        <f t="shared" si="7"/>
        <v>100</v>
      </c>
      <c r="G197" s="346" t="s">
        <v>1158</v>
      </c>
      <c r="H197" s="350">
        <v>4</v>
      </c>
      <c r="I197" s="20"/>
      <c r="S197" t="s">
        <v>5654</v>
      </c>
      <c r="T197" t="str">
        <f t="shared" si="6"/>
        <v>03</v>
      </c>
      <c r="U197" t="s">
        <v>2359</v>
      </c>
      <c r="V197" s="23" t="s">
        <v>2360</v>
      </c>
      <c r="W197" s="23" t="s">
        <v>5149</v>
      </c>
    </row>
    <row r="198" spans="1:23">
      <c r="A198" s="23">
        <v>2197</v>
      </c>
      <c r="B198" s="7" t="s">
        <v>242</v>
      </c>
      <c r="C198" s="346" t="s">
        <v>5331</v>
      </c>
      <c r="D198" s="343" t="s">
        <v>8037</v>
      </c>
      <c r="E198" s="23" t="s">
        <v>8276</v>
      </c>
      <c r="F198" s="60">
        <f t="shared" si="7"/>
        <v>100</v>
      </c>
      <c r="G198" s="346" t="s">
        <v>1158</v>
      </c>
      <c r="H198" s="350">
        <v>3</v>
      </c>
      <c r="I198" s="20"/>
      <c r="S198" t="s">
        <v>5655</v>
      </c>
      <c r="T198" t="str">
        <f t="shared" si="6"/>
        <v>03</v>
      </c>
      <c r="U198" t="s">
        <v>2359</v>
      </c>
      <c r="V198" s="23" t="s">
        <v>2360</v>
      </c>
      <c r="W198" s="23" t="s">
        <v>5040</v>
      </c>
    </row>
    <row r="199" spans="1:23">
      <c r="A199" s="23">
        <v>2198</v>
      </c>
      <c r="B199" s="7" t="s">
        <v>243</v>
      </c>
      <c r="C199" s="346" t="s">
        <v>5332</v>
      </c>
      <c r="D199" s="343" t="s">
        <v>8038</v>
      </c>
      <c r="E199" s="23" t="s">
        <v>8276</v>
      </c>
      <c r="F199" s="60">
        <f t="shared" si="7"/>
        <v>100</v>
      </c>
      <c r="G199" s="346" t="s">
        <v>1158</v>
      </c>
      <c r="H199" s="350">
        <v>3</v>
      </c>
      <c r="I199" s="20"/>
      <c r="S199" t="s">
        <v>5656</v>
      </c>
      <c r="T199" t="str">
        <f t="shared" si="6"/>
        <v>03</v>
      </c>
      <c r="U199" t="s">
        <v>2359</v>
      </c>
      <c r="V199" s="23" t="s">
        <v>2360</v>
      </c>
      <c r="W199" s="23" t="s">
        <v>5047</v>
      </c>
    </row>
    <row r="200" spans="1:23">
      <c r="A200" s="23">
        <v>2199</v>
      </c>
      <c r="B200" s="7" t="s">
        <v>244</v>
      </c>
      <c r="C200" s="346" t="s">
        <v>5338</v>
      </c>
      <c r="D200" s="343" t="s">
        <v>8039</v>
      </c>
      <c r="E200" s="23" t="s">
        <v>8276</v>
      </c>
      <c r="F200" s="60">
        <f t="shared" si="7"/>
        <v>100</v>
      </c>
      <c r="G200" s="346" t="s">
        <v>1158</v>
      </c>
      <c r="H200" s="350">
        <v>3</v>
      </c>
      <c r="I200" s="20"/>
      <c r="S200" t="s">
        <v>5657</v>
      </c>
      <c r="T200" t="str">
        <f t="shared" si="6"/>
        <v>03</v>
      </c>
      <c r="U200" t="s">
        <v>2359</v>
      </c>
      <c r="V200" s="23" t="s">
        <v>2360</v>
      </c>
      <c r="W200" s="23" t="s">
        <v>5099</v>
      </c>
    </row>
    <row r="201" spans="1:23">
      <c r="A201" s="23">
        <v>2200</v>
      </c>
      <c r="B201" s="7" t="s">
        <v>245</v>
      </c>
      <c r="C201" s="346" t="s">
        <v>5333</v>
      </c>
      <c r="D201" s="343" t="s">
        <v>8040</v>
      </c>
      <c r="E201" s="23" t="s">
        <v>8276</v>
      </c>
      <c r="F201" s="60">
        <f t="shared" si="7"/>
        <v>100</v>
      </c>
      <c r="G201" s="346" t="s">
        <v>1158</v>
      </c>
      <c r="H201" s="350">
        <v>3</v>
      </c>
      <c r="I201" s="20"/>
      <c r="S201" t="s">
        <v>5658</v>
      </c>
      <c r="T201" t="str">
        <f t="shared" si="6"/>
        <v>03</v>
      </c>
      <c r="U201" t="s">
        <v>2359</v>
      </c>
      <c r="V201" s="23" t="s">
        <v>2360</v>
      </c>
      <c r="W201" s="23" t="s">
        <v>5939</v>
      </c>
    </row>
    <row r="202" spans="1:23">
      <c r="A202" s="23">
        <v>2201</v>
      </c>
      <c r="B202" s="7" t="s">
        <v>246</v>
      </c>
      <c r="C202" s="346" t="s">
        <v>5334</v>
      </c>
      <c r="D202" s="343" t="s">
        <v>8041</v>
      </c>
      <c r="E202" s="23" t="s">
        <v>8276</v>
      </c>
      <c r="F202" s="60">
        <f t="shared" si="7"/>
        <v>100</v>
      </c>
      <c r="G202" s="346" t="s">
        <v>1158</v>
      </c>
      <c r="H202" s="350">
        <v>3</v>
      </c>
      <c r="I202" s="20"/>
      <c r="S202" t="s">
        <v>5659</v>
      </c>
      <c r="T202" t="str">
        <f t="shared" si="6"/>
        <v>01</v>
      </c>
      <c r="U202" t="s">
        <v>2359</v>
      </c>
      <c r="V202" s="23" t="s">
        <v>2360</v>
      </c>
      <c r="W202" s="23" t="s">
        <v>2595</v>
      </c>
    </row>
    <row r="203" spans="1:23">
      <c r="A203" s="23">
        <v>2202</v>
      </c>
      <c r="B203" s="7" t="s">
        <v>248</v>
      </c>
      <c r="C203" s="346" t="s">
        <v>5335</v>
      </c>
      <c r="D203" s="343" t="s">
        <v>8042</v>
      </c>
      <c r="E203" s="23" t="s">
        <v>8276</v>
      </c>
      <c r="F203" s="60">
        <f t="shared" si="7"/>
        <v>100</v>
      </c>
      <c r="G203" s="346" t="s">
        <v>1158</v>
      </c>
      <c r="H203" s="350">
        <v>3</v>
      </c>
      <c r="I203" s="20"/>
      <c r="S203" t="s">
        <v>5660</v>
      </c>
      <c r="T203" t="str">
        <f t="shared" si="6"/>
        <v>00</v>
      </c>
      <c r="U203" t="s">
        <v>2359</v>
      </c>
      <c r="V203" s="23" t="s">
        <v>2360</v>
      </c>
      <c r="W203" s="23" t="s">
        <v>2596</v>
      </c>
    </row>
    <row r="204" spans="1:23">
      <c r="A204" s="23">
        <v>2203</v>
      </c>
      <c r="B204" s="7" t="s">
        <v>249</v>
      </c>
      <c r="C204" s="346" t="s">
        <v>7711</v>
      </c>
      <c r="D204" s="343" t="s">
        <v>8043</v>
      </c>
      <c r="E204" s="23" t="s">
        <v>8276</v>
      </c>
      <c r="F204" s="60">
        <f t="shared" si="7"/>
        <v>100</v>
      </c>
      <c r="G204" s="346" t="s">
        <v>1158</v>
      </c>
      <c r="H204" s="350">
        <v>3</v>
      </c>
      <c r="I204" s="20"/>
      <c r="S204" t="s">
        <v>5661</v>
      </c>
      <c r="T204" t="str">
        <f t="shared" si="6"/>
        <v>01</v>
      </c>
      <c r="U204" t="s">
        <v>2359</v>
      </c>
      <c r="V204" s="23" t="s">
        <v>2360</v>
      </c>
      <c r="W204" s="23" t="s">
        <v>2527</v>
      </c>
    </row>
    <row r="205" spans="1:23">
      <c r="A205" s="23">
        <v>2204</v>
      </c>
      <c r="B205" s="7" t="s">
        <v>250</v>
      </c>
      <c r="C205" s="346" t="s">
        <v>5336</v>
      </c>
      <c r="D205" s="343" t="s">
        <v>8044</v>
      </c>
      <c r="E205" s="23" t="s">
        <v>8276</v>
      </c>
      <c r="F205" s="60">
        <f t="shared" si="7"/>
        <v>100</v>
      </c>
      <c r="G205" s="346" t="s">
        <v>1158</v>
      </c>
      <c r="H205" s="350">
        <v>3</v>
      </c>
      <c r="I205" s="20"/>
      <c r="S205" t="s">
        <v>5662</v>
      </c>
      <c r="T205" t="str">
        <f t="shared" si="6"/>
        <v>02</v>
      </c>
      <c r="U205" t="s">
        <v>2359</v>
      </c>
      <c r="V205" s="23" t="s">
        <v>2360</v>
      </c>
      <c r="W205" s="23" t="s">
        <v>5940</v>
      </c>
    </row>
    <row r="206" spans="1:23">
      <c r="A206" s="23">
        <v>2205</v>
      </c>
      <c r="B206" s="7" t="s">
        <v>251</v>
      </c>
      <c r="C206" s="346" t="s">
        <v>5337</v>
      </c>
      <c r="D206" s="343" t="s">
        <v>8045</v>
      </c>
      <c r="E206" s="23" t="s">
        <v>8276</v>
      </c>
      <c r="F206" s="60">
        <f t="shared" si="7"/>
        <v>100</v>
      </c>
      <c r="G206" s="346" t="s">
        <v>1158</v>
      </c>
      <c r="H206" s="350">
        <v>3</v>
      </c>
      <c r="I206" s="20"/>
      <c r="S206" t="s">
        <v>5663</v>
      </c>
      <c r="T206" t="str">
        <f t="shared" si="6"/>
        <v>02</v>
      </c>
      <c r="U206" t="s">
        <v>2359</v>
      </c>
      <c r="V206" s="23" t="s">
        <v>2360</v>
      </c>
      <c r="W206" s="23" t="s">
        <v>5941</v>
      </c>
    </row>
    <row r="207" spans="1:23">
      <c r="A207" s="23">
        <v>2206</v>
      </c>
      <c r="B207" s="7" t="s">
        <v>252</v>
      </c>
      <c r="C207" s="346" t="s">
        <v>5392</v>
      </c>
      <c r="D207" s="343" t="s">
        <v>8046</v>
      </c>
      <c r="E207" s="23" t="s">
        <v>8276</v>
      </c>
      <c r="F207" s="60">
        <f t="shared" si="7"/>
        <v>100</v>
      </c>
      <c r="G207" s="346" t="s">
        <v>1158</v>
      </c>
      <c r="H207" s="350">
        <v>2</v>
      </c>
      <c r="I207" s="20"/>
      <c r="S207" t="s">
        <v>5664</v>
      </c>
      <c r="T207" t="str">
        <f t="shared" si="6"/>
        <v>02</v>
      </c>
      <c r="U207" t="s">
        <v>2359</v>
      </c>
      <c r="V207" s="23" t="s">
        <v>2360</v>
      </c>
      <c r="W207" s="23" t="s">
        <v>4914</v>
      </c>
    </row>
    <row r="208" spans="1:23">
      <c r="A208" s="23">
        <v>2207</v>
      </c>
      <c r="B208" s="7" t="s">
        <v>253</v>
      </c>
      <c r="C208" s="346" t="s">
        <v>7712</v>
      </c>
      <c r="D208" s="343" t="s">
        <v>8047</v>
      </c>
      <c r="E208" s="23" t="s">
        <v>8276</v>
      </c>
      <c r="F208" s="60">
        <f t="shared" si="7"/>
        <v>100</v>
      </c>
      <c r="G208" s="346" t="s">
        <v>1158</v>
      </c>
      <c r="H208" s="350">
        <v>1</v>
      </c>
      <c r="I208" s="20"/>
      <c r="S208" t="s">
        <v>5665</v>
      </c>
      <c r="T208" t="str">
        <f t="shared" si="6"/>
        <v>01</v>
      </c>
      <c r="U208" t="s">
        <v>2359</v>
      </c>
      <c r="V208" s="23" t="s">
        <v>2360</v>
      </c>
      <c r="W208" s="23" t="s">
        <v>4746</v>
      </c>
    </row>
    <row r="209" spans="1:23">
      <c r="A209" s="23">
        <v>2208</v>
      </c>
      <c r="B209" s="7" t="s">
        <v>254</v>
      </c>
      <c r="C209" s="346" t="s">
        <v>7713</v>
      </c>
      <c r="D209" s="343" t="s">
        <v>8048</v>
      </c>
      <c r="E209" s="23" t="s">
        <v>8276</v>
      </c>
      <c r="F209" s="60">
        <f t="shared" si="7"/>
        <v>100</v>
      </c>
      <c r="G209" s="346" t="s">
        <v>1158</v>
      </c>
      <c r="H209" s="350">
        <v>1</v>
      </c>
      <c r="I209" s="20"/>
      <c r="S209" t="s">
        <v>5666</v>
      </c>
      <c r="T209" t="str">
        <f t="shared" si="6"/>
        <v>00</v>
      </c>
      <c r="U209" t="s">
        <v>2359</v>
      </c>
      <c r="V209" s="23" t="s">
        <v>2360</v>
      </c>
      <c r="W209" s="23" t="s">
        <v>2524</v>
      </c>
    </row>
    <row r="210" spans="1:23">
      <c r="A210" s="23">
        <v>2209</v>
      </c>
      <c r="B210" s="7" t="s">
        <v>255</v>
      </c>
      <c r="C210" s="346" t="s">
        <v>7714</v>
      </c>
      <c r="D210" s="343" t="s">
        <v>8049</v>
      </c>
      <c r="E210" s="23" t="s">
        <v>8276</v>
      </c>
      <c r="F210" s="60">
        <f t="shared" si="7"/>
        <v>100</v>
      </c>
      <c r="G210" s="346" t="s">
        <v>1158</v>
      </c>
      <c r="H210" s="350">
        <v>1</v>
      </c>
      <c r="I210" s="20"/>
      <c r="S210" t="s">
        <v>5667</v>
      </c>
      <c r="T210" t="str">
        <f t="shared" si="6"/>
        <v>02</v>
      </c>
      <c r="U210" t="s">
        <v>2359</v>
      </c>
      <c r="V210" s="23" t="s">
        <v>2360</v>
      </c>
      <c r="W210" s="23" t="s">
        <v>5942</v>
      </c>
    </row>
    <row r="211" spans="1:23">
      <c r="A211" s="23">
        <v>2210</v>
      </c>
      <c r="B211" s="7" t="s">
        <v>256</v>
      </c>
      <c r="C211" s="346" t="s">
        <v>7715</v>
      </c>
      <c r="D211" s="343" t="s">
        <v>8050</v>
      </c>
      <c r="E211" s="23" t="s">
        <v>8276</v>
      </c>
      <c r="F211" s="60">
        <f t="shared" si="7"/>
        <v>100</v>
      </c>
      <c r="G211" s="346" t="s">
        <v>2657</v>
      </c>
      <c r="H211" s="350">
        <v>1</v>
      </c>
      <c r="I211" s="20"/>
      <c r="S211" t="s">
        <v>5668</v>
      </c>
      <c r="T211" t="str">
        <f t="shared" si="6"/>
        <v>00</v>
      </c>
      <c r="U211" t="s">
        <v>2359</v>
      </c>
      <c r="V211" s="23" t="s">
        <v>2360</v>
      </c>
      <c r="W211" s="23" t="s">
        <v>2522</v>
      </c>
    </row>
    <row r="212" spans="1:23">
      <c r="A212" s="23">
        <v>2211</v>
      </c>
      <c r="B212" s="7" t="s">
        <v>257</v>
      </c>
      <c r="C212" s="346" t="s">
        <v>7716</v>
      </c>
      <c r="D212" s="343" t="s">
        <v>8051</v>
      </c>
      <c r="E212" s="23" t="s">
        <v>8276</v>
      </c>
      <c r="F212" s="60">
        <f t="shared" si="7"/>
        <v>100</v>
      </c>
      <c r="G212" s="346" t="s">
        <v>2657</v>
      </c>
      <c r="H212" s="350">
        <v>3</v>
      </c>
      <c r="I212" s="20"/>
      <c r="S212" t="s">
        <v>5669</v>
      </c>
      <c r="T212" t="str">
        <f t="shared" si="6"/>
        <v>01</v>
      </c>
      <c r="U212" t="s">
        <v>2359</v>
      </c>
      <c r="V212" s="23" t="s">
        <v>2360</v>
      </c>
      <c r="W212" s="23" t="s">
        <v>2463</v>
      </c>
    </row>
    <row r="213" spans="1:23">
      <c r="A213" s="23">
        <v>2212</v>
      </c>
      <c r="B213" s="7" t="s">
        <v>258</v>
      </c>
      <c r="C213" s="346" t="s">
        <v>7717</v>
      </c>
      <c r="D213" s="343" t="s">
        <v>8052</v>
      </c>
      <c r="E213" s="23" t="s">
        <v>8276</v>
      </c>
      <c r="F213" s="60">
        <f t="shared" si="7"/>
        <v>100</v>
      </c>
      <c r="G213" s="346" t="s">
        <v>2657</v>
      </c>
      <c r="H213" s="350">
        <v>2</v>
      </c>
      <c r="I213" s="20"/>
      <c r="S213" t="s">
        <v>5670</v>
      </c>
      <c r="T213" t="str">
        <f t="shared" si="6"/>
        <v>03</v>
      </c>
      <c r="U213" t="s">
        <v>2359</v>
      </c>
      <c r="V213" s="23" t="s">
        <v>2360</v>
      </c>
      <c r="W213" s="23" t="s">
        <v>5926</v>
      </c>
    </row>
    <row r="214" spans="1:23">
      <c r="A214" s="23">
        <v>2213</v>
      </c>
      <c r="B214" s="7" t="s">
        <v>259</v>
      </c>
      <c r="C214" s="346" t="s">
        <v>2272</v>
      </c>
      <c r="D214" s="343" t="s">
        <v>8053</v>
      </c>
      <c r="E214" s="23" t="s">
        <v>8276</v>
      </c>
      <c r="F214" s="60">
        <f t="shared" si="7"/>
        <v>100</v>
      </c>
      <c r="G214" s="346" t="s">
        <v>1166</v>
      </c>
      <c r="H214" s="350">
        <v>6</v>
      </c>
      <c r="I214" s="20"/>
      <c r="S214" t="s">
        <v>5671</v>
      </c>
      <c r="T214" t="str">
        <f t="shared" si="6"/>
        <v>04</v>
      </c>
      <c r="U214" t="s">
        <v>2359</v>
      </c>
      <c r="V214" s="23" t="s">
        <v>2360</v>
      </c>
      <c r="W214" s="23" t="s">
        <v>5180</v>
      </c>
    </row>
    <row r="215" spans="1:23">
      <c r="A215" s="23">
        <v>2214</v>
      </c>
      <c r="B215" s="7" t="s">
        <v>260</v>
      </c>
      <c r="C215" s="346" t="s">
        <v>5349</v>
      </c>
      <c r="D215" s="343" t="s">
        <v>8054</v>
      </c>
      <c r="E215" s="23" t="s">
        <v>8276</v>
      </c>
      <c r="F215" s="60">
        <f t="shared" si="7"/>
        <v>100</v>
      </c>
      <c r="G215" s="346" t="s">
        <v>1166</v>
      </c>
      <c r="H215" s="350">
        <v>3</v>
      </c>
      <c r="I215" s="20"/>
      <c r="S215" t="s">
        <v>5672</v>
      </c>
      <c r="T215" t="str">
        <f t="shared" si="6"/>
        <v>03</v>
      </c>
      <c r="U215" t="s">
        <v>2359</v>
      </c>
      <c r="V215" s="23" t="s">
        <v>2360</v>
      </c>
      <c r="W215" s="23" t="s">
        <v>4752</v>
      </c>
    </row>
    <row r="216" spans="1:23">
      <c r="A216" s="23">
        <v>2215</v>
      </c>
      <c r="B216" s="7" t="s">
        <v>261</v>
      </c>
      <c r="C216" s="346" t="s">
        <v>5448</v>
      </c>
      <c r="D216" s="343" t="s">
        <v>8055</v>
      </c>
      <c r="E216" s="23" t="s">
        <v>8276</v>
      </c>
      <c r="F216" s="60">
        <f t="shared" si="7"/>
        <v>100</v>
      </c>
      <c r="G216" s="346" t="s">
        <v>1166</v>
      </c>
      <c r="H216" s="350">
        <v>2</v>
      </c>
      <c r="I216" s="20"/>
      <c r="S216" t="s">
        <v>5673</v>
      </c>
      <c r="T216" t="str">
        <f t="shared" si="6"/>
        <v>03</v>
      </c>
      <c r="U216" t="s">
        <v>2359</v>
      </c>
      <c r="V216" s="23" t="s">
        <v>2360</v>
      </c>
      <c r="W216" s="23" t="s">
        <v>5943</v>
      </c>
    </row>
    <row r="217" spans="1:23">
      <c r="A217" s="23">
        <v>2216</v>
      </c>
      <c r="B217" s="7" t="s">
        <v>262</v>
      </c>
      <c r="C217" s="346" t="s">
        <v>5449</v>
      </c>
      <c r="D217" s="343" t="s">
        <v>8056</v>
      </c>
      <c r="E217" s="23" t="s">
        <v>8276</v>
      </c>
      <c r="F217" s="60">
        <f t="shared" si="7"/>
        <v>100</v>
      </c>
      <c r="G217" s="346" t="s">
        <v>1166</v>
      </c>
      <c r="H217" s="350">
        <v>2</v>
      </c>
      <c r="I217" s="20"/>
      <c r="S217" t="s">
        <v>5674</v>
      </c>
      <c r="T217" t="str">
        <f t="shared" si="6"/>
        <v>01</v>
      </c>
      <c r="U217" t="s">
        <v>2359</v>
      </c>
      <c r="V217" s="23" t="s">
        <v>2360</v>
      </c>
      <c r="W217" s="23" t="s">
        <v>2516</v>
      </c>
    </row>
    <row r="218" spans="1:23">
      <c r="A218" s="23">
        <v>2217</v>
      </c>
      <c r="B218" s="7" t="s">
        <v>263</v>
      </c>
      <c r="C218" s="346" t="s">
        <v>7718</v>
      </c>
      <c r="D218" s="343" t="s">
        <v>8057</v>
      </c>
      <c r="E218" s="23" t="s">
        <v>8276</v>
      </c>
      <c r="F218" s="60">
        <f t="shared" si="7"/>
        <v>100</v>
      </c>
      <c r="G218" s="346" t="s">
        <v>1161</v>
      </c>
      <c r="H218" s="350">
        <v>4</v>
      </c>
      <c r="I218" s="20"/>
      <c r="S218" t="s">
        <v>5675</v>
      </c>
      <c r="T218" t="str">
        <f t="shared" si="6"/>
        <v>00</v>
      </c>
      <c r="U218" t="s">
        <v>2359</v>
      </c>
      <c r="V218" s="23" t="s">
        <v>2360</v>
      </c>
      <c r="W218" s="23" t="s">
        <v>2501</v>
      </c>
    </row>
    <row r="219" spans="1:23">
      <c r="A219" s="23">
        <v>2218</v>
      </c>
      <c r="B219" s="7" t="s">
        <v>264</v>
      </c>
      <c r="C219" s="346" t="s">
        <v>5357</v>
      </c>
      <c r="D219" s="343" t="s">
        <v>8058</v>
      </c>
      <c r="E219" s="23" t="s">
        <v>8276</v>
      </c>
      <c r="F219" s="60">
        <f t="shared" si="7"/>
        <v>100</v>
      </c>
      <c r="G219" s="346" t="s">
        <v>1168</v>
      </c>
      <c r="H219" s="350">
        <v>4</v>
      </c>
      <c r="I219" s="20"/>
      <c r="S219" t="s">
        <v>5676</v>
      </c>
      <c r="T219" t="str">
        <f t="shared" si="6"/>
        <v>02</v>
      </c>
      <c r="U219" t="s">
        <v>2359</v>
      </c>
      <c r="V219" s="23" t="s">
        <v>2360</v>
      </c>
      <c r="W219" s="23" t="s">
        <v>5944</v>
      </c>
    </row>
    <row r="220" spans="1:23">
      <c r="A220" s="23">
        <v>2219</v>
      </c>
      <c r="B220" s="7" t="s">
        <v>265</v>
      </c>
      <c r="C220" s="346" t="s">
        <v>5358</v>
      </c>
      <c r="D220" s="343" t="s">
        <v>8059</v>
      </c>
      <c r="E220" s="23" t="s">
        <v>8276</v>
      </c>
      <c r="F220" s="60">
        <f t="shared" si="7"/>
        <v>100</v>
      </c>
      <c r="G220" s="346" t="s">
        <v>1168</v>
      </c>
      <c r="H220" s="350">
        <v>4</v>
      </c>
      <c r="I220" s="20"/>
      <c r="S220" t="s">
        <v>5677</v>
      </c>
      <c r="T220" t="str">
        <f t="shared" si="6"/>
        <v>02</v>
      </c>
      <c r="U220" t="s">
        <v>2359</v>
      </c>
      <c r="V220" s="23" t="s">
        <v>2360</v>
      </c>
      <c r="W220" s="23" t="s">
        <v>4914</v>
      </c>
    </row>
    <row r="221" spans="1:23">
      <c r="A221" s="23">
        <v>2220</v>
      </c>
      <c r="B221" s="7" t="s">
        <v>266</v>
      </c>
      <c r="C221" s="346" t="s">
        <v>5359</v>
      </c>
      <c r="D221" s="343" t="s">
        <v>8060</v>
      </c>
      <c r="E221" s="23" t="s">
        <v>8276</v>
      </c>
      <c r="F221" s="60">
        <f t="shared" si="7"/>
        <v>100</v>
      </c>
      <c r="G221" s="346" t="s">
        <v>1168</v>
      </c>
      <c r="H221" s="350">
        <v>3</v>
      </c>
      <c r="I221" s="20"/>
      <c r="S221" t="s">
        <v>5678</v>
      </c>
      <c r="T221" t="str">
        <f t="shared" si="6"/>
        <v>00</v>
      </c>
      <c r="U221" t="s">
        <v>2359</v>
      </c>
      <c r="V221" s="23" t="s">
        <v>2360</v>
      </c>
      <c r="W221" s="23" t="s">
        <v>2528</v>
      </c>
    </row>
    <row r="222" spans="1:23">
      <c r="A222" s="23">
        <v>2221</v>
      </c>
      <c r="B222" s="7" t="s">
        <v>267</v>
      </c>
      <c r="C222" s="346" t="s">
        <v>5360</v>
      </c>
      <c r="D222" s="343" t="s">
        <v>8061</v>
      </c>
      <c r="E222" s="23" t="s">
        <v>8276</v>
      </c>
      <c r="F222" s="60">
        <f t="shared" si="7"/>
        <v>100</v>
      </c>
      <c r="G222" s="346" t="s">
        <v>1168</v>
      </c>
      <c r="H222" s="350">
        <v>3</v>
      </c>
      <c r="I222" s="20"/>
      <c r="S222" t="s">
        <v>5679</v>
      </c>
      <c r="T222" t="str">
        <f t="shared" si="6"/>
        <v>00</v>
      </c>
      <c r="U222" t="s">
        <v>2359</v>
      </c>
      <c r="V222" s="23" t="s">
        <v>2360</v>
      </c>
      <c r="W222" s="23" t="s">
        <v>2584</v>
      </c>
    </row>
    <row r="223" spans="1:23">
      <c r="A223" s="23">
        <v>2222</v>
      </c>
      <c r="B223" s="7" t="s">
        <v>268</v>
      </c>
      <c r="C223" s="346" t="s">
        <v>5361</v>
      </c>
      <c r="D223" s="343" t="s">
        <v>8062</v>
      </c>
      <c r="E223" s="23" t="s">
        <v>8276</v>
      </c>
      <c r="F223" s="60">
        <f t="shared" si="7"/>
        <v>100</v>
      </c>
      <c r="G223" s="346" t="s">
        <v>1168</v>
      </c>
      <c r="H223" s="350">
        <v>3</v>
      </c>
      <c r="I223" s="20"/>
      <c r="S223" t="s">
        <v>5680</v>
      </c>
      <c r="T223" t="str">
        <f t="shared" si="6"/>
        <v>01</v>
      </c>
      <c r="U223" t="s">
        <v>2359</v>
      </c>
      <c r="V223" s="23" t="s">
        <v>2360</v>
      </c>
      <c r="W223" s="23" t="s">
        <v>5945</v>
      </c>
    </row>
    <row r="224" spans="1:23">
      <c r="A224" s="23">
        <v>2223</v>
      </c>
      <c r="B224" s="7" t="s">
        <v>269</v>
      </c>
      <c r="C224" s="346" t="s">
        <v>5362</v>
      </c>
      <c r="D224" s="343" t="s">
        <v>8063</v>
      </c>
      <c r="E224" s="23" t="s">
        <v>8276</v>
      </c>
      <c r="F224" s="60">
        <f t="shared" si="7"/>
        <v>100</v>
      </c>
      <c r="G224" s="346" t="s">
        <v>1168</v>
      </c>
      <c r="H224" s="350">
        <v>3</v>
      </c>
      <c r="I224" s="20"/>
      <c r="S224" t="s">
        <v>5681</v>
      </c>
      <c r="T224" t="str">
        <f t="shared" si="6"/>
        <v>01</v>
      </c>
      <c r="U224" t="s">
        <v>2359</v>
      </c>
      <c r="V224" s="23" t="s">
        <v>2360</v>
      </c>
      <c r="W224" s="23" t="s">
        <v>4571</v>
      </c>
    </row>
    <row r="225" spans="1:23">
      <c r="A225" s="23">
        <v>2224</v>
      </c>
      <c r="B225" s="7" t="s">
        <v>270</v>
      </c>
      <c r="C225" s="346" t="s">
        <v>5363</v>
      </c>
      <c r="D225" s="343" t="s">
        <v>8064</v>
      </c>
      <c r="E225" s="23" t="s">
        <v>8276</v>
      </c>
      <c r="F225" s="60">
        <f t="shared" si="7"/>
        <v>100</v>
      </c>
      <c r="G225" s="346" t="s">
        <v>1168</v>
      </c>
      <c r="H225" s="350">
        <v>3</v>
      </c>
      <c r="I225" s="20"/>
      <c r="S225" t="s">
        <v>5682</v>
      </c>
      <c r="T225" t="str">
        <f t="shared" si="6"/>
        <v>02</v>
      </c>
      <c r="U225" t="s">
        <v>2359</v>
      </c>
      <c r="V225" s="23" t="s">
        <v>2360</v>
      </c>
      <c r="W225" s="23" t="s">
        <v>5020</v>
      </c>
    </row>
    <row r="226" spans="1:23">
      <c r="A226" s="23">
        <v>2225</v>
      </c>
      <c r="B226" s="7" t="s">
        <v>271</v>
      </c>
      <c r="C226" s="346" t="s">
        <v>5364</v>
      </c>
      <c r="D226" s="343" t="s">
        <v>8065</v>
      </c>
      <c r="E226" s="23" t="s">
        <v>8276</v>
      </c>
      <c r="F226" s="60">
        <f t="shared" si="7"/>
        <v>100</v>
      </c>
      <c r="G226" s="346" t="s">
        <v>1168</v>
      </c>
      <c r="H226" s="350">
        <v>2</v>
      </c>
      <c r="I226" s="20"/>
      <c r="S226" t="s">
        <v>5683</v>
      </c>
      <c r="T226" t="str">
        <f t="shared" si="6"/>
        <v>02</v>
      </c>
      <c r="U226" t="s">
        <v>2359</v>
      </c>
      <c r="V226" s="23" t="s">
        <v>2360</v>
      </c>
      <c r="W226" s="23" t="s">
        <v>4950</v>
      </c>
    </row>
    <row r="227" spans="1:23">
      <c r="A227" s="23">
        <v>2226</v>
      </c>
      <c r="B227" s="7" t="s">
        <v>272</v>
      </c>
      <c r="C227" s="346" t="s">
        <v>5417</v>
      </c>
      <c r="D227" s="343" t="s">
        <v>8066</v>
      </c>
      <c r="E227" s="23" t="s">
        <v>8276</v>
      </c>
      <c r="F227" s="60">
        <f t="shared" si="7"/>
        <v>100</v>
      </c>
      <c r="G227" s="346" t="s">
        <v>1168</v>
      </c>
      <c r="H227" s="350">
        <v>2</v>
      </c>
      <c r="I227" s="20"/>
      <c r="S227" t="s">
        <v>5684</v>
      </c>
      <c r="T227" t="str">
        <f t="shared" si="6"/>
        <v>02</v>
      </c>
      <c r="U227" t="s">
        <v>2359</v>
      </c>
      <c r="V227" s="23" t="s">
        <v>2360</v>
      </c>
      <c r="W227" s="23" t="s">
        <v>4822</v>
      </c>
    </row>
    <row r="228" spans="1:23">
      <c r="A228" s="23">
        <v>2227</v>
      </c>
      <c r="B228" s="7" t="s">
        <v>273</v>
      </c>
      <c r="C228" s="346" t="s">
        <v>5365</v>
      </c>
      <c r="D228" s="343" t="s">
        <v>8067</v>
      </c>
      <c r="E228" s="23" t="s">
        <v>8276</v>
      </c>
      <c r="F228" s="60">
        <f t="shared" si="7"/>
        <v>100</v>
      </c>
      <c r="G228" s="346" t="s">
        <v>1168</v>
      </c>
      <c r="H228" s="350">
        <v>2</v>
      </c>
      <c r="I228" s="20"/>
      <c r="S228" t="s">
        <v>5685</v>
      </c>
      <c r="T228" t="str">
        <f t="shared" si="6"/>
        <v>00</v>
      </c>
      <c r="U228" t="s">
        <v>2359</v>
      </c>
      <c r="V228" s="23" t="s">
        <v>2360</v>
      </c>
      <c r="W228" s="23" t="s">
        <v>2487</v>
      </c>
    </row>
    <row r="229" spans="1:23">
      <c r="A229" s="23">
        <v>2228</v>
      </c>
      <c r="B229" s="7" t="s">
        <v>274</v>
      </c>
      <c r="C229" s="346" t="s">
        <v>5366</v>
      </c>
      <c r="D229" s="343" t="s">
        <v>8068</v>
      </c>
      <c r="E229" s="23" t="s">
        <v>8276</v>
      </c>
      <c r="F229" s="60">
        <f t="shared" si="7"/>
        <v>100</v>
      </c>
      <c r="G229" s="346" t="s">
        <v>1168</v>
      </c>
      <c r="H229" s="350">
        <v>2</v>
      </c>
      <c r="I229" s="20"/>
      <c r="S229" t="s">
        <v>5686</v>
      </c>
      <c r="T229" t="str">
        <f t="shared" si="6"/>
        <v>00</v>
      </c>
      <c r="U229" t="s">
        <v>2359</v>
      </c>
      <c r="V229" s="23" t="s">
        <v>2360</v>
      </c>
      <c r="W229" s="23" t="s">
        <v>2604</v>
      </c>
    </row>
    <row r="230" spans="1:23">
      <c r="A230" s="23">
        <v>2229</v>
      </c>
      <c r="B230" s="7" t="s">
        <v>275</v>
      </c>
      <c r="C230" s="346" t="s">
        <v>5367</v>
      </c>
      <c r="D230" s="343" t="s">
        <v>8069</v>
      </c>
      <c r="E230" s="23" t="s">
        <v>8276</v>
      </c>
      <c r="F230" s="60">
        <f t="shared" si="7"/>
        <v>100</v>
      </c>
      <c r="G230" s="346" t="s">
        <v>1168</v>
      </c>
      <c r="H230" s="350">
        <v>2</v>
      </c>
      <c r="I230" s="20"/>
      <c r="S230" t="s">
        <v>5687</v>
      </c>
      <c r="T230" t="str">
        <f t="shared" si="6"/>
        <v>00</v>
      </c>
      <c r="U230" t="s">
        <v>2359</v>
      </c>
      <c r="V230" s="23" t="s">
        <v>2360</v>
      </c>
      <c r="W230" s="23" t="s">
        <v>2500</v>
      </c>
    </row>
    <row r="231" spans="1:23">
      <c r="A231" s="23">
        <v>2230</v>
      </c>
      <c r="B231" s="7" t="s">
        <v>276</v>
      </c>
      <c r="C231" s="346" t="s">
        <v>5368</v>
      </c>
      <c r="D231" s="343" t="s">
        <v>8070</v>
      </c>
      <c r="E231" s="23" t="s">
        <v>8276</v>
      </c>
      <c r="F231" s="60">
        <f t="shared" si="7"/>
        <v>100</v>
      </c>
      <c r="G231" s="346" t="s">
        <v>1168</v>
      </c>
      <c r="H231" s="350">
        <v>2</v>
      </c>
      <c r="I231" s="20"/>
      <c r="S231" t="s">
        <v>5688</v>
      </c>
      <c r="T231" t="str">
        <f t="shared" si="6"/>
        <v>01</v>
      </c>
      <c r="U231" t="s">
        <v>2359</v>
      </c>
      <c r="V231" s="23" t="s">
        <v>2360</v>
      </c>
      <c r="W231" s="23" t="s">
        <v>2603</v>
      </c>
    </row>
    <row r="232" spans="1:23">
      <c r="A232" s="23">
        <v>2231</v>
      </c>
      <c r="B232" s="7" t="s">
        <v>277</v>
      </c>
      <c r="C232" s="346" t="s">
        <v>5369</v>
      </c>
      <c r="D232" s="343" t="s">
        <v>8071</v>
      </c>
      <c r="E232" s="23" t="s">
        <v>8276</v>
      </c>
      <c r="F232" s="60">
        <f t="shared" si="7"/>
        <v>100</v>
      </c>
      <c r="G232" s="346" t="s">
        <v>1168</v>
      </c>
      <c r="H232" s="350">
        <v>2</v>
      </c>
      <c r="I232" s="20"/>
      <c r="S232" t="s">
        <v>5689</v>
      </c>
      <c r="T232" t="str">
        <f t="shared" si="6"/>
        <v>00</v>
      </c>
      <c r="U232" t="s">
        <v>2359</v>
      </c>
      <c r="V232" s="23" t="s">
        <v>2360</v>
      </c>
      <c r="W232" s="23" t="s">
        <v>2601</v>
      </c>
    </row>
    <row r="233" spans="1:23">
      <c r="A233" s="23">
        <v>2232</v>
      </c>
      <c r="B233" s="7" t="s">
        <v>278</v>
      </c>
      <c r="C233" s="346" t="s">
        <v>7719</v>
      </c>
      <c r="D233" s="343" t="s">
        <v>8072</v>
      </c>
      <c r="E233" s="23" t="s">
        <v>8276</v>
      </c>
      <c r="F233" s="60">
        <f t="shared" si="7"/>
        <v>100</v>
      </c>
      <c r="G233" s="346" t="s">
        <v>1168</v>
      </c>
      <c r="H233" s="350">
        <v>1</v>
      </c>
      <c r="I233" s="20"/>
      <c r="S233" t="s">
        <v>5690</v>
      </c>
      <c r="T233" t="str">
        <f t="shared" si="6"/>
        <v>00</v>
      </c>
      <c r="U233" t="s">
        <v>2359</v>
      </c>
      <c r="V233" s="23" t="s">
        <v>2360</v>
      </c>
      <c r="W233" s="23" t="s">
        <v>2564</v>
      </c>
    </row>
    <row r="234" spans="1:23">
      <c r="A234" s="23">
        <v>2233</v>
      </c>
      <c r="B234" s="7" t="s">
        <v>279</v>
      </c>
      <c r="C234" s="346" t="s">
        <v>7720</v>
      </c>
      <c r="D234" s="343" t="s">
        <v>8073</v>
      </c>
      <c r="E234" s="23" t="s">
        <v>8276</v>
      </c>
      <c r="F234" s="60">
        <f t="shared" si="7"/>
        <v>100</v>
      </c>
      <c r="G234" s="346" t="s">
        <v>1168</v>
      </c>
      <c r="H234" s="350">
        <v>1</v>
      </c>
      <c r="I234" s="20"/>
      <c r="S234" t="s">
        <v>5691</v>
      </c>
      <c r="T234" t="str">
        <f t="shared" si="6"/>
        <v>00</v>
      </c>
      <c r="U234" t="s">
        <v>2359</v>
      </c>
      <c r="V234" s="23" t="s">
        <v>2360</v>
      </c>
      <c r="W234" s="23" t="s">
        <v>2529</v>
      </c>
    </row>
    <row r="235" spans="1:23">
      <c r="A235" s="23">
        <v>2234</v>
      </c>
      <c r="B235" s="7" t="s">
        <v>280</v>
      </c>
      <c r="C235" s="346" t="s">
        <v>7721</v>
      </c>
      <c r="D235" s="343" t="s">
        <v>8074</v>
      </c>
      <c r="E235" s="23" t="s">
        <v>8276</v>
      </c>
      <c r="F235" s="60">
        <f t="shared" si="7"/>
        <v>100</v>
      </c>
      <c r="G235" s="346" t="s">
        <v>1168</v>
      </c>
      <c r="H235" s="350">
        <v>1</v>
      </c>
      <c r="I235" s="20"/>
      <c r="S235" t="s">
        <v>5692</v>
      </c>
      <c r="T235" t="str">
        <f t="shared" si="6"/>
        <v>00</v>
      </c>
      <c r="U235" t="s">
        <v>2359</v>
      </c>
      <c r="V235" s="23" t="s">
        <v>2360</v>
      </c>
      <c r="W235" s="23" t="s">
        <v>2602</v>
      </c>
    </row>
    <row r="236" spans="1:23">
      <c r="A236" s="23">
        <v>2235</v>
      </c>
      <c r="B236" s="7" t="s">
        <v>281</v>
      </c>
      <c r="C236" s="346" t="s">
        <v>7722</v>
      </c>
      <c r="D236" s="343" t="s">
        <v>8075</v>
      </c>
      <c r="E236" s="23" t="s">
        <v>8276</v>
      </c>
      <c r="F236" s="60">
        <f t="shared" si="7"/>
        <v>100</v>
      </c>
      <c r="G236" s="346" t="s">
        <v>1168</v>
      </c>
      <c r="H236" s="350">
        <v>1</v>
      </c>
      <c r="I236" s="20"/>
      <c r="S236" t="s">
        <v>5693</v>
      </c>
      <c r="T236" t="str">
        <f t="shared" si="6"/>
        <v>00</v>
      </c>
      <c r="U236" t="s">
        <v>2359</v>
      </c>
      <c r="V236" s="23" t="s">
        <v>2360</v>
      </c>
      <c r="W236" s="23" t="s">
        <v>2511</v>
      </c>
    </row>
    <row r="237" spans="1:23">
      <c r="A237" s="23">
        <v>2236</v>
      </c>
      <c r="B237" s="7" t="s">
        <v>282</v>
      </c>
      <c r="C237" s="346" t="s">
        <v>7723</v>
      </c>
      <c r="D237" s="343" t="s">
        <v>8076</v>
      </c>
      <c r="E237" s="23" t="s">
        <v>8276</v>
      </c>
      <c r="F237" s="60">
        <f t="shared" si="7"/>
        <v>100</v>
      </c>
      <c r="G237" s="346" t="s">
        <v>1168</v>
      </c>
      <c r="H237" s="350">
        <v>1</v>
      </c>
      <c r="I237" s="20"/>
      <c r="S237" t="s">
        <v>5694</v>
      </c>
      <c r="T237" t="str">
        <f t="shared" si="6"/>
        <v>01</v>
      </c>
      <c r="U237" t="s">
        <v>2359</v>
      </c>
      <c r="V237" s="23" t="s">
        <v>2360</v>
      </c>
      <c r="W237" s="23" t="s">
        <v>4925</v>
      </c>
    </row>
    <row r="238" spans="1:23">
      <c r="A238" s="23">
        <v>2237</v>
      </c>
      <c r="B238" s="7" t="s">
        <v>283</v>
      </c>
      <c r="C238" s="346" t="s">
        <v>7724</v>
      </c>
      <c r="D238" s="343" t="s">
        <v>8077</v>
      </c>
      <c r="E238" s="23" t="s">
        <v>8276</v>
      </c>
      <c r="F238" s="60">
        <f t="shared" si="7"/>
        <v>100</v>
      </c>
      <c r="G238" s="346" t="s">
        <v>1168</v>
      </c>
      <c r="H238" s="350">
        <v>1</v>
      </c>
      <c r="I238" s="20"/>
      <c r="S238" t="s">
        <v>5695</v>
      </c>
      <c r="T238" t="str">
        <f t="shared" si="6"/>
        <v>01</v>
      </c>
      <c r="U238" t="s">
        <v>2359</v>
      </c>
      <c r="V238" s="23" t="s">
        <v>2360</v>
      </c>
      <c r="W238" s="23" t="s">
        <v>5946</v>
      </c>
    </row>
    <row r="239" spans="1:23">
      <c r="A239" s="23">
        <v>2238</v>
      </c>
      <c r="B239" s="7" t="s">
        <v>284</v>
      </c>
      <c r="C239" s="346" t="s">
        <v>7725</v>
      </c>
      <c r="D239" s="343" t="s">
        <v>8078</v>
      </c>
      <c r="E239" s="23" t="s">
        <v>8276</v>
      </c>
      <c r="F239" s="60">
        <f t="shared" si="7"/>
        <v>100</v>
      </c>
      <c r="G239" s="346" t="s">
        <v>1168</v>
      </c>
      <c r="H239" s="350">
        <v>1</v>
      </c>
      <c r="I239" s="20"/>
      <c r="S239" t="s">
        <v>5696</v>
      </c>
      <c r="T239" t="str">
        <f t="shared" si="6"/>
        <v>01</v>
      </c>
      <c r="U239" t="s">
        <v>2359</v>
      </c>
      <c r="V239" s="23" t="s">
        <v>2360</v>
      </c>
      <c r="W239" s="23" t="s">
        <v>5947</v>
      </c>
    </row>
    <row r="240" spans="1:23">
      <c r="A240" s="23">
        <v>2239</v>
      </c>
      <c r="B240" s="7" t="s">
        <v>286</v>
      </c>
      <c r="C240" s="346" t="s">
        <v>7726</v>
      </c>
      <c r="D240" s="343" t="s">
        <v>8079</v>
      </c>
      <c r="E240" s="23" t="s">
        <v>8276</v>
      </c>
      <c r="F240" s="60">
        <f t="shared" si="7"/>
        <v>100</v>
      </c>
      <c r="G240" s="346" t="s">
        <v>1168</v>
      </c>
      <c r="H240" s="350">
        <v>1</v>
      </c>
      <c r="I240" s="20"/>
      <c r="S240" t="s">
        <v>5697</v>
      </c>
      <c r="T240" t="str">
        <f t="shared" si="6"/>
        <v>01</v>
      </c>
      <c r="U240" t="s">
        <v>2359</v>
      </c>
      <c r="V240" s="23" t="s">
        <v>2360</v>
      </c>
      <c r="W240" s="23" t="s">
        <v>5026</v>
      </c>
    </row>
    <row r="241" spans="1:23">
      <c r="A241" s="23">
        <v>2240</v>
      </c>
      <c r="B241" s="7" t="s">
        <v>287</v>
      </c>
      <c r="C241" s="346" t="s">
        <v>5416</v>
      </c>
      <c r="D241" s="343" t="s">
        <v>8080</v>
      </c>
      <c r="E241" s="23" t="s">
        <v>8276</v>
      </c>
      <c r="F241" s="60">
        <f t="shared" si="7"/>
        <v>100</v>
      </c>
      <c r="G241" s="346" t="s">
        <v>1168</v>
      </c>
      <c r="H241" s="350">
        <v>2</v>
      </c>
      <c r="I241" s="20"/>
      <c r="S241" t="s">
        <v>5698</v>
      </c>
      <c r="T241" t="str">
        <f t="shared" si="6"/>
        <v>02</v>
      </c>
      <c r="U241" t="s">
        <v>2359</v>
      </c>
      <c r="V241" s="23" t="s">
        <v>2360</v>
      </c>
      <c r="W241" s="23" t="s">
        <v>5948</v>
      </c>
    </row>
    <row r="242" spans="1:23">
      <c r="A242" s="23">
        <v>2241</v>
      </c>
      <c r="B242" s="7" t="s">
        <v>288</v>
      </c>
      <c r="C242" s="346" t="s">
        <v>5433</v>
      </c>
      <c r="D242" s="343" t="s">
        <v>8081</v>
      </c>
      <c r="E242" s="23" t="s">
        <v>8276</v>
      </c>
      <c r="F242" s="60">
        <f t="shared" si="7"/>
        <v>100</v>
      </c>
      <c r="G242" s="346" t="s">
        <v>1168</v>
      </c>
      <c r="H242" s="350">
        <v>2</v>
      </c>
      <c r="I242" s="20"/>
      <c r="S242" t="s">
        <v>5699</v>
      </c>
      <c r="T242" t="str">
        <f t="shared" si="6"/>
        <v>03</v>
      </c>
      <c r="U242" t="s">
        <v>2359</v>
      </c>
      <c r="V242" s="23" t="s">
        <v>2360</v>
      </c>
      <c r="W242" s="23" t="s">
        <v>4855</v>
      </c>
    </row>
    <row r="243" spans="1:23">
      <c r="A243" s="23">
        <v>2242</v>
      </c>
      <c r="B243" s="7" t="s">
        <v>289</v>
      </c>
      <c r="C243" s="346" t="s">
        <v>7727</v>
      </c>
      <c r="D243" s="343" t="s">
        <v>8082</v>
      </c>
      <c r="E243" s="23" t="s">
        <v>8276</v>
      </c>
      <c r="F243" s="60">
        <f t="shared" si="7"/>
        <v>100</v>
      </c>
      <c r="G243" s="346" t="s">
        <v>1168</v>
      </c>
      <c r="H243" s="350">
        <v>3</v>
      </c>
      <c r="I243" s="20"/>
      <c r="S243" t="s">
        <v>5700</v>
      </c>
      <c r="T243" t="str">
        <f t="shared" si="6"/>
        <v>02</v>
      </c>
      <c r="U243" t="s">
        <v>2359</v>
      </c>
      <c r="V243" s="23" t="s">
        <v>2360</v>
      </c>
      <c r="W243" s="23" t="s">
        <v>4675</v>
      </c>
    </row>
    <row r="244" spans="1:23">
      <c r="A244" s="23">
        <v>2243</v>
      </c>
      <c r="B244" s="7" t="s">
        <v>290</v>
      </c>
      <c r="C244" s="346" t="s">
        <v>5384</v>
      </c>
      <c r="D244" s="343" t="s">
        <v>8083</v>
      </c>
      <c r="E244" s="23" t="s">
        <v>8276</v>
      </c>
      <c r="F244" s="60">
        <f t="shared" si="7"/>
        <v>100</v>
      </c>
      <c r="G244" s="346" t="s">
        <v>1151</v>
      </c>
      <c r="H244" s="350">
        <v>4</v>
      </c>
      <c r="I244" s="20"/>
      <c r="S244" t="s">
        <v>5701</v>
      </c>
      <c r="T244" t="str">
        <f t="shared" si="6"/>
        <v>02</v>
      </c>
      <c r="U244" t="s">
        <v>2359</v>
      </c>
      <c r="V244" s="23" t="s">
        <v>2360</v>
      </c>
      <c r="W244" s="23" t="s">
        <v>4644</v>
      </c>
    </row>
    <row r="245" spans="1:23">
      <c r="A245" s="23">
        <v>2244</v>
      </c>
      <c r="B245" s="7" t="s">
        <v>291</v>
      </c>
      <c r="C245" s="346" t="s">
        <v>5250</v>
      </c>
      <c r="D245" s="343" t="s">
        <v>8084</v>
      </c>
      <c r="E245" s="23" t="s">
        <v>8276</v>
      </c>
      <c r="F245" s="60">
        <f t="shared" si="7"/>
        <v>100</v>
      </c>
      <c r="G245" s="346" t="s">
        <v>1151</v>
      </c>
      <c r="H245" s="350">
        <v>3</v>
      </c>
      <c r="I245" s="20"/>
      <c r="S245" t="s">
        <v>5702</v>
      </c>
      <c r="T245" t="str">
        <f t="shared" si="6"/>
        <v>03</v>
      </c>
      <c r="U245" t="s">
        <v>2359</v>
      </c>
      <c r="V245" s="23" t="s">
        <v>2360</v>
      </c>
      <c r="W245" s="23" t="s">
        <v>5949</v>
      </c>
    </row>
    <row r="246" spans="1:23">
      <c r="A246" s="23">
        <v>2245</v>
      </c>
      <c r="B246" s="7" t="s">
        <v>292</v>
      </c>
      <c r="C246" s="346" t="s">
        <v>5251</v>
      </c>
      <c r="D246" s="343" t="s">
        <v>8085</v>
      </c>
      <c r="E246" s="23" t="s">
        <v>8276</v>
      </c>
      <c r="F246" s="60">
        <f t="shared" si="7"/>
        <v>100</v>
      </c>
      <c r="G246" s="346" t="s">
        <v>1151</v>
      </c>
      <c r="H246" s="350">
        <v>3</v>
      </c>
      <c r="I246" s="20"/>
      <c r="S246" t="s">
        <v>5703</v>
      </c>
      <c r="T246" t="str">
        <f t="shared" si="6"/>
        <v>03</v>
      </c>
      <c r="U246" t="s">
        <v>2359</v>
      </c>
      <c r="V246" s="23" t="s">
        <v>2360</v>
      </c>
      <c r="W246" s="23" t="s">
        <v>5950</v>
      </c>
    </row>
    <row r="247" spans="1:23">
      <c r="A247" s="23">
        <v>2246</v>
      </c>
      <c r="B247" s="7" t="s">
        <v>293</v>
      </c>
      <c r="C247" s="346" t="s">
        <v>2044</v>
      </c>
      <c r="D247" s="343" t="s">
        <v>8086</v>
      </c>
      <c r="E247" s="23" t="s">
        <v>8276</v>
      </c>
      <c r="F247" s="60">
        <f t="shared" si="7"/>
        <v>100</v>
      </c>
      <c r="G247" s="346" t="s">
        <v>1154</v>
      </c>
      <c r="H247" s="350" t="s">
        <v>241</v>
      </c>
      <c r="I247" s="20"/>
      <c r="S247" t="s">
        <v>5704</v>
      </c>
      <c r="T247" t="str">
        <f t="shared" si="6"/>
        <v>03</v>
      </c>
      <c r="U247" t="s">
        <v>2359</v>
      </c>
      <c r="V247" s="23" t="s">
        <v>2360</v>
      </c>
      <c r="W247" s="23" t="s">
        <v>4722</v>
      </c>
    </row>
    <row r="248" spans="1:23">
      <c r="A248" s="23">
        <v>2247</v>
      </c>
      <c r="B248" s="7" t="s">
        <v>294</v>
      </c>
      <c r="C248" s="346" t="s">
        <v>2301</v>
      </c>
      <c r="D248" s="343" t="s">
        <v>8087</v>
      </c>
      <c r="E248" s="23" t="s">
        <v>8276</v>
      </c>
      <c r="F248" s="60">
        <f t="shared" si="7"/>
        <v>100</v>
      </c>
      <c r="G248" s="346" t="s">
        <v>1154</v>
      </c>
      <c r="H248" s="350" t="s">
        <v>247</v>
      </c>
      <c r="I248" s="20"/>
      <c r="S248" t="s">
        <v>5705</v>
      </c>
      <c r="T248" t="str">
        <f t="shared" si="6"/>
        <v>02</v>
      </c>
      <c r="U248" t="s">
        <v>2359</v>
      </c>
      <c r="V248" s="23" t="s">
        <v>2360</v>
      </c>
      <c r="W248" s="23" t="s">
        <v>5057</v>
      </c>
    </row>
    <row r="249" spans="1:23">
      <c r="A249" s="23">
        <v>2248</v>
      </c>
      <c r="B249" s="7" t="s">
        <v>295</v>
      </c>
      <c r="C249" s="346" t="s">
        <v>2271</v>
      </c>
      <c r="D249" s="343" t="s">
        <v>8088</v>
      </c>
      <c r="E249" s="23" t="s">
        <v>8276</v>
      </c>
      <c r="F249" s="60">
        <f t="shared" si="7"/>
        <v>100</v>
      </c>
      <c r="G249" s="346" t="s">
        <v>1154</v>
      </c>
      <c r="H249" s="350" t="s">
        <v>247</v>
      </c>
      <c r="I249" s="20"/>
      <c r="S249" t="s">
        <v>5706</v>
      </c>
      <c r="T249" t="str">
        <f t="shared" si="6"/>
        <v>02</v>
      </c>
      <c r="U249" t="s">
        <v>2359</v>
      </c>
      <c r="V249" s="23" t="s">
        <v>2360</v>
      </c>
      <c r="W249" s="23" t="s">
        <v>4820</v>
      </c>
    </row>
    <row r="250" spans="1:23">
      <c r="A250" s="23">
        <v>2249</v>
      </c>
      <c r="B250" s="7" t="s">
        <v>296</v>
      </c>
      <c r="C250" s="346" t="s">
        <v>5273</v>
      </c>
      <c r="D250" s="343" t="s">
        <v>8089</v>
      </c>
      <c r="E250" s="23" t="s">
        <v>8276</v>
      </c>
      <c r="F250" s="60">
        <f t="shared" si="7"/>
        <v>100</v>
      </c>
      <c r="G250" s="346" t="s">
        <v>1154</v>
      </c>
      <c r="H250" s="350">
        <v>4</v>
      </c>
      <c r="I250" s="20"/>
      <c r="S250" t="s">
        <v>5707</v>
      </c>
      <c r="T250" t="str">
        <f t="shared" si="6"/>
        <v>01</v>
      </c>
      <c r="U250" t="s">
        <v>2359</v>
      </c>
      <c r="V250" s="23" t="s">
        <v>2360</v>
      </c>
      <c r="W250" s="23" t="s">
        <v>4959</v>
      </c>
    </row>
    <row r="251" spans="1:23">
      <c r="A251" s="23">
        <v>2250</v>
      </c>
      <c r="B251" s="7" t="s">
        <v>297</v>
      </c>
      <c r="C251" s="346" t="s">
        <v>5274</v>
      </c>
      <c r="D251" s="343" t="s">
        <v>8090</v>
      </c>
      <c r="E251" s="23" t="s">
        <v>8276</v>
      </c>
      <c r="F251" s="60">
        <f t="shared" si="7"/>
        <v>100</v>
      </c>
      <c r="G251" s="346" t="s">
        <v>1154</v>
      </c>
      <c r="H251" s="350">
        <v>4</v>
      </c>
      <c r="I251" s="20"/>
      <c r="S251" t="s">
        <v>5708</v>
      </c>
      <c r="T251" t="str">
        <f t="shared" si="6"/>
        <v>02</v>
      </c>
      <c r="U251" t="s">
        <v>2359</v>
      </c>
      <c r="V251" s="23" t="s">
        <v>2360</v>
      </c>
      <c r="W251" s="23" t="s">
        <v>5935</v>
      </c>
    </row>
    <row r="252" spans="1:23">
      <c r="A252" s="23">
        <v>2251</v>
      </c>
      <c r="B252" s="7" t="s">
        <v>298</v>
      </c>
      <c r="C252" s="346" t="s">
        <v>5275</v>
      </c>
      <c r="D252" s="343" t="s">
        <v>8091</v>
      </c>
      <c r="E252" s="23" t="s">
        <v>8276</v>
      </c>
      <c r="F252" s="60">
        <f t="shared" si="7"/>
        <v>100</v>
      </c>
      <c r="G252" s="346" t="s">
        <v>1154</v>
      </c>
      <c r="H252" s="350">
        <v>4</v>
      </c>
      <c r="I252" s="20"/>
      <c r="S252" t="s">
        <v>5709</v>
      </c>
      <c r="T252" t="str">
        <f t="shared" si="6"/>
        <v>00</v>
      </c>
      <c r="U252" t="s">
        <v>2359</v>
      </c>
      <c r="V252" s="23" t="s">
        <v>2360</v>
      </c>
      <c r="W252" s="23" t="s">
        <v>2517</v>
      </c>
    </row>
    <row r="253" spans="1:23">
      <c r="A253" s="23">
        <v>2252</v>
      </c>
      <c r="B253" s="7" t="s">
        <v>299</v>
      </c>
      <c r="C253" s="346" t="s">
        <v>5281</v>
      </c>
      <c r="D253" s="343" t="s">
        <v>8092</v>
      </c>
      <c r="E253" s="23" t="s">
        <v>8276</v>
      </c>
      <c r="F253" s="60">
        <f t="shared" si="7"/>
        <v>100</v>
      </c>
      <c r="G253" s="346" t="s">
        <v>1154</v>
      </c>
      <c r="H253" s="350">
        <v>4</v>
      </c>
      <c r="I253" s="20"/>
      <c r="S253" t="s">
        <v>5710</v>
      </c>
      <c r="T253" t="str">
        <f t="shared" si="6"/>
        <v>02</v>
      </c>
      <c r="U253" t="s">
        <v>2359</v>
      </c>
      <c r="V253" s="23" t="s">
        <v>2360</v>
      </c>
      <c r="W253" s="23" t="s">
        <v>5951</v>
      </c>
    </row>
    <row r="254" spans="1:23">
      <c r="A254" s="23">
        <v>2253</v>
      </c>
      <c r="B254" s="7" t="s">
        <v>300</v>
      </c>
      <c r="C254" s="346" t="s">
        <v>5282</v>
      </c>
      <c r="D254" s="343" t="s">
        <v>8093</v>
      </c>
      <c r="E254" s="23" t="s">
        <v>8276</v>
      </c>
      <c r="F254" s="60">
        <f t="shared" si="7"/>
        <v>100</v>
      </c>
      <c r="G254" s="346" t="s">
        <v>1154</v>
      </c>
      <c r="H254" s="350">
        <v>4</v>
      </c>
      <c r="I254" s="20"/>
      <c r="S254" t="s">
        <v>5711</v>
      </c>
      <c r="T254" t="str">
        <f t="shared" si="6"/>
        <v>02</v>
      </c>
      <c r="U254" t="s">
        <v>2359</v>
      </c>
      <c r="V254" s="23" t="s">
        <v>2360</v>
      </c>
      <c r="W254" s="23" t="s">
        <v>5952</v>
      </c>
    </row>
    <row r="255" spans="1:23">
      <c r="A255" s="23">
        <v>2254</v>
      </c>
      <c r="B255" s="7" t="s">
        <v>301</v>
      </c>
      <c r="C255" s="346" t="s">
        <v>7728</v>
      </c>
      <c r="D255" s="343" t="s">
        <v>8094</v>
      </c>
      <c r="E255" s="23" t="s">
        <v>8276</v>
      </c>
      <c r="F255" s="60">
        <f t="shared" si="7"/>
        <v>100</v>
      </c>
      <c r="G255" s="346" t="s">
        <v>1154</v>
      </c>
      <c r="H255" s="350">
        <v>4</v>
      </c>
      <c r="I255" s="20"/>
      <c r="S255" t="s">
        <v>5712</v>
      </c>
      <c r="T255" t="str">
        <f t="shared" si="6"/>
        <v>02</v>
      </c>
      <c r="U255" t="s">
        <v>2359</v>
      </c>
      <c r="V255" s="23" t="s">
        <v>2360</v>
      </c>
      <c r="W255" s="23" t="s">
        <v>5953</v>
      </c>
    </row>
    <row r="256" spans="1:23">
      <c r="A256" s="23">
        <v>2255</v>
      </c>
      <c r="B256" s="7" t="s">
        <v>302</v>
      </c>
      <c r="C256" s="346" t="s">
        <v>5283</v>
      </c>
      <c r="D256" s="343" t="s">
        <v>8095</v>
      </c>
      <c r="E256" s="23" t="s">
        <v>8276</v>
      </c>
      <c r="F256" s="60">
        <f t="shared" si="7"/>
        <v>100</v>
      </c>
      <c r="G256" s="346" t="s">
        <v>1154</v>
      </c>
      <c r="H256" s="350">
        <v>4</v>
      </c>
      <c r="I256" s="20"/>
      <c r="S256" t="s">
        <v>5713</v>
      </c>
      <c r="T256" t="str">
        <f t="shared" si="6"/>
        <v>02</v>
      </c>
      <c r="U256" t="s">
        <v>2359</v>
      </c>
      <c r="V256" s="23" t="s">
        <v>2360</v>
      </c>
      <c r="W256" s="23" t="s">
        <v>5954</v>
      </c>
    </row>
    <row r="257" spans="1:23">
      <c r="A257" s="23">
        <v>2256</v>
      </c>
      <c r="B257" s="7" t="s">
        <v>303</v>
      </c>
      <c r="C257" s="346" t="s">
        <v>5284</v>
      </c>
      <c r="D257" s="343" t="s">
        <v>8096</v>
      </c>
      <c r="E257" s="23" t="s">
        <v>8276</v>
      </c>
      <c r="F257" s="60">
        <f t="shared" si="7"/>
        <v>100</v>
      </c>
      <c r="G257" s="346" t="s">
        <v>1154</v>
      </c>
      <c r="H257" s="350">
        <v>4</v>
      </c>
      <c r="I257" s="20"/>
      <c r="S257" t="s">
        <v>5714</v>
      </c>
      <c r="T257" t="str">
        <f t="shared" si="6"/>
        <v>00</v>
      </c>
      <c r="U257" t="s">
        <v>2359</v>
      </c>
      <c r="V257" s="23" t="s">
        <v>2360</v>
      </c>
      <c r="W257" s="23" t="s">
        <v>2599</v>
      </c>
    </row>
    <row r="258" spans="1:23">
      <c r="A258" s="23">
        <v>2257</v>
      </c>
      <c r="B258" s="7" t="s">
        <v>304</v>
      </c>
      <c r="C258" s="346" t="s">
        <v>5285</v>
      </c>
      <c r="D258" s="343" t="s">
        <v>8097</v>
      </c>
      <c r="E258" s="23" t="s">
        <v>8276</v>
      </c>
      <c r="F258" s="60">
        <f t="shared" si="7"/>
        <v>100</v>
      </c>
      <c r="G258" s="346" t="s">
        <v>1154</v>
      </c>
      <c r="H258" s="350">
        <v>4</v>
      </c>
      <c r="I258" s="20"/>
      <c r="S258" t="s">
        <v>5715</v>
      </c>
      <c r="T258" t="str">
        <f t="shared" ref="T258:T321" si="8">LEFT(W258,2)</f>
        <v>02</v>
      </c>
      <c r="U258" t="s">
        <v>2359</v>
      </c>
      <c r="V258" s="23" t="s">
        <v>2360</v>
      </c>
      <c r="W258" s="23" t="s">
        <v>5955</v>
      </c>
    </row>
    <row r="259" spans="1:23">
      <c r="A259" s="23">
        <v>2258</v>
      </c>
      <c r="B259" s="7" t="s">
        <v>305</v>
      </c>
      <c r="C259" s="346" t="s">
        <v>5286</v>
      </c>
      <c r="D259" s="343" t="s">
        <v>8098</v>
      </c>
      <c r="E259" s="23" t="s">
        <v>8276</v>
      </c>
      <c r="F259" s="60">
        <f t="shared" ref="F259:F322" si="9">VLOOKUP(E259,$M$1:$N$49,2,FALSE)</f>
        <v>100</v>
      </c>
      <c r="G259" s="346" t="s">
        <v>1154</v>
      </c>
      <c r="H259" s="350">
        <v>4</v>
      </c>
      <c r="I259" s="20"/>
      <c r="S259" t="s">
        <v>5716</v>
      </c>
      <c r="T259" t="str">
        <f t="shared" si="8"/>
        <v>01</v>
      </c>
      <c r="U259" t="s">
        <v>2359</v>
      </c>
      <c r="V259" s="23" t="s">
        <v>2360</v>
      </c>
      <c r="W259" s="23" t="s">
        <v>5956</v>
      </c>
    </row>
    <row r="260" spans="1:23">
      <c r="A260" s="23">
        <v>2259</v>
      </c>
      <c r="B260" s="7" t="s">
        <v>306</v>
      </c>
      <c r="C260" s="346" t="s">
        <v>5303</v>
      </c>
      <c r="D260" s="343" t="s">
        <v>8099</v>
      </c>
      <c r="E260" s="23" t="s">
        <v>8276</v>
      </c>
      <c r="F260" s="60">
        <f t="shared" si="9"/>
        <v>100</v>
      </c>
      <c r="G260" s="346" t="s">
        <v>1154</v>
      </c>
      <c r="H260" s="350">
        <v>4</v>
      </c>
      <c r="I260" s="20"/>
      <c r="S260" t="s">
        <v>5717</v>
      </c>
      <c r="T260" t="str">
        <f t="shared" si="8"/>
        <v>01</v>
      </c>
      <c r="U260" t="s">
        <v>2359</v>
      </c>
      <c r="V260" s="23" t="s">
        <v>2360</v>
      </c>
      <c r="W260" s="23" t="s">
        <v>4660</v>
      </c>
    </row>
    <row r="261" spans="1:23">
      <c r="A261" s="23">
        <v>2260</v>
      </c>
      <c r="B261" s="7" t="s">
        <v>307</v>
      </c>
      <c r="C261" s="346" t="s">
        <v>5304</v>
      </c>
      <c r="D261" s="343" t="s">
        <v>8100</v>
      </c>
      <c r="E261" s="23" t="s">
        <v>8276</v>
      </c>
      <c r="F261" s="60">
        <f t="shared" si="9"/>
        <v>100</v>
      </c>
      <c r="G261" s="346" t="s">
        <v>1154</v>
      </c>
      <c r="H261" s="350">
        <v>4</v>
      </c>
      <c r="I261" s="20"/>
      <c r="S261" t="s">
        <v>5718</v>
      </c>
      <c r="T261" t="str">
        <f t="shared" si="8"/>
        <v>02</v>
      </c>
      <c r="U261" t="s">
        <v>2359</v>
      </c>
      <c r="V261" s="23" t="s">
        <v>2360</v>
      </c>
      <c r="W261" s="23" t="s">
        <v>4676</v>
      </c>
    </row>
    <row r="262" spans="1:23">
      <c r="A262" s="23">
        <v>2261</v>
      </c>
      <c r="B262" s="7" t="s">
        <v>308</v>
      </c>
      <c r="C262" s="346" t="s">
        <v>5305</v>
      </c>
      <c r="D262" s="343" t="s">
        <v>8101</v>
      </c>
      <c r="E262" s="23" t="s">
        <v>8276</v>
      </c>
      <c r="F262" s="60">
        <f t="shared" si="9"/>
        <v>100</v>
      </c>
      <c r="G262" s="346" t="s">
        <v>1154</v>
      </c>
      <c r="H262" s="350">
        <v>4</v>
      </c>
      <c r="I262" s="20"/>
      <c r="S262" t="s">
        <v>5719</v>
      </c>
      <c r="T262" t="str">
        <f t="shared" si="8"/>
        <v>00</v>
      </c>
      <c r="U262" t="s">
        <v>2359</v>
      </c>
      <c r="V262" s="23" t="s">
        <v>2360</v>
      </c>
      <c r="W262" s="23" t="s">
        <v>2600</v>
      </c>
    </row>
    <row r="263" spans="1:23">
      <c r="A263" s="23">
        <v>2262</v>
      </c>
      <c r="B263" s="7" t="s">
        <v>309</v>
      </c>
      <c r="C263" s="346" t="s">
        <v>5306</v>
      </c>
      <c r="D263" s="343" t="s">
        <v>8102</v>
      </c>
      <c r="E263" s="23" t="s">
        <v>8276</v>
      </c>
      <c r="F263" s="60">
        <f t="shared" si="9"/>
        <v>100</v>
      </c>
      <c r="G263" s="346" t="s">
        <v>1154</v>
      </c>
      <c r="H263" s="350">
        <v>4</v>
      </c>
      <c r="I263" s="20"/>
      <c r="S263" t="s">
        <v>5720</v>
      </c>
      <c r="T263" t="str">
        <f t="shared" si="8"/>
        <v>00</v>
      </c>
      <c r="U263" t="s">
        <v>2359</v>
      </c>
      <c r="V263" s="23" t="s">
        <v>2360</v>
      </c>
      <c r="W263" s="23" t="s">
        <v>2551</v>
      </c>
    </row>
    <row r="264" spans="1:23">
      <c r="A264" s="23">
        <v>2263</v>
      </c>
      <c r="B264" s="7" t="s">
        <v>310</v>
      </c>
      <c r="C264" s="346" t="s">
        <v>5316</v>
      </c>
      <c r="D264" s="343" t="s">
        <v>8103</v>
      </c>
      <c r="E264" s="23" t="s">
        <v>8276</v>
      </c>
      <c r="F264" s="60">
        <f t="shared" si="9"/>
        <v>100</v>
      </c>
      <c r="G264" s="346" t="s">
        <v>1154</v>
      </c>
      <c r="H264" s="350">
        <v>4</v>
      </c>
      <c r="I264" s="20"/>
      <c r="S264" t="s">
        <v>5721</v>
      </c>
      <c r="T264" t="str">
        <f t="shared" si="8"/>
        <v>03</v>
      </c>
      <c r="U264" t="s">
        <v>2359</v>
      </c>
      <c r="V264" s="23" t="s">
        <v>2360</v>
      </c>
      <c r="W264" s="23" t="s">
        <v>5957</v>
      </c>
    </row>
    <row r="265" spans="1:23">
      <c r="A265" s="23">
        <v>2264</v>
      </c>
      <c r="B265" s="7" t="s">
        <v>311</v>
      </c>
      <c r="C265" s="346" t="s">
        <v>5287</v>
      </c>
      <c r="D265" s="343" t="s">
        <v>8104</v>
      </c>
      <c r="E265" s="23" t="s">
        <v>8276</v>
      </c>
      <c r="F265" s="60">
        <f t="shared" si="9"/>
        <v>100</v>
      </c>
      <c r="G265" s="346" t="s">
        <v>1154</v>
      </c>
      <c r="H265" s="350">
        <v>3</v>
      </c>
      <c r="I265" s="20"/>
      <c r="S265" t="s">
        <v>5482</v>
      </c>
      <c r="T265" t="str">
        <f t="shared" si="8"/>
        <v>03</v>
      </c>
      <c r="U265" t="s">
        <v>2359</v>
      </c>
      <c r="V265" s="23" t="s">
        <v>2360</v>
      </c>
      <c r="W265" s="23" t="s">
        <v>5183</v>
      </c>
    </row>
    <row r="266" spans="1:23">
      <c r="A266" s="23">
        <v>2265</v>
      </c>
      <c r="B266" s="7" t="s">
        <v>312</v>
      </c>
      <c r="C266" s="346" t="s">
        <v>5289</v>
      </c>
      <c r="D266" s="343" t="s">
        <v>8105</v>
      </c>
      <c r="E266" s="23" t="s">
        <v>8276</v>
      </c>
      <c r="F266" s="60">
        <f t="shared" si="9"/>
        <v>100</v>
      </c>
      <c r="G266" s="346" t="s">
        <v>1154</v>
      </c>
      <c r="H266" s="350">
        <v>3</v>
      </c>
      <c r="I266" s="20"/>
      <c r="S266" t="s">
        <v>5722</v>
      </c>
      <c r="T266" t="str">
        <f t="shared" si="8"/>
        <v>00</v>
      </c>
      <c r="U266" t="s">
        <v>2359</v>
      </c>
      <c r="V266" s="23" t="s">
        <v>2360</v>
      </c>
      <c r="W266" s="23" t="s">
        <v>2530</v>
      </c>
    </row>
    <row r="267" spans="1:23">
      <c r="A267" s="23">
        <v>2266</v>
      </c>
      <c r="B267" s="7" t="s">
        <v>313</v>
      </c>
      <c r="C267" s="346" t="s">
        <v>5290</v>
      </c>
      <c r="D267" s="343" t="s">
        <v>8106</v>
      </c>
      <c r="E267" s="23" t="s">
        <v>8276</v>
      </c>
      <c r="F267" s="60">
        <f t="shared" si="9"/>
        <v>100</v>
      </c>
      <c r="G267" s="346" t="s">
        <v>1154</v>
      </c>
      <c r="H267" s="350">
        <v>3</v>
      </c>
      <c r="I267" s="20"/>
      <c r="S267" t="s">
        <v>5723</v>
      </c>
      <c r="T267" t="str">
        <f t="shared" si="8"/>
        <v>01</v>
      </c>
      <c r="U267" t="s">
        <v>2359</v>
      </c>
      <c r="V267" s="23" t="s">
        <v>2360</v>
      </c>
      <c r="W267" s="23" t="s">
        <v>2623</v>
      </c>
    </row>
    <row r="268" spans="1:23">
      <c r="A268" s="23">
        <v>2267</v>
      </c>
      <c r="B268" s="7" t="s">
        <v>314</v>
      </c>
      <c r="C268" s="346" t="s">
        <v>5291</v>
      </c>
      <c r="D268" s="343" t="s">
        <v>8107</v>
      </c>
      <c r="E268" s="23" t="s">
        <v>8276</v>
      </c>
      <c r="F268" s="60">
        <f t="shared" si="9"/>
        <v>100</v>
      </c>
      <c r="G268" s="346" t="s">
        <v>1154</v>
      </c>
      <c r="H268" s="350">
        <v>3</v>
      </c>
      <c r="I268" s="20"/>
      <c r="S268" t="s">
        <v>5724</v>
      </c>
      <c r="T268" t="str">
        <f t="shared" si="8"/>
        <v>01</v>
      </c>
      <c r="U268" t="s">
        <v>2359</v>
      </c>
      <c r="V268" s="23" t="s">
        <v>2360</v>
      </c>
      <c r="W268" s="23" t="s">
        <v>5958</v>
      </c>
    </row>
    <row r="269" spans="1:23">
      <c r="A269" s="23">
        <v>2268</v>
      </c>
      <c r="B269" s="7" t="s">
        <v>315</v>
      </c>
      <c r="C269" s="346" t="s">
        <v>5292</v>
      </c>
      <c r="D269" s="343" t="s">
        <v>8108</v>
      </c>
      <c r="E269" s="23" t="s">
        <v>8276</v>
      </c>
      <c r="F269" s="60">
        <f t="shared" si="9"/>
        <v>100</v>
      </c>
      <c r="G269" s="346" t="s">
        <v>1154</v>
      </c>
      <c r="H269" s="350">
        <v>3</v>
      </c>
      <c r="I269" s="20"/>
      <c r="S269" t="s">
        <v>5725</v>
      </c>
      <c r="T269" t="str">
        <f t="shared" si="8"/>
        <v>02</v>
      </c>
      <c r="U269" t="s">
        <v>2359</v>
      </c>
      <c r="V269" s="23" t="s">
        <v>2360</v>
      </c>
      <c r="W269" s="23" t="s">
        <v>4575</v>
      </c>
    </row>
    <row r="270" spans="1:23">
      <c r="A270" s="23">
        <v>2269</v>
      </c>
      <c r="B270" s="7" t="s">
        <v>316</v>
      </c>
      <c r="C270" s="346" t="s">
        <v>5293</v>
      </c>
      <c r="D270" s="343" t="s">
        <v>8109</v>
      </c>
      <c r="E270" s="23" t="s">
        <v>8276</v>
      </c>
      <c r="F270" s="60">
        <f t="shared" si="9"/>
        <v>100</v>
      </c>
      <c r="G270" s="346" t="s">
        <v>1154</v>
      </c>
      <c r="H270" s="350">
        <v>3</v>
      </c>
      <c r="I270" s="20"/>
      <c r="S270" t="s">
        <v>5726</v>
      </c>
      <c r="T270" t="str">
        <f t="shared" si="8"/>
        <v>02</v>
      </c>
      <c r="U270" t="s">
        <v>2359</v>
      </c>
      <c r="V270" s="23" t="s">
        <v>2360</v>
      </c>
      <c r="W270" s="23" t="s">
        <v>5055</v>
      </c>
    </row>
    <row r="271" spans="1:23">
      <c r="A271" s="23">
        <v>2270</v>
      </c>
      <c r="B271" s="7" t="s">
        <v>317</v>
      </c>
      <c r="C271" s="346" t="s">
        <v>5294</v>
      </c>
      <c r="D271" s="343" t="s">
        <v>8110</v>
      </c>
      <c r="E271" s="23" t="s">
        <v>8276</v>
      </c>
      <c r="F271" s="60">
        <f t="shared" si="9"/>
        <v>100</v>
      </c>
      <c r="G271" s="346" t="s">
        <v>1154</v>
      </c>
      <c r="H271" s="350">
        <v>3</v>
      </c>
      <c r="I271" s="20"/>
      <c r="S271" t="s">
        <v>5727</v>
      </c>
      <c r="T271" t="str">
        <f t="shared" si="8"/>
        <v>02</v>
      </c>
      <c r="U271" t="s">
        <v>2359</v>
      </c>
      <c r="V271" s="23" t="s">
        <v>2360</v>
      </c>
      <c r="W271" s="23" t="s">
        <v>5088</v>
      </c>
    </row>
    <row r="272" spans="1:23">
      <c r="A272" s="23">
        <v>2271</v>
      </c>
      <c r="B272" s="7" t="s">
        <v>318</v>
      </c>
      <c r="C272" s="346" t="s">
        <v>7729</v>
      </c>
      <c r="D272" s="343" t="s">
        <v>8111</v>
      </c>
      <c r="E272" s="23" t="s">
        <v>8276</v>
      </c>
      <c r="F272" s="60">
        <f t="shared" si="9"/>
        <v>100</v>
      </c>
      <c r="G272" s="346" t="s">
        <v>1154</v>
      </c>
      <c r="H272" s="350">
        <v>3</v>
      </c>
      <c r="I272" s="20"/>
      <c r="S272" t="s">
        <v>5728</v>
      </c>
      <c r="T272" t="str">
        <f t="shared" si="8"/>
        <v>00</v>
      </c>
      <c r="U272" t="s">
        <v>2359</v>
      </c>
      <c r="V272" s="23" t="s">
        <v>2360</v>
      </c>
      <c r="W272" s="23" t="s">
        <v>2413</v>
      </c>
    </row>
    <row r="273" spans="1:23">
      <c r="A273" s="23">
        <v>2272</v>
      </c>
      <c r="B273" s="7" t="s">
        <v>319</v>
      </c>
      <c r="C273" s="346" t="s">
        <v>5295</v>
      </c>
      <c r="D273" s="343" t="s">
        <v>8112</v>
      </c>
      <c r="E273" s="23" t="s">
        <v>8276</v>
      </c>
      <c r="F273" s="60">
        <f t="shared" si="9"/>
        <v>100</v>
      </c>
      <c r="G273" s="346" t="s">
        <v>1154</v>
      </c>
      <c r="H273" s="350">
        <v>3</v>
      </c>
      <c r="I273" s="20"/>
      <c r="S273" t="s">
        <v>5729</v>
      </c>
      <c r="T273" t="str">
        <f t="shared" si="8"/>
        <v>00</v>
      </c>
      <c r="U273" t="s">
        <v>2359</v>
      </c>
      <c r="V273" s="23" t="s">
        <v>2360</v>
      </c>
      <c r="W273" s="23" t="s">
        <v>2617</v>
      </c>
    </row>
    <row r="274" spans="1:23">
      <c r="A274" s="23">
        <v>2273</v>
      </c>
      <c r="B274" s="7" t="s">
        <v>320</v>
      </c>
      <c r="C274" s="346" t="s">
        <v>5301</v>
      </c>
      <c r="D274" s="343" t="s">
        <v>8113</v>
      </c>
      <c r="E274" s="23" t="s">
        <v>8276</v>
      </c>
      <c r="F274" s="60">
        <f t="shared" si="9"/>
        <v>100</v>
      </c>
      <c r="G274" s="346" t="s">
        <v>1154</v>
      </c>
      <c r="H274" s="350">
        <v>3</v>
      </c>
      <c r="I274" s="20"/>
      <c r="S274" t="s">
        <v>5730</v>
      </c>
      <c r="T274" t="str">
        <f t="shared" si="8"/>
        <v>00</v>
      </c>
      <c r="U274" t="s">
        <v>2359</v>
      </c>
      <c r="V274" s="23" t="s">
        <v>2360</v>
      </c>
      <c r="W274" s="23" t="s">
        <v>2550</v>
      </c>
    </row>
    <row r="275" spans="1:23">
      <c r="A275" s="23">
        <v>2274</v>
      </c>
      <c r="B275" s="7" t="s">
        <v>321</v>
      </c>
      <c r="C275" s="346" t="s">
        <v>5302</v>
      </c>
      <c r="D275" s="343" t="s">
        <v>8114</v>
      </c>
      <c r="E275" s="23" t="s">
        <v>8276</v>
      </c>
      <c r="F275" s="60">
        <f t="shared" si="9"/>
        <v>100</v>
      </c>
      <c r="G275" s="346" t="s">
        <v>1154</v>
      </c>
      <c r="H275" s="350">
        <v>3</v>
      </c>
      <c r="I275" s="20"/>
      <c r="S275" t="s">
        <v>5731</v>
      </c>
      <c r="T275" t="str">
        <f t="shared" si="8"/>
        <v>00</v>
      </c>
      <c r="U275" t="s">
        <v>2359</v>
      </c>
      <c r="V275" s="23" t="s">
        <v>2360</v>
      </c>
      <c r="W275" s="23" t="s">
        <v>2619</v>
      </c>
    </row>
    <row r="276" spans="1:23">
      <c r="A276" s="23">
        <v>2275</v>
      </c>
      <c r="B276" s="7" t="s">
        <v>322</v>
      </c>
      <c r="C276" s="346" t="s">
        <v>5300</v>
      </c>
      <c r="D276" s="343" t="s">
        <v>8115</v>
      </c>
      <c r="E276" s="23" t="s">
        <v>8276</v>
      </c>
      <c r="F276" s="60">
        <f t="shared" si="9"/>
        <v>100</v>
      </c>
      <c r="G276" s="346" t="s">
        <v>1154</v>
      </c>
      <c r="H276" s="350">
        <v>3</v>
      </c>
      <c r="I276" s="20"/>
      <c r="S276" t="s">
        <v>5732</v>
      </c>
      <c r="T276" t="str">
        <f t="shared" si="8"/>
        <v>98</v>
      </c>
      <c r="U276" t="s">
        <v>2359</v>
      </c>
      <c r="V276" s="23" t="s">
        <v>2360</v>
      </c>
      <c r="W276" s="23" t="s">
        <v>2531</v>
      </c>
    </row>
    <row r="277" spans="1:23">
      <c r="A277" s="23">
        <v>2276</v>
      </c>
      <c r="B277" s="7" t="s">
        <v>323</v>
      </c>
      <c r="C277" s="346" t="s">
        <v>5307</v>
      </c>
      <c r="D277" s="343" t="s">
        <v>8116</v>
      </c>
      <c r="E277" s="23" t="s">
        <v>8276</v>
      </c>
      <c r="F277" s="60">
        <f t="shared" si="9"/>
        <v>100</v>
      </c>
      <c r="G277" s="346" t="s">
        <v>1154</v>
      </c>
      <c r="H277" s="350">
        <v>3</v>
      </c>
      <c r="I277" s="20"/>
      <c r="S277" t="s">
        <v>5733</v>
      </c>
      <c r="T277" t="str">
        <f t="shared" si="8"/>
        <v>02</v>
      </c>
      <c r="U277" t="s">
        <v>2359</v>
      </c>
      <c r="V277" s="23" t="s">
        <v>2360</v>
      </c>
      <c r="W277" s="23" t="s">
        <v>4575</v>
      </c>
    </row>
    <row r="278" spans="1:23">
      <c r="A278" s="23">
        <v>2277</v>
      </c>
      <c r="B278" s="7" t="s">
        <v>324</v>
      </c>
      <c r="C278" s="346" t="s">
        <v>5299</v>
      </c>
      <c r="D278" s="343" t="s">
        <v>8117</v>
      </c>
      <c r="E278" s="23" t="s">
        <v>8276</v>
      </c>
      <c r="F278" s="60">
        <f t="shared" si="9"/>
        <v>100</v>
      </c>
      <c r="G278" s="346" t="s">
        <v>1154</v>
      </c>
      <c r="H278" s="350">
        <v>3</v>
      </c>
      <c r="I278" s="20"/>
      <c r="S278" t="s">
        <v>5734</v>
      </c>
      <c r="T278" t="str">
        <f t="shared" si="8"/>
        <v>01</v>
      </c>
      <c r="U278" t="s">
        <v>2359</v>
      </c>
      <c r="V278" s="23" t="s">
        <v>2360</v>
      </c>
      <c r="W278" s="23" t="s">
        <v>4996</v>
      </c>
    </row>
    <row r="279" spans="1:23">
      <c r="A279" s="23">
        <v>2278</v>
      </c>
      <c r="B279" s="7" t="s">
        <v>325</v>
      </c>
      <c r="C279" s="346" t="s">
        <v>5276</v>
      </c>
      <c r="D279" s="343" t="s">
        <v>8118</v>
      </c>
      <c r="E279" s="23" t="s">
        <v>8276</v>
      </c>
      <c r="F279" s="60">
        <f t="shared" si="9"/>
        <v>100</v>
      </c>
      <c r="G279" s="346" t="s">
        <v>1154</v>
      </c>
      <c r="H279" s="350">
        <v>3</v>
      </c>
      <c r="I279" s="20"/>
      <c r="S279" t="s">
        <v>5735</v>
      </c>
      <c r="T279" t="str">
        <f t="shared" si="8"/>
        <v>01</v>
      </c>
      <c r="U279" t="s">
        <v>2359</v>
      </c>
      <c r="V279" s="23" t="s">
        <v>2360</v>
      </c>
      <c r="W279" s="23" t="s">
        <v>5959</v>
      </c>
    </row>
    <row r="280" spans="1:23">
      <c r="A280" s="23">
        <v>2279</v>
      </c>
      <c r="B280" s="7" t="s">
        <v>326</v>
      </c>
      <c r="C280" s="346" t="s">
        <v>5312</v>
      </c>
      <c r="D280" s="343" t="s">
        <v>8119</v>
      </c>
      <c r="E280" s="23" t="s">
        <v>8276</v>
      </c>
      <c r="F280" s="60">
        <f t="shared" si="9"/>
        <v>100</v>
      </c>
      <c r="G280" s="346" t="s">
        <v>1154</v>
      </c>
      <c r="H280" s="350">
        <v>3</v>
      </c>
      <c r="I280" s="20"/>
      <c r="S280" t="s">
        <v>5736</v>
      </c>
      <c r="T280" t="str">
        <f t="shared" si="8"/>
        <v>00</v>
      </c>
      <c r="U280" t="s">
        <v>2359</v>
      </c>
      <c r="V280" s="23" t="s">
        <v>2360</v>
      </c>
      <c r="W280" s="23" t="s">
        <v>2620</v>
      </c>
    </row>
    <row r="281" spans="1:23">
      <c r="A281" s="23">
        <v>2280</v>
      </c>
      <c r="B281" s="7" t="s">
        <v>327</v>
      </c>
      <c r="C281" s="346" t="s">
        <v>5313</v>
      </c>
      <c r="D281" s="343" t="s">
        <v>8120</v>
      </c>
      <c r="E281" s="23" t="s">
        <v>8276</v>
      </c>
      <c r="F281" s="60">
        <f t="shared" si="9"/>
        <v>100</v>
      </c>
      <c r="G281" s="346" t="s">
        <v>1154</v>
      </c>
      <c r="H281" s="350">
        <v>3</v>
      </c>
      <c r="I281" s="20"/>
      <c r="S281" t="s">
        <v>5737</v>
      </c>
      <c r="T281" t="str">
        <f t="shared" si="8"/>
        <v>98</v>
      </c>
      <c r="U281" t="s">
        <v>2359</v>
      </c>
      <c r="V281" s="23" t="s">
        <v>2360</v>
      </c>
      <c r="W281" s="23" t="s">
        <v>2509</v>
      </c>
    </row>
    <row r="282" spans="1:23">
      <c r="A282" s="23">
        <v>2281</v>
      </c>
      <c r="B282" s="7" t="s">
        <v>328</v>
      </c>
      <c r="C282" s="346" t="s">
        <v>5314</v>
      </c>
      <c r="D282" s="343" t="s">
        <v>8121</v>
      </c>
      <c r="E282" s="23" t="s">
        <v>8276</v>
      </c>
      <c r="F282" s="60">
        <f t="shared" si="9"/>
        <v>100</v>
      </c>
      <c r="G282" s="346" t="s">
        <v>1154</v>
      </c>
      <c r="H282" s="350">
        <v>3</v>
      </c>
      <c r="I282" s="20"/>
      <c r="S282" t="s">
        <v>5738</v>
      </c>
      <c r="T282" t="str">
        <f t="shared" si="8"/>
        <v>02</v>
      </c>
      <c r="U282" t="s">
        <v>2359</v>
      </c>
      <c r="V282" s="23" t="s">
        <v>2360</v>
      </c>
      <c r="W282" s="23" t="s">
        <v>5960</v>
      </c>
    </row>
    <row r="283" spans="1:23">
      <c r="A283" s="23">
        <v>2282</v>
      </c>
      <c r="B283" s="7" t="s">
        <v>329</v>
      </c>
      <c r="C283" s="346" t="s">
        <v>5315</v>
      </c>
      <c r="D283" s="343" t="s">
        <v>8122</v>
      </c>
      <c r="E283" s="23" t="s">
        <v>8276</v>
      </c>
      <c r="F283" s="60">
        <f t="shared" si="9"/>
        <v>100</v>
      </c>
      <c r="G283" s="346" t="s">
        <v>1154</v>
      </c>
      <c r="H283" s="350">
        <v>3</v>
      </c>
      <c r="I283" s="20"/>
      <c r="S283" t="s">
        <v>5739</v>
      </c>
      <c r="T283" t="str">
        <f t="shared" si="8"/>
        <v>01</v>
      </c>
      <c r="U283" t="s">
        <v>2359</v>
      </c>
      <c r="V283" s="23" t="s">
        <v>2360</v>
      </c>
      <c r="W283" s="23" t="s">
        <v>2401</v>
      </c>
    </row>
    <row r="284" spans="1:23">
      <c r="A284" s="23">
        <v>2283</v>
      </c>
      <c r="B284" s="7" t="s">
        <v>330</v>
      </c>
      <c r="C284" s="346" t="s">
        <v>5317</v>
      </c>
      <c r="D284" s="343" t="s">
        <v>8123</v>
      </c>
      <c r="E284" s="23" t="s">
        <v>8276</v>
      </c>
      <c r="F284" s="60">
        <f t="shared" si="9"/>
        <v>100</v>
      </c>
      <c r="G284" s="346" t="s">
        <v>1154</v>
      </c>
      <c r="H284" s="350">
        <v>3</v>
      </c>
      <c r="I284" s="20"/>
      <c r="S284" t="s">
        <v>5740</v>
      </c>
      <c r="T284" t="str">
        <f t="shared" si="8"/>
        <v>01</v>
      </c>
      <c r="U284" t="s">
        <v>2359</v>
      </c>
      <c r="V284" s="23" t="s">
        <v>2360</v>
      </c>
      <c r="W284" s="23" t="s">
        <v>2516</v>
      </c>
    </row>
    <row r="285" spans="1:23">
      <c r="A285" s="23">
        <v>2284</v>
      </c>
      <c r="B285" s="7" t="s">
        <v>331</v>
      </c>
      <c r="C285" s="346" t="s">
        <v>5277</v>
      </c>
      <c r="D285" s="343" t="s">
        <v>8124</v>
      </c>
      <c r="E285" s="23" t="s">
        <v>8276</v>
      </c>
      <c r="F285" s="60">
        <f t="shared" si="9"/>
        <v>100</v>
      </c>
      <c r="G285" s="346" t="s">
        <v>1154</v>
      </c>
      <c r="H285" s="350">
        <v>2</v>
      </c>
      <c r="I285" s="20"/>
      <c r="S285" t="s">
        <v>5741</v>
      </c>
      <c r="T285" t="str">
        <f t="shared" si="8"/>
        <v>02</v>
      </c>
      <c r="U285" t="s">
        <v>2359</v>
      </c>
      <c r="V285" s="23" t="s">
        <v>2360</v>
      </c>
      <c r="W285" s="23" t="s">
        <v>4936</v>
      </c>
    </row>
    <row r="286" spans="1:23">
      <c r="A286" s="23">
        <v>2285</v>
      </c>
      <c r="B286" s="7" t="s">
        <v>332</v>
      </c>
      <c r="C286" s="346" t="s">
        <v>5278</v>
      </c>
      <c r="D286" s="343" t="s">
        <v>8125</v>
      </c>
      <c r="E286" s="23" t="s">
        <v>8276</v>
      </c>
      <c r="F286" s="60">
        <f t="shared" si="9"/>
        <v>100</v>
      </c>
      <c r="G286" s="346" t="s">
        <v>1154</v>
      </c>
      <c r="H286" s="350">
        <v>2</v>
      </c>
      <c r="I286" s="20"/>
      <c r="S286" t="s">
        <v>5742</v>
      </c>
      <c r="T286" t="str">
        <f t="shared" si="8"/>
        <v>01</v>
      </c>
      <c r="U286" t="s">
        <v>2359</v>
      </c>
      <c r="V286" s="23" t="s">
        <v>2360</v>
      </c>
      <c r="W286" s="23" t="s">
        <v>4919</v>
      </c>
    </row>
    <row r="287" spans="1:23">
      <c r="A287" s="23">
        <v>2286</v>
      </c>
      <c r="B287" s="7" t="s">
        <v>333</v>
      </c>
      <c r="C287" s="346" t="s">
        <v>5279</v>
      </c>
      <c r="D287" s="343" t="s">
        <v>8126</v>
      </c>
      <c r="E287" s="23" t="s">
        <v>8276</v>
      </c>
      <c r="F287" s="60">
        <f t="shared" si="9"/>
        <v>100</v>
      </c>
      <c r="G287" s="346" t="s">
        <v>1154</v>
      </c>
      <c r="H287" s="350">
        <v>2</v>
      </c>
      <c r="I287" s="20"/>
      <c r="S287" t="s">
        <v>5743</v>
      </c>
      <c r="T287" t="str">
        <f t="shared" si="8"/>
        <v>01</v>
      </c>
      <c r="U287" t="s">
        <v>2359</v>
      </c>
      <c r="V287" s="23" t="s">
        <v>2360</v>
      </c>
      <c r="W287" s="23" t="s">
        <v>4839</v>
      </c>
    </row>
    <row r="288" spans="1:23">
      <c r="A288" s="23">
        <v>2287</v>
      </c>
      <c r="B288" s="7" t="s">
        <v>334</v>
      </c>
      <c r="C288" s="346" t="s">
        <v>5280</v>
      </c>
      <c r="D288" s="343" t="s">
        <v>8127</v>
      </c>
      <c r="E288" s="23" t="s">
        <v>8276</v>
      </c>
      <c r="F288" s="60">
        <f t="shared" si="9"/>
        <v>100</v>
      </c>
      <c r="G288" s="346" t="s">
        <v>1154</v>
      </c>
      <c r="H288" s="350">
        <v>2</v>
      </c>
      <c r="I288" s="20"/>
      <c r="S288" t="s">
        <v>5744</v>
      </c>
      <c r="T288" t="str">
        <f t="shared" si="8"/>
        <v>02</v>
      </c>
      <c r="U288" t="s">
        <v>2359</v>
      </c>
      <c r="V288" s="23" t="s">
        <v>2360</v>
      </c>
      <c r="W288" s="23" t="s">
        <v>4589</v>
      </c>
    </row>
    <row r="289" spans="1:23">
      <c r="A289" s="23">
        <v>2288</v>
      </c>
      <c r="B289" s="7" t="s">
        <v>335</v>
      </c>
      <c r="C289" s="346" t="s">
        <v>5296</v>
      </c>
      <c r="D289" s="343" t="s">
        <v>8128</v>
      </c>
      <c r="E289" s="23" t="s">
        <v>8276</v>
      </c>
      <c r="F289" s="60">
        <f t="shared" si="9"/>
        <v>100</v>
      </c>
      <c r="G289" s="346" t="s">
        <v>1154</v>
      </c>
      <c r="H289" s="350">
        <v>2</v>
      </c>
      <c r="I289" s="20"/>
      <c r="S289" t="s">
        <v>5745</v>
      </c>
      <c r="T289" t="str">
        <f t="shared" si="8"/>
        <v>02</v>
      </c>
      <c r="U289" t="s">
        <v>2359</v>
      </c>
      <c r="V289" s="23" t="s">
        <v>2360</v>
      </c>
      <c r="W289" s="23" t="s">
        <v>5961</v>
      </c>
    </row>
    <row r="290" spans="1:23">
      <c r="A290" s="23">
        <v>2289</v>
      </c>
      <c r="B290" s="7" t="s">
        <v>336</v>
      </c>
      <c r="C290" s="346" t="s">
        <v>5297</v>
      </c>
      <c r="D290" s="343" t="s">
        <v>8129</v>
      </c>
      <c r="E290" s="23" t="s">
        <v>8276</v>
      </c>
      <c r="F290" s="60">
        <f t="shared" si="9"/>
        <v>100</v>
      </c>
      <c r="G290" s="346" t="s">
        <v>1154</v>
      </c>
      <c r="H290" s="350">
        <v>2</v>
      </c>
      <c r="I290" s="20"/>
      <c r="S290" t="s">
        <v>5746</v>
      </c>
      <c r="T290" t="str">
        <f t="shared" si="8"/>
        <v>00</v>
      </c>
      <c r="U290" t="s">
        <v>2359</v>
      </c>
      <c r="V290" s="23" t="s">
        <v>2360</v>
      </c>
      <c r="W290" s="23" t="s">
        <v>2511</v>
      </c>
    </row>
    <row r="291" spans="1:23">
      <c r="A291" s="23">
        <v>2290</v>
      </c>
      <c r="B291" s="7" t="s">
        <v>337</v>
      </c>
      <c r="C291" s="346" t="s">
        <v>5298</v>
      </c>
      <c r="D291" s="343" t="s">
        <v>8130</v>
      </c>
      <c r="E291" s="23" t="s">
        <v>8276</v>
      </c>
      <c r="F291" s="60">
        <f t="shared" si="9"/>
        <v>100</v>
      </c>
      <c r="G291" s="346" t="s">
        <v>1154</v>
      </c>
      <c r="H291" s="350">
        <v>2</v>
      </c>
      <c r="I291" s="20"/>
      <c r="S291" t="s">
        <v>5747</v>
      </c>
      <c r="T291" t="str">
        <f t="shared" si="8"/>
        <v>00</v>
      </c>
      <c r="U291" t="s">
        <v>2359</v>
      </c>
      <c r="V291" s="23" t="s">
        <v>2360</v>
      </c>
      <c r="W291" s="23" t="s">
        <v>2534</v>
      </c>
    </row>
    <row r="292" spans="1:23">
      <c r="A292" s="23">
        <v>2291</v>
      </c>
      <c r="B292" s="7" t="s">
        <v>338</v>
      </c>
      <c r="C292" s="346" t="s">
        <v>5308</v>
      </c>
      <c r="D292" s="343" t="s">
        <v>8131</v>
      </c>
      <c r="E292" s="23" t="s">
        <v>8276</v>
      </c>
      <c r="F292" s="60">
        <f t="shared" si="9"/>
        <v>100</v>
      </c>
      <c r="G292" s="346" t="s">
        <v>1154</v>
      </c>
      <c r="H292" s="350">
        <v>2</v>
      </c>
      <c r="I292" s="20"/>
      <c r="S292" t="s">
        <v>5748</v>
      </c>
      <c r="T292" t="str">
        <f t="shared" si="8"/>
        <v>00</v>
      </c>
      <c r="U292" t="s">
        <v>2359</v>
      </c>
      <c r="V292" s="23" t="s">
        <v>2360</v>
      </c>
      <c r="W292" s="23" t="s">
        <v>2535</v>
      </c>
    </row>
    <row r="293" spans="1:23">
      <c r="A293" s="23">
        <v>2292</v>
      </c>
      <c r="B293" s="7" t="s">
        <v>339</v>
      </c>
      <c r="C293" s="346" t="s">
        <v>5309</v>
      </c>
      <c r="D293" s="343" t="s">
        <v>8132</v>
      </c>
      <c r="E293" s="23" t="s">
        <v>8276</v>
      </c>
      <c r="F293" s="60">
        <f t="shared" si="9"/>
        <v>100</v>
      </c>
      <c r="G293" s="346" t="s">
        <v>1154</v>
      </c>
      <c r="H293" s="350">
        <v>2</v>
      </c>
      <c r="I293" s="20"/>
      <c r="S293" t="s">
        <v>5749</v>
      </c>
      <c r="T293" t="str">
        <f t="shared" si="8"/>
        <v>01</v>
      </c>
      <c r="U293" t="s">
        <v>2359</v>
      </c>
      <c r="V293" s="23" t="s">
        <v>2360</v>
      </c>
      <c r="W293" s="23" t="s">
        <v>4634</v>
      </c>
    </row>
    <row r="294" spans="1:23">
      <c r="A294" s="23">
        <v>2293</v>
      </c>
      <c r="B294" s="7" t="s">
        <v>340</v>
      </c>
      <c r="C294" s="347" t="s">
        <v>5310</v>
      </c>
      <c r="D294" s="343" t="s">
        <v>8133</v>
      </c>
      <c r="E294" s="23" t="s">
        <v>8276</v>
      </c>
      <c r="F294" s="60">
        <f t="shared" si="9"/>
        <v>100</v>
      </c>
      <c r="G294" s="347" t="s">
        <v>1154</v>
      </c>
      <c r="H294" s="347">
        <v>2</v>
      </c>
      <c r="I294" s="20"/>
      <c r="S294" t="s">
        <v>5750</v>
      </c>
      <c r="T294" t="str">
        <f t="shared" si="8"/>
        <v>01</v>
      </c>
      <c r="U294" t="s">
        <v>2359</v>
      </c>
      <c r="V294" s="262" t="s">
        <v>2360</v>
      </c>
      <c r="W294" s="262" t="s">
        <v>4631</v>
      </c>
    </row>
    <row r="295" spans="1:23">
      <c r="A295" s="23">
        <v>2294</v>
      </c>
      <c r="B295" s="7" t="s">
        <v>341</v>
      </c>
      <c r="C295" s="347" t="s">
        <v>5311</v>
      </c>
      <c r="D295" s="343" t="s">
        <v>8134</v>
      </c>
      <c r="E295" s="23" t="s">
        <v>8276</v>
      </c>
      <c r="F295" s="60">
        <f t="shared" si="9"/>
        <v>100</v>
      </c>
      <c r="G295" s="347" t="s">
        <v>1154</v>
      </c>
      <c r="H295" s="347">
        <v>2</v>
      </c>
      <c r="I295" s="20"/>
      <c r="S295" t="s">
        <v>5751</v>
      </c>
      <c r="T295" t="str">
        <f t="shared" si="8"/>
        <v>02</v>
      </c>
      <c r="U295" t="s">
        <v>2359</v>
      </c>
      <c r="V295" s="262" t="s">
        <v>2360</v>
      </c>
      <c r="W295" s="262" t="s">
        <v>5962</v>
      </c>
    </row>
    <row r="296" spans="1:23">
      <c r="A296" s="23">
        <v>2295</v>
      </c>
      <c r="B296" s="7" t="s">
        <v>342</v>
      </c>
      <c r="C296" s="347" t="s">
        <v>7730</v>
      </c>
      <c r="D296" s="343" t="s">
        <v>8135</v>
      </c>
      <c r="E296" s="23" t="s">
        <v>8276</v>
      </c>
      <c r="F296" s="60">
        <f t="shared" si="9"/>
        <v>100</v>
      </c>
      <c r="G296" s="347" t="s">
        <v>1154</v>
      </c>
      <c r="H296" s="347">
        <v>2</v>
      </c>
      <c r="I296" s="20"/>
      <c r="S296" t="s">
        <v>5752</v>
      </c>
      <c r="T296" t="str">
        <f t="shared" si="8"/>
        <v>03</v>
      </c>
      <c r="U296" t="s">
        <v>2359</v>
      </c>
      <c r="V296" s="262" t="s">
        <v>2360</v>
      </c>
      <c r="W296" s="262" t="s">
        <v>5963</v>
      </c>
    </row>
    <row r="297" spans="1:23">
      <c r="A297" s="23">
        <v>2296</v>
      </c>
      <c r="B297" s="7" t="s">
        <v>343</v>
      </c>
      <c r="C297" s="347" t="s">
        <v>5318</v>
      </c>
      <c r="D297" s="343" t="s">
        <v>8136</v>
      </c>
      <c r="E297" s="23" t="s">
        <v>8276</v>
      </c>
      <c r="F297" s="60">
        <f t="shared" si="9"/>
        <v>100</v>
      </c>
      <c r="G297" s="347" t="s">
        <v>1154</v>
      </c>
      <c r="H297" s="347">
        <v>2</v>
      </c>
      <c r="I297" s="20"/>
      <c r="S297" t="s">
        <v>5753</v>
      </c>
      <c r="T297" t="str">
        <f t="shared" si="8"/>
        <v>02</v>
      </c>
      <c r="U297" t="s">
        <v>2359</v>
      </c>
      <c r="V297" s="262" t="s">
        <v>2360</v>
      </c>
      <c r="W297" s="262" t="s">
        <v>5964</v>
      </c>
    </row>
    <row r="298" spans="1:23">
      <c r="A298" s="23">
        <v>2297</v>
      </c>
      <c r="B298" s="7" t="s">
        <v>344</v>
      </c>
      <c r="C298" s="347" t="s">
        <v>5319</v>
      </c>
      <c r="D298" s="343" t="s">
        <v>8137</v>
      </c>
      <c r="E298" s="23" t="s">
        <v>8276</v>
      </c>
      <c r="F298" s="60">
        <f t="shared" si="9"/>
        <v>100</v>
      </c>
      <c r="G298" s="347" t="s">
        <v>1154</v>
      </c>
      <c r="H298" s="347">
        <v>2</v>
      </c>
      <c r="I298" s="20"/>
      <c r="S298" t="s">
        <v>5754</v>
      </c>
      <c r="T298" t="str">
        <f t="shared" si="8"/>
        <v>02</v>
      </c>
      <c r="U298" t="s">
        <v>2359</v>
      </c>
      <c r="V298" s="262" t="s">
        <v>2360</v>
      </c>
      <c r="W298" s="262" t="s">
        <v>5965</v>
      </c>
    </row>
    <row r="299" spans="1:23">
      <c r="A299" s="23">
        <v>2298</v>
      </c>
      <c r="B299" s="7" t="s">
        <v>345</v>
      </c>
      <c r="C299" s="347" t="s">
        <v>5320</v>
      </c>
      <c r="D299" s="343" t="s">
        <v>8138</v>
      </c>
      <c r="E299" s="23" t="s">
        <v>8276</v>
      </c>
      <c r="F299" s="60">
        <f t="shared" si="9"/>
        <v>100</v>
      </c>
      <c r="G299" s="347" t="s">
        <v>1154</v>
      </c>
      <c r="H299" s="347">
        <v>2</v>
      </c>
      <c r="I299" s="20"/>
      <c r="S299" t="s">
        <v>5755</v>
      </c>
      <c r="T299" t="str">
        <f t="shared" si="8"/>
        <v>02</v>
      </c>
      <c r="U299" t="s">
        <v>2359</v>
      </c>
      <c r="V299" s="262" t="s">
        <v>2360</v>
      </c>
      <c r="W299" s="262" t="s">
        <v>5128</v>
      </c>
    </row>
    <row r="300" spans="1:23">
      <c r="A300" s="23">
        <v>2299</v>
      </c>
      <c r="B300" s="7" t="s">
        <v>346</v>
      </c>
      <c r="C300" s="347" t="s">
        <v>5398</v>
      </c>
      <c r="D300" s="343" t="s">
        <v>8139</v>
      </c>
      <c r="E300" s="23" t="s">
        <v>8276</v>
      </c>
      <c r="F300" s="60">
        <f t="shared" si="9"/>
        <v>100</v>
      </c>
      <c r="G300" s="347" t="s">
        <v>1154</v>
      </c>
      <c r="H300" s="347">
        <v>2</v>
      </c>
      <c r="I300" s="20"/>
      <c r="S300" t="s">
        <v>5756</v>
      </c>
      <c r="T300" t="str">
        <f t="shared" si="8"/>
        <v>02</v>
      </c>
      <c r="U300" t="s">
        <v>2359</v>
      </c>
      <c r="V300" s="262" t="s">
        <v>2360</v>
      </c>
      <c r="W300" s="262" t="s">
        <v>4841</v>
      </c>
    </row>
    <row r="301" spans="1:23">
      <c r="A301" s="23">
        <v>2300</v>
      </c>
      <c r="B301" s="7" t="s">
        <v>347</v>
      </c>
      <c r="C301" s="347" t="s">
        <v>5399</v>
      </c>
      <c r="D301" s="343" t="s">
        <v>8140</v>
      </c>
      <c r="E301" s="23" t="s">
        <v>8276</v>
      </c>
      <c r="F301" s="60">
        <f t="shared" si="9"/>
        <v>100</v>
      </c>
      <c r="G301" s="347" t="s">
        <v>1154</v>
      </c>
      <c r="H301" s="347">
        <v>2</v>
      </c>
      <c r="I301" s="20"/>
      <c r="S301" t="s">
        <v>5757</v>
      </c>
      <c r="T301" t="str">
        <f t="shared" si="8"/>
        <v>03</v>
      </c>
      <c r="U301" t="s">
        <v>2359</v>
      </c>
      <c r="V301" s="262" t="s">
        <v>2360</v>
      </c>
      <c r="W301" s="262" t="s">
        <v>4691</v>
      </c>
    </row>
    <row r="302" spans="1:23">
      <c r="A302" s="23">
        <v>2301</v>
      </c>
      <c r="B302" s="7" t="s">
        <v>348</v>
      </c>
      <c r="C302" s="347" t="s">
        <v>5400</v>
      </c>
      <c r="D302" s="343" t="s">
        <v>8141</v>
      </c>
      <c r="E302" s="23" t="s">
        <v>8276</v>
      </c>
      <c r="F302" s="60">
        <f t="shared" si="9"/>
        <v>100</v>
      </c>
      <c r="G302" s="347" t="s">
        <v>1154</v>
      </c>
      <c r="H302" s="347">
        <v>2</v>
      </c>
      <c r="I302" s="20"/>
      <c r="S302" t="s">
        <v>5758</v>
      </c>
      <c r="T302" t="str">
        <f t="shared" si="8"/>
        <v>03</v>
      </c>
      <c r="U302" t="s">
        <v>2359</v>
      </c>
      <c r="V302" s="262" t="s">
        <v>2360</v>
      </c>
      <c r="W302" s="262" t="s">
        <v>5966</v>
      </c>
    </row>
    <row r="303" spans="1:23">
      <c r="A303" s="23">
        <v>2302</v>
      </c>
      <c r="B303" s="7" t="s">
        <v>349</v>
      </c>
      <c r="C303" s="347" t="s">
        <v>5413</v>
      </c>
      <c r="D303" s="343" t="s">
        <v>8142</v>
      </c>
      <c r="E303" s="23" t="s">
        <v>8276</v>
      </c>
      <c r="F303" s="60">
        <f t="shared" si="9"/>
        <v>100</v>
      </c>
      <c r="G303" s="347" t="s">
        <v>1154</v>
      </c>
      <c r="H303" s="347">
        <v>2</v>
      </c>
      <c r="I303" s="20"/>
      <c r="S303" t="s">
        <v>5759</v>
      </c>
      <c r="T303" t="str">
        <f t="shared" si="8"/>
        <v>03</v>
      </c>
      <c r="U303" t="s">
        <v>2359</v>
      </c>
      <c r="V303" s="262" t="s">
        <v>2360</v>
      </c>
      <c r="W303" s="262" t="s">
        <v>5967</v>
      </c>
    </row>
    <row r="304" spans="1:23">
      <c r="A304" s="23">
        <v>2303</v>
      </c>
      <c r="B304" s="7" t="s">
        <v>350</v>
      </c>
      <c r="C304" s="347" t="s">
        <v>5414</v>
      </c>
      <c r="D304" s="343" t="s">
        <v>8143</v>
      </c>
      <c r="E304" s="23" t="s">
        <v>8276</v>
      </c>
      <c r="F304" s="60">
        <f t="shared" si="9"/>
        <v>100</v>
      </c>
      <c r="G304" s="347" t="s">
        <v>1154</v>
      </c>
      <c r="H304" s="347">
        <v>2</v>
      </c>
      <c r="I304" s="20"/>
      <c r="S304" t="s">
        <v>5760</v>
      </c>
      <c r="T304" t="str">
        <f t="shared" si="8"/>
        <v>03</v>
      </c>
      <c r="U304" t="s">
        <v>2359</v>
      </c>
      <c r="V304" s="262" t="s">
        <v>2360</v>
      </c>
      <c r="W304" s="262" t="s">
        <v>5079</v>
      </c>
    </row>
    <row r="305" spans="1:23">
      <c r="A305" s="23">
        <v>2304</v>
      </c>
      <c r="B305" s="7" t="s">
        <v>351</v>
      </c>
      <c r="C305" s="347" t="s">
        <v>5288</v>
      </c>
      <c r="D305" s="343" t="s">
        <v>8144</v>
      </c>
      <c r="E305" s="23" t="s">
        <v>8276</v>
      </c>
      <c r="F305" s="60">
        <f t="shared" si="9"/>
        <v>100</v>
      </c>
      <c r="G305" s="347" t="s">
        <v>1154</v>
      </c>
      <c r="H305" s="347">
        <v>2</v>
      </c>
      <c r="I305" s="20"/>
      <c r="S305" t="s">
        <v>5761</v>
      </c>
      <c r="T305" t="str">
        <f t="shared" si="8"/>
        <v>03</v>
      </c>
      <c r="U305" t="s">
        <v>2359</v>
      </c>
      <c r="V305" s="262" t="s">
        <v>2360</v>
      </c>
      <c r="W305" s="262" t="s">
        <v>4889</v>
      </c>
    </row>
    <row r="306" spans="1:23">
      <c r="A306" s="23">
        <v>2305</v>
      </c>
      <c r="B306" s="7" t="s">
        <v>352</v>
      </c>
      <c r="C306" s="347" t="s">
        <v>7731</v>
      </c>
      <c r="D306" s="343" t="s">
        <v>8145</v>
      </c>
      <c r="E306" s="23" t="s">
        <v>8276</v>
      </c>
      <c r="F306" s="60">
        <f t="shared" si="9"/>
        <v>100</v>
      </c>
      <c r="G306" s="347" t="s">
        <v>1154</v>
      </c>
      <c r="H306" s="347">
        <v>2</v>
      </c>
      <c r="I306" s="20"/>
      <c r="S306" t="s">
        <v>5762</v>
      </c>
      <c r="T306" t="str">
        <f t="shared" si="8"/>
        <v>04</v>
      </c>
      <c r="U306" t="s">
        <v>2359</v>
      </c>
      <c r="V306" s="262" t="s">
        <v>2360</v>
      </c>
      <c r="W306" s="262" t="s">
        <v>5084</v>
      </c>
    </row>
    <row r="307" spans="1:23">
      <c r="A307" s="23">
        <v>2306</v>
      </c>
      <c r="B307" s="7" t="s">
        <v>353</v>
      </c>
      <c r="C307" s="347" t="s">
        <v>5458</v>
      </c>
      <c r="D307" s="343" t="s">
        <v>8146</v>
      </c>
      <c r="E307" s="23" t="s">
        <v>8276</v>
      </c>
      <c r="F307" s="60">
        <f t="shared" si="9"/>
        <v>100</v>
      </c>
      <c r="G307" s="347" t="s">
        <v>1154</v>
      </c>
      <c r="H307" s="347">
        <v>2</v>
      </c>
      <c r="I307" s="20"/>
      <c r="S307" t="s">
        <v>5763</v>
      </c>
      <c r="T307" t="str">
        <f t="shared" si="8"/>
        <v>00</v>
      </c>
      <c r="U307" t="s">
        <v>2359</v>
      </c>
      <c r="V307" s="262" t="s">
        <v>2360</v>
      </c>
      <c r="W307" s="262" t="s">
        <v>2548</v>
      </c>
    </row>
    <row r="308" spans="1:23">
      <c r="A308" s="23">
        <v>2307</v>
      </c>
      <c r="B308" s="7" t="s">
        <v>354</v>
      </c>
      <c r="C308" s="347" t="s">
        <v>7732</v>
      </c>
      <c r="D308" s="343" t="s">
        <v>8147</v>
      </c>
      <c r="E308" s="23" t="s">
        <v>8276</v>
      </c>
      <c r="F308" s="60">
        <f t="shared" si="9"/>
        <v>100</v>
      </c>
      <c r="G308" s="347" t="s">
        <v>1154</v>
      </c>
      <c r="H308" s="347">
        <v>1</v>
      </c>
      <c r="I308" s="20"/>
      <c r="S308" t="s">
        <v>5764</v>
      </c>
      <c r="T308" t="str">
        <f t="shared" si="8"/>
        <v>02</v>
      </c>
      <c r="U308" t="s">
        <v>2359</v>
      </c>
      <c r="V308" s="262" t="s">
        <v>2360</v>
      </c>
      <c r="W308" s="262" t="s">
        <v>5908</v>
      </c>
    </row>
    <row r="309" spans="1:23">
      <c r="A309" s="23">
        <v>2308</v>
      </c>
      <c r="B309" s="7" t="s">
        <v>355</v>
      </c>
      <c r="C309" s="347" t="s">
        <v>7733</v>
      </c>
      <c r="D309" s="343" t="s">
        <v>8148</v>
      </c>
      <c r="E309" s="23" t="s">
        <v>8276</v>
      </c>
      <c r="F309" s="60">
        <f t="shared" si="9"/>
        <v>100</v>
      </c>
      <c r="G309" s="347" t="s">
        <v>1154</v>
      </c>
      <c r="H309" s="347">
        <v>1</v>
      </c>
      <c r="I309" s="20"/>
      <c r="S309" t="s">
        <v>5765</v>
      </c>
      <c r="T309" t="str">
        <f t="shared" si="8"/>
        <v>03</v>
      </c>
      <c r="U309" t="s">
        <v>2359</v>
      </c>
      <c r="V309" s="262" t="s">
        <v>2360</v>
      </c>
      <c r="W309" s="262" t="s">
        <v>4945</v>
      </c>
    </row>
    <row r="310" spans="1:23">
      <c r="A310" s="23">
        <v>2309</v>
      </c>
      <c r="B310" s="7" t="s">
        <v>356</v>
      </c>
      <c r="C310" s="347" t="s">
        <v>7734</v>
      </c>
      <c r="D310" s="343" t="s">
        <v>8149</v>
      </c>
      <c r="E310" s="23" t="s">
        <v>8276</v>
      </c>
      <c r="F310" s="60">
        <f t="shared" si="9"/>
        <v>100</v>
      </c>
      <c r="G310" s="347" t="s">
        <v>1154</v>
      </c>
      <c r="H310" s="347">
        <v>1</v>
      </c>
      <c r="I310" s="20"/>
      <c r="S310" t="s">
        <v>5766</v>
      </c>
      <c r="T310" t="str">
        <f t="shared" si="8"/>
        <v>03</v>
      </c>
      <c r="U310" t="s">
        <v>2359</v>
      </c>
      <c r="V310" s="262" t="s">
        <v>2360</v>
      </c>
      <c r="W310" s="262" t="s">
        <v>5968</v>
      </c>
    </row>
    <row r="311" spans="1:23">
      <c r="A311" s="23">
        <v>2310</v>
      </c>
      <c r="B311" s="7" t="s">
        <v>357</v>
      </c>
      <c r="C311" s="347" t="s">
        <v>7735</v>
      </c>
      <c r="D311" s="343" t="s">
        <v>8150</v>
      </c>
      <c r="E311" s="23" t="s">
        <v>8276</v>
      </c>
      <c r="F311" s="60">
        <f t="shared" si="9"/>
        <v>100</v>
      </c>
      <c r="G311" s="347" t="s">
        <v>1154</v>
      </c>
      <c r="H311" s="347">
        <v>1</v>
      </c>
      <c r="I311" s="20"/>
      <c r="S311" t="s">
        <v>5767</v>
      </c>
      <c r="T311" t="str">
        <f t="shared" si="8"/>
        <v>03</v>
      </c>
      <c r="U311" t="s">
        <v>2359</v>
      </c>
      <c r="V311" s="262" t="s">
        <v>2360</v>
      </c>
      <c r="W311" s="262" t="s">
        <v>5969</v>
      </c>
    </row>
    <row r="312" spans="1:23">
      <c r="A312" s="23">
        <v>2311</v>
      </c>
      <c r="B312" s="7" t="s">
        <v>358</v>
      </c>
      <c r="C312" s="347" t="s">
        <v>7736</v>
      </c>
      <c r="D312" s="343" t="s">
        <v>8151</v>
      </c>
      <c r="E312" s="23" t="s">
        <v>8276</v>
      </c>
      <c r="F312" s="60">
        <f t="shared" si="9"/>
        <v>100</v>
      </c>
      <c r="G312" s="347" t="s">
        <v>1154</v>
      </c>
      <c r="H312" s="347">
        <v>1</v>
      </c>
      <c r="I312" s="20"/>
      <c r="S312" t="s">
        <v>5768</v>
      </c>
      <c r="T312" t="str">
        <f t="shared" si="8"/>
        <v>00</v>
      </c>
      <c r="U312" t="s">
        <v>2359</v>
      </c>
      <c r="V312" s="262" t="s">
        <v>2360</v>
      </c>
      <c r="W312" s="262" t="s">
        <v>2380</v>
      </c>
    </row>
    <row r="313" spans="1:23">
      <c r="A313" s="23">
        <v>2312</v>
      </c>
      <c r="B313" s="7" t="s">
        <v>359</v>
      </c>
      <c r="C313" s="347" t="s">
        <v>7737</v>
      </c>
      <c r="D313" s="343" t="s">
        <v>8152</v>
      </c>
      <c r="E313" s="23" t="s">
        <v>8276</v>
      </c>
      <c r="F313" s="60">
        <f t="shared" si="9"/>
        <v>100</v>
      </c>
      <c r="G313" s="347" t="s">
        <v>1154</v>
      </c>
      <c r="H313" s="347">
        <v>1</v>
      </c>
      <c r="I313" s="20"/>
      <c r="S313" t="s">
        <v>5769</v>
      </c>
      <c r="T313" t="str">
        <f t="shared" si="8"/>
        <v>01</v>
      </c>
      <c r="U313" t="s">
        <v>2359</v>
      </c>
      <c r="V313" s="262" t="s">
        <v>2360</v>
      </c>
      <c r="W313" s="262" t="s">
        <v>2591</v>
      </c>
    </row>
    <row r="314" spans="1:23">
      <c r="A314" s="23">
        <v>2313</v>
      </c>
      <c r="B314" s="7" t="s">
        <v>360</v>
      </c>
      <c r="C314" s="347" t="s">
        <v>7738</v>
      </c>
      <c r="D314" s="343" t="s">
        <v>8153</v>
      </c>
      <c r="E314" s="23" t="s">
        <v>8276</v>
      </c>
      <c r="F314" s="60">
        <f t="shared" si="9"/>
        <v>100</v>
      </c>
      <c r="G314" s="347" t="s">
        <v>1154</v>
      </c>
      <c r="H314" s="347">
        <v>1</v>
      </c>
      <c r="I314" s="20"/>
      <c r="S314" t="s">
        <v>5770</v>
      </c>
      <c r="T314" t="str">
        <f t="shared" si="8"/>
        <v>01</v>
      </c>
      <c r="U314" t="s">
        <v>2359</v>
      </c>
      <c r="V314" s="262" t="s">
        <v>2360</v>
      </c>
      <c r="W314" s="262" t="s">
        <v>2590</v>
      </c>
    </row>
    <row r="315" spans="1:23">
      <c r="A315" s="23">
        <v>2314</v>
      </c>
      <c r="B315" s="7" t="s">
        <v>361</v>
      </c>
      <c r="C315" s="347" t="s">
        <v>7739</v>
      </c>
      <c r="D315" s="343" t="s">
        <v>8154</v>
      </c>
      <c r="E315" s="23" t="s">
        <v>8276</v>
      </c>
      <c r="F315" s="60">
        <f t="shared" si="9"/>
        <v>100</v>
      </c>
      <c r="G315" s="347" t="s">
        <v>1154</v>
      </c>
      <c r="H315" s="347">
        <v>1</v>
      </c>
      <c r="I315" s="20"/>
      <c r="S315" t="s">
        <v>5771</v>
      </c>
      <c r="T315" t="str">
        <f t="shared" si="8"/>
        <v>01</v>
      </c>
      <c r="U315" t="s">
        <v>2359</v>
      </c>
      <c r="V315" s="262" t="s">
        <v>2360</v>
      </c>
      <c r="W315" s="262" t="s">
        <v>5931</v>
      </c>
    </row>
    <row r="316" spans="1:23">
      <c r="A316" s="23">
        <v>2315</v>
      </c>
      <c r="B316" s="7" t="s">
        <v>362</v>
      </c>
      <c r="C316" s="347" t="s">
        <v>7740</v>
      </c>
      <c r="D316" s="343" t="s">
        <v>8155</v>
      </c>
      <c r="E316" s="23" t="s">
        <v>8276</v>
      </c>
      <c r="F316" s="60">
        <f t="shared" si="9"/>
        <v>100</v>
      </c>
      <c r="G316" s="347" t="s">
        <v>1154</v>
      </c>
      <c r="H316" s="347">
        <v>1</v>
      </c>
      <c r="I316" s="20"/>
      <c r="S316" t="s">
        <v>5772</v>
      </c>
      <c r="T316" t="str">
        <f t="shared" si="8"/>
        <v>01</v>
      </c>
      <c r="U316" t="s">
        <v>2359</v>
      </c>
      <c r="V316" s="262" t="s">
        <v>2360</v>
      </c>
      <c r="W316" s="262" t="s">
        <v>4634</v>
      </c>
    </row>
    <row r="317" spans="1:23">
      <c r="A317" s="23">
        <v>2316</v>
      </c>
      <c r="B317" s="7" t="s">
        <v>363</v>
      </c>
      <c r="C317" s="347" t="s">
        <v>7741</v>
      </c>
      <c r="D317" s="343" t="s">
        <v>8156</v>
      </c>
      <c r="E317" s="23" t="s">
        <v>8276</v>
      </c>
      <c r="F317" s="60">
        <f t="shared" si="9"/>
        <v>100</v>
      </c>
      <c r="G317" s="347" t="s">
        <v>1154</v>
      </c>
      <c r="H317" s="347">
        <v>1</v>
      </c>
      <c r="I317" s="20"/>
      <c r="S317" t="s">
        <v>5773</v>
      </c>
      <c r="T317" t="str">
        <f t="shared" si="8"/>
        <v>02</v>
      </c>
      <c r="U317" t="s">
        <v>2359</v>
      </c>
      <c r="V317" s="262" t="s">
        <v>2360</v>
      </c>
      <c r="W317" s="262" t="s">
        <v>5970</v>
      </c>
    </row>
    <row r="318" spans="1:23">
      <c r="A318" s="23">
        <v>2317</v>
      </c>
      <c r="B318" s="7" t="s">
        <v>364</v>
      </c>
      <c r="C318" s="347" t="s">
        <v>7742</v>
      </c>
      <c r="D318" s="343" t="s">
        <v>8157</v>
      </c>
      <c r="E318" s="23" t="s">
        <v>8276</v>
      </c>
      <c r="F318" s="60">
        <f t="shared" si="9"/>
        <v>100</v>
      </c>
      <c r="G318" s="347" t="s">
        <v>1154</v>
      </c>
      <c r="H318" s="347">
        <v>1</v>
      </c>
      <c r="I318" s="20"/>
      <c r="S318" t="s">
        <v>5774</v>
      </c>
      <c r="T318" t="str">
        <f t="shared" si="8"/>
        <v>02</v>
      </c>
      <c r="U318" t="s">
        <v>2359</v>
      </c>
      <c r="V318" s="262" t="s">
        <v>2360</v>
      </c>
      <c r="W318" s="262" t="s">
        <v>4676</v>
      </c>
    </row>
    <row r="319" spans="1:23">
      <c r="A319" s="23">
        <v>2318</v>
      </c>
      <c r="B319" s="7" t="s">
        <v>365</v>
      </c>
      <c r="C319" s="347" t="s">
        <v>7743</v>
      </c>
      <c r="D319" s="343" t="s">
        <v>8158</v>
      </c>
      <c r="E319" s="23" t="s">
        <v>8276</v>
      </c>
      <c r="F319" s="60">
        <f t="shared" si="9"/>
        <v>100</v>
      </c>
      <c r="G319" s="347" t="s">
        <v>1154</v>
      </c>
      <c r="H319" s="347">
        <v>1</v>
      </c>
      <c r="I319" s="20"/>
      <c r="S319" t="s">
        <v>5775</v>
      </c>
      <c r="T319" t="str">
        <f t="shared" si="8"/>
        <v>02</v>
      </c>
      <c r="U319" t="s">
        <v>2359</v>
      </c>
      <c r="V319" s="262" t="s">
        <v>2360</v>
      </c>
      <c r="W319" s="262" t="s">
        <v>5971</v>
      </c>
    </row>
    <row r="320" spans="1:23">
      <c r="A320" s="23">
        <v>2319</v>
      </c>
      <c r="B320" s="7" t="s">
        <v>366</v>
      </c>
      <c r="C320" s="347" t="s">
        <v>7744</v>
      </c>
      <c r="D320" s="343" t="s">
        <v>8159</v>
      </c>
      <c r="E320" s="23" t="s">
        <v>8276</v>
      </c>
      <c r="F320" s="60">
        <f t="shared" si="9"/>
        <v>100</v>
      </c>
      <c r="G320" s="347" t="s">
        <v>1154</v>
      </c>
      <c r="H320" s="347">
        <v>1</v>
      </c>
      <c r="I320" s="20"/>
      <c r="S320" t="s">
        <v>5776</v>
      </c>
      <c r="T320" t="str">
        <f t="shared" si="8"/>
        <v>04</v>
      </c>
      <c r="U320" t="s">
        <v>2359</v>
      </c>
      <c r="V320" s="262" t="s">
        <v>2360</v>
      </c>
      <c r="W320" s="262" t="s">
        <v>5972</v>
      </c>
    </row>
    <row r="321" spans="1:23">
      <c r="A321" s="23">
        <v>2320</v>
      </c>
      <c r="B321" s="7" t="s">
        <v>367</v>
      </c>
      <c r="C321" s="347" t="s">
        <v>7745</v>
      </c>
      <c r="D321" s="343" t="s">
        <v>8160</v>
      </c>
      <c r="E321" s="23" t="s">
        <v>8276</v>
      </c>
      <c r="F321" s="60">
        <f t="shared" si="9"/>
        <v>100</v>
      </c>
      <c r="G321" s="347" t="s">
        <v>1154</v>
      </c>
      <c r="H321" s="347">
        <v>1</v>
      </c>
      <c r="I321" s="20"/>
      <c r="S321" t="s">
        <v>5777</v>
      </c>
      <c r="T321" t="str">
        <f t="shared" si="8"/>
        <v>99</v>
      </c>
      <c r="U321" t="s">
        <v>2359</v>
      </c>
      <c r="V321" s="262" t="s">
        <v>2360</v>
      </c>
      <c r="W321" s="262" t="s">
        <v>2392</v>
      </c>
    </row>
    <row r="322" spans="1:23">
      <c r="A322" s="23">
        <v>2321</v>
      </c>
      <c r="B322" s="7" t="s">
        <v>368</v>
      </c>
      <c r="C322" s="347" t="s">
        <v>7746</v>
      </c>
      <c r="D322" s="343" t="s">
        <v>8161</v>
      </c>
      <c r="E322" s="23" t="s">
        <v>8276</v>
      </c>
      <c r="F322" s="60">
        <f t="shared" si="9"/>
        <v>100</v>
      </c>
      <c r="G322" s="347" t="s">
        <v>1154</v>
      </c>
      <c r="H322" s="347">
        <v>1</v>
      </c>
      <c r="I322" s="20"/>
      <c r="S322" t="s">
        <v>5778</v>
      </c>
      <c r="T322" t="str">
        <f t="shared" ref="T322:T385" si="10">LEFT(W322,2)</f>
        <v>02</v>
      </c>
      <c r="U322" t="s">
        <v>2359</v>
      </c>
      <c r="V322" s="262" t="s">
        <v>2360</v>
      </c>
      <c r="W322" s="262" t="s">
        <v>5973</v>
      </c>
    </row>
    <row r="323" spans="1:23">
      <c r="A323" s="23">
        <v>2322</v>
      </c>
      <c r="B323" s="7" t="s">
        <v>369</v>
      </c>
      <c r="C323" s="347" t="s">
        <v>7747</v>
      </c>
      <c r="D323" s="343" t="s">
        <v>8162</v>
      </c>
      <c r="E323" s="23" t="s">
        <v>8276</v>
      </c>
      <c r="F323" s="60">
        <f t="shared" ref="F323:F386" si="11">VLOOKUP(E323,$M$1:$N$49,2,FALSE)</f>
        <v>100</v>
      </c>
      <c r="G323" s="347" t="s">
        <v>1154</v>
      </c>
      <c r="H323" s="347">
        <v>1</v>
      </c>
      <c r="I323" s="20"/>
      <c r="S323" t="s">
        <v>5779</v>
      </c>
      <c r="T323" t="str">
        <f t="shared" si="10"/>
        <v>03</v>
      </c>
      <c r="U323" t="s">
        <v>2359</v>
      </c>
      <c r="V323" s="262" t="s">
        <v>2360</v>
      </c>
      <c r="W323" s="262" t="s">
        <v>5957</v>
      </c>
    </row>
    <row r="324" spans="1:23">
      <c r="A324" s="23">
        <v>2323</v>
      </c>
      <c r="B324" s="7" t="s">
        <v>370</v>
      </c>
      <c r="C324" s="347" t="s">
        <v>5431</v>
      </c>
      <c r="D324" s="343" t="s">
        <v>8163</v>
      </c>
      <c r="E324" s="23" t="s">
        <v>8276</v>
      </c>
      <c r="F324" s="60">
        <f t="shared" si="11"/>
        <v>100</v>
      </c>
      <c r="G324" s="347" t="s">
        <v>1163</v>
      </c>
      <c r="H324" s="347">
        <v>2</v>
      </c>
      <c r="I324" s="20"/>
      <c r="S324" t="s">
        <v>5780</v>
      </c>
      <c r="T324" t="str">
        <f t="shared" si="10"/>
        <v>02</v>
      </c>
      <c r="U324" t="s">
        <v>2359</v>
      </c>
      <c r="V324" s="262" t="s">
        <v>2360</v>
      </c>
      <c r="W324" s="262" t="s">
        <v>4639</v>
      </c>
    </row>
    <row r="325" spans="1:23">
      <c r="A325" s="23">
        <v>2324</v>
      </c>
      <c r="B325" s="7" t="s">
        <v>371</v>
      </c>
      <c r="C325" s="347" t="s">
        <v>5450</v>
      </c>
      <c r="D325" s="343" t="s">
        <v>8164</v>
      </c>
      <c r="E325" s="23" t="s">
        <v>8276</v>
      </c>
      <c r="F325" s="60">
        <f t="shared" si="11"/>
        <v>100</v>
      </c>
      <c r="G325" s="347" t="s">
        <v>1163</v>
      </c>
      <c r="H325" s="347">
        <v>2</v>
      </c>
      <c r="I325" s="20"/>
      <c r="S325" t="s">
        <v>5781</v>
      </c>
      <c r="T325" t="str">
        <f t="shared" si="10"/>
        <v>02</v>
      </c>
      <c r="U325" t="s">
        <v>2359</v>
      </c>
      <c r="V325" s="262" t="s">
        <v>2360</v>
      </c>
      <c r="W325" s="262" t="s">
        <v>5974</v>
      </c>
    </row>
    <row r="326" spans="1:23">
      <c r="A326" s="23">
        <v>2325</v>
      </c>
      <c r="B326" s="7" t="s">
        <v>372</v>
      </c>
      <c r="C326" s="347" t="s">
        <v>7748</v>
      </c>
      <c r="D326" s="343" t="s">
        <v>8165</v>
      </c>
      <c r="E326" s="23" t="s">
        <v>8276</v>
      </c>
      <c r="F326" s="60">
        <f t="shared" si="11"/>
        <v>100</v>
      </c>
      <c r="G326" s="347" t="s">
        <v>1154</v>
      </c>
      <c r="H326" s="347">
        <v>1</v>
      </c>
      <c r="I326" s="20"/>
      <c r="S326" t="s">
        <v>5782</v>
      </c>
      <c r="T326" t="str">
        <f t="shared" si="10"/>
        <v>02</v>
      </c>
      <c r="U326" t="s">
        <v>2359</v>
      </c>
      <c r="V326" s="262" t="s">
        <v>2360</v>
      </c>
      <c r="W326" s="262" t="s">
        <v>4894</v>
      </c>
    </row>
    <row r="327" spans="1:23">
      <c r="A327" s="23">
        <v>2326</v>
      </c>
      <c r="B327" s="7" t="s">
        <v>373</v>
      </c>
      <c r="C327" s="347" t="s">
        <v>7749</v>
      </c>
      <c r="D327" s="343" t="s">
        <v>8166</v>
      </c>
      <c r="E327" s="23" t="s">
        <v>8276</v>
      </c>
      <c r="F327" s="60">
        <f t="shared" si="11"/>
        <v>100</v>
      </c>
      <c r="G327" s="347" t="s">
        <v>1154</v>
      </c>
      <c r="H327" s="347">
        <v>1</v>
      </c>
      <c r="I327" s="20"/>
      <c r="S327" t="s">
        <v>5783</v>
      </c>
      <c r="T327" t="str">
        <f t="shared" si="10"/>
        <v>02</v>
      </c>
      <c r="U327" t="s">
        <v>2359</v>
      </c>
      <c r="V327" s="262" t="s">
        <v>2360</v>
      </c>
      <c r="W327" s="262" t="s">
        <v>4809</v>
      </c>
    </row>
    <row r="328" spans="1:23">
      <c r="A328" s="23">
        <v>2327</v>
      </c>
      <c r="B328" s="7" t="s">
        <v>374</v>
      </c>
      <c r="C328" s="347" t="s">
        <v>7750</v>
      </c>
      <c r="D328" s="343" t="s">
        <v>8167</v>
      </c>
      <c r="E328" s="23" t="s">
        <v>8276</v>
      </c>
      <c r="F328" s="60">
        <f t="shared" si="11"/>
        <v>100</v>
      </c>
      <c r="G328" s="347" t="s">
        <v>1154</v>
      </c>
      <c r="H328" s="347">
        <v>1</v>
      </c>
      <c r="I328" s="20"/>
      <c r="S328" t="s">
        <v>5784</v>
      </c>
      <c r="T328" t="str">
        <f t="shared" si="10"/>
        <v>03</v>
      </c>
      <c r="U328" t="s">
        <v>2359</v>
      </c>
      <c r="V328" s="262" t="s">
        <v>2360</v>
      </c>
      <c r="W328" s="262" t="s">
        <v>5975</v>
      </c>
    </row>
    <row r="329" spans="1:23">
      <c r="A329" s="23">
        <v>2328</v>
      </c>
      <c r="B329" s="7" t="s">
        <v>375</v>
      </c>
      <c r="C329" s="347" t="s">
        <v>7751</v>
      </c>
      <c r="D329" s="343" t="s">
        <v>8168</v>
      </c>
      <c r="E329" s="23" t="s">
        <v>8276</v>
      </c>
      <c r="F329" s="60">
        <f t="shared" si="11"/>
        <v>100</v>
      </c>
      <c r="G329" s="347" t="s">
        <v>1154</v>
      </c>
      <c r="H329" s="347">
        <v>1</v>
      </c>
      <c r="I329" s="20"/>
      <c r="S329" t="s">
        <v>5785</v>
      </c>
      <c r="T329" t="str">
        <f t="shared" si="10"/>
        <v>02</v>
      </c>
      <c r="U329" t="s">
        <v>2359</v>
      </c>
      <c r="V329" s="262" t="s">
        <v>2360</v>
      </c>
      <c r="W329" s="262" t="s">
        <v>4719</v>
      </c>
    </row>
    <row r="330" spans="1:23">
      <c r="A330" s="23">
        <v>2329</v>
      </c>
      <c r="B330" s="7" t="s">
        <v>376</v>
      </c>
      <c r="C330" s="347" t="s">
        <v>5436</v>
      </c>
      <c r="D330" s="343" t="s">
        <v>8169</v>
      </c>
      <c r="E330" s="23" t="s">
        <v>8276</v>
      </c>
      <c r="F330" s="60">
        <f t="shared" si="11"/>
        <v>100</v>
      </c>
      <c r="G330" s="347" t="s">
        <v>1141</v>
      </c>
      <c r="H330" s="347">
        <v>4</v>
      </c>
      <c r="I330" s="20"/>
      <c r="S330" t="s">
        <v>5786</v>
      </c>
      <c r="T330" t="str">
        <f t="shared" si="10"/>
        <v>01</v>
      </c>
      <c r="U330" t="s">
        <v>2359</v>
      </c>
      <c r="V330" s="262" t="s">
        <v>2360</v>
      </c>
      <c r="W330" s="262" t="s">
        <v>4647</v>
      </c>
    </row>
    <row r="331" spans="1:23">
      <c r="A331" s="23">
        <v>2330</v>
      </c>
      <c r="B331" s="7" t="s">
        <v>377</v>
      </c>
      <c r="C331" s="347" t="s">
        <v>7752</v>
      </c>
      <c r="D331" s="343" t="s">
        <v>8170</v>
      </c>
      <c r="E331" s="23" t="s">
        <v>8276</v>
      </c>
      <c r="F331" s="60">
        <f t="shared" si="11"/>
        <v>100</v>
      </c>
      <c r="G331" s="347" t="s">
        <v>1141</v>
      </c>
      <c r="H331" s="347">
        <v>4</v>
      </c>
      <c r="I331" s="20"/>
      <c r="S331" t="s">
        <v>5787</v>
      </c>
      <c r="T331" t="str">
        <f t="shared" si="10"/>
        <v>02</v>
      </c>
      <c r="U331" t="s">
        <v>2359</v>
      </c>
      <c r="V331" s="262" t="s">
        <v>2360</v>
      </c>
      <c r="W331" s="23" t="s">
        <v>4621</v>
      </c>
    </row>
    <row r="332" spans="1:23">
      <c r="A332" s="23">
        <v>2331</v>
      </c>
      <c r="B332" s="7" t="s">
        <v>378</v>
      </c>
      <c r="C332" s="347" t="s">
        <v>5397</v>
      </c>
      <c r="D332" s="343" t="s">
        <v>8171</v>
      </c>
      <c r="E332" s="23" t="s">
        <v>8276</v>
      </c>
      <c r="F332" s="60">
        <f t="shared" si="11"/>
        <v>100</v>
      </c>
      <c r="G332" s="347" t="s">
        <v>1141</v>
      </c>
      <c r="H332" s="347">
        <v>4</v>
      </c>
      <c r="I332" s="20"/>
      <c r="S332" t="s">
        <v>5788</v>
      </c>
      <c r="T332" t="str">
        <f t="shared" si="10"/>
        <v>01</v>
      </c>
      <c r="U332" t="s">
        <v>2359</v>
      </c>
      <c r="V332" s="262" t="s">
        <v>2360</v>
      </c>
      <c r="W332" s="23" t="s">
        <v>5976</v>
      </c>
    </row>
    <row r="333" spans="1:23">
      <c r="A333" s="23">
        <v>2332</v>
      </c>
      <c r="B333" s="7" t="s">
        <v>379</v>
      </c>
      <c r="C333" s="347" t="s">
        <v>5434</v>
      </c>
      <c r="D333" s="343" t="s">
        <v>8172</v>
      </c>
      <c r="E333" s="23" t="s">
        <v>8276</v>
      </c>
      <c r="F333" s="60">
        <f t="shared" si="11"/>
        <v>100</v>
      </c>
      <c r="G333" s="347" t="s">
        <v>1141</v>
      </c>
      <c r="H333" s="347">
        <v>2</v>
      </c>
      <c r="I333" s="20"/>
      <c r="S333" t="s">
        <v>5789</v>
      </c>
      <c r="T333" t="str">
        <f t="shared" si="10"/>
        <v>02</v>
      </c>
      <c r="U333" t="s">
        <v>2359</v>
      </c>
      <c r="V333" s="262" t="s">
        <v>2360</v>
      </c>
      <c r="W333" s="23" t="s">
        <v>5977</v>
      </c>
    </row>
    <row r="334" spans="1:23">
      <c r="A334" s="23">
        <v>2333</v>
      </c>
      <c r="B334" s="7" t="s">
        <v>380</v>
      </c>
      <c r="C334" s="347" t="s">
        <v>7753</v>
      </c>
      <c r="D334" s="343" t="s">
        <v>8173</v>
      </c>
      <c r="E334" s="23" t="s">
        <v>8276</v>
      </c>
      <c r="F334" s="60">
        <f t="shared" si="11"/>
        <v>100</v>
      </c>
      <c r="G334" s="347" t="s">
        <v>2289</v>
      </c>
      <c r="H334" s="347">
        <v>1</v>
      </c>
      <c r="I334" s="20"/>
      <c r="S334" t="s">
        <v>5790</v>
      </c>
      <c r="T334" t="str">
        <f t="shared" si="10"/>
        <v>02</v>
      </c>
      <c r="U334" t="s">
        <v>2359</v>
      </c>
      <c r="V334" s="262" t="s">
        <v>2360</v>
      </c>
      <c r="W334" s="23" t="s">
        <v>5011</v>
      </c>
    </row>
    <row r="335" spans="1:23">
      <c r="A335" s="23">
        <v>2334</v>
      </c>
      <c r="B335" s="7" t="s">
        <v>381</v>
      </c>
      <c r="C335" s="347" t="s">
        <v>7754</v>
      </c>
      <c r="D335" s="343" t="s">
        <v>8174</v>
      </c>
      <c r="E335" s="23" t="s">
        <v>8276</v>
      </c>
      <c r="F335" s="60">
        <f t="shared" si="11"/>
        <v>100</v>
      </c>
      <c r="G335" s="347" t="s">
        <v>2289</v>
      </c>
      <c r="H335" s="347">
        <v>1</v>
      </c>
      <c r="I335" s="20"/>
      <c r="S335" t="s">
        <v>5791</v>
      </c>
      <c r="T335" t="str">
        <f t="shared" si="10"/>
        <v>03</v>
      </c>
      <c r="U335" t="s">
        <v>2359</v>
      </c>
      <c r="V335" s="262" t="s">
        <v>2360</v>
      </c>
      <c r="W335" s="23" t="s">
        <v>5978</v>
      </c>
    </row>
    <row r="336" spans="1:23">
      <c r="A336" s="23">
        <v>2335</v>
      </c>
      <c r="B336" s="7" t="s">
        <v>382</v>
      </c>
      <c r="C336" s="347" t="s">
        <v>5373</v>
      </c>
      <c r="D336" s="343" t="s">
        <v>8175</v>
      </c>
      <c r="E336" s="23" t="s">
        <v>8276</v>
      </c>
      <c r="F336" s="60">
        <f t="shared" si="11"/>
        <v>100</v>
      </c>
      <c r="G336" s="347" t="s">
        <v>1147</v>
      </c>
      <c r="H336" s="347">
        <v>4</v>
      </c>
      <c r="I336" s="20"/>
      <c r="S336" t="s">
        <v>5792</v>
      </c>
      <c r="T336" t="str">
        <f t="shared" si="10"/>
        <v>02</v>
      </c>
      <c r="U336" t="s">
        <v>2359</v>
      </c>
      <c r="V336" s="262" t="s">
        <v>2360</v>
      </c>
      <c r="W336" s="23" t="s">
        <v>5979</v>
      </c>
    </row>
    <row r="337" spans="1:23">
      <c r="A337" s="23">
        <v>2336</v>
      </c>
      <c r="B337" s="7" t="s">
        <v>383</v>
      </c>
      <c r="C337" s="347" t="s">
        <v>5374</v>
      </c>
      <c r="D337" s="343" t="s">
        <v>8176</v>
      </c>
      <c r="E337" s="23" t="s">
        <v>8276</v>
      </c>
      <c r="F337" s="60">
        <f t="shared" si="11"/>
        <v>100</v>
      </c>
      <c r="G337" s="347" t="s">
        <v>1147</v>
      </c>
      <c r="H337" s="347">
        <v>3</v>
      </c>
      <c r="I337" s="20"/>
      <c r="S337" t="s">
        <v>5793</v>
      </c>
      <c r="T337" t="str">
        <f t="shared" si="10"/>
        <v>02</v>
      </c>
      <c r="U337" t="s">
        <v>2359</v>
      </c>
      <c r="V337" s="262" t="s">
        <v>2360</v>
      </c>
      <c r="W337" s="23" t="s">
        <v>5980</v>
      </c>
    </row>
    <row r="338" spans="1:23">
      <c r="A338" s="23">
        <v>2337</v>
      </c>
      <c r="B338" s="7" t="s">
        <v>384</v>
      </c>
      <c r="C338" s="347" t="s">
        <v>5375</v>
      </c>
      <c r="D338" s="343" t="s">
        <v>8177</v>
      </c>
      <c r="E338" s="23" t="s">
        <v>8276</v>
      </c>
      <c r="F338" s="60">
        <f t="shared" si="11"/>
        <v>100</v>
      </c>
      <c r="G338" s="347" t="s">
        <v>1147</v>
      </c>
      <c r="H338" s="347">
        <v>3</v>
      </c>
      <c r="I338" s="20"/>
      <c r="S338" t="s">
        <v>5794</v>
      </c>
      <c r="T338" t="str">
        <f t="shared" si="10"/>
        <v>01</v>
      </c>
      <c r="U338" t="s">
        <v>2359</v>
      </c>
      <c r="V338" s="262" t="s">
        <v>2360</v>
      </c>
      <c r="W338" s="23" t="s">
        <v>4629</v>
      </c>
    </row>
    <row r="339" spans="1:23">
      <c r="A339" s="23">
        <v>2338</v>
      </c>
      <c r="B339" s="7" t="s">
        <v>385</v>
      </c>
      <c r="C339" s="347" t="s">
        <v>5376</v>
      </c>
      <c r="D339" s="343" t="s">
        <v>8178</v>
      </c>
      <c r="E339" s="23" t="s">
        <v>8276</v>
      </c>
      <c r="F339" s="60">
        <f t="shared" si="11"/>
        <v>100</v>
      </c>
      <c r="G339" s="347" t="s">
        <v>1147</v>
      </c>
      <c r="H339" s="347">
        <v>3</v>
      </c>
      <c r="I339" s="20"/>
      <c r="S339" t="s">
        <v>5795</v>
      </c>
      <c r="T339" t="str">
        <f t="shared" si="10"/>
        <v>03</v>
      </c>
      <c r="U339" t="s">
        <v>2359</v>
      </c>
      <c r="V339" s="262" t="s">
        <v>2360</v>
      </c>
      <c r="W339" s="23" t="s">
        <v>5981</v>
      </c>
    </row>
    <row r="340" spans="1:23">
      <c r="A340" s="23">
        <v>2339</v>
      </c>
      <c r="B340" s="7" t="s">
        <v>386</v>
      </c>
      <c r="C340" s="347" t="s">
        <v>5426</v>
      </c>
      <c r="D340" s="343" t="s">
        <v>8179</v>
      </c>
      <c r="E340" s="23" t="s">
        <v>8276</v>
      </c>
      <c r="F340" s="60">
        <f t="shared" si="11"/>
        <v>100</v>
      </c>
      <c r="G340" s="347" t="s">
        <v>1147</v>
      </c>
      <c r="H340" s="347">
        <v>2</v>
      </c>
      <c r="I340" s="20"/>
      <c r="S340" t="s">
        <v>5796</v>
      </c>
      <c r="T340" t="str">
        <f t="shared" si="10"/>
        <v>02</v>
      </c>
      <c r="U340" t="s">
        <v>2359</v>
      </c>
      <c r="V340" s="262" t="s">
        <v>2360</v>
      </c>
      <c r="W340" s="23" t="s">
        <v>5935</v>
      </c>
    </row>
    <row r="341" spans="1:23">
      <c r="A341" s="23">
        <v>2340</v>
      </c>
      <c r="B341" s="7" t="s">
        <v>387</v>
      </c>
      <c r="C341" s="347" t="s">
        <v>5377</v>
      </c>
      <c r="D341" s="343" t="s">
        <v>8180</v>
      </c>
      <c r="E341" s="23" t="s">
        <v>8276</v>
      </c>
      <c r="F341" s="60">
        <f t="shared" si="11"/>
        <v>100</v>
      </c>
      <c r="G341" s="347" t="s">
        <v>1147</v>
      </c>
      <c r="H341" s="347">
        <v>2</v>
      </c>
      <c r="I341" s="20"/>
      <c r="S341" t="s">
        <v>5797</v>
      </c>
      <c r="T341" t="str">
        <f t="shared" si="10"/>
        <v>02</v>
      </c>
      <c r="U341" t="s">
        <v>2359</v>
      </c>
      <c r="V341" s="262" t="s">
        <v>2360</v>
      </c>
      <c r="W341" s="23" t="s">
        <v>4747</v>
      </c>
    </row>
    <row r="342" spans="1:23">
      <c r="A342" s="23">
        <v>2341</v>
      </c>
      <c r="B342" s="7" t="s">
        <v>388</v>
      </c>
      <c r="C342" s="347" t="s">
        <v>5402</v>
      </c>
      <c r="D342" s="343" t="s">
        <v>8181</v>
      </c>
      <c r="E342" s="23" t="s">
        <v>8276</v>
      </c>
      <c r="F342" s="60">
        <f t="shared" si="11"/>
        <v>100</v>
      </c>
      <c r="G342" s="347" t="s">
        <v>1147</v>
      </c>
      <c r="H342" s="347">
        <v>2</v>
      </c>
      <c r="I342" s="20"/>
      <c r="S342" t="s">
        <v>5798</v>
      </c>
      <c r="T342" t="str">
        <f t="shared" si="10"/>
        <v>02</v>
      </c>
      <c r="U342" t="s">
        <v>2359</v>
      </c>
      <c r="V342" s="262" t="s">
        <v>2360</v>
      </c>
      <c r="W342" s="23" t="s">
        <v>4628</v>
      </c>
    </row>
    <row r="343" spans="1:23">
      <c r="A343" s="23">
        <v>2342</v>
      </c>
      <c r="B343" s="7" t="s">
        <v>389</v>
      </c>
      <c r="C343" s="347" t="s">
        <v>7755</v>
      </c>
      <c r="D343" s="343" t="s">
        <v>8182</v>
      </c>
      <c r="E343" s="23" t="s">
        <v>8276</v>
      </c>
      <c r="F343" s="60">
        <f t="shared" si="11"/>
        <v>100</v>
      </c>
      <c r="G343" s="347" t="s">
        <v>1147</v>
      </c>
      <c r="H343" s="347">
        <v>1</v>
      </c>
      <c r="I343" s="20"/>
      <c r="S343" t="s">
        <v>5799</v>
      </c>
      <c r="T343" t="str">
        <f t="shared" si="10"/>
        <v>00</v>
      </c>
      <c r="U343" t="s">
        <v>2359</v>
      </c>
      <c r="V343" s="262" t="s">
        <v>2360</v>
      </c>
      <c r="W343" s="23" t="s">
        <v>2477</v>
      </c>
    </row>
    <row r="344" spans="1:23">
      <c r="A344" s="23">
        <v>2343</v>
      </c>
      <c r="B344" s="7" t="s">
        <v>390</v>
      </c>
      <c r="C344" s="347" t="s">
        <v>7756</v>
      </c>
      <c r="D344" s="343" t="s">
        <v>8183</v>
      </c>
      <c r="E344" s="23" t="s">
        <v>8276</v>
      </c>
      <c r="F344" s="60">
        <f t="shared" si="11"/>
        <v>100</v>
      </c>
      <c r="G344" s="347" t="s">
        <v>1147</v>
      </c>
      <c r="H344" s="347">
        <v>1</v>
      </c>
      <c r="I344" s="20"/>
      <c r="S344" t="s">
        <v>5800</v>
      </c>
      <c r="T344" t="str">
        <f t="shared" si="10"/>
        <v>00</v>
      </c>
      <c r="U344" t="s">
        <v>2359</v>
      </c>
      <c r="V344" s="262" t="s">
        <v>2360</v>
      </c>
      <c r="W344" s="23" t="s">
        <v>2565</v>
      </c>
    </row>
    <row r="345" spans="1:23">
      <c r="A345" s="23">
        <v>2344</v>
      </c>
      <c r="B345" s="7" t="s">
        <v>391</v>
      </c>
      <c r="C345" s="347" t="s">
        <v>7757</v>
      </c>
      <c r="D345" s="343" t="s">
        <v>8184</v>
      </c>
      <c r="E345" s="23" t="s">
        <v>8276</v>
      </c>
      <c r="F345" s="60">
        <f t="shared" si="11"/>
        <v>100</v>
      </c>
      <c r="G345" s="347" t="s">
        <v>1147</v>
      </c>
      <c r="H345" s="347">
        <v>1</v>
      </c>
      <c r="I345" s="20"/>
      <c r="S345" t="s">
        <v>5801</v>
      </c>
      <c r="T345" t="str">
        <f t="shared" si="10"/>
        <v>03</v>
      </c>
      <c r="U345" t="s">
        <v>2359</v>
      </c>
      <c r="V345" s="262" t="s">
        <v>2360</v>
      </c>
      <c r="W345" s="23" t="s">
        <v>5982</v>
      </c>
    </row>
    <row r="346" spans="1:23">
      <c r="A346" s="23">
        <v>2345</v>
      </c>
      <c r="B346" s="7" t="s">
        <v>392</v>
      </c>
      <c r="C346" s="347" t="s">
        <v>5370</v>
      </c>
      <c r="D346" s="343" t="s">
        <v>8185</v>
      </c>
      <c r="E346" s="23" t="s">
        <v>8276</v>
      </c>
      <c r="F346" s="60">
        <f t="shared" si="11"/>
        <v>100</v>
      </c>
      <c r="G346" s="347" t="s">
        <v>1147</v>
      </c>
      <c r="H346" s="347">
        <v>3</v>
      </c>
      <c r="I346" s="20"/>
      <c r="S346" t="s">
        <v>5802</v>
      </c>
      <c r="T346" t="str">
        <f t="shared" si="10"/>
        <v>02</v>
      </c>
      <c r="U346" t="s">
        <v>2359</v>
      </c>
      <c r="V346" s="262" t="s">
        <v>2360</v>
      </c>
      <c r="W346" s="23" t="s">
        <v>4832</v>
      </c>
    </row>
    <row r="347" spans="1:23">
      <c r="A347" s="23">
        <v>2346</v>
      </c>
      <c r="B347" s="7" t="s">
        <v>393</v>
      </c>
      <c r="C347" s="347" t="s">
        <v>5371</v>
      </c>
      <c r="D347" s="343" t="s">
        <v>8186</v>
      </c>
      <c r="E347" s="23" t="s">
        <v>8276</v>
      </c>
      <c r="F347" s="60">
        <f t="shared" si="11"/>
        <v>100</v>
      </c>
      <c r="G347" s="347" t="s">
        <v>1147</v>
      </c>
      <c r="H347" s="347">
        <v>2</v>
      </c>
      <c r="I347" s="20"/>
      <c r="S347" t="s">
        <v>5803</v>
      </c>
      <c r="T347" t="str">
        <f t="shared" si="10"/>
        <v>01</v>
      </c>
      <c r="U347" t="s">
        <v>2359</v>
      </c>
      <c r="V347" s="262" t="s">
        <v>2360</v>
      </c>
      <c r="W347" s="23" t="s">
        <v>5983</v>
      </c>
    </row>
    <row r="348" spans="1:23">
      <c r="A348" s="23">
        <v>2347</v>
      </c>
      <c r="B348" s="7" t="s">
        <v>394</v>
      </c>
      <c r="C348" s="347" t="s">
        <v>5372</v>
      </c>
      <c r="D348" s="343" t="s">
        <v>8187</v>
      </c>
      <c r="E348" s="23" t="s">
        <v>8276</v>
      </c>
      <c r="F348" s="60">
        <f t="shared" si="11"/>
        <v>100</v>
      </c>
      <c r="G348" s="347" t="s">
        <v>1147</v>
      </c>
      <c r="H348" s="347">
        <v>2</v>
      </c>
      <c r="I348" s="20"/>
      <c r="S348" t="s">
        <v>5804</v>
      </c>
      <c r="T348" t="str">
        <f t="shared" si="10"/>
        <v>02</v>
      </c>
      <c r="U348" t="s">
        <v>2359</v>
      </c>
      <c r="V348" s="262" t="s">
        <v>2360</v>
      </c>
      <c r="W348" s="23" t="s">
        <v>4593</v>
      </c>
    </row>
    <row r="349" spans="1:23">
      <c r="A349" s="23">
        <v>2348</v>
      </c>
      <c r="B349" s="7" t="s">
        <v>395</v>
      </c>
      <c r="C349" s="347" t="s">
        <v>7758</v>
      </c>
      <c r="D349" s="343" t="s">
        <v>8188</v>
      </c>
      <c r="E349" s="23" t="s">
        <v>8276</v>
      </c>
      <c r="F349" s="60">
        <f t="shared" si="11"/>
        <v>100</v>
      </c>
      <c r="G349" s="347" t="s">
        <v>1147</v>
      </c>
      <c r="H349" s="347">
        <v>1</v>
      </c>
      <c r="I349" s="20"/>
      <c r="S349" t="s">
        <v>5789</v>
      </c>
      <c r="T349" t="str">
        <f t="shared" si="10"/>
        <v>03</v>
      </c>
      <c r="U349" t="s">
        <v>2359</v>
      </c>
      <c r="V349" s="262" t="s">
        <v>2360</v>
      </c>
      <c r="W349" s="23" t="s">
        <v>5118</v>
      </c>
    </row>
    <row r="350" spans="1:23">
      <c r="A350" s="23">
        <v>2349</v>
      </c>
      <c r="B350" s="7" t="s">
        <v>396</v>
      </c>
      <c r="C350" s="347" t="s">
        <v>5380</v>
      </c>
      <c r="D350" s="343" t="s">
        <v>8189</v>
      </c>
      <c r="E350" s="23" t="s">
        <v>8276</v>
      </c>
      <c r="F350" s="60">
        <f t="shared" si="11"/>
        <v>100</v>
      </c>
      <c r="G350" s="347" t="s">
        <v>1167</v>
      </c>
      <c r="H350" s="347">
        <v>3</v>
      </c>
      <c r="I350" s="20"/>
      <c r="S350" t="s">
        <v>5805</v>
      </c>
      <c r="T350" t="str">
        <f t="shared" si="10"/>
        <v>03</v>
      </c>
      <c r="U350" t="s">
        <v>2359</v>
      </c>
      <c r="V350" s="262" t="s">
        <v>2360</v>
      </c>
      <c r="W350" s="23" t="s">
        <v>5095</v>
      </c>
    </row>
    <row r="351" spans="1:23">
      <c r="A351" s="23">
        <v>2350</v>
      </c>
      <c r="B351" s="7" t="s">
        <v>397</v>
      </c>
      <c r="C351" s="347" t="s">
        <v>5378</v>
      </c>
      <c r="D351" s="343" t="s">
        <v>8190</v>
      </c>
      <c r="E351" s="23" t="s">
        <v>8276</v>
      </c>
      <c r="F351" s="60">
        <f t="shared" si="11"/>
        <v>100</v>
      </c>
      <c r="G351" s="347" t="s">
        <v>1167</v>
      </c>
      <c r="H351" s="347">
        <v>3</v>
      </c>
      <c r="I351" s="20"/>
      <c r="S351" t="s">
        <v>5806</v>
      </c>
      <c r="T351" t="str">
        <f t="shared" si="10"/>
        <v>04</v>
      </c>
      <c r="U351" s="23" t="s">
        <v>2359</v>
      </c>
      <c r="V351" s="262" t="s">
        <v>2360</v>
      </c>
      <c r="W351" s="23" t="s">
        <v>5924</v>
      </c>
    </row>
    <row r="352" spans="1:23">
      <c r="A352" s="23">
        <v>2351</v>
      </c>
      <c r="B352" s="7" t="s">
        <v>398</v>
      </c>
      <c r="C352" s="347" t="s">
        <v>5421</v>
      </c>
      <c r="D352" s="343" t="s">
        <v>8191</v>
      </c>
      <c r="E352" s="23" t="s">
        <v>8276</v>
      </c>
      <c r="F352" s="60">
        <f t="shared" si="11"/>
        <v>100</v>
      </c>
      <c r="G352" s="347" t="s">
        <v>1167</v>
      </c>
      <c r="H352" s="347">
        <v>2</v>
      </c>
      <c r="I352" s="20"/>
      <c r="S352" t="s">
        <v>5807</v>
      </c>
      <c r="T352" t="str">
        <f t="shared" si="10"/>
        <v>02</v>
      </c>
      <c r="U352" s="23" t="s">
        <v>2359</v>
      </c>
      <c r="V352" s="262" t="s">
        <v>2360</v>
      </c>
      <c r="W352" s="23" t="s">
        <v>5984</v>
      </c>
    </row>
    <row r="353" spans="1:23">
      <c r="A353" s="23">
        <v>2352</v>
      </c>
      <c r="B353" s="7" t="s">
        <v>399</v>
      </c>
      <c r="C353" s="347" t="s">
        <v>5393</v>
      </c>
      <c r="D353" s="343" t="s">
        <v>8192</v>
      </c>
      <c r="E353" s="23" t="s">
        <v>8276</v>
      </c>
      <c r="F353" s="60">
        <f t="shared" si="11"/>
        <v>100</v>
      </c>
      <c r="G353" s="347" t="s">
        <v>1167</v>
      </c>
      <c r="H353" s="347">
        <v>3</v>
      </c>
      <c r="I353" s="20"/>
      <c r="S353" t="s">
        <v>5808</v>
      </c>
      <c r="T353" t="str">
        <f t="shared" si="10"/>
        <v>03</v>
      </c>
      <c r="U353" s="23" t="s">
        <v>2359</v>
      </c>
      <c r="V353" s="262" t="s">
        <v>2360</v>
      </c>
      <c r="W353" s="23" t="s">
        <v>4868</v>
      </c>
    </row>
    <row r="354" spans="1:23">
      <c r="A354" s="23">
        <v>2353</v>
      </c>
      <c r="B354" s="7" t="s">
        <v>400</v>
      </c>
      <c r="C354" s="347" t="s">
        <v>5420</v>
      </c>
      <c r="D354" s="343" t="s">
        <v>8193</v>
      </c>
      <c r="E354" s="23" t="s">
        <v>8276</v>
      </c>
      <c r="F354" s="60">
        <f t="shared" si="11"/>
        <v>100</v>
      </c>
      <c r="G354" s="347" t="s">
        <v>1167</v>
      </c>
      <c r="H354" s="347">
        <v>2</v>
      </c>
      <c r="I354" s="20"/>
      <c r="S354" t="s">
        <v>5809</v>
      </c>
      <c r="T354" t="str">
        <f t="shared" si="10"/>
        <v>03</v>
      </c>
      <c r="U354" s="23" t="s">
        <v>2359</v>
      </c>
      <c r="V354" s="262" t="s">
        <v>2360</v>
      </c>
      <c r="W354" s="23" t="s">
        <v>4987</v>
      </c>
    </row>
    <row r="355" spans="1:23">
      <c r="A355" s="23">
        <v>2354</v>
      </c>
      <c r="B355" s="7" t="s">
        <v>401</v>
      </c>
      <c r="C355" s="347" t="s">
        <v>5419</v>
      </c>
      <c r="D355" s="343" t="s">
        <v>8194</v>
      </c>
      <c r="E355" s="23" t="s">
        <v>8276</v>
      </c>
      <c r="F355" s="60">
        <f t="shared" si="11"/>
        <v>100</v>
      </c>
      <c r="G355" s="347" t="s">
        <v>1167</v>
      </c>
      <c r="H355" s="347">
        <v>2</v>
      </c>
      <c r="I355" s="20"/>
      <c r="S355" t="s">
        <v>5810</v>
      </c>
      <c r="T355" t="str">
        <f t="shared" si="10"/>
        <v>03</v>
      </c>
      <c r="U355" s="23" t="s">
        <v>2359</v>
      </c>
      <c r="V355" s="262" t="s">
        <v>2360</v>
      </c>
      <c r="W355" s="23" t="s">
        <v>5136</v>
      </c>
    </row>
    <row r="356" spans="1:23">
      <c r="A356" s="23">
        <v>2355</v>
      </c>
      <c r="B356" s="7" t="s">
        <v>402</v>
      </c>
      <c r="C356" s="347" t="s">
        <v>5379</v>
      </c>
      <c r="D356" s="343" t="s">
        <v>8195</v>
      </c>
      <c r="E356" s="23" t="s">
        <v>8276</v>
      </c>
      <c r="F356" s="60">
        <f t="shared" si="11"/>
        <v>100</v>
      </c>
      <c r="G356" s="347" t="s">
        <v>1167</v>
      </c>
      <c r="H356" s="347">
        <v>3</v>
      </c>
      <c r="I356" s="20"/>
      <c r="S356" t="s">
        <v>5811</v>
      </c>
      <c r="T356" t="str">
        <f t="shared" si="10"/>
        <v>03</v>
      </c>
      <c r="U356" s="23" t="s">
        <v>2359</v>
      </c>
      <c r="V356" s="262" t="s">
        <v>2360</v>
      </c>
      <c r="W356" s="23" t="s">
        <v>5104</v>
      </c>
    </row>
    <row r="357" spans="1:23">
      <c r="A357" s="23">
        <v>2356</v>
      </c>
      <c r="B357" s="7" t="s">
        <v>403</v>
      </c>
      <c r="C357" s="347" t="s">
        <v>5230</v>
      </c>
      <c r="D357" s="343" t="s">
        <v>8196</v>
      </c>
      <c r="E357" s="23" t="s">
        <v>8276</v>
      </c>
      <c r="F357" s="60">
        <f t="shared" si="11"/>
        <v>100</v>
      </c>
      <c r="G357" s="347" t="s">
        <v>1148</v>
      </c>
      <c r="H357" s="347">
        <v>3</v>
      </c>
      <c r="I357" s="20"/>
      <c r="S357" t="s">
        <v>5812</v>
      </c>
      <c r="T357" t="str">
        <f t="shared" si="10"/>
        <v>03</v>
      </c>
      <c r="U357" s="23" t="s">
        <v>2359</v>
      </c>
      <c r="V357" s="262" t="s">
        <v>2360</v>
      </c>
      <c r="W357" s="23" t="s">
        <v>5156</v>
      </c>
    </row>
    <row r="358" spans="1:23">
      <c r="A358" s="23">
        <v>2357</v>
      </c>
      <c r="B358" s="7" t="s">
        <v>404</v>
      </c>
      <c r="C358" s="347" t="s">
        <v>5233</v>
      </c>
      <c r="D358" s="343" t="s">
        <v>8197</v>
      </c>
      <c r="E358" s="23" t="s">
        <v>8276</v>
      </c>
      <c r="F358" s="60">
        <f t="shared" si="11"/>
        <v>100</v>
      </c>
      <c r="G358" s="347" t="s">
        <v>1148</v>
      </c>
      <c r="H358" s="347">
        <v>3</v>
      </c>
      <c r="I358" s="20"/>
      <c r="S358" t="s">
        <v>5813</v>
      </c>
      <c r="T358" t="str">
        <f t="shared" si="10"/>
        <v>03</v>
      </c>
      <c r="U358" s="23" t="s">
        <v>2359</v>
      </c>
      <c r="V358" s="262" t="s">
        <v>2360</v>
      </c>
      <c r="W358" s="23" t="s">
        <v>5138</v>
      </c>
    </row>
    <row r="359" spans="1:23">
      <c r="A359" s="23">
        <v>2358</v>
      </c>
      <c r="B359" s="7" t="s">
        <v>405</v>
      </c>
      <c r="C359" s="347" t="s">
        <v>5239</v>
      </c>
      <c r="D359" s="343" t="s">
        <v>8198</v>
      </c>
      <c r="E359" s="23" t="s">
        <v>8276</v>
      </c>
      <c r="F359" s="60">
        <f t="shared" si="11"/>
        <v>100</v>
      </c>
      <c r="G359" s="347" t="s">
        <v>1148</v>
      </c>
      <c r="H359" s="347">
        <v>2</v>
      </c>
      <c r="I359" s="20"/>
      <c r="S359" t="s">
        <v>5814</v>
      </c>
      <c r="T359" t="str">
        <f t="shared" si="10"/>
        <v>03</v>
      </c>
      <c r="U359" s="23" t="s">
        <v>2359</v>
      </c>
      <c r="V359" s="262" t="s">
        <v>2360</v>
      </c>
      <c r="W359" s="23" t="s">
        <v>5985</v>
      </c>
    </row>
    <row r="360" spans="1:23">
      <c r="A360" s="23">
        <v>2359</v>
      </c>
      <c r="B360" s="7" t="s">
        <v>406</v>
      </c>
      <c r="C360" s="347" t="s">
        <v>5403</v>
      </c>
      <c r="D360" s="343" t="s">
        <v>8199</v>
      </c>
      <c r="E360" s="23" t="s">
        <v>8276</v>
      </c>
      <c r="F360" s="60">
        <f t="shared" si="11"/>
        <v>100</v>
      </c>
      <c r="G360" s="347" t="s">
        <v>1173</v>
      </c>
      <c r="H360" s="347">
        <v>3</v>
      </c>
      <c r="I360" s="20"/>
      <c r="S360" t="s">
        <v>5815</v>
      </c>
      <c r="T360" t="str">
        <f t="shared" si="10"/>
        <v>03</v>
      </c>
      <c r="U360" s="23" t="s">
        <v>2359</v>
      </c>
      <c r="V360" s="262" t="s">
        <v>2360</v>
      </c>
      <c r="W360" s="23" t="s">
        <v>4753</v>
      </c>
    </row>
    <row r="361" spans="1:23">
      <c r="A361" s="23">
        <v>2360</v>
      </c>
      <c r="B361" s="7" t="s">
        <v>407</v>
      </c>
      <c r="C361" s="347" t="s">
        <v>7759</v>
      </c>
      <c r="D361" s="343" t="s">
        <v>8200</v>
      </c>
      <c r="E361" s="23" t="s">
        <v>8276</v>
      </c>
      <c r="F361" s="60">
        <f t="shared" si="11"/>
        <v>100</v>
      </c>
      <c r="G361" s="347" t="s">
        <v>1156</v>
      </c>
      <c r="H361" s="347">
        <v>3</v>
      </c>
      <c r="I361" s="20"/>
      <c r="S361" t="s">
        <v>5816</v>
      </c>
      <c r="T361" t="str">
        <f t="shared" si="10"/>
        <v>04</v>
      </c>
      <c r="U361" s="23" t="s">
        <v>2359</v>
      </c>
      <c r="V361" s="262" t="s">
        <v>2360</v>
      </c>
      <c r="W361" s="23" t="s">
        <v>4737</v>
      </c>
    </row>
    <row r="362" spans="1:23">
      <c r="A362" s="23">
        <v>2361</v>
      </c>
      <c r="B362" s="7" t="s">
        <v>408</v>
      </c>
      <c r="C362" s="347" t="s">
        <v>7760</v>
      </c>
      <c r="D362" s="343" t="s">
        <v>8201</v>
      </c>
      <c r="E362" s="23" t="s">
        <v>8276</v>
      </c>
      <c r="F362" s="60">
        <f t="shared" si="11"/>
        <v>100</v>
      </c>
      <c r="G362" s="347" t="s">
        <v>1158</v>
      </c>
      <c r="H362" s="347">
        <v>1</v>
      </c>
      <c r="I362" s="20"/>
      <c r="S362" t="s">
        <v>5817</v>
      </c>
      <c r="T362" t="str">
        <f t="shared" si="10"/>
        <v>04</v>
      </c>
      <c r="U362" s="23" t="s">
        <v>2359</v>
      </c>
      <c r="V362" s="262" t="s">
        <v>2360</v>
      </c>
      <c r="W362" s="23" t="s">
        <v>5986</v>
      </c>
    </row>
    <row r="363" spans="1:23">
      <c r="A363" s="23">
        <v>2362</v>
      </c>
      <c r="B363" s="7" t="s">
        <v>409</v>
      </c>
      <c r="C363" s="347" t="s">
        <v>5381</v>
      </c>
      <c r="D363" s="343" t="s">
        <v>8202</v>
      </c>
      <c r="E363" s="23" t="s">
        <v>8276</v>
      </c>
      <c r="F363" s="60">
        <f t="shared" si="11"/>
        <v>100</v>
      </c>
      <c r="G363" s="347" t="s">
        <v>1159</v>
      </c>
      <c r="H363" s="347">
        <v>5</v>
      </c>
      <c r="I363" s="20"/>
      <c r="S363" t="s">
        <v>5818</v>
      </c>
      <c r="T363" t="str">
        <f t="shared" si="10"/>
        <v>03</v>
      </c>
      <c r="U363" s="23" t="s">
        <v>2359</v>
      </c>
      <c r="V363" s="262" t="s">
        <v>2360</v>
      </c>
      <c r="W363" s="23" t="s">
        <v>5987</v>
      </c>
    </row>
    <row r="364" spans="1:23">
      <c r="A364" s="23">
        <v>2363</v>
      </c>
      <c r="B364" s="7" t="s">
        <v>410</v>
      </c>
      <c r="C364" s="347" t="s">
        <v>2353</v>
      </c>
      <c r="D364" s="343" t="s">
        <v>8203</v>
      </c>
      <c r="E364" s="23" t="s">
        <v>8276</v>
      </c>
      <c r="F364" s="60">
        <f t="shared" si="11"/>
        <v>100</v>
      </c>
      <c r="G364" s="347" t="s">
        <v>1163</v>
      </c>
      <c r="H364" s="347">
        <v>5</v>
      </c>
      <c r="I364" s="20"/>
      <c r="S364" t="s">
        <v>5819</v>
      </c>
      <c r="T364" t="str">
        <f t="shared" si="10"/>
        <v>03</v>
      </c>
      <c r="U364" s="23" t="s">
        <v>2359</v>
      </c>
      <c r="V364" s="262" t="s">
        <v>2360</v>
      </c>
      <c r="W364" s="23" t="s">
        <v>4889</v>
      </c>
    </row>
    <row r="365" spans="1:23">
      <c r="A365" s="23">
        <v>2364</v>
      </c>
      <c r="B365" s="7" t="s">
        <v>411</v>
      </c>
      <c r="C365" s="347" t="s">
        <v>5451</v>
      </c>
      <c r="D365" s="343" t="s">
        <v>8204</v>
      </c>
      <c r="E365" s="23" t="s">
        <v>8276</v>
      </c>
      <c r="F365" s="60">
        <f t="shared" si="11"/>
        <v>100</v>
      </c>
      <c r="G365" s="347" t="s">
        <v>1160</v>
      </c>
      <c r="H365" s="347">
        <v>2</v>
      </c>
      <c r="I365" s="20"/>
      <c r="S365" t="s">
        <v>5820</v>
      </c>
      <c r="T365" t="str">
        <f t="shared" si="10"/>
        <v>03</v>
      </c>
      <c r="U365" s="23" t="s">
        <v>2359</v>
      </c>
      <c r="V365" s="262" t="s">
        <v>2360</v>
      </c>
      <c r="W365" s="23" t="s">
        <v>5108</v>
      </c>
    </row>
    <row r="366" spans="1:23">
      <c r="A366" s="23">
        <v>2365</v>
      </c>
      <c r="B366" s="7" t="s">
        <v>412</v>
      </c>
      <c r="C366" s="347" t="s">
        <v>2049</v>
      </c>
      <c r="D366" s="343" t="s">
        <v>8205</v>
      </c>
      <c r="E366" s="23" t="s">
        <v>8276</v>
      </c>
      <c r="F366" s="60">
        <f t="shared" si="11"/>
        <v>100</v>
      </c>
      <c r="G366" s="347" t="s">
        <v>1160</v>
      </c>
      <c r="H366" s="347" t="s">
        <v>241</v>
      </c>
      <c r="I366" s="20"/>
      <c r="S366" t="s">
        <v>5821</v>
      </c>
      <c r="T366" t="str">
        <f t="shared" si="10"/>
        <v>03</v>
      </c>
      <c r="U366" s="23" t="s">
        <v>2359</v>
      </c>
      <c r="V366" s="262" t="s">
        <v>2360</v>
      </c>
      <c r="W366" s="23" t="s">
        <v>4799</v>
      </c>
    </row>
    <row r="367" spans="1:23">
      <c r="A367" s="23">
        <v>2366</v>
      </c>
      <c r="B367" s="7" t="s">
        <v>413</v>
      </c>
      <c r="C367" s="347" t="s">
        <v>7761</v>
      </c>
      <c r="D367" s="343" t="s">
        <v>8206</v>
      </c>
      <c r="E367" s="23" t="s">
        <v>8276</v>
      </c>
      <c r="F367" s="60">
        <f t="shared" si="11"/>
        <v>100</v>
      </c>
      <c r="G367" s="347" t="s">
        <v>2291</v>
      </c>
      <c r="H367" s="347">
        <v>1</v>
      </c>
      <c r="I367" s="20"/>
      <c r="S367" t="s">
        <v>5822</v>
      </c>
      <c r="T367" t="str">
        <f t="shared" si="10"/>
        <v>03</v>
      </c>
      <c r="U367" s="23" t="s">
        <v>2359</v>
      </c>
      <c r="V367" s="262" t="s">
        <v>2360</v>
      </c>
      <c r="W367" s="23" t="s">
        <v>5131</v>
      </c>
    </row>
    <row r="368" spans="1:23">
      <c r="A368" s="23">
        <v>2367</v>
      </c>
      <c r="B368" s="7" t="s">
        <v>414</v>
      </c>
      <c r="C368" s="347" t="s">
        <v>7762</v>
      </c>
      <c r="D368" s="343" t="s">
        <v>8207</v>
      </c>
      <c r="E368" s="23" t="s">
        <v>8276</v>
      </c>
      <c r="F368" s="60">
        <f t="shared" si="11"/>
        <v>100</v>
      </c>
      <c r="G368" s="347" t="s">
        <v>2291</v>
      </c>
      <c r="H368" s="347">
        <v>1</v>
      </c>
      <c r="I368" s="20"/>
      <c r="S368" t="s">
        <v>5823</v>
      </c>
      <c r="T368" t="str">
        <f t="shared" si="10"/>
        <v>04</v>
      </c>
      <c r="U368" s="23" t="s">
        <v>2359</v>
      </c>
      <c r="V368" s="262" t="s">
        <v>2360</v>
      </c>
      <c r="W368" s="23" t="s">
        <v>5015</v>
      </c>
    </row>
    <row r="369" spans="1:23">
      <c r="A369" s="23">
        <v>2368</v>
      </c>
      <c r="B369" s="7" t="s">
        <v>415</v>
      </c>
      <c r="C369" s="347" t="s">
        <v>5418</v>
      </c>
      <c r="D369" s="343" t="s">
        <v>8208</v>
      </c>
      <c r="E369" s="23" t="s">
        <v>8276</v>
      </c>
      <c r="F369" s="60">
        <f t="shared" si="11"/>
        <v>100</v>
      </c>
      <c r="G369" s="347" t="s">
        <v>2291</v>
      </c>
      <c r="H369" s="347">
        <v>4</v>
      </c>
      <c r="I369" s="20"/>
      <c r="S369" t="s">
        <v>5824</v>
      </c>
      <c r="T369" t="str">
        <f t="shared" si="10"/>
        <v>03</v>
      </c>
      <c r="U369" s="23" t="s">
        <v>2359</v>
      </c>
      <c r="V369" s="262" t="s">
        <v>2360</v>
      </c>
      <c r="W369" s="23" t="s">
        <v>4799</v>
      </c>
    </row>
    <row r="370" spans="1:23">
      <c r="A370" s="23">
        <v>2369</v>
      </c>
      <c r="B370" s="7" t="s">
        <v>416</v>
      </c>
      <c r="C370" s="346" t="s">
        <v>7763</v>
      </c>
      <c r="D370" s="343" t="s">
        <v>8209</v>
      </c>
      <c r="E370" s="23" t="s">
        <v>8276</v>
      </c>
      <c r="F370" s="60">
        <f t="shared" si="11"/>
        <v>100</v>
      </c>
      <c r="G370" s="346" t="s">
        <v>1168</v>
      </c>
      <c r="H370" s="347">
        <v>1</v>
      </c>
      <c r="I370" s="20"/>
      <c r="S370" t="s">
        <v>5825</v>
      </c>
      <c r="T370" t="str">
        <f t="shared" si="10"/>
        <v>01</v>
      </c>
      <c r="U370" s="23" t="s">
        <v>2359</v>
      </c>
      <c r="V370" s="23" t="s">
        <v>2360</v>
      </c>
      <c r="W370" s="23" t="s">
        <v>4823</v>
      </c>
    </row>
    <row r="371" spans="1:23">
      <c r="A371" s="23">
        <v>2370</v>
      </c>
      <c r="B371" s="7" t="s">
        <v>417</v>
      </c>
      <c r="C371" s="347" t="s">
        <v>7764</v>
      </c>
      <c r="D371" s="343" t="s">
        <v>8210</v>
      </c>
      <c r="E371" s="23" t="s">
        <v>8276</v>
      </c>
      <c r="F371" s="60">
        <f t="shared" si="11"/>
        <v>100</v>
      </c>
      <c r="G371" s="347" t="s">
        <v>1138</v>
      </c>
      <c r="H371" s="343">
        <v>4</v>
      </c>
      <c r="I371" s="20"/>
      <c r="S371" t="s">
        <v>5826</v>
      </c>
      <c r="T371" t="str">
        <f t="shared" si="10"/>
        <v>03</v>
      </c>
      <c r="U371" s="23" t="s">
        <v>2359</v>
      </c>
      <c r="V371" s="262" t="s">
        <v>2360</v>
      </c>
      <c r="W371" t="s">
        <v>5988</v>
      </c>
    </row>
    <row r="372" spans="1:23">
      <c r="A372" s="23">
        <v>2371</v>
      </c>
      <c r="B372" s="7" t="s">
        <v>418</v>
      </c>
      <c r="C372" s="347" t="s">
        <v>7765</v>
      </c>
      <c r="D372" s="343" t="s">
        <v>8211</v>
      </c>
      <c r="E372" s="23" t="s">
        <v>8276</v>
      </c>
      <c r="F372" s="60">
        <f t="shared" si="11"/>
        <v>100</v>
      </c>
      <c r="G372" s="347" t="s">
        <v>1138</v>
      </c>
      <c r="H372" s="343">
        <v>1</v>
      </c>
      <c r="I372" s="20"/>
      <c r="S372" t="s">
        <v>5827</v>
      </c>
      <c r="T372" t="str">
        <f t="shared" si="10"/>
        <v>03</v>
      </c>
      <c r="U372" s="23" t="s">
        <v>2359</v>
      </c>
      <c r="V372" s="262" t="s">
        <v>2360</v>
      </c>
      <c r="W372" t="s">
        <v>5168</v>
      </c>
    </row>
    <row r="373" spans="1:23">
      <c r="A373" s="23">
        <v>2372</v>
      </c>
      <c r="B373" s="7" t="s">
        <v>419</v>
      </c>
      <c r="C373" s="347" t="s">
        <v>7766</v>
      </c>
      <c r="D373" s="343" t="s">
        <v>8212</v>
      </c>
      <c r="E373" s="23" t="s">
        <v>8276</v>
      </c>
      <c r="F373" s="60">
        <f t="shared" si="11"/>
        <v>100</v>
      </c>
      <c r="G373" s="347" t="s">
        <v>1138</v>
      </c>
      <c r="H373" s="343">
        <v>1</v>
      </c>
      <c r="I373" s="20"/>
      <c r="S373" t="s">
        <v>5631</v>
      </c>
      <c r="T373" t="str">
        <f t="shared" si="10"/>
        <v>03</v>
      </c>
      <c r="U373" s="23" t="s">
        <v>2359</v>
      </c>
      <c r="V373" s="262" t="s">
        <v>2360</v>
      </c>
      <c r="W373" t="s">
        <v>4798</v>
      </c>
    </row>
    <row r="374" spans="1:23">
      <c r="A374" s="23">
        <v>2373</v>
      </c>
      <c r="B374" s="7" t="s">
        <v>420</v>
      </c>
      <c r="C374" s="347" t="s">
        <v>7767</v>
      </c>
      <c r="D374" s="343" t="s">
        <v>8213</v>
      </c>
      <c r="E374" s="23" t="s">
        <v>8276</v>
      </c>
      <c r="F374" s="60">
        <f t="shared" si="11"/>
        <v>100</v>
      </c>
      <c r="G374" s="347" t="s">
        <v>1138</v>
      </c>
      <c r="H374" s="343">
        <v>1</v>
      </c>
      <c r="I374" s="20"/>
      <c r="S374" t="s">
        <v>5828</v>
      </c>
      <c r="T374" t="str">
        <f t="shared" si="10"/>
        <v>02</v>
      </c>
      <c r="U374" s="23" t="s">
        <v>2359</v>
      </c>
      <c r="V374" s="262" t="s">
        <v>2360</v>
      </c>
      <c r="W374" t="s">
        <v>4683</v>
      </c>
    </row>
    <row r="375" spans="1:23">
      <c r="A375" s="23">
        <v>2374</v>
      </c>
      <c r="B375" s="7" t="s">
        <v>421</v>
      </c>
      <c r="C375" s="347" t="s">
        <v>7768</v>
      </c>
      <c r="D375" s="343" t="s">
        <v>8214</v>
      </c>
      <c r="E375" s="23" t="s">
        <v>8276</v>
      </c>
      <c r="F375" s="60">
        <f t="shared" si="11"/>
        <v>100</v>
      </c>
      <c r="G375" s="347" t="s">
        <v>1143</v>
      </c>
      <c r="H375" s="343">
        <v>1</v>
      </c>
      <c r="I375" s="20"/>
      <c r="S375" t="s">
        <v>5829</v>
      </c>
      <c r="T375" t="str">
        <f t="shared" si="10"/>
        <v>02</v>
      </c>
      <c r="U375" s="23" t="s">
        <v>2359</v>
      </c>
      <c r="V375" s="262" t="s">
        <v>2360</v>
      </c>
      <c r="W375" t="s">
        <v>4827</v>
      </c>
    </row>
    <row r="376" spans="1:23">
      <c r="A376" s="23">
        <v>2375</v>
      </c>
      <c r="B376" s="7" t="s">
        <v>422</v>
      </c>
      <c r="C376" s="347" t="s">
        <v>7769</v>
      </c>
      <c r="D376" s="343" t="s">
        <v>8215</v>
      </c>
      <c r="E376" s="23" t="s">
        <v>8276</v>
      </c>
      <c r="F376" s="60">
        <f t="shared" si="11"/>
        <v>100</v>
      </c>
      <c r="G376" s="347" t="s">
        <v>1143</v>
      </c>
      <c r="H376" s="343">
        <v>1</v>
      </c>
      <c r="I376" s="20"/>
      <c r="S376" t="s">
        <v>5830</v>
      </c>
      <c r="T376" t="str">
        <f t="shared" si="10"/>
        <v>03</v>
      </c>
      <c r="U376" s="23" t="s">
        <v>2359</v>
      </c>
      <c r="V376" s="262" t="s">
        <v>2360</v>
      </c>
      <c r="W376" t="s">
        <v>5967</v>
      </c>
    </row>
    <row r="377" spans="1:23">
      <c r="A377" s="23">
        <v>2376</v>
      </c>
      <c r="B377" s="7" t="s">
        <v>423</v>
      </c>
      <c r="C377" s="347" t="s">
        <v>7770</v>
      </c>
      <c r="D377" s="343" t="s">
        <v>8216</v>
      </c>
      <c r="E377" s="23" t="s">
        <v>8276</v>
      </c>
      <c r="F377" s="60">
        <f t="shared" si="11"/>
        <v>100</v>
      </c>
      <c r="G377" s="347" t="s">
        <v>1148</v>
      </c>
      <c r="H377" s="343">
        <v>1</v>
      </c>
      <c r="I377" s="20"/>
      <c r="S377" t="s">
        <v>5831</v>
      </c>
      <c r="T377" t="str">
        <f t="shared" si="10"/>
        <v>03</v>
      </c>
      <c r="U377" s="23" t="s">
        <v>2359</v>
      </c>
      <c r="V377" s="262" t="s">
        <v>2360</v>
      </c>
      <c r="W377" t="s">
        <v>5989</v>
      </c>
    </row>
    <row r="378" spans="1:23">
      <c r="A378" s="23">
        <v>2377</v>
      </c>
      <c r="B378" s="7" t="s">
        <v>424</v>
      </c>
      <c r="C378" s="347" t="s">
        <v>7771</v>
      </c>
      <c r="D378" s="343" t="s">
        <v>8217</v>
      </c>
      <c r="E378" s="23" t="s">
        <v>8276</v>
      </c>
      <c r="F378" s="60">
        <f t="shared" si="11"/>
        <v>100</v>
      </c>
      <c r="G378" s="347" t="s">
        <v>1173</v>
      </c>
      <c r="H378" s="343">
        <v>1</v>
      </c>
      <c r="I378" s="20"/>
      <c r="S378" t="s">
        <v>5832</v>
      </c>
      <c r="T378" t="str">
        <f t="shared" si="10"/>
        <v>00</v>
      </c>
      <c r="U378" s="23" t="s">
        <v>2359</v>
      </c>
      <c r="V378" s="262" t="s">
        <v>2360</v>
      </c>
      <c r="W378" t="s">
        <v>2552</v>
      </c>
    </row>
    <row r="379" spans="1:23">
      <c r="A379" s="23">
        <v>2378</v>
      </c>
      <c r="B379" s="7" t="s">
        <v>425</v>
      </c>
      <c r="C379" s="347" t="s">
        <v>7772</v>
      </c>
      <c r="D379" s="343" t="s">
        <v>8218</v>
      </c>
      <c r="E379" s="23" t="s">
        <v>8276</v>
      </c>
      <c r="F379" s="60">
        <f t="shared" si="11"/>
        <v>100</v>
      </c>
      <c r="G379" s="347" t="s">
        <v>1173</v>
      </c>
      <c r="H379" s="343">
        <v>1</v>
      </c>
      <c r="I379" s="20"/>
      <c r="S379" t="s">
        <v>5833</v>
      </c>
      <c r="T379" t="str">
        <f t="shared" si="10"/>
        <v>00</v>
      </c>
      <c r="U379" s="23" t="s">
        <v>2359</v>
      </c>
      <c r="V379" s="262" t="s">
        <v>2360</v>
      </c>
      <c r="W379" t="s">
        <v>2473</v>
      </c>
    </row>
    <row r="380" spans="1:23">
      <c r="A380" s="23">
        <v>2379</v>
      </c>
      <c r="B380" s="7" t="s">
        <v>426</v>
      </c>
      <c r="C380" s="347" t="s">
        <v>7773</v>
      </c>
      <c r="D380" s="343" t="s">
        <v>8219</v>
      </c>
      <c r="E380" s="23" t="s">
        <v>8276</v>
      </c>
      <c r="F380" s="60">
        <f t="shared" si="11"/>
        <v>100</v>
      </c>
      <c r="G380" s="347" t="s">
        <v>1173</v>
      </c>
      <c r="H380" s="343">
        <v>1</v>
      </c>
      <c r="I380" s="20"/>
      <c r="S380" t="s">
        <v>5834</v>
      </c>
      <c r="T380" t="str">
        <f t="shared" si="10"/>
        <v>00</v>
      </c>
      <c r="U380" s="23" t="s">
        <v>2359</v>
      </c>
      <c r="V380" s="262" t="s">
        <v>2360</v>
      </c>
      <c r="W380" t="s">
        <v>2538</v>
      </c>
    </row>
    <row r="381" spans="1:23">
      <c r="A381" s="23">
        <v>2380</v>
      </c>
      <c r="B381" s="7" t="s">
        <v>427</v>
      </c>
      <c r="C381" s="347" t="s">
        <v>7774</v>
      </c>
      <c r="D381" s="343" t="s">
        <v>8220</v>
      </c>
      <c r="E381" s="23" t="s">
        <v>8276</v>
      </c>
      <c r="F381" s="60">
        <f t="shared" si="11"/>
        <v>100</v>
      </c>
      <c r="G381" s="347" t="s">
        <v>1154</v>
      </c>
      <c r="H381" s="343">
        <v>1</v>
      </c>
      <c r="I381" s="20"/>
      <c r="S381" t="s">
        <v>5835</v>
      </c>
      <c r="T381" t="str">
        <f t="shared" si="10"/>
        <v>00</v>
      </c>
      <c r="U381" s="23" t="s">
        <v>2359</v>
      </c>
      <c r="V381" s="262" t="s">
        <v>6001</v>
      </c>
      <c r="W381" t="s">
        <v>2537</v>
      </c>
    </row>
    <row r="382" spans="1:23">
      <c r="A382" s="23">
        <v>2381</v>
      </c>
      <c r="B382" s="7" t="s">
        <v>428</v>
      </c>
      <c r="C382" s="347" t="s">
        <v>7775</v>
      </c>
      <c r="D382" s="343" t="s">
        <v>8221</v>
      </c>
      <c r="E382" s="23" t="s">
        <v>8276</v>
      </c>
      <c r="F382" s="60">
        <f t="shared" si="11"/>
        <v>100</v>
      </c>
      <c r="G382" s="347" t="s">
        <v>1154</v>
      </c>
      <c r="H382" s="343">
        <v>1</v>
      </c>
      <c r="I382" s="20"/>
      <c r="S382" t="s">
        <v>5836</v>
      </c>
      <c r="T382" t="str">
        <f t="shared" si="10"/>
        <v>01</v>
      </c>
      <c r="U382" s="23" t="s">
        <v>2359</v>
      </c>
      <c r="V382" s="262" t="s">
        <v>2360</v>
      </c>
      <c r="W382" t="s">
        <v>4740</v>
      </c>
    </row>
    <row r="383" spans="1:23">
      <c r="A383" s="23">
        <v>2382</v>
      </c>
      <c r="B383" s="7" t="s">
        <v>429</v>
      </c>
      <c r="C383" s="347" t="s">
        <v>7776</v>
      </c>
      <c r="D383" s="343" t="s">
        <v>8222</v>
      </c>
      <c r="E383" s="23" t="s">
        <v>8276</v>
      </c>
      <c r="F383" s="60">
        <f t="shared" si="11"/>
        <v>100</v>
      </c>
      <c r="G383" s="347" t="s">
        <v>1154</v>
      </c>
      <c r="H383" s="343">
        <v>1</v>
      </c>
      <c r="I383" s="20"/>
      <c r="S383" t="s">
        <v>5837</v>
      </c>
      <c r="T383" t="str">
        <f t="shared" si="10"/>
        <v>99</v>
      </c>
      <c r="U383" s="23" t="s">
        <v>2359</v>
      </c>
      <c r="V383" s="262" t="s">
        <v>2360</v>
      </c>
      <c r="W383" t="s">
        <v>2443</v>
      </c>
    </row>
    <row r="384" spans="1:23">
      <c r="A384" s="23">
        <v>2383</v>
      </c>
      <c r="B384" s="7" t="s">
        <v>430</v>
      </c>
      <c r="C384" s="347" t="s">
        <v>7777</v>
      </c>
      <c r="D384" s="343" t="s">
        <v>8223</v>
      </c>
      <c r="E384" s="23" t="s">
        <v>8276</v>
      </c>
      <c r="F384" s="60">
        <f t="shared" si="11"/>
        <v>100</v>
      </c>
      <c r="G384" s="347" t="s">
        <v>1154</v>
      </c>
      <c r="H384" s="343">
        <v>1</v>
      </c>
      <c r="I384" s="20"/>
      <c r="S384" t="s">
        <v>5838</v>
      </c>
      <c r="T384" t="str">
        <f t="shared" si="10"/>
        <v>04</v>
      </c>
      <c r="U384" s="23" t="s">
        <v>2359</v>
      </c>
      <c r="V384" s="262" t="s">
        <v>2360</v>
      </c>
      <c r="W384" t="s">
        <v>4689</v>
      </c>
    </row>
    <row r="385" spans="1:23">
      <c r="A385" s="23">
        <v>2384</v>
      </c>
      <c r="B385" s="7" t="s">
        <v>431</v>
      </c>
      <c r="C385" s="347" t="s">
        <v>7778</v>
      </c>
      <c r="D385" s="343" t="s">
        <v>8224</v>
      </c>
      <c r="E385" s="23" t="s">
        <v>8276</v>
      </c>
      <c r="F385" s="60">
        <f t="shared" si="11"/>
        <v>100</v>
      </c>
      <c r="G385" s="347" t="s">
        <v>1160</v>
      </c>
      <c r="H385" s="343">
        <v>1</v>
      </c>
      <c r="I385" s="20"/>
      <c r="S385" t="s">
        <v>5839</v>
      </c>
      <c r="T385" t="str">
        <f t="shared" si="10"/>
        <v>03</v>
      </c>
      <c r="U385" s="23" t="s">
        <v>2359</v>
      </c>
      <c r="V385" s="262" t="s">
        <v>2360</v>
      </c>
      <c r="W385" t="s">
        <v>5178</v>
      </c>
    </row>
    <row r="386" spans="1:23">
      <c r="A386" s="23">
        <v>2385</v>
      </c>
      <c r="B386" s="7" t="s">
        <v>432</v>
      </c>
      <c r="C386" s="347" t="s">
        <v>7779</v>
      </c>
      <c r="D386" s="343" t="s">
        <v>8225</v>
      </c>
      <c r="E386" s="23" t="s">
        <v>8276</v>
      </c>
      <c r="F386" s="60">
        <f t="shared" si="11"/>
        <v>100</v>
      </c>
      <c r="G386" s="347" t="s">
        <v>1161</v>
      </c>
      <c r="H386" s="343">
        <v>1</v>
      </c>
      <c r="I386" s="20"/>
      <c r="S386" t="s">
        <v>5840</v>
      </c>
      <c r="T386" t="str">
        <f t="shared" ref="T386:T438" si="12">LEFT(W386,2)</f>
        <v>03</v>
      </c>
      <c r="U386" s="23" t="s">
        <v>2359</v>
      </c>
      <c r="V386" s="262" t="s">
        <v>2360</v>
      </c>
      <c r="W386" t="s">
        <v>5990</v>
      </c>
    </row>
    <row r="387" spans="1:23">
      <c r="A387" s="23">
        <v>2386</v>
      </c>
      <c r="B387" s="7" t="s">
        <v>433</v>
      </c>
      <c r="C387" s="347" t="s">
        <v>7780</v>
      </c>
      <c r="D387" s="343" t="s">
        <v>8226</v>
      </c>
      <c r="E387" s="23" t="s">
        <v>8276</v>
      </c>
      <c r="F387" s="60">
        <f t="shared" ref="F387:F450" si="13">VLOOKUP(E387,$M$1:$N$49,2,FALSE)</f>
        <v>100</v>
      </c>
      <c r="G387" s="347" t="s">
        <v>1161</v>
      </c>
      <c r="H387" s="343">
        <v>1</v>
      </c>
      <c r="I387" s="20"/>
      <c r="S387" t="s">
        <v>5841</v>
      </c>
      <c r="T387" t="str">
        <f t="shared" si="12"/>
        <v>03</v>
      </c>
      <c r="U387" s="23" t="s">
        <v>2359</v>
      </c>
      <c r="V387" s="262" t="s">
        <v>2360</v>
      </c>
      <c r="W387" t="s">
        <v>5926</v>
      </c>
    </row>
    <row r="388" spans="1:23">
      <c r="A388" s="23">
        <v>2387</v>
      </c>
      <c r="B388" s="7" t="s">
        <v>434</v>
      </c>
      <c r="C388" s="347" t="s">
        <v>7781</v>
      </c>
      <c r="D388" s="343" t="s">
        <v>8227</v>
      </c>
      <c r="E388" s="23" t="s">
        <v>8276</v>
      </c>
      <c r="F388" s="60">
        <f t="shared" si="13"/>
        <v>100</v>
      </c>
      <c r="G388" s="347" t="s">
        <v>1161</v>
      </c>
      <c r="H388" s="343">
        <v>1</v>
      </c>
      <c r="I388" s="20"/>
      <c r="S388" t="s">
        <v>5842</v>
      </c>
      <c r="T388" t="str">
        <f t="shared" si="12"/>
        <v>03</v>
      </c>
      <c r="U388" s="23" t="s">
        <v>2359</v>
      </c>
      <c r="V388" s="262" t="s">
        <v>2360</v>
      </c>
      <c r="W388" t="s">
        <v>5148</v>
      </c>
    </row>
    <row r="389" spans="1:23">
      <c r="A389" s="23">
        <v>2388</v>
      </c>
      <c r="B389" s="7" t="s">
        <v>435</v>
      </c>
      <c r="C389" s="347" t="s">
        <v>7782</v>
      </c>
      <c r="D389" s="343" t="s">
        <v>8228</v>
      </c>
      <c r="E389" s="23" t="s">
        <v>8276</v>
      </c>
      <c r="F389" s="60">
        <f t="shared" si="13"/>
        <v>100</v>
      </c>
      <c r="G389" s="347" t="s">
        <v>1161</v>
      </c>
      <c r="H389" s="343">
        <v>1</v>
      </c>
      <c r="I389" s="20"/>
      <c r="S389" t="s">
        <v>5843</v>
      </c>
      <c r="T389" t="str">
        <f t="shared" si="12"/>
        <v>03</v>
      </c>
      <c r="U389" s="23" t="s">
        <v>2359</v>
      </c>
      <c r="V389" s="262" t="s">
        <v>2360</v>
      </c>
      <c r="W389" t="s">
        <v>5119</v>
      </c>
    </row>
    <row r="390" spans="1:23">
      <c r="A390" s="23">
        <v>2389</v>
      </c>
      <c r="B390" s="7" t="s">
        <v>436</v>
      </c>
      <c r="C390" s="347" t="s">
        <v>7783</v>
      </c>
      <c r="D390" s="343" t="s">
        <v>8229</v>
      </c>
      <c r="E390" s="23" t="s">
        <v>8276</v>
      </c>
      <c r="F390" s="60">
        <f t="shared" si="13"/>
        <v>100</v>
      </c>
      <c r="G390" s="347" t="s">
        <v>1161</v>
      </c>
      <c r="H390" s="343">
        <v>1</v>
      </c>
      <c r="I390" s="20"/>
      <c r="S390" t="s">
        <v>5844</v>
      </c>
      <c r="T390" t="str">
        <f t="shared" si="12"/>
        <v>03</v>
      </c>
      <c r="U390" s="23" t="s">
        <v>2359</v>
      </c>
      <c r="V390" s="262" t="s">
        <v>2360</v>
      </c>
      <c r="W390" t="s">
        <v>5111</v>
      </c>
    </row>
    <row r="391" spans="1:23">
      <c r="A391" s="23">
        <v>2390</v>
      </c>
      <c r="B391" s="7" t="s">
        <v>437</v>
      </c>
      <c r="C391" s="347" t="s">
        <v>7784</v>
      </c>
      <c r="D391" s="343" t="s">
        <v>8230</v>
      </c>
      <c r="E391" s="23" t="s">
        <v>8276</v>
      </c>
      <c r="F391" s="60">
        <f t="shared" si="13"/>
        <v>100</v>
      </c>
      <c r="G391" s="347" t="s">
        <v>1148</v>
      </c>
      <c r="H391" s="343">
        <v>1</v>
      </c>
      <c r="I391" s="20"/>
      <c r="S391" t="s">
        <v>5845</v>
      </c>
      <c r="T391" t="str">
        <f t="shared" si="12"/>
        <v>01</v>
      </c>
      <c r="U391" s="23" t="s">
        <v>2359</v>
      </c>
      <c r="V391" s="262" t="s">
        <v>2360</v>
      </c>
      <c r="W391" t="s">
        <v>5022</v>
      </c>
    </row>
    <row r="392" spans="1:23">
      <c r="A392" s="23">
        <v>2391</v>
      </c>
      <c r="B392" s="7" t="s">
        <v>438</v>
      </c>
      <c r="C392" s="347" t="s">
        <v>7785</v>
      </c>
      <c r="D392" s="343" t="s">
        <v>8231</v>
      </c>
      <c r="E392" s="23" t="s">
        <v>8276</v>
      </c>
      <c r="F392" s="60">
        <f t="shared" si="13"/>
        <v>100</v>
      </c>
      <c r="G392" s="347" t="s">
        <v>1148</v>
      </c>
      <c r="H392" s="343">
        <v>1</v>
      </c>
      <c r="I392" s="20"/>
      <c r="S392" t="s">
        <v>5846</v>
      </c>
      <c r="T392" t="str">
        <f t="shared" si="12"/>
        <v>03</v>
      </c>
      <c r="U392" s="23" t="s">
        <v>2359</v>
      </c>
      <c r="V392" s="262" t="s">
        <v>2360</v>
      </c>
      <c r="W392" t="s">
        <v>5045</v>
      </c>
    </row>
    <row r="393" spans="1:23">
      <c r="A393" s="23">
        <v>2392</v>
      </c>
      <c r="B393" s="7" t="s">
        <v>439</v>
      </c>
      <c r="C393" s="347" t="s">
        <v>7786</v>
      </c>
      <c r="D393" s="343" t="s">
        <v>8232</v>
      </c>
      <c r="E393" s="23" t="s">
        <v>8276</v>
      </c>
      <c r="F393" s="60">
        <f t="shared" si="13"/>
        <v>100</v>
      </c>
      <c r="G393" s="347" t="s">
        <v>1154</v>
      </c>
      <c r="H393" s="343">
        <v>1</v>
      </c>
      <c r="I393" s="20"/>
      <c r="S393" t="s">
        <v>5847</v>
      </c>
      <c r="T393" t="str">
        <f t="shared" si="12"/>
        <v>03</v>
      </c>
      <c r="U393" s="23" t="s">
        <v>2359</v>
      </c>
      <c r="V393" s="262" t="s">
        <v>2360</v>
      </c>
      <c r="W393" t="s">
        <v>5181</v>
      </c>
    </row>
    <row r="394" spans="1:23">
      <c r="A394" s="23">
        <v>2393</v>
      </c>
      <c r="B394" s="7" t="s">
        <v>440</v>
      </c>
      <c r="C394" s="347" t="s">
        <v>7787</v>
      </c>
      <c r="D394" s="343" t="s">
        <v>8233</v>
      </c>
      <c r="E394" s="23" t="s">
        <v>8276</v>
      </c>
      <c r="F394" s="60">
        <f t="shared" si="13"/>
        <v>100</v>
      </c>
      <c r="G394" s="347" t="s">
        <v>1154</v>
      </c>
      <c r="H394" s="343">
        <v>1</v>
      </c>
      <c r="I394" s="20"/>
      <c r="S394" t="s">
        <v>5848</v>
      </c>
      <c r="T394" t="str">
        <f t="shared" si="12"/>
        <v>03</v>
      </c>
      <c r="U394" s="23" t="s">
        <v>2359</v>
      </c>
      <c r="V394" s="262" t="s">
        <v>2360</v>
      </c>
      <c r="W394" t="s">
        <v>4876</v>
      </c>
    </row>
    <row r="395" spans="1:23">
      <c r="A395" s="23">
        <v>2394</v>
      </c>
      <c r="B395" s="7" t="s">
        <v>441</v>
      </c>
      <c r="C395" s="347" t="s">
        <v>7788</v>
      </c>
      <c r="D395" s="343" t="s">
        <v>8234</v>
      </c>
      <c r="E395" s="23" t="s">
        <v>8276</v>
      </c>
      <c r="F395" s="60">
        <f t="shared" si="13"/>
        <v>100</v>
      </c>
      <c r="G395" s="347" t="s">
        <v>1160</v>
      </c>
      <c r="H395" s="343">
        <v>1</v>
      </c>
      <c r="I395" s="20"/>
      <c r="S395" t="s">
        <v>5849</v>
      </c>
      <c r="T395" t="str">
        <f t="shared" si="12"/>
        <v>03</v>
      </c>
      <c r="U395" s="23" t="s">
        <v>2359</v>
      </c>
      <c r="V395" s="262" t="s">
        <v>2360</v>
      </c>
      <c r="W395" t="s">
        <v>5168</v>
      </c>
    </row>
    <row r="396" spans="1:23">
      <c r="A396" s="23">
        <v>2395</v>
      </c>
      <c r="B396" s="7" t="s">
        <v>442</v>
      </c>
      <c r="C396" s="347" t="s">
        <v>7789</v>
      </c>
      <c r="D396" s="343" t="s">
        <v>8235</v>
      </c>
      <c r="E396" s="23" t="s">
        <v>8276</v>
      </c>
      <c r="F396" s="60">
        <f t="shared" si="13"/>
        <v>100</v>
      </c>
      <c r="G396" s="347" t="s">
        <v>1160</v>
      </c>
      <c r="H396" s="343">
        <v>2</v>
      </c>
      <c r="I396" s="20"/>
      <c r="S396" t="s">
        <v>5850</v>
      </c>
      <c r="T396" t="str">
        <f t="shared" si="12"/>
        <v>03</v>
      </c>
      <c r="U396" s="23" t="s">
        <v>2359</v>
      </c>
      <c r="V396" s="262" t="s">
        <v>2360</v>
      </c>
      <c r="W396" t="s">
        <v>4692</v>
      </c>
    </row>
    <row r="397" spans="1:23">
      <c r="A397" s="23">
        <v>2396</v>
      </c>
      <c r="B397" s="7" t="s">
        <v>443</v>
      </c>
      <c r="C397" s="347" t="s">
        <v>7790</v>
      </c>
      <c r="D397" s="343" t="s">
        <v>8236</v>
      </c>
      <c r="E397" s="23" t="s">
        <v>8276</v>
      </c>
      <c r="F397" s="60">
        <f t="shared" si="13"/>
        <v>100</v>
      </c>
      <c r="G397" s="347" t="s">
        <v>1149</v>
      </c>
      <c r="H397" s="343">
        <v>1</v>
      </c>
      <c r="I397" s="20"/>
      <c r="S397" t="s">
        <v>5851</v>
      </c>
      <c r="T397" t="str">
        <f t="shared" si="12"/>
        <v>04</v>
      </c>
      <c r="U397" s="23" t="s">
        <v>2359</v>
      </c>
      <c r="V397" s="262" t="s">
        <v>2360</v>
      </c>
      <c r="W397" t="s">
        <v>5991</v>
      </c>
    </row>
    <row r="398" spans="1:23">
      <c r="A398" s="23">
        <v>2397</v>
      </c>
      <c r="B398" s="7" t="s">
        <v>444</v>
      </c>
      <c r="C398" s="347" t="s">
        <v>7791</v>
      </c>
      <c r="D398" s="343" t="s">
        <v>8237</v>
      </c>
      <c r="E398" s="23" t="s">
        <v>8276</v>
      </c>
      <c r="F398" s="60">
        <f t="shared" si="13"/>
        <v>100</v>
      </c>
      <c r="G398" s="347" t="s">
        <v>1149</v>
      </c>
      <c r="H398" s="343">
        <v>1</v>
      </c>
      <c r="I398" s="20"/>
      <c r="S398" t="s">
        <v>5852</v>
      </c>
      <c r="T398" t="str">
        <f t="shared" si="12"/>
        <v>04</v>
      </c>
      <c r="U398" s="23" t="s">
        <v>2359</v>
      </c>
      <c r="V398" s="262" t="s">
        <v>2360</v>
      </c>
      <c r="W398" t="s">
        <v>5992</v>
      </c>
    </row>
    <row r="399" spans="1:23">
      <c r="A399" s="23">
        <v>2398</v>
      </c>
      <c r="B399" s="7" t="s">
        <v>445</v>
      </c>
      <c r="C399" s="347" t="s">
        <v>7792</v>
      </c>
      <c r="D399" s="343" t="s">
        <v>8238</v>
      </c>
      <c r="E399" s="23" t="s">
        <v>8276</v>
      </c>
      <c r="F399" s="60">
        <f t="shared" si="13"/>
        <v>100</v>
      </c>
      <c r="G399" s="347" t="s">
        <v>1163</v>
      </c>
      <c r="H399" s="343" t="s">
        <v>247</v>
      </c>
      <c r="I399" s="20"/>
      <c r="S399" t="s">
        <v>5853</v>
      </c>
      <c r="T399" t="str">
        <f t="shared" si="12"/>
        <v>03</v>
      </c>
      <c r="U399" s="23" t="s">
        <v>2364</v>
      </c>
      <c r="V399" s="262" t="s">
        <v>2360</v>
      </c>
      <c r="W399" t="s">
        <v>5975</v>
      </c>
    </row>
    <row r="400" spans="1:23">
      <c r="A400" s="23">
        <v>2399</v>
      </c>
      <c r="B400" s="7" t="s">
        <v>446</v>
      </c>
      <c r="C400" s="347" t="s">
        <v>7793</v>
      </c>
      <c r="D400" s="343" t="s">
        <v>8239</v>
      </c>
      <c r="E400" s="23" t="s">
        <v>8276</v>
      </c>
      <c r="F400" s="60">
        <f t="shared" si="13"/>
        <v>100</v>
      </c>
      <c r="G400" s="347" t="s">
        <v>1156</v>
      </c>
      <c r="H400" s="343">
        <v>1</v>
      </c>
      <c r="I400" s="20"/>
      <c r="S400" t="s">
        <v>5854</v>
      </c>
      <c r="T400" t="str">
        <f t="shared" si="12"/>
        <v>03</v>
      </c>
      <c r="U400" s="23" t="s">
        <v>2359</v>
      </c>
      <c r="V400" s="262" t="s">
        <v>2360</v>
      </c>
      <c r="W400" t="s">
        <v>5164</v>
      </c>
    </row>
    <row r="401" spans="1:23">
      <c r="A401" s="23">
        <v>2400</v>
      </c>
      <c r="B401" s="7" t="s">
        <v>447</v>
      </c>
      <c r="C401" s="347" t="s">
        <v>7794</v>
      </c>
      <c r="D401" s="343" t="s">
        <v>8240</v>
      </c>
      <c r="E401" s="23" t="s">
        <v>8276</v>
      </c>
      <c r="F401" s="60">
        <f t="shared" si="13"/>
        <v>100</v>
      </c>
      <c r="G401" s="347" t="s">
        <v>1167</v>
      </c>
      <c r="H401" s="343">
        <v>1</v>
      </c>
      <c r="I401" s="20"/>
      <c r="S401" t="s">
        <v>5855</v>
      </c>
      <c r="T401" t="str">
        <f t="shared" si="12"/>
        <v>03</v>
      </c>
      <c r="U401" s="23" t="s">
        <v>2359</v>
      </c>
      <c r="V401" s="262" t="s">
        <v>2360</v>
      </c>
      <c r="W401" t="s">
        <v>5987</v>
      </c>
    </row>
    <row r="402" spans="1:23">
      <c r="A402" s="23">
        <v>2401</v>
      </c>
      <c r="B402" s="7" t="s">
        <v>448</v>
      </c>
      <c r="C402" s="347" t="s">
        <v>7795</v>
      </c>
      <c r="D402" s="343" t="s">
        <v>8241</v>
      </c>
      <c r="E402" s="23" t="s">
        <v>8276</v>
      </c>
      <c r="F402" s="60">
        <f t="shared" si="13"/>
        <v>100</v>
      </c>
      <c r="G402" s="347" t="s">
        <v>1171</v>
      </c>
      <c r="H402" s="343">
        <v>1</v>
      </c>
      <c r="I402" s="20"/>
      <c r="S402" t="s">
        <v>5856</v>
      </c>
      <c r="T402" t="str">
        <f t="shared" si="12"/>
        <v>03</v>
      </c>
      <c r="U402" s="23" t="s">
        <v>2359</v>
      </c>
      <c r="V402" s="262" t="s">
        <v>2360</v>
      </c>
      <c r="W402" t="s">
        <v>4597</v>
      </c>
    </row>
    <row r="403" spans="1:23">
      <c r="A403" s="23">
        <v>2402</v>
      </c>
      <c r="B403" s="7" t="s">
        <v>449</v>
      </c>
      <c r="C403" s="347" t="s">
        <v>7796</v>
      </c>
      <c r="D403" s="343" t="s">
        <v>8242</v>
      </c>
      <c r="E403" s="23" t="s">
        <v>8276</v>
      </c>
      <c r="F403" s="60">
        <f t="shared" si="13"/>
        <v>100</v>
      </c>
      <c r="G403" s="347" t="s">
        <v>1171</v>
      </c>
      <c r="H403" s="343">
        <v>1</v>
      </c>
      <c r="S403" t="s">
        <v>5857</v>
      </c>
      <c r="T403" t="str">
        <f t="shared" si="12"/>
        <v>03</v>
      </c>
      <c r="U403" s="23" t="s">
        <v>2359</v>
      </c>
      <c r="V403" s="262" t="s">
        <v>2360</v>
      </c>
      <c r="W403" t="s">
        <v>5993</v>
      </c>
    </row>
    <row r="404" spans="1:23">
      <c r="A404" s="23">
        <v>2403</v>
      </c>
      <c r="B404" s="7" t="s">
        <v>450</v>
      </c>
      <c r="C404" s="347" t="s">
        <v>2047</v>
      </c>
      <c r="D404" s="343" t="s">
        <v>8243</v>
      </c>
      <c r="E404" s="23" t="s">
        <v>8276</v>
      </c>
      <c r="F404" s="60">
        <f t="shared" si="13"/>
        <v>100</v>
      </c>
      <c r="G404" s="347" t="s">
        <v>1170</v>
      </c>
      <c r="H404" s="343" t="s">
        <v>241</v>
      </c>
      <c r="S404" t="s">
        <v>5858</v>
      </c>
      <c r="T404" t="str">
        <f t="shared" si="12"/>
        <v>03</v>
      </c>
      <c r="U404" s="23" t="s">
        <v>2359</v>
      </c>
      <c r="V404" s="262" t="s">
        <v>2360</v>
      </c>
      <c r="W404" t="s">
        <v>5982</v>
      </c>
    </row>
    <row r="405" spans="1:23">
      <c r="A405" s="23">
        <v>2404</v>
      </c>
      <c r="B405" s="7" t="s">
        <v>451</v>
      </c>
      <c r="C405" s="347" t="s">
        <v>2048</v>
      </c>
      <c r="D405" s="343" t="s">
        <v>8244</v>
      </c>
      <c r="E405" s="23" t="s">
        <v>8276</v>
      </c>
      <c r="F405" s="60">
        <f t="shared" si="13"/>
        <v>100</v>
      </c>
      <c r="G405" s="347" t="s">
        <v>1170</v>
      </c>
      <c r="H405" s="343" t="s">
        <v>241</v>
      </c>
      <c r="S405" t="s">
        <v>5859</v>
      </c>
      <c r="T405" t="str">
        <f t="shared" si="12"/>
        <v>03</v>
      </c>
      <c r="U405" s="23" t="s">
        <v>2359</v>
      </c>
      <c r="V405" s="262" t="s">
        <v>2360</v>
      </c>
      <c r="W405" t="s">
        <v>5097</v>
      </c>
    </row>
    <row r="406" spans="1:23">
      <c r="A406" s="23">
        <v>2405</v>
      </c>
      <c r="B406" s="7" t="s">
        <v>452</v>
      </c>
      <c r="C406" s="347" t="s">
        <v>5437</v>
      </c>
      <c r="D406" s="343" t="s">
        <v>8245</v>
      </c>
      <c r="E406" s="23" t="s">
        <v>8276</v>
      </c>
      <c r="F406" s="60">
        <f t="shared" si="13"/>
        <v>100</v>
      </c>
      <c r="G406" s="347" t="s">
        <v>1170</v>
      </c>
      <c r="H406" s="343" t="s">
        <v>247</v>
      </c>
      <c r="S406" t="s">
        <v>5860</v>
      </c>
      <c r="T406" t="str">
        <f t="shared" si="12"/>
        <v>02</v>
      </c>
      <c r="U406" s="23" t="s">
        <v>2359</v>
      </c>
      <c r="V406" s="262" t="s">
        <v>2360</v>
      </c>
      <c r="W406" t="s">
        <v>4930</v>
      </c>
    </row>
    <row r="407" spans="1:23">
      <c r="A407" s="23">
        <v>2406</v>
      </c>
      <c r="B407" s="7" t="s">
        <v>453</v>
      </c>
      <c r="C407" s="347" t="s">
        <v>5438</v>
      </c>
      <c r="D407" s="343" t="s">
        <v>8246</v>
      </c>
      <c r="E407" s="23" t="s">
        <v>8276</v>
      </c>
      <c r="F407" s="60">
        <f t="shared" si="13"/>
        <v>100</v>
      </c>
      <c r="G407" s="347" t="s">
        <v>1170</v>
      </c>
      <c r="H407" s="343">
        <v>2</v>
      </c>
      <c r="S407" t="s">
        <v>5861</v>
      </c>
      <c r="T407" t="str">
        <f t="shared" si="12"/>
        <v>98</v>
      </c>
      <c r="U407" s="23" t="s">
        <v>2359</v>
      </c>
      <c r="V407" s="262" t="s">
        <v>2360</v>
      </c>
      <c r="W407" t="s">
        <v>2374</v>
      </c>
    </row>
    <row r="408" spans="1:23">
      <c r="A408" s="23">
        <v>2407</v>
      </c>
      <c r="B408" s="7" t="s">
        <v>454</v>
      </c>
      <c r="C408" s="347" t="s">
        <v>5439</v>
      </c>
      <c r="D408" s="343" t="s">
        <v>8247</v>
      </c>
      <c r="E408" s="23" t="s">
        <v>8276</v>
      </c>
      <c r="F408" s="60">
        <f t="shared" si="13"/>
        <v>100</v>
      </c>
      <c r="G408" s="347" t="s">
        <v>1170</v>
      </c>
      <c r="H408" s="343">
        <v>2</v>
      </c>
      <c r="S408" t="s">
        <v>5862</v>
      </c>
      <c r="T408" t="str">
        <f t="shared" si="12"/>
        <v>01</v>
      </c>
      <c r="U408" s="23" t="s">
        <v>2359</v>
      </c>
      <c r="V408" s="262" t="s">
        <v>2360</v>
      </c>
      <c r="W408" t="s">
        <v>2621</v>
      </c>
    </row>
    <row r="409" spans="1:23">
      <c r="A409" s="23">
        <v>2408</v>
      </c>
      <c r="B409" s="7" t="s">
        <v>455</v>
      </c>
      <c r="C409" s="347" t="s">
        <v>7797</v>
      </c>
      <c r="D409" s="343" t="s">
        <v>8248</v>
      </c>
      <c r="E409" s="23" t="s">
        <v>8276</v>
      </c>
      <c r="F409" s="60">
        <f t="shared" si="13"/>
        <v>100</v>
      </c>
      <c r="G409" s="347" t="s">
        <v>1170</v>
      </c>
      <c r="H409" s="343">
        <v>1</v>
      </c>
      <c r="S409" t="s">
        <v>5863</v>
      </c>
      <c r="T409" t="str">
        <f t="shared" si="12"/>
        <v>01</v>
      </c>
      <c r="U409" s="23" t="s">
        <v>2359</v>
      </c>
      <c r="V409" s="262" t="s">
        <v>2360</v>
      </c>
      <c r="W409" t="s">
        <v>4812</v>
      </c>
    </row>
    <row r="410" spans="1:23">
      <c r="A410" s="23">
        <v>2409</v>
      </c>
      <c r="B410" s="7" t="s">
        <v>456</v>
      </c>
      <c r="C410" s="346" t="s">
        <v>7798</v>
      </c>
      <c r="D410" s="343" t="s">
        <v>8249</v>
      </c>
      <c r="E410" s="23" t="s">
        <v>8276</v>
      </c>
      <c r="F410" s="60">
        <f t="shared" si="13"/>
        <v>100</v>
      </c>
      <c r="G410" s="346" t="s">
        <v>1172</v>
      </c>
      <c r="H410" s="346">
        <v>1</v>
      </c>
      <c r="S410" t="s">
        <v>5864</v>
      </c>
      <c r="T410" t="str">
        <f t="shared" si="12"/>
        <v>02</v>
      </c>
      <c r="U410" s="23" t="s">
        <v>2359</v>
      </c>
      <c r="V410" s="23" t="s">
        <v>2360</v>
      </c>
      <c r="W410" s="23" t="s">
        <v>5994</v>
      </c>
    </row>
    <row r="411" spans="1:23">
      <c r="A411" s="23">
        <v>2410</v>
      </c>
      <c r="B411" s="7" t="s">
        <v>457</v>
      </c>
      <c r="C411" s="346" t="s">
        <v>7799</v>
      </c>
      <c r="D411" s="343" t="s">
        <v>8250</v>
      </c>
      <c r="E411" s="23" t="s">
        <v>8276</v>
      </c>
      <c r="F411" s="60">
        <f t="shared" si="13"/>
        <v>100</v>
      </c>
      <c r="G411" s="346" t="s">
        <v>1172</v>
      </c>
      <c r="H411" s="346">
        <v>1</v>
      </c>
      <c r="S411" t="s">
        <v>5865</v>
      </c>
      <c r="T411" t="str">
        <f t="shared" si="12"/>
        <v>03</v>
      </c>
      <c r="U411" s="23" t="s">
        <v>2359</v>
      </c>
      <c r="V411" s="23" t="s">
        <v>2360</v>
      </c>
      <c r="W411" s="23" t="s">
        <v>5167</v>
      </c>
    </row>
    <row r="412" spans="1:23">
      <c r="A412" s="23">
        <v>2411</v>
      </c>
      <c r="B412" s="7" t="s">
        <v>458</v>
      </c>
      <c r="C412" s="346" t="s">
        <v>7800</v>
      </c>
      <c r="D412" s="343" t="s">
        <v>8251</v>
      </c>
      <c r="E412" s="23" t="s">
        <v>8276</v>
      </c>
      <c r="F412" s="60">
        <f t="shared" si="13"/>
        <v>100</v>
      </c>
      <c r="G412" s="346" t="s">
        <v>1172</v>
      </c>
      <c r="H412" s="346">
        <v>1</v>
      </c>
      <c r="S412" t="s">
        <v>5866</v>
      </c>
      <c r="T412" t="str">
        <f t="shared" si="12"/>
        <v>03</v>
      </c>
      <c r="U412" s="23" t="s">
        <v>2359</v>
      </c>
      <c r="V412" s="23" t="s">
        <v>2360</v>
      </c>
      <c r="W412" s="23" t="s">
        <v>5995</v>
      </c>
    </row>
    <row r="413" spans="1:23">
      <c r="A413" s="23">
        <v>2412</v>
      </c>
      <c r="B413" s="7" t="s">
        <v>459</v>
      </c>
      <c r="C413" s="346" t="s">
        <v>7801</v>
      </c>
      <c r="D413" s="343" t="s">
        <v>8252</v>
      </c>
      <c r="E413" s="23" t="s">
        <v>8276</v>
      </c>
      <c r="F413" s="60">
        <f t="shared" si="13"/>
        <v>100</v>
      </c>
      <c r="G413" s="346" t="s">
        <v>1172</v>
      </c>
      <c r="H413" s="346">
        <v>1</v>
      </c>
      <c r="S413" t="s">
        <v>5867</v>
      </c>
      <c r="T413" t="str">
        <f t="shared" si="12"/>
        <v>02</v>
      </c>
      <c r="U413" s="23" t="s">
        <v>2359</v>
      </c>
      <c r="V413" s="23" t="s">
        <v>2360</v>
      </c>
      <c r="W413" s="23" t="s">
        <v>4969</v>
      </c>
    </row>
    <row r="414" spans="1:23">
      <c r="A414" s="23">
        <v>2413</v>
      </c>
      <c r="B414" s="7" t="s">
        <v>460</v>
      </c>
      <c r="C414" s="346" t="s">
        <v>2352</v>
      </c>
      <c r="D414" s="343" t="s">
        <v>8253</v>
      </c>
      <c r="E414" s="23" t="s">
        <v>8276</v>
      </c>
      <c r="F414" s="60">
        <f t="shared" si="13"/>
        <v>100</v>
      </c>
      <c r="G414" s="346" t="s">
        <v>1166</v>
      </c>
      <c r="H414" s="346">
        <v>5</v>
      </c>
      <c r="S414" t="s">
        <v>5868</v>
      </c>
      <c r="T414" t="str">
        <f t="shared" si="12"/>
        <v>03</v>
      </c>
      <c r="U414" s="23" t="s">
        <v>2359</v>
      </c>
      <c r="V414" s="23" t="s">
        <v>2360</v>
      </c>
      <c r="W414" s="23" t="s">
        <v>5996</v>
      </c>
    </row>
    <row r="415" spans="1:23">
      <c r="A415" s="23">
        <v>2414</v>
      </c>
      <c r="B415" s="7" t="s">
        <v>461</v>
      </c>
      <c r="C415" s="346" t="s">
        <v>7802</v>
      </c>
      <c r="D415" s="343" t="s">
        <v>8254</v>
      </c>
      <c r="E415" s="23" t="s">
        <v>8276</v>
      </c>
      <c r="F415" s="60">
        <f t="shared" si="13"/>
        <v>100</v>
      </c>
      <c r="G415" s="346" t="s">
        <v>1166</v>
      </c>
      <c r="H415" s="346">
        <v>1</v>
      </c>
      <c r="S415" t="s">
        <v>5869</v>
      </c>
      <c r="T415" t="str">
        <f t="shared" si="12"/>
        <v>03</v>
      </c>
      <c r="U415" s="23" t="s">
        <v>2359</v>
      </c>
      <c r="V415" s="23" t="s">
        <v>2360</v>
      </c>
      <c r="W415" s="23" t="s">
        <v>4976</v>
      </c>
    </row>
    <row r="416" spans="1:23">
      <c r="A416" s="23">
        <v>2415</v>
      </c>
      <c r="B416" s="7" t="s">
        <v>462</v>
      </c>
      <c r="C416" s="346" t="s">
        <v>7803</v>
      </c>
      <c r="D416" s="343" t="s">
        <v>8255</v>
      </c>
      <c r="E416" s="23" t="s">
        <v>8276</v>
      </c>
      <c r="F416" s="60">
        <f t="shared" si="13"/>
        <v>100</v>
      </c>
      <c r="G416" s="346" t="s">
        <v>1166</v>
      </c>
      <c r="H416" s="346">
        <v>1</v>
      </c>
      <c r="S416" t="s">
        <v>5870</v>
      </c>
      <c r="T416" t="str">
        <f t="shared" si="12"/>
        <v>02</v>
      </c>
      <c r="U416" s="23" t="s">
        <v>2359</v>
      </c>
      <c r="V416" s="23" t="s">
        <v>2360</v>
      </c>
      <c r="W416" s="23" t="s">
        <v>4964</v>
      </c>
    </row>
    <row r="417" spans="1:23">
      <c r="A417" s="23">
        <v>2416</v>
      </c>
      <c r="B417" s="7" t="s">
        <v>463</v>
      </c>
      <c r="C417" s="346" t="s">
        <v>7804</v>
      </c>
      <c r="D417" s="343" t="s">
        <v>8256</v>
      </c>
      <c r="E417" s="23" t="s">
        <v>8276</v>
      </c>
      <c r="F417" s="60">
        <f t="shared" si="13"/>
        <v>100</v>
      </c>
      <c r="G417" s="346" t="s">
        <v>1164</v>
      </c>
      <c r="H417" s="346">
        <v>1</v>
      </c>
      <c r="S417" t="s">
        <v>5871</v>
      </c>
      <c r="T417" t="str">
        <f t="shared" si="12"/>
        <v>02</v>
      </c>
      <c r="U417" s="23" t="s">
        <v>2359</v>
      </c>
      <c r="V417" s="23" t="s">
        <v>2360</v>
      </c>
      <c r="W417" s="23" t="s">
        <v>4902</v>
      </c>
    </row>
    <row r="418" spans="1:23">
      <c r="A418" s="23">
        <v>2417</v>
      </c>
      <c r="B418" s="7" t="s">
        <v>464</v>
      </c>
      <c r="C418" s="346" t="s">
        <v>7805</v>
      </c>
      <c r="D418" s="343" t="s">
        <v>8257</v>
      </c>
      <c r="E418" s="23" t="s">
        <v>8276</v>
      </c>
      <c r="F418" s="60">
        <f t="shared" si="13"/>
        <v>100</v>
      </c>
      <c r="G418" s="346" t="s">
        <v>1164</v>
      </c>
      <c r="H418" s="346">
        <v>1</v>
      </c>
      <c r="S418" t="s">
        <v>5872</v>
      </c>
      <c r="T418" t="str">
        <f t="shared" si="12"/>
        <v>04</v>
      </c>
      <c r="U418" s="23" t="s">
        <v>2359</v>
      </c>
      <c r="V418" s="23" t="s">
        <v>2360</v>
      </c>
      <c r="W418" s="23" t="s">
        <v>5997</v>
      </c>
    </row>
    <row r="419" spans="1:23">
      <c r="A419" s="23">
        <v>2418</v>
      </c>
      <c r="B419" s="7" t="s">
        <v>465</v>
      </c>
      <c r="C419" s="346" t="s">
        <v>7806</v>
      </c>
      <c r="D419" s="343" t="s">
        <v>8258</v>
      </c>
      <c r="E419" s="23" t="s">
        <v>8276</v>
      </c>
      <c r="F419" s="60">
        <f t="shared" si="13"/>
        <v>100</v>
      </c>
      <c r="G419" s="346" t="s">
        <v>1164</v>
      </c>
      <c r="H419" s="346">
        <v>1</v>
      </c>
      <c r="S419" t="s">
        <v>5873</v>
      </c>
      <c r="T419" t="str">
        <f t="shared" si="12"/>
        <v>03</v>
      </c>
      <c r="U419" s="23" t="s">
        <v>2359</v>
      </c>
      <c r="V419" s="23" t="s">
        <v>2360</v>
      </c>
      <c r="W419" s="23" t="s">
        <v>5042</v>
      </c>
    </row>
    <row r="420" spans="1:23">
      <c r="A420" s="23">
        <v>2419</v>
      </c>
      <c r="B420" s="7" t="s">
        <v>466</v>
      </c>
      <c r="C420" s="346" t="s">
        <v>5440</v>
      </c>
      <c r="D420" s="343" t="s">
        <v>8259</v>
      </c>
      <c r="E420" s="23" t="s">
        <v>8276</v>
      </c>
      <c r="F420" s="60">
        <f t="shared" si="13"/>
        <v>100</v>
      </c>
      <c r="G420" s="346" t="s">
        <v>1144</v>
      </c>
      <c r="H420" s="346">
        <v>2</v>
      </c>
      <c r="S420" t="s">
        <v>5874</v>
      </c>
      <c r="T420" t="str">
        <f t="shared" si="12"/>
        <v>03</v>
      </c>
      <c r="U420" s="23" t="s">
        <v>2359</v>
      </c>
      <c r="V420" s="23" t="s">
        <v>2360</v>
      </c>
      <c r="W420" s="23" t="s">
        <v>5998</v>
      </c>
    </row>
    <row r="421" spans="1:23">
      <c r="A421" s="23">
        <v>2420</v>
      </c>
      <c r="B421" s="7" t="s">
        <v>467</v>
      </c>
      <c r="C421" s="346" t="s">
        <v>7807</v>
      </c>
      <c r="D421" s="343" t="s">
        <v>8260</v>
      </c>
      <c r="E421" s="23" t="s">
        <v>8276</v>
      </c>
      <c r="F421" s="60">
        <f t="shared" si="13"/>
        <v>100</v>
      </c>
      <c r="G421" s="346" t="s">
        <v>1163</v>
      </c>
      <c r="H421" s="346">
        <v>1</v>
      </c>
      <c r="S421" t="s">
        <v>5875</v>
      </c>
      <c r="T421" t="str">
        <f t="shared" si="12"/>
        <v>03</v>
      </c>
      <c r="U421" s="23" t="s">
        <v>2359</v>
      </c>
      <c r="V421" s="23" t="s">
        <v>2360</v>
      </c>
      <c r="W421" s="23" t="s">
        <v>5995</v>
      </c>
    </row>
    <row r="422" spans="1:23">
      <c r="A422" s="23">
        <v>2421</v>
      </c>
      <c r="B422" s="7" t="s">
        <v>468</v>
      </c>
      <c r="C422" s="346" t="s">
        <v>7808</v>
      </c>
      <c r="D422" s="343" t="s">
        <v>8261</v>
      </c>
      <c r="E422" s="23" t="s">
        <v>8276</v>
      </c>
      <c r="F422" s="60">
        <f t="shared" si="13"/>
        <v>100</v>
      </c>
      <c r="G422" s="346" t="s">
        <v>1143</v>
      </c>
      <c r="H422" s="346">
        <v>1</v>
      </c>
      <c r="S422" t="s">
        <v>5496</v>
      </c>
      <c r="T422" t="str">
        <f t="shared" si="12"/>
        <v>03</v>
      </c>
      <c r="U422" s="23" t="s">
        <v>2359</v>
      </c>
      <c r="V422" s="23" t="s">
        <v>2360</v>
      </c>
      <c r="W422" s="23" t="s">
        <v>4597</v>
      </c>
    </row>
    <row r="423" spans="1:23">
      <c r="A423" s="23">
        <v>2422</v>
      </c>
      <c r="B423" s="7" t="s">
        <v>469</v>
      </c>
      <c r="C423" s="346" t="s">
        <v>7809</v>
      </c>
      <c r="D423" s="343" t="s">
        <v>8262</v>
      </c>
      <c r="E423" s="23" t="s">
        <v>8276</v>
      </c>
      <c r="F423" s="60">
        <f t="shared" si="13"/>
        <v>100</v>
      </c>
      <c r="G423" s="346" t="s">
        <v>1143</v>
      </c>
      <c r="H423" s="346">
        <v>4</v>
      </c>
      <c r="S423" t="s">
        <v>5876</v>
      </c>
      <c r="T423" t="str">
        <f t="shared" si="12"/>
        <v>99</v>
      </c>
      <c r="U423" s="23" t="s">
        <v>2359</v>
      </c>
      <c r="V423" s="23" t="s">
        <v>2360</v>
      </c>
      <c r="W423" s="23" t="s">
        <v>2488</v>
      </c>
    </row>
    <row r="424" spans="1:23">
      <c r="A424" s="23">
        <v>2423</v>
      </c>
      <c r="B424" s="7" t="s">
        <v>470</v>
      </c>
      <c r="C424" s="346" t="s">
        <v>7810</v>
      </c>
      <c r="D424" s="343" t="s">
        <v>8263</v>
      </c>
      <c r="E424" s="23" t="s">
        <v>8276</v>
      </c>
      <c r="F424" s="60">
        <f t="shared" si="13"/>
        <v>100</v>
      </c>
      <c r="G424" s="346" t="s">
        <v>1143</v>
      </c>
      <c r="H424" s="346">
        <v>1</v>
      </c>
      <c r="S424" t="s">
        <v>5877</v>
      </c>
      <c r="T424" t="str">
        <f t="shared" si="12"/>
        <v>01</v>
      </c>
      <c r="U424" s="23" t="s">
        <v>2359</v>
      </c>
      <c r="V424" s="23" t="s">
        <v>2360</v>
      </c>
      <c r="W424" s="23" t="s">
        <v>4657</v>
      </c>
    </row>
    <row r="425" spans="1:23">
      <c r="A425" s="23">
        <v>2424</v>
      </c>
      <c r="B425" s="7" t="s">
        <v>471</v>
      </c>
      <c r="C425" s="346" t="s">
        <v>5442</v>
      </c>
      <c r="D425" s="343" t="s">
        <v>8264</v>
      </c>
      <c r="E425" s="23" t="s">
        <v>8276</v>
      </c>
      <c r="F425" s="60">
        <f t="shared" si="13"/>
        <v>100</v>
      </c>
      <c r="G425" s="346" t="s">
        <v>1145</v>
      </c>
      <c r="H425" s="346">
        <v>3</v>
      </c>
      <c r="S425" t="s">
        <v>5878</v>
      </c>
      <c r="T425" t="str">
        <f t="shared" si="12"/>
        <v>02</v>
      </c>
      <c r="U425" s="23" t="s">
        <v>2359</v>
      </c>
      <c r="V425" s="23" t="s">
        <v>2360</v>
      </c>
      <c r="W425" s="23" t="s">
        <v>4997</v>
      </c>
    </row>
    <row r="426" spans="1:23">
      <c r="A426" s="23">
        <v>2425</v>
      </c>
      <c r="B426" s="7" t="s">
        <v>472</v>
      </c>
      <c r="C426" s="346" t="s">
        <v>5444</v>
      </c>
      <c r="D426" s="343" t="s">
        <v>8265</v>
      </c>
      <c r="E426" s="23" t="s">
        <v>8276</v>
      </c>
      <c r="F426" s="60">
        <f t="shared" si="13"/>
        <v>100</v>
      </c>
      <c r="G426" s="346" t="s">
        <v>1145</v>
      </c>
      <c r="H426" s="346">
        <v>2</v>
      </c>
      <c r="S426" t="s">
        <v>5879</v>
      </c>
      <c r="T426" t="str">
        <f t="shared" si="12"/>
        <v>01</v>
      </c>
      <c r="U426" s="23" t="s">
        <v>2359</v>
      </c>
      <c r="V426" s="23" t="s">
        <v>2360</v>
      </c>
      <c r="W426" s="23" t="s">
        <v>4883</v>
      </c>
    </row>
    <row r="427" spans="1:23">
      <c r="A427" s="23">
        <v>2426</v>
      </c>
      <c r="B427" s="7" t="s">
        <v>473</v>
      </c>
      <c r="C427" s="346" t="s">
        <v>5443</v>
      </c>
      <c r="D427" s="343" t="s">
        <v>8266</v>
      </c>
      <c r="E427" s="23" t="s">
        <v>8276</v>
      </c>
      <c r="F427" s="60">
        <f t="shared" si="13"/>
        <v>100</v>
      </c>
      <c r="G427" s="346" t="s">
        <v>1145</v>
      </c>
      <c r="H427" s="346">
        <v>2</v>
      </c>
      <c r="S427" t="s">
        <v>5880</v>
      </c>
      <c r="T427" t="str">
        <f t="shared" si="12"/>
        <v>02</v>
      </c>
      <c r="U427" s="23" t="s">
        <v>2359</v>
      </c>
      <c r="V427" s="23" t="s">
        <v>2360</v>
      </c>
      <c r="W427" s="23" t="s">
        <v>5944</v>
      </c>
    </row>
    <row r="428" spans="1:23">
      <c r="A428" s="23">
        <v>2427</v>
      </c>
      <c r="B428" s="7" t="s">
        <v>474</v>
      </c>
      <c r="C428" s="346" t="s">
        <v>7811</v>
      </c>
      <c r="D428" s="343" t="s">
        <v>8267</v>
      </c>
      <c r="E428" s="23" t="s">
        <v>8276</v>
      </c>
      <c r="F428" s="60">
        <f t="shared" si="13"/>
        <v>100</v>
      </c>
      <c r="G428" s="346" t="s">
        <v>1162</v>
      </c>
      <c r="H428" s="346">
        <v>1</v>
      </c>
      <c r="S428" t="s">
        <v>5881</v>
      </c>
      <c r="T428" t="str">
        <f t="shared" si="12"/>
        <v>03</v>
      </c>
      <c r="U428" s="23" t="s">
        <v>2359</v>
      </c>
      <c r="V428" s="23" t="s">
        <v>2360</v>
      </c>
      <c r="W428" s="23" t="s">
        <v>5146</v>
      </c>
    </row>
    <row r="429" spans="1:23">
      <c r="A429" s="23">
        <v>2428</v>
      </c>
      <c r="B429" s="7" t="s">
        <v>475</v>
      </c>
      <c r="C429" s="346" t="s">
        <v>7812</v>
      </c>
      <c r="D429" s="343" t="s">
        <v>8268</v>
      </c>
      <c r="E429" s="23" t="s">
        <v>8276</v>
      </c>
      <c r="F429" s="60">
        <f t="shared" si="13"/>
        <v>100</v>
      </c>
      <c r="G429" s="346" t="s">
        <v>1141</v>
      </c>
      <c r="H429" s="346">
        <v>1</v>
      </c>
      <c r="S429" t="s">
        <v>5882</v>
      </c>
      <c r="T429" t="str">
        <f t="shared" si="12"/>
        <v>04</v>
      </c>
      <c r="U429" s="23" t="s">
        <v>2359</v>
      </c>
      <c r="V429" s="23" t="s">
        <v>2360</v>
      </c>
      <c r="W429" s="23" t="s">
        <v>4700</v>
      </c>
    </row>
    <row r="430" spans="1:23">
      <c r="A430" s="23">
        <v>2429</v>
      </c>
      <c r="B430" s="7" t="s">
        <v>476</v>
      </c>
      <c r="C430" s="346" t="s">
        <v>7813</v>
      </c>
      <c r="D430" s="343" t="s">
        <v>8269</v>
      </c>
      <c r="E430" s="23" t="s">
        <v>8276</v>
      </c>
      <c r="F430" s="60">
        <f t="shared" si="13"/>
        <v>100</v>
      </c>
      <c r="G430" s="346" t="s">
        <v>1141</v>
      </c>
      <c r="H430" s="346">
        <v>1</v>
      </c>
      <c r="S430" t="s">
        <v>5883</v>
      </c>
      <c r="T430" t="str">
        <f t="shared" si="12"/>
        <v>03</v>
      </c>
      <c r="U430" s="23" t="s">
        <v>2359</v>
      </c>
      <c r="V430" s="23" t="s">
        <v>2360</v>
      </c>
      <c r="W430" s="23" t="s">
        <v>5145</v>
      </c>
    </row>
    <row r="431" spans="1:23">
      <c r="A431" s="23">
        <v>2430</v>
      </c>
      <c r="B431" s="7" t="s">
        <v>477</v>
      </c>
      <c r="C431" s="346" t="s">
        <v>7814</v>
      </c>
      <c r="D431" s="343" t="s">
        <v>8270</v>
      </c>
      <c r="E431" s="23" t="s">
        <v>8276</v>
      </c>
      <c r="F431" s="60">
        <f t="shared" si="13"/>
        <v>100</v>
      </c>
      <c r="G431" s="346" t="s">
        <v>1141</v>
      </c>
      <c r="H431" s="346">
        <v>1</v>
      </c>
      <c r="S431" t="s">
        <v>5884</v>
      </c>
      <c r="T431" t="str">
        <f t="shared" si="12"/>
        <v>03</v>
      </c>
      <c r="U431" s="23" t="s">
        <v>2359</v>
      </c>
      <c r="V431" s="23" t="s">
        <v>2360</v>
      </c>
      <c r="W431" s="23" t="s">
        <v>4710</v>
      </c>
    </row>
    <row r="432" spans="1:23">
      <c r="A432" s="23">
        <v>2431</v>
      </c>
      <c r="B432" s="7" t="s">
        <v>478</v>
      </c>
      <c r="C432" s="346" t="s">
        <v>7815</v>
      </c>
      <c r="D432" s="343" t="s">
        <v>8271</v>
      </c>
      <c r="E432" s="23" t="s">
        <v>8276</v>
      </c>
      <c r="F432" s="60">
        <f t="shared" si="13"/>
        <v>100</v>
      </c>
      <c r="G432" s="346" t="s">
        <v>1144</v>
      </c>
      <c r="H432" s="346">
        <v>1</v>
      </c>
      <c r="S432" t="s">
        <v>5885</v>
      </c>
      <c r="T432" t="str">
        <f t="shared" si="12"/>
        <v>03</v>
      </c>
      <c r="U432" s="23" t="s">
        <v>2359</v>
      </c>
      <c r="V432" s="23" t="s">
        <v>2360</v>
      </c>
      <c r="W432" s="23" t="s">
        <v>5049</v>
      </c>
    </row>
    <row r="433" spans="1:23">
      <c r="A433" s="23">
        <v>2432</v>
      </c>
      <c r="B433" s="7" t="s">
        <v>479</v>
      </c>
      <c r="C433" s="346" t="s">
        <v>7816</v>
      </c>
      <c r="D433" s="343" t="s">
        <v>8272</v>
      </c>
      <c r="E433" s="23" t="s">
        <v>8276</v>
      </c>
      <c r="F433" s="60">
        <f t="shared" si="13"/>
        <v>100</v>
      </c>
      <c r="G433" s="346" t="s">
        <v>1144</v>
      </c>
      <c r="H433" s="346">
        <v>1</v>
      </c>
      <c r="S433" t="s">
        <v>5886</v>
      </c>
      <c r="T433" t="str">
        <f t="shared" si="12"/>
        <v>03</v>
      </c>
      <c r="U433" s="23" t="s">
        <v>2359</v>
      </c>
      <c r="V433" s="23" t="s">
        <v>2360</v>
      </c>
      <c r="W433" s="23" t="s">
        <v>5124</v>
      </c>
    </row>
    <row r="434" spans="1:23">
      <c r="A434" s="23">
        <v>2433</v>
      </c>
      <c r="B434" s="7" t="s">
        <v>480</v>
      </c>
      <c r="C434" s="346" t="s">
        <v>7817</v>
      </c>
      <c r="D434" s="343" t="s">
        <v>8273</v>
      </c>
      <c r="E434" s="23" t="s">
        <v>8276</v>
      </c>
      <c r="F434" s="60">
        <f t="shared" si="13"/>
        <v>100</v>
      </c>
      <c r="G434" s="346" t="s">
        <v>1145</v>
      </c>
      <c r="H434" s="346">
        <v>1</v>
      </c>
      <c r="S434" t="s">
        <v>5887</v>
      </c>
      <c r="T434" t="str">
        <f t="shared" si="12"/>
        <v>04</v>
      </c>
      <c r="U434" s="23" t="s">
        <v>2359</v>
      </c>
      <c r="V434" s="23" t="s">
        <v>2360</v>
      </c>
      <c r="W434" s="23" t="s">
        <v>5999</v>
      </c>
    </row>
    <row r="435" spans="1:23">
      <c r="A435" s="23">
        <v>2434</v>
      </c>
      <c r="B435" s="7" t="s">
        <v>481</v>
      </c>
      <c r="C435" s="346" t="s">
        <v>5447</v>
      </c>
      <c r="D435" s="343" t="s">
        <v>8274</v>
      </c>
      <c r="E435" s="23" t="s">
        <v>8276</v>
      </c>
      <c r="F435" s="60">
        <f t="shared" si="13"/>
        <v>100</v>
      </c>
      <c r="G435" s="346" t="s">
        <v>2348</v>
      </c>
      <c r="H435" s="346">
        <v>4</v>
      </c>
      <c r="S435" t="s">
        <v>5888</v>
      </c>
      <c r="T435" t="str">
        <f t="shared" si="12"/>
        <v>03</v>
      </c>
      <c r="U435" s="23" t="s">
        <v>2359</v>
      </c>
      <c r="V435" s="23" t="s">
        <v>2360</v>
      </c>
      <c r="W435" s="23" t="s">
        <v>5094</v>
      </c>
    </row>
    <row r="436" spans="1:23">
      <c r="A436" s="23">
        <v>2435</v>
      </c>
      <c r="B436" s="7" t="s">
        <v>482</v>
      </c>
      <c r="C436" s="346" t="s">
        <v>7818</v>
      </c>
      <c r="D436" s="343" t="s">
        <v>8275</v>
      </c>
      <c r="E436" s="23" t="s">
        <v>8276</v>
      </c>
      <c r="F436" s="60">
        <f t="shared" si="13"/>
        <v>100</v>
      </c>
      <c r="G436" s="346" t="s">
        <v>2348</v>
      </c>
      <c r="H436" s="346">
        <v>1</v>
      </c>
      <c r="S436" t="s">
        <v>5889</v>
      </c>
      <c r="T436" t="str">
        <f t="shared" si="12"/>
        <v>03</v>
      </c>
      <c r="U436" s="23" t="s">
        <v>2359</v>
      </c>
      <c r="V436" s="23" t="s">
        <v>2360</v>
      </c>
      <c r="W436" s="23" t="s">
        <v>4706</v>
      </c>
    </row>
    <row r="437" spans="1:23">
      <c r="A437" s="23">
        <v>2436</v>
      </c>
      <c r="B437" s="7" t="s">
        <v>483</v>
      </c>
      <c r="C437" s="348" t="s">
        <v>7819</v>
      </c>
      <c r="D437" s="343" t="s">
        <v>8277</v>
      </c>
      <c r="E437" s="23" t="s">
        <v>8276</v>
      </c>
      <c r="F437" s="60">
        <f t="shared" si="13"/>
        <v>100</v>
      </c>
      <c r="G437" s="348" t="s">
        <v>1160</v>
      </c>
      <c r="H437" s="346">
        <v>1</v>
      </c>
      <c r="T437" t="str">
        <f t="shared" si="12"/>
        <v/>
      </c>
      <c r="U437" s="23"/>
      <c r="V437" s="23"/>
      <c r="W437" s="23"/>
    </row>
    <row r="438" spans="1:23">
      <c r="A438" s="23">
        <v>2437</v>
      </c>
      <c r="B438" s="7" t="s">
        <v>484</v>
      </c>
      <c r="C438" s="348"/>
      <c r="D438" s="60"/>
      <c r="E438" s="23" t="s">
        <v>8276</v>
      </c>
      <c r="F438" s="60">
        <f t="shared" si="13"/>
        <v>100</v>
      </c>
      <c r="G438" s="348">
        <v>0</v>
      </c>
      <c r="H438" s="346"/>
      <c r="T438" t="str">
        <f t="shared" si="12"/>
        <v/>
      </c>
      <c r="U438" s="23"/>
      <c r="V438" s="23"/>
      <c r="W438" s="23"/>
    </row>
    <row r="439" spans="1:23">
      <c r="A439" s="23">
        <v>2438</v>
      </c>
      <c r="B439" s="7" t="s">
        <v>485</v>
      </c>
      <c r="C439" s="346" t="s">
        <v>7820</v>
      </c>
      <c r="D439" s="60" t="s">
        <v>8292</v>
      </c>
      <c r="E439" s="23" t="s">
        <v>8276</v>
      </c>
      <c r="F439" s="60">
        <f t="shared" si="13"/>
        <v>100</v>
      </c>
      <c r="G439" s="349" t="s">
        <v>7835</v>
      </c>
      <c r="H439" s="346" t="s">
        <v>71</v>
      </c>
      <c r="S439" t="s">
        <v>5890</v>
      </c>
      <c r="T439" t="str">
        <f t="shared" ref="T439:T443" si="14">LEFT(W439,2)</f>
        <v>03</v>
      </c>
      <c r="U439" s="23" t="s">
        <v>2359</v>
      </c>
      <c r="V439" s="23" t="s">
        <v>2363</v>
      </c>
      <c r="W439" s="23" t="s">
        <v>4795</v>
      </c>
    </row>
    <row r="440" spans="1:23">
      <c r="A440" s="23">
        <v>2439</v>
      </c>
      <c r="B440" s="7" t="s">
        <v>486</v>
      </c>
      <c r="C440" s="346" t="s">
        <v>7821</v>
      </c>
      <c r="D440" s="60" t="s">
        <v>8278</v>
      </c>
      <c r="E440" s="23" t="s">
        <v>8276</v>
      </c>
      <c r="F440" s="60">
        <f t="shared" si="13"/>
        <v>100</v>
      </c>
      <c r="G440" s="19" t="s">
        <v>1150</v>
      </c>
      <c r="H440" s="346" t="s">
        <v>71</v>
      </c>
      <c r="S440" t="s">
        <v>5891</v>
      </c>
      <c r="T440" t="str">
        <f t="shared" si="14"/>
        <v>03</v>
      </c>
      <c r="U440" s="23" t="s">
        <v>2359</v>
      </c>
      <c r="V440" s="23" t="s">
        <v>2363</v>
      </c>
      <c r="W440" s="23" t="s">
        <v>6000</v>
      </c>
    </row>
    <row r="441" spans="1:23">
      <c r="A441" s="23">
        <v>2440</v>
      </c>
      <c r="B441" s="7" t="s">
        <v>487</v>
      </c>
      <c r="C441" s="346" t="s">
        <v>7822</v>
      </c>
      <c r="D441" s="60" t="s">
        <v>8279</v>
      </c>
      <c r="E441" s="23" t="s">
        <v>8276</v>
      </c>
      <c r="F441" s="60">
        <f t="shared" si="13"/>
        <v>100</v>
      </c>
      <c r="G441" s="349" t="s">
        <v>1150</v>
      </c>
      <c r="H441" s="346" t="s">
        <v>71</v>
      </c>
      <c r="S441" t="s">
        <v>5892</v>
      </c>
      <c r="T441" t="str">
        <f t="shared" si="14"/>
        <v>04</v>
      </c>
      <c r="U441" s="23" t="s">
        <v>2359</v>
      </c>
      <c r="V441" s="23" t="s">
        <v>2363</v>
      </c>
      <c r="W441" s="23" t="s">
        <v>5109</v>
      </c>
    </row>
    <row r="442" spans="1:23">
      <c r="A442" s="23">
        <v>2441</v>
      </c>
      <c r="B442" s="7" t="s">
        <v>488</v>
      </c>
      <c r="C442" s="346" t="s">
        <v>7823</v>
      </c>
      <c r="D442" s="60" t="s">
        <v>8280</v>
      </c>
      <c r="E442" s="23" t="s">
        <v>8276</v>
      </c>
      <c r="F442" s="60">
        <f t="shared" si="13"/>
        <v>100</v>
      </c>
      <c r="G442" s="19" t="s">
        <v>1150</v>
      </c>
      <c r="H442" s="346" t="s">
        <v>41</v>
      </c>
      <c r="S442" t="s">
        <v>5893</v>
      </c>
      <c r="T442" t="str">
        <f t="shared" si="14"/>
        <v>00</v>
      </c>
      <c r="U442" s="23" t="s">
        <v>2359</v>
      </c>
      <c r="V442" s="23" t="s">
        <v>2363</v>
      </c>
      <c r="W442" s="23" t="s">
        <v>2593</v>
      </c>
    </row>
    <row r="443" spans="1:23">
      <c r="A443" s="23">
        <v>2442</v>
      </c>
      <c r="B443" s="7" t="s">
        <v>489</v>
      </c>
      <c r="C443" s="346" t="s">
        <v>7824</v>
      </c>
      <c r="D443" s="60" t="s">
        <v>8281</v>
      </c>
      <c r="E443" s="23" t="s">
        <v>8276</v>
      </c>
      <c r="F443" s="60">
        <f t="shared" si="13"/>
        <v>100</v>
      </c>
      <c r="G443" s="19" t="s">
        <v>7836</v>
      </c>
      <c r="H443" s="346" t="s">
        <v>43</v>
      </c>
      <c r="S443" t="s">
        <v>5894</v>
      </c>
      <c r="T443" t="str">
        <f t="shared" si="14"/>
        <v>03</v>
      </c>
      <c r="U443" s="23" t="s">
        <v>2359</v>
      </c>
      <c r="V443" s="23" t="s">
        <v>2363</v>
      </c>
      <c r="W443" s="23" t="s">
        <v>5133</v>
      </c>
    </row>
    <row r="444" spans="1:23">
      <c r="A444" s="23">
        <v>2443</v>
      </c>
      <c r="B444" s="7" t="s">
        <v>490</v>
      </c>
      <c r="C444" s="346" t="s">
        <v>7825</v>
      </c>
      <c r="D444" s="60" t="s">
        <v>8282</v>
      </c>
      <c r="E444" s="23" t="s">
        <v>8276</v>
      </c>
      <c r="F444" s="60">
        <f t="shared" si="13"/>
        <v>100</v>
      </c>
      <c r="G444" s="19" t="s">
        <v>7837</v>
      </c>
      <c r="H444" s="346" t="s">
        <v>71</v>
      </c>
      <c r="T444" t="str">
        <f t="shared" ref="T444:T450" si="15">LEFT(W444,2)</f>
        <v/>
      </c>
      <c r="U444" s="23"/>
      <c r="V444" s="23"/>
      <c r="W444" s="23"/>
    </row>
    <row r="445" spans="1:23">
      <c r="A445" s="23">
        <v>2444</v>
      </c>
      <c r="B445" s="7" t="s">
        <v>491</v>
      </c>
      <c r="C445" s="346" t="s">
        <v>7826</v>
      </c>
      <c r="D445" s="60" t="s">
        <v>8283</v>
      </c>
      <c r="E445" s="23" t="s">
        <v>8276</v>
      </c>
      <c r="F445" s="60">
        <f t="shared" si="13"/>
        <v>100</v>
      </c>
      <c r="G445" s="19" t="s">
        <v>7838</v>
      </c>
      <c r="H445" s="346" t="s">
        <v>71</v>
      </c>
      <c r="T445" t="str">
        <f t="shared" si="15"/>
        <v/>
      </c>
      <c r="U445" s="23"/>
      <c r="V445" s="23"/>
      <c r="W445" s="23"/>
    </row>
    <row r="446" spans="1:23">
      <c r="A446" s="23">
        <v>2445</v>
      </c>
      <c r="B446" s="7" t="s">
        <v>492</v>
      </c>
      <c r="C446" s="346" t="s">
        <v>7827</v>
      </c>
      <c r="D446" s="60" t="s">
        <v>8284</v>
      </c>
      <c r="E446" s="23" t="s">
        <v>8276</v>
      </c>
      <c r="F446" s="60">
        <f t="shared" si="13"/>
        <v>100</v>
      </c>
      <c r="G446" s="349" t="s">
        <v>7838</v>
      </c>
      <c r="H446" s="346" t="s">
        <v>71</v>
      </c>
      <c r="T446" t="str">
        <f t="shared" si="15"/>
        <v/>
      </c>
      <c r="U446" s="23"/>
      <c r="V446" s="23"/>
      <c r="W446" s="23"/>
    </row>
    <row r="447" spans="1:23">
      <c r="A447" s="23">
        <v>2446</v>
      </c>
      <c r="B447" s="7" t="s">
        <v>493</v>
      </c>
      <c r="C447" s="346" t="s">
        <v>7828</v>
      </c>
      <c r="D447" s="60" t="s">
        <v>8285</v>
      </c>
      <c r="E447" s="23" t="s">
        <v>8276</v>
      </c>
      <c r="F447" s="60">
        <f t="shared" si="13"/>
        <v>100</v>
      </c>
      <c r="G447" s="346" t="s">
        <v>7659</v>
      </c>
      <c r="H447" s="343">
        <v>1</v>
      </c>
      <c r="T447" t="str">
        <f t="shared" si="15"/>
        <v/>
      </c>
      <c r="U447" s="23"/>
      <c r="V447" s="23"/>
      <c r="W447" s="23"/>
    </row>
    <row r="448" spans="1:23">
      <c r="A448" s="23">
        <v>2447</v>
      </c>
      <c r="B448" s="7" t="s">
        <v>494</v>
      </c>
      <c r="C448" s="346" t="s">
        <v>7829</v>
      </c>
      <c r="D448" s="60" t="s">
        <v>8286</v>
      </c>
      <c r="E448" s="23" t="s">
        <v>8276</v>
      </c>
      <c r="F448" s="60">
        <f t="shared" si="13"/>
        <v>100</v>
      </c>
      <c r="G448" s="346" t="s">
        <v>7659</v>
      </c>
      <c r="H448" s="343">
        <v>1</v>
      </c>
      <c r="T448" t="str">
        <f t="shared" si="15"/>
        <v/>
      </c>
      <c r="U448" s="23"/>
      <c r="V448" s="23"/>
      <c r="W448" s="23"/>
    </row>
    <row r="449" spans="1:23">
      <c r="A449" s="23">
        <v>2448</v>
      </c>
      <c r="B449" s="7" t="s">
        <v>495</v>
      </c>
      <c r="C449" s="346" t="s">
        <v>7830</v>
      </c>
      <c r="D449" s="60" t="s">
        <v>8287</v>
      </c>
      <c r="E449" s="23" t="s">
        <v>8276</v>
      </c>
      <c r="F449" s="60">
        <f t="shared" si="13"/>
        <v>100</v>
      </c>
      <c r="G449" s="346" t="s">
        <v>7839</v>
      </c>
      <c r="H449" s="343" t="s">
        <v>247</v>
      </c>
      <c r="T449" t="str">
        <f t="shared" si="15"/>
        <v/>
      </c>
      <c r="U449" s="23"/>
      <c r="V449" s="23"/>
      <c r="W449" s="23"/>
    </row>
    <row r="450" spans="1:23">
      <c r="A450" s="23">
        <v>2449</v>
      </c>
      <c r="B450" s="7" t="s">
        <v>496</v>
      </c>
      <c r="C450" s="346" t="s">
        <v>7831</v>
      </c>
      <c r="D450" s="60" t="s">
        <v>8288</v>
      </c>
      <c r="E450" s="23" t="s">
        <v>8276</v>
      </c>
      <c r="F450" s="60">
        <f t="shared" si="13"/>
        <v>100</v>
      </c>
      <c r="G450" s="346" t="s">
        <v>7839</v>
      </c>
      <c r="H450" s="343">
        <v>4</v>
      </c>
      <c r="T450" t="str">
        <f t="shared" si="15"/>
        <v/>
      </c>
      <c r="U450" s="23"/>
      <c r="V450" s="23"/>
      <c r="W450" s="23"/>
    </row>
    <row r="451" spans="1:23">
      <c r="A451" s="23">
        <v>2450</v>
      </c>
      <c r="B451" s="7" t="s">
        <v>497</v>
      </c>
      <c r="C451" s="346" t="s">
        <v>7832</v>
      </c>
      <c r="D451" s="60" t="s">
        <v>8289</v>
      </c>
      <c r="E451" s="23" t="s">
        <v>8276</v>
      </c>
      <c r="F451" s="60">
        <f t="shared" ref="F451:F514" si="16">VLOOKUP(E451,$M$1:$N$49,2,FALSE)</f>
        <v>100</v>
      </c>
      <c r="G451" s="346" t="s">
        <v>7839</v>
      </c>
      <c r="H451" s="343">
        <v>4</v>
      </c>
      <c r="T451" t="str">
        <f t="shared" ref="T451:T514" si="17">LEFT(W451,2)</f>
        <v/>
      </c>
      <c r="U451" s="23"/>
      <c r="V451" s="23"/>
      <c r="W451" s="23"/>
    </row>
    <row r="452" spans="1:23">
      <c r="A452" s="23">
        <v>2451</v>
      </c>
      <c r="B452" s="7" t="s">
        <v>498</v>
      </c>
      <c r="C452" s="346" t="s">
        <v>7833</v>
      </c>
      <c r="D452" s="60" t="s">
        <v>8290</v>
      </c>
      <c r="E452" s="23" t="s">
        <v>8276</v>
      </c>
      <c r="F452" s="60">
        <f t="shared" si="16"/>
        <v>100</v>
      </c>
      <c r="G452" s="346" t="s">
        <v>7665</v>
      </c>
      <c r="H452" s="343">
        <v>4</v>
      </c>
      <c r="T452" t="str">
        <f t="shared" si="17"/>
        <v/>
      </c>
      <c r="U452" s="23"/>
      <c r="V452" s="23"/>
      <c r="W452" s="23"/>
    </row>
    <row r="453" spans="1:23">
      <c r="A453" s="23">
        <v>2452</v>
      </c>
      <c r="B453" s="7" t="s">
        <v>499</v>
      </c>
      <c r="C453" s="346" t="s">
        <v>7834</v>
      </c>
      <c r="D453" s="60" t="s">
        <v>8291</v>
      </c>
      <c r="E453" s="23" t="s">
        <v>8276</v>
      </c>
      <c r="F453" s="60">
        <f t="shared" si="16"/>
        <v>100</v>
      </c>
      <c r="G453" s="346" t="s">
        <v>7840</v>
      </c>
      <c r="H453" s="343">
        <v>3</v>
      </c>
      <c r="T453" t="str">
        <f t="shared" si="17"/>
        <v/>
      </c>
      <c r="U453" s="23"/>
      <c r="V453" s="23"/>
      <c r="W453" s="23"/>
    </row>
    <row r="454" spans="1:23">
      <c r="A454" s="23">
        <v>2453</v>
      </c>
      <c r="B454" s="7" t="s">
        <v>500</v>
      </c>
      <c r="C454" s="23"/>
      <c r="D454" t="str">
        <f>S454&amp;"("&amp;T454&amp;")"</f>
        <v>()</v>
      </c>
      <c r="E454" s="23"/>
      <c r="F454" s="60" t="e">
        <f t="shared" si="16"/>
        <v>#N/A</v>
      </c>
      <c r="G454" s="23"/>
      <c r="H454" s="23"/>
      <c r="T454" t="str">
        <f t="shared" si="17"/>
        <v/>
      </c>
      <c r="U454" s="23"/>
      <c r="V454" s="23"/>
      <c r="W454" s="23"/>
    </row>
    <row r="455" spans="1:23">
      <c r="A455" s="23">
        <v>2454</v>
      </c>
      <c r="B455" s="7" t="s">
        <v>501</v>
      </c>
      <c r="C455" s="23"/>
      <c r="D455" t="str">
        <f t="shared" ref="D455:D513" si="18">S455&amp;"("&amp;T455&amp;")"</f>
        <v>()</v>
      </c>
      <c r="E455" s="23"/>
      <c r="F455" s="60" t="e">
        <f t="shared" si="16"/>
        <v>#N/A</v>
      </c>
      <c r="G455" s="23"/>
      <c r="H455" s="23"/>
      <c r="T455" t="str">
        <f t="shared" si="17"/>
        <v/>
      </c>
      <c r="U455" s="23"/>
      <c r="V455" s="23"/>
      <c r="W455" s="23"/>
    </row>
    <row r="456" spans="1:23">
      <c r="A456" s="23">
        <v>2455</v>
      </c>
      <c r="B456" s="7" t="s">
        <v>502</v>
      </c>
      <c r="C456" s="262"/>
      <c r="D456" t="str">
        <f t="shared" si="18"/>
        <v>()</v>
      </c>
      <c r="E456" s="262"/>
      <c r="F456" s="60" t="e">
        <f t="shared" si="16"/>
        <v>#N/A</v>
      </c>
      <c r="G456" s="262"/>
      <c r="H456" s="262"/>
      <c r="T456" t="str">
        <f t="shared" si="17"/>
        <v/>
      </c>
      <c r="U456" s="23"/>
      <c r="V456" s="23"/>
      <c r="W456" s="262"/>
    </row>
    <row r="457" spans="1:23">
      <c r="A457" s="23">
        <v>2456</v>
      </c>
      <c r="B457" s="7" t="s">
        <v>503</v>
      </c>
      <c r="C457" s="262"/>
      <c r="D457" t="str">
        <f t="shared" si="18"/>
        <v>()</v>
      </c>
      <c r="E457" s="262"/>
      <c r="F457" s="60" t="e">
        <f t="shared" si="16"/>
        <v>#N/A</v>
      </c>
      <c r="G457" s="262"/>
      <c r="H457" s="262"/>
      <c r="T457" t="str">
        <f t="shared" si="17"/>
        <v/>
      </c>
      <c r="U457" s="23"/>
      <c r="V457" s="23"/>
      <c r="W457" s="262"/>
    </row>
    <row r="458" spans="1:23">
      <c r="A458" s="23">
        <v>2457</v>
      </c>
      <c r="B458" s="7" t="s">
        <v>504</v>
      </c>
      <c r="C458" s="262"/>
      <c r="D458" t="str">
        <f t="shared" si="18"/>
        <v>()</v>
      </c>
      <c r="E458" s="262"/>
      <c r="F458" s="60" t="e">
        <f t="shared" si="16"/>
        <v>#N/A</v>
      </c>
      <c r="G458" s="262"/>
      <c r="H458" s="262"/>
      <c r="T458" t="str">
        <f t="shared" si="17"/>
        <v/>
      </c>
      <c r="U458" s="23"/>
      <c r="V458" s="23"/>
      <c r="W458" s="262"/>
    </row>
    <row r="459" spans="1:23">
      <c r="A459" s="23">
        <v>2458</v>
      </c>
      <c r="B459" s="7" t="s">
        <v>505</v>
      </c>
      <c r="C459" s="262"/>
      <c r="D459" t="str">
        <f t="shared" si="18"/>
        <v>()</v>
      </c>
      <c r="E459" s="262"/>
      <c r="F459" s="60" t="e">
        <f t="shared" si="16"/>
        <v>#N/A</v>
      </c>
      <c r="G459" s="262"/>
      <c r="H459" s="262"/>
      <c r="T459" t="str">
        <f t="shared" si="17"/>
        <v/>
      </c>
      <c r="U459" s="23"/>
      <c r="V459" s="23"/>
      <c r="W459" s="262"/>
    </row>
    <row r="460" spans="1:23">
      <c r="A460" s="23">
        <v>2459</v>
      </c>
      <c r="B460" s="7" t="s">
        <v>506</v>
      </c>
      <c r="C460" s="262"/>
      <c r="D460" t="str">
        <f t="shared" si="18"/>
        <v>()</v>
      </c>
      <c r="E460" s="262"/>
      <c r="F460" s="60" t="e">
        <f t="shared" si="16"/>
        <v>#N/A</v>
      </c>
      <c r="G460" s="262"/>
      <c r="H460" s="262"/>
      <c r="T460" t="str">
        <f t="shared" si="17"/>
        <v/>
      </c>
      <c r="U460" s="23"/>
      <c r="V460" s="23"/>
      <c r="W460" s="262"/>
    </row>
    <row r="461" spans="1:23">
      <c r="A461" s="23">
        <v>2460</v>
      </c>
      <c r="B461" s="7" t="s">
        <v>507</v>
      </c>
      <c r="C461" s="262"/>
      <c r="D461" t="str">
        <f t="shared" si="18"/>
        <v>()</v>
      </c>
      <c r="E461" s="262"/>
      <c r="F461" s="60" t="e">
        <f t="shared" si="16"/>
        <v>#N/A</v>
      </c>
      <c r="G461" s="262"/>
      <c r="H461" s="262"/>
      <c r="T461" t="str">
        <f t="shared" si="17"/>
        <v/>
      </c>
      <c r="U461" s="23"/>
      <c r="V461" s="23"/>
      <c r="W461" s="262"/>
    </row>
    <row r="462" spans="1:23">
      <c r="A462" s="23">
        <v>2461</v>
      </c>
      <c r="B462" s="7" t="s">
        <v>508</v>
      </c>
      <c r="C462" s="262"/>
      <c r="D462" t="str">
        <f t="shared" si="18"/>
        <v>()</v>
      </c>
      <c r="E462" s="262"/>
      <c r="F462" s="60" t="e">
        <f t="shared" si="16"/>
        <v>#N/A</v>
      </c>
      <c r="G462" s="262"/>
      <c r="H462" s="262"/>
      <c r="T462" t="str">
        <f t="shared" si="17"/>
        <v/>
      </c>
      <c r="U462" s="23"/>
      <c r="V462" s="23"/>
      <c r="W462" s="262"/>
    </row>
    <row r="463" spans="1:23">
      <c r="A463" s="23">
        <v>2462</v>
      </c>
      <c r="B463" s="7" t="s">
        <v>509</v>
      </c>
      <c r="C463" s="262"/>
      <c r="D463" t="str">
        <f t="shared" si="18"/>
        <v>()</v>
      </c>
      <c r="E463" s="262"/>
      <c r="F463" s="60" t="e">
        <f t="shared" si="16"/>
        <v>#N/A</v>
      </c>
      <c r="G463" s="262"/>
      <c r="H463" s="262"/>
      <c r="T463" t="str">
        <f t="shared" si="17"/>
        <v/>
      </c>
      <c r="U463" s="23"/>
      <c r="V463" s="23"/>
      <c r="W463" s="262"/>
    </row>
    <row r="464" spans="1:23">
      <c r="A464" s="23">
        <v>2463</v>
      </c>
      <c r="B464" s="7" t="s">
        <v>510</v>
      </c>
      <c r="C464" s="262"/>
      <c r="D464" t="str">
        <f t="shared" si="18"/>
        <v>()</v>
      </c>
      <c r="E464" s="262"/>
      <c r="F464" s="60" t="e">
        <f t="shared" si="16"/>
        <v>#N/A</v>
      </c>
      <c r="G464" s="262"/>
      <c r="H464" s="262"/>
      <c r="T464" t="str">
        <f t="shared" si="17"/>
        <v/>
      </c>
      <c r="U464" s="23"/>
      <c r="V464" s="23"/>
      <c r="W464" s="262"/>
    </row>
    <row r="465" spans="1:23">
      <c r="A465" s="23">
        <v>2464</v>
      </c>
      <c r="B465" s="7" t="s">
        <v>511</v>
      </c>
      <c r="C465" s="262"/>
      <c r="D465" t="str">
        <f t="shared" si="18"/>
        <v>()</v>
      </c>
      <c r="E465" s="262"/>
      <c r="F465" s="60" t="e">
        <f t="shared" si="16"/>
        <v>#N/A</v>
      </c>
      <c r="G465" s="262"/>
      <c r="H465" s="262"/>
      <c r="T465" t="str">
        <f t="shared" si="17"/>
        <v/>
      </c>
      <c r="U465" s="23"/>
      <c r="V465" s="23"/>
      <c r="W465" s="262"/>
    </row>
    <row r="466" spans="1:23">
      <c r="A466" s="23">
        <v>2465</v>
      </c>
      <c r="B466" s="7" t="s">
        <v>512</v>
      </c>
      <c r="C466" s="262"/>
      <c r="D466" t="str">
        <f t="shared" si="18"/>
        <v>()</v>
      </c>
      <c r="E466" s="262"/>
      <c r="F466" s="60" t="e">
        <f t="shared" si="16"/>
        <v>#N/A</v>
      </c>
      <c r="G466" s="262"/>
      <c r="H466" s="262"/>
      <c r="T466" t="str">
        <f t="shared" si="17"/>
        <v/>
      </c>
      <c r="U466" s="23"/>
      <c r="V466" s="23"/>
      <c r="W466" s="262"/>
    </row>
    <row r="467" spans="1:23">
      <c r="A467" s="23">
        <v>2466</v>
      </c>
      <c r="B467" s="7" t="s">
        <v>513</v>
      </c>
      <c r="C467" s="262"/>
      <c r="D467" t="str">
        <f t="shared" si="18"/>
        <v>()</v>
      </c>
      <c r="E467" s="262"/>
      <c r="F467" s="60" t="e">
        <f t="shared" si="16"/>
        <v>#N/A</v>
      </c>
      <c r="G467" s="262"/>
      <c r="H467" s="262"/>
      <c r="T467" t="str">
        <f t="shared" si="17"/>
        <v/>
      </c>
      <c r="U467" s="23"/>
      <c r="V467" s="23"/>
      <c r="W467" s="262"/>
    </row>
    <row r="468" spans="1:23">
      <c r="A468" s="23">
        <v>2467</v>
      </c>
      <c r="B468" s="7" t="s">
        <v>514</v>
      </c>
      <c r="C468" s="262"/>
      <c r="D468" t="str">
        <f t="shared" si="18"/>
        <v>()</v>
      </c>
      <c r="E468" s="262"/>
      <c r="F468" s="60" t="e">
        <f t="shared" si="16"/>
        <v>#N/A</v>
      </c>
      <c r="G468" s="262"/>
      <c r="H468" s="262"/>
      <c r="T468" t="str">
        <f t="shared" si="17"/>
        <v/>
      </c>
      <c r="U468" s="23"/>
      <c r="V468" s="23"/>
      <c r="W468" s="262"/>
    </row>
    <row r="469" spans="1:23">
      <c r="A469" s="23">
        <v>2468</v>
      </c>
      <c r="B469" s="7" t="s">
        <v>515</v>
      </c>
      <c r="C469" s="262"/>
      <c r="D469" t="str">
        <f t="shared" si="18"/>
        <v>()</v>
      </c>
      <c r="E469" s="262"/>
      <c r="F469" s="60" t="e">
        <f t="shared" si="16"/>
        <v>#N/A</v>
      </c>
      <c r="G469" s="262"/>
      <c r="H469" s="262"/>
      <c r="T469" t="str">
        <f t="shared" si="17"/>
        <v/>
      </c>
      <c r="U469" s="23"/>
      <c r="V469" s="23"/>
      <c r="W469" s="262"/>
    </row>
    <row r="470" spans="1:23">
      <c r="A470" s="23">
        <v>2469</v>
      </c>
      <c r="B470" s="7" t="s">
        <v>516</v>
      </c>
      <c r="C470" s="262"/>
      <c r="D470" t="str">
        <f t="shared" si="18"/>
        <v>()</v>
      </c>
      <c r="E470" s="262"/>
      <c r="F470" s="60" t="e">
        <f t="shared" si="16"/>
        <v>#N/A</v>
      </c>
      <c r="G470" s="262"/>
      <c r="H470" s="262"/>
      <c r="T470" t="str">
        <f t="shared" si="17"/>
        <v/>
      </c>
      <c r="U470" s="23"/>
      <c r="V470" s="23"/>
      <c r="W470" s="262"/>
    </row>
    <row r="471" spans="1:23">
      <c r="A471" s="23">
        <v>2470</v>
      </c>
      <c r="B471" s="7" t="s">
        <v>517</v>
      </c>
      <c r="C471" s="262"/>
      <c r="D471" t="str">
        <f t="shared" si="18"/>
        <v>()</v>
      </c>
      <c r="E471" s="262"/>
      <c r="F471" s="60" t="e">
        <f t="shared" si="16"/>
        <v>#N/A</v>
      </c>
      <c r="G471" s="262"/>
      <c r="H471" s="262"/>
      <c r="T471" t="str">
        <f t="shared" si="17"/>
        <v/>
      </c>
      <c r="U471" s="23"/>
      <c r="V471" s="23"/>
      <c r="W471" s="262"/>
    </row>
    <row r="472" spans="1:23">
      <c r="A472" s="23">
        <v>2471</v>
      </c>
      <c r="B472" s="7" t="s">
        <v>518</v>
      </c>
      <c r="C472" s="262"/>
      <c r="D472" t="str">
        <f t="shared" si="18"/>
        <v>()</v>
      </c>
      <c r="E472" s="262"/>
      <c r="F472" s="60" t="e">
        <f t="shared" si="16"/>
        <v>#N/A</v>
      </c>
      <c r="G472" s="262"/>
      <c r="H472" s="262"/>
      <c r="T472" t="str">
        <f t="shared" si="17"/>
        <v/>
      </c>
      <c r="U472" s="23"/>
      <c r="V472" s="23"/>
      <c r="W472" s="262"/>
    </row>
    <row r="473" spans="1:23">
      <c r="A473" s="23">
        <v>2472</v>
      </c>
      <c r="B473" s="7" t="s">
        <v>519</v>
      </c>
      <c r="C473" s="262"/>
      <c r="D473" t="str">
        <f t="shared" si="18"/>
        <v>()</v>
      </c>
      <c r="E473" s="262"/>
      <c r="F473" s="60" t="e">
        <f t="shared" si="16"/>
        <v>#N/A</v>
      </c>
      <c r="G473" s="262"/>
      <c r="H473" s="262"/>
      <c r="T473" t="str">
        <f t="shared" si="17"/>
        <v/>
      </c>
      <c r="U473" s="23"/>
      <c r="V473" s="23"/>
      <c r="W473" s="262"/>
    </row>
    <row r="474" spans="1:23">
      <c r="A474" s="23">
        <v>2473</v>
      </c>
      <c r="B474" s="7" t="s">
        <v>520</v>
      </c>
      <c r="C474" s="262"/>
      <c r="D474" t="str">
        <f t="shared" si="18"/>
        <v>()</v>
      </c>
      <c r="E474" s="262"/>
      <c r="F474" s="60" t="e">
        <f t="shared" si="16"/>
        <v>#N/A</v>
      </c>
      <c r="G474" s="262"/>
      <c r="H474" s="262"/>
      <c r="T474" t="str">
        <f t="shared" si="17"/>
        <v/>
      </c>
      <c r="U474" s="23"/>
      <c r="V474" s="23"/>
      <c r="W474" s="262"/>
    </row>
    <row r="475" spans="1:23">
      <c r="A475" s="23">
        <v>2474</v>
      </c>
      <c r="B475" s="7" t="s">
        <v>521</v>
      </c>
      <c r="C475" s="262"/>
      <c r="D475" t="str">
        <f t="shared" si="18"/>
        <v>()</v>
      </c>
      <c r="E475" s="262"/>
      <c r="F475" s="60" t="e">
        <f t="shared" si="16"/>
        <v>#N/A</v>
      </c>
      <c r="G475" s="262"/>
      <c r="H475" s="262"/>
      <c r="T475" t="str">
        <f t="shared" si="17"/>
        <v/>
      </c>
      <c r="U475" s="23"/>
      <c r="V475" s="23"/>
      <c r="W475" s="262"/>
    </row>
    <row r="476" spans="1:23">
      <c r="A476" s="23">
        <v>2475</v>
      </c>
      <c r="B476" s="7" t="s">
        <v>522</v>
      </c>
      <c r="C476" s="262"/>
      <c r="D476" t="str">
        <f t="shared" si="18"/>
        <v>()</v>
      </c>
      <c r="E476" s="262"/>
      <c r="F476" s="60" t="e">
        <f t="shared" si="16"/>
        <v>#N/A</v>
      </c>
      <c r="G476" s="262"/>
      <c r="H476" s="262"/>
      <c r="T476" t="str">
        <f t="shared" si="17"/>
        <v/>
      </c>
      <c r="U476" s="23"/>
      <c r="V476" s="23"/>
      <c r="W476" s="262"/>
    </row>
    <row r="477" spans="1:23">
      <c r="A477" s="23">
        <v>2476</v>
      </c>
      <c r="B477" s="7" t="s">
        <v>523</v>
      </c>
      <c r="C477" s="262"/>
      <c r="D477" t="str">
        <f t="shared" si="18"/>
        <v>()</v>
      </c>
      <c r="E477" s="262"/>
      <c r="F477" s="60" t="e">
        <f t="shared" si="16"/>
        <v>#N/A</v>
      </c>
      <c r="G477" s="262"/>
      <c r="H477" s="262"/>
      <c r="T477" t="str">
        <f t="shared" si="17"/>
        <v/>
      </c>
      <c r="U477" s="23"/>
      <c r="V477" s="23"/>
      <c r="W477" s="262"/>
    </row>
    <row r="478" spans="1:23">
      <c r="A478" s="23">
        <v>2477</v>
      </c>
      <c r="B478" s="7" t="s">
        <v>524</v>
      </c>
      <c r="C478" s="262"/>
      <c r="D478" t="str">
        <f t="shared" si="18"/>
        <v>()</v>
      </c>
      <c r="E478" s="262"/>
      <c r="F478" s="60" t="e">
        <f t="shared" si="16"/>
        <v>#N/A</v>
      </c>
      <c r="G478" s="262"/>
      <c r="H478" s="262"/>
      <c r="T478" t="str">
        <f t="shared" si="17"/>
        <v/>
      </c>
      <c r="U478" s="23"/>
      <c r="V478" s="23"/>
      <c r="W478" s="262"/>
    </row>
    <row r="479" spans="1:23">
      <c r="A479" s="23">
        <v>2478</v>
      </c>
      <c r="B479" s="7" t="s">
        <v>525</v>
      </c>
      <c r="C479" s="262"/>
      <c r="D479" t="str">
        <f t="shared" si="18"/>
        <v>()</v>
      </c>
      <c r="E479" s="262"/>
      <c r="F479" s="60" t="e">
        <f t="shared" si="16"/>
        <v>#N/A</v>
      </c>
      <c r="G479" s="262"/>
      <c r="H479" s="262"/>
      <c r="T479" t="str">
        <f t="shared" si="17"/>
        <v/>
      </c>
      <c r="U479" s="23"/>
      <c r="V479" s="23"/>
      <c r="W479" s="262"/>
    </row>
    <row r="480" spans="1:23">
      <c r="A480" s="23">
        <v>2479</v>
      </c>
      <c r="B480" s="7" t="s">
        <v>526</v>
      </c>
      <c r="C480" s="262"/>
      <c r="D480" t="str">
        <f t="shared" si="18"/>
        <v>()</v>
      </c>
      <c r="E480" s="262"/>
      <c r="F480" s="60" t="e">
        <f t="shared" si="16"/>
        <v>#N/A</v>
      </c>
      <c r="G480" s="262"/>
      <c r="H480" s="262"/>
      <c r="T480" t="str">
        <f t="shared" si="17"/>
        <v/>
      </c>
      <c r="U480" s="23"/>
      <c r="V480" s="23"/>
      <c r="W480" s="262"/>
    </row>
    <row r="481" spans="1:23">
      <c r="A481" s="23">
        <v>2480</v>
      </c>
      <c r="B481" s="7" t="s">
        <v>527</v>
      </c>
      <c r="C481" s="262"/>
      <c r="D481" t="str">
        <f t="shared" si="18"/>
        <v>()</v>
      </c>
      <c r="E481" s="262"/>
      <c r="F481" s="60" t="e">
        <f t="shared" si="16"/>
        <v>#N/A</v>
      </c>
      <c r="G481" s="262"/>
      <c r="H481" s="262"/>
      <c r="T481" t="str">
        <f t="shared" si="17"/>
        <v/>
      </c>
      <c r="U481" s="23"/>
      <c r="V481" s="23"/>
      <c r="W481" s="262"/>
    </row>
    <row r="482" spans="1:23">
      <c r="A482" s="23">
        <v>2481</v>
      </c>
      <c r="B482" s="7" t="s">
        <v>528</v>
      </c>
      <c r="C482" s="262"/>
      <c r="D482" t="str">
        <f t="shared" si="18"/>
        <v>()</v>
      </c>
      <c r="E482" s="262"/>
      <c r="F482" s="60" t="e">
        <f t="shared" si="16"/>
        <v>#N/A</v>
      </c>
      <c r="G482" s="262"/>
      <c r="H482" s="262"/>
      <c r="T482" t="str">
        <f t="shared" si="17"/>
        <v/>
      </c>
      <c r="U482" s="23"/>
      <c r="V482" s="23"/>
      <c r="W482" s="262"/>
    </row>
    <row r="483" spans="1:23">
      <c r="A483" s="23">
        <v>2482</v>
      </c>
      <c r="B483" s="7" t="s">
        <v>529</v>
      </c>
      <c r="C483" s="262"/>
      <c r="D483" t="str">
        <f t="shared" si="18"/>
        <v>()</v>
      </c>
      <c r="E483" s="262"/>
      <c r="F483" s="60" t="e">
        <f t="shared" si="16"/>
        <v>#N/A</v>
      </c>
      <c r="G483" s="262"/>
      <c r="H483" s="262"/>
      <c r="T483" t="str">
        <f t="shared" si="17"/>
        <v/>
      </c>
      <c r="U483" s="23"/>
      <c r="V483" s="23"/>
      <c r="W483" s="262"/>
    </row>
    <row r="484" spans="1:23">
      <c r="A484" s="23">
        <v>2483</v>
      </c>
      <c r="B484" s="7" t="s">
        <v>530</v>
      </c>
      <c r="C484" s="262"/>
      <c r="D484" t="str">
        <f t="shared" si="18"/>
        <v>()</v>
      </c>
      <c r="E484" s="262"/>
      <c r="F484" s="60" t="e">
        <f t="shared" si="16"/>
        <v>#N/A</v>
      </c>
      <c r="G484" s="262"/>
      <c r="H484" s="262"/>
      <c r="T484" t="str">
        <f t="shared" si="17"/>
        <v/>
      </c>
      <c r="U484" s="23"/>
      <c r="V484" s="23"/>
      <c r="W484" s="262"/>
    </row>
    <row r="485" spans="1:23">
      <c r="A485" s="23">
        <v>2484</v>
      </c>
      <c r="B485" s="7" t="s">
        <v>531</v>
      </c>
      <c r="C485" s="262"/>
      <c r="D485" t="str">
        <f t="shared" si="18"/>
        <v>()</v>
      </c>
      <c r="E485" s="262"/>
      <c r="F485" s="60" t="e">
        <f t="shared" si="16"/>
        <v>#N/A</v>
      </c>
      <c r="G485" s="262"/>
      <c r="H485" s="262"/>
      <c r="T485" t="str">
        <f t="shared" si="17"/>
        <v/>
      </c>
      <c r="U485" s="23"/>
      <c r="V485" s="23"/>
      <c r="W485" s="262"/>
    </row>
    <row r="486" spans="1:23">
      <c r="A486" s="23">
        <v>2485</v>
      </c>
      <c r="B486" s="7" t="s">
        <v>532</v>
      </c>
      <c r="C486" s="262"/>
      <c r="D486" t="str">
        <f t="shared" si="18"/>
        <v>()</v>
      </c>
      <c r="E486" s="262"/>
      <c r="F486" s="60" t="e">
        <f t="shared" si="16"/>
        <v>#N/A</v>
      </c>
      <c r="G486" s="262"/>
      <c r="H486" s="262"/>
      <c r="T486" t="str">
        <f t="shared" si="17"/>
        <v/>
      </c>
      <c r="U486" s="23"/>
      <c r="V486" s="23"/>
      <c r="W486" s="262"/>
    </row>
    <row r="487" spans="1:23">
      <c r="A487" s="23">
        <v>2486</v>
      </c>
      <c r="B487" s="7" t="s">
        <v>533</v>
      </c>
      <c r="C487" s="262"/>
      <c r="D487" t="str">
        <f t="shared" si="18"/>
        <v>()</v>
      </c>
      <c r="E487" s="262"/>
      <c r="F487" s="60" t="e">
        <f t="shared" si="16"/>
        <v>#N/A</v>
      </c>
      <c r="G487" s="262"/>
      <c r="H487" s="262"/>
      <c r="T487" t="str">
        <f t="shared" si="17"/>
        <v/>
      </c>
      <c r="U487" s="23"/>
      <c r="V487" s="23"/>
      <c r="W487" s="262"/>
    </row>
    <row r="488" spans="1:23">
      <c r="A488" s="23">
        <v>2487</v>
      </c>
      <c r="B488" s="7" t="s">
        <v>534</v>
      </c>
      <c r="C488" s="262"/>
      <c r="D488" t="str">
        <f t="shared" si="18"/>
        <v>()</v>
      </c>
      <c r="E488" s="262"/>
      <c r="F488" s="60" t="e">
        <f t="shared" si="16"/>
        <v>#N/A</v>
      </c>
      <c r="G488" s="262"/>
      <c r="H488" s="262"/>
      <c r="T488" t="str">
        <f t="shared" si="17"/>
        <v/>
      </c>
      <c r="U488" s="23"/>
      <c r="V488" s="23"/>
      <c r="W488" s="262"/>
    </row>
    <row r="489" spans="1:23">
      <c r="A489" s="23">
        <v>2488</v>
      </c>
      <c r="B489" s="7" t="s">
        <v>535</v>
      </c>
      <c r="C489" s="262"/>
      <c r="D489" t="str">
        <f t="shared" si="18"/>
        <v>()</v>
      </c>
      <c r="E489" s="262"/>
      <c r="F489" s="60" t="e">
        <f t="shared" si="16"/>
        <v>#N/A</v>
      </c>
      <c r="G489" s="262"/>
      <c r="H489" s="262"/>
      <c r="T489" t="str">
        <f t="shared" si="17"/>
        <v/>
      </c>
      <c r="U489" s="23"/>
      <c r="V489" s="23"/>
      <c r="W489" s="262"/>
    </row>
    <row r="490" spans="1:23">
      <c r="A490" s="23">
        <v>2489</v>
      </c>
      <c r="B490" s="7" t="s">
        <v>536</v>
      </c>
      <c r="C490" s="262"/>
      <c r="D490" t="str">
        <f t="shared" si="18"/>
        <v>()</v>
      </c>
      <c r="E490" s="262"/>
      <c r="F490" s="60" t="e">
        <f t="shared" si="16"/>
        <v>#N/A</v>
      </c>
      <c r="G490" s="262"/>
      <c r="H490" s="262"/>
      <c r="T490" t="str">
        <f t="shared" si="17"/>
        <v/>
      </c>
      <c r="U490" s="23"/>
      <c r="V490" s="23"/>
      <c r="W490" s="262"/>
    </row>
    <row r="491" spans="1:23">
      <c r="A491" s="23">
        <v>2490</v>
      </c>
      <c r="B491" s="7" t="s">
        <v>537</v>
      </c>
      <c r="C491" s="262"/>
      <c r="D491" t="str">
        <f t="shared" si="18"/>
        <v>()</v>
      </c>
      <c r="E491" s="262"/>
      <c r="F491" s="60" t="e">
        <f t="shared" si="16"/>
        <v>#N/A</v>
      </c>
      <c r="G491" s="262"/>
      <c r="H491" s="262"/>
      <c r="T491" t="str">
        <f t="shared" si="17"/>
        <v/>
      </c>
      <c r="U491" s="23"/>
      <c r="V491" s="23"/>
      <c r="W491" s="262"/>
    </row>
    <row r="492" spans="1:23">
      <c r="A492" s="23">
        <v>2491</v>
      </c>
      <c r="B492" s="7" t="s">
        <v>538</v>
      </c>
      <c r="C492" s="262"/>
      <c r="D492" t="str">
        <f t="shared" si="18"/>
        <v>()</v>
      </c>
      <c r="E492" s="262"/>
      <c r="F492" s="60" t="e">
        <f t="shared" si="16"/>
        <v>#N/A</v>
      </c>
      <c r="G492" s="262"/>
      <c r="H492" s="262"/>
      <c r="T492" t="str">
        <f t="shared" si="17"/>
        <v/>
      </c>
      <c r="U492" s="23"/>
      <c r="V492" s="23"/>
      <c r="W492" s="262"/>
    </row>
    <row r="493" spans="1:23">
      <c r="A493" s="23">
        <v>2492</v>
      </c>
      <c r="B493" s="7" t="s">
        <v>539</v>
      </c>
      <c r="C493" s="262"/>
      <c r="D493" t="str">
        <f t="shared" si="18"/>
        <v>()</v>
      </c>
      <c r="E493" s="262"/>
      <c r="F493" s="60" t="e">
        <f t="shared" si="16"/>
        <v>#N/A</v>
      </c>
      <c r="G493" s="262"/>
      <c r="H493" s="262"/>
      <c r="T493" t="str">
        <f t="shared" si="17"/>
        <v/>
      </c>
      <c r="U493" s="23"/>
      <c r="V493" s="23"/>
      <c r="W493" s="262"/>
    </row>
    <row r="494" spans="1:23">
      <c r="A494" s="23">
        <v>2493</v>
      </c>
      <c r="B494" s="7" t="s">
        <v>540</v>
      </c>
      <c r="C494" s="262"/>
      <c r="D494" t="str">
        <f t="shared" si="18"/>
        <v>()</v>
      </c>
      <c r="E494" s="262"/>
      <c r="F494" s="60" t="e">
        <f t="shared" si="16"/>
        <v>#N/A</v>
      </c>
      <c r="G494" s="262"/>
      <c r="H494" s="262"/>
      <c r="T494" t="str">
        <f t="shared" si="17"/>
        <v/>
      </c>
      <c r="U494" s="23"/>
      <c r="V494" s="23"/>
      <c r="W494" s="262"/>
    </row>
    <row r="495" spans="1:23">
      <c r="A495" s="23">
        <v>2494</v>
      </c>
      <c r="B495" s="7" t="s">
        <v>541</v>
      </c>
      <c r="C495" s="262"/>
      <c r="D495" t="str">
        <f t="shared" si="18"/>
        <v>()</v>
      </c>
      <c r="E495" s="262"/>
      <c r="F495" s="60" t="e">
        <f t="shared" si="16"/>
        <v>#N/A</v>
      </c>
      <c r="G495" s="262"/>
      <c r="H495" s="262"/>
      <c r="T495" t="str">
        <f t="shared" si="17"/>
        <v/>
      </c>
      <c r="U495" s="23"/>
      <c r="V495" s="23"/>
      <c r="W495" s="262"/>
    </row>
    <row r="496" spans="1:23">
      <c r="A496" s="23">
        <v>2495</v>
      </c>
      <c r="B496" s="7" t="s">
        <v>542</v>
      </c>
      <c r="C496" s="262"/>
      <c r="D496" t="str">
        <f t="shared" si="18"/>
        <v>()</v>
      </c>
      <c r="E496" s="262"/>
      <c r="F496" s="60" t="e">
        <f t="shared" si="16"/>
        <v>#N/A</v>
      </c>
      <c r="G496" s="262"/>
      <c r="H496" s="262"/>
      <c r="T496" t="str">
        <f t="shared" si="17"/>
        <v/>
      </c>
      <c r="U496" s="23"/>
      <c r="V496" s="23"/>
      <c r="W496" s="262"/>
    </row>
    <row r="497" spans="1:23">
      <c r="A497" s="23">
        <v>2496</v>
      </c>
      <c r="B497" s="7" t="s">
        <v>543</v>
      </c>
      <c r="C497" s="262"/>
      <c r="D497" t="str">
        <f t="shared" si="18"/>
        <v>()</v>
      </c>
      <c r="E497" s="262"/>
      <c r="F497" s="60" t="e">
        <f t="shared" si="16"/>
        <v>#N/A</v>
      </c>
      <c r="G497" s="262"/>
      <c r="H497" s="262"/>
      <c r="T497" t="str">
        <f t="shared" si="17"/>
        <v/>
      </c>
      <c r="U497" s="23"/>
      <c r="V497" s="23"/>
      <c r="W497" s="262"/>
    </row>
    <row r="498" spans="1:23">
      <c r="A498" s="23">
        <v>2497</v>
      </c>
      <c r="B498" s="7" t="s">
        <v>544</v>
      </c>
      <c r="C498" s="262"/>
      <c r="D498" t="str">
        <f t="shared" si="18"/>
        <v>()</v>
      </c>
      <c r="E498" s="262"/>
      <c r="F498" s="60" t="e">
        <f t="shared" si="16"/>
        <v>#N/A</v>
      </c>
      <c r="G498" s="262"/>
      <c r="H498" s="262"/>
      <c r="T498" t="str">
        <f t="shared" si="17"/>
        <v/>
      </c>
      <c r="U498" s="23"/>
      <c r="V498" s="23"/>
      <c r="W498" s="262"/>
    </row>
    <row r="499" spans="1:23">
      <c r="A499" s="23">
        <v>2498</v>
      </c>
      <c r="B499" s="7" t="s">
        <v>545</v>
      </c>
      <c r="C499" s="262"/>
      <c r="D499" t="str">
        <f t="shared" si="18"/>
        <v>()</v>
      </c>
      <c r="E499" s="262"/>
      <c r="F499" s="60" t="e">
        <f t="shared" si="16"/>
        <v>#N/A</v>
      </c>
      <c r="G499" s="262"/>
      <c r="H499" s="262"/>
      <c r="T499" t="str">
        <f t="shared" si="17"/>
        <v/>
      </c>
      <c r="U499" s="23"/>
      <c r="V499" s="23"/>
      <c r="W499" s="262"/>
    </row>
    <row r="500" spans="1:23">
      <c r="A500" s="23">
        <v>2499</v>
      </c>
      <c r="B500" s="7" t="s">
        <v>546</v>
      </c>
      <c r="C500" s="262"/>
      <c r="D500" t="str">
        <f t="shared" si="18"/>
        <v>()</v>
      </c>
      <c r="E500" s="262"/>
      <c r="F500" s="60" t="e">
        <f t="shared" si="16"/>
        <v>#N/A</v>
      </c>
      <c r="G500" s="262"/>
      <c r="H500" s="262"/>
      <c r="T500" t="str">
        <f t="shared" si="17"/>
        <v/>
      </c>
      <c r="U500" s="23"/>
      <c r="V500" s="23"/>
      <c r="W500" s="262"/>
    </row>
    <row r="501" spans="1:23">
      <c r="A501" s="23">
        <v>2500</v>
      </c>
      <c r="B501" s="7" t="s">
        <v>547</v>
      </c>
      <c r="C501" s="262"/>
      <c r="D501" t="str">
        <f t="shared" si="18"/>
        <v>()</v>
      </c>
      <c r="E501" s="262"/>
      <c r="F501" s="60" t="e">
        <f t="shared" si="16"/>
        <v>#N/A</v>
      </c>
      <c r="G501" s="262"/>
      <c r="H501" s="262"/>
      <c r="T501" t="str">
        <f t="shared" si="17"/>
        <v/>
      </c>
      <c r="U501" s="23"/>
      <c r="V501" s="23"/>
      <c r="W501" s="262"/>
    </row>
    <row r="502" spans="1:23">
      <c r="A502" s="23">
        <v>2501</v>
      </c>
      <c r="B502" s="7" t="s">
        <v>548</v>
      </c>
      <c r="C502" s="262"/>
      <c r="D502" t="str">
        <f t="shared" si="18"/>
        <v>()</v>
      </c>
      <c r="E502" s="262"/>
      <c r="F502" s="60" t="e">
        <f t="shared" si="16"/>
        <v>#N/A</v>
      </c>
      <c r="G502" s="262"/>
      <c r="H502" s="262"/>
      <c r="T502" t="str">
        <f t="shared" si="17"/>
        <v/>
      </c>
      <c r="U502" s="23"/>
      <c r="V502" s="23"/>
      <c r="W502" s="262"/>
    </row>
    <row r="503" spans="1:23">
      <c r="A503" s="23">
        <v>2502</v>
      </c>
      <c r="B503" s="7" t="s">
        <v>549</v>
      </c>
      <c r="C503" s="262"/>
      <c r="D503" t="str">
        <f t="shared" si="18"/>
        <v>()</v>
      </c>
      <c r="E503" s="262"/>
      <c r="F503" s="60" t="e">
        <f t="shared" si="16"/>
        <v>#N/A</v>
      </c>
      <c r="G503" s="262"/>
      <c r="H503" s="262"/>
      <c r="T503" t="str">
        <f t="shared" si="17"/>
        <v/>
      </c>
      <c r="U503" s="23"/>
      <c r="V503" s="23"/>
      <c r="W503" s="262"/>
    </row>
    <row r="504" spans="1:23">
      <c r="A504" s="23">
        <v>2503</v>
      </c>
      <c r="B504" s="7" t="s">
        <v>550</v>
      </c>
      <c r="C504" s="262"/>
      <c r="D504" t="str">
        <f t="shared" si="18"/>
        <v>()</v>
      </c>
      <c r="E504" s="262"/>
      <c r="F504" s="60" t="e">
        <f t="shared" si="16"/>
        <v>#N/A</v>
      </c>
      <c r="G504" s="262"/>
      <c r="H504" s="262"/>
      <c r="T504" t="str">
        <f t="shared" si="17"/>
        <v/>
      </c>
      <c r="U504" s="23"/>
      <c r="V504" s="23"/>
      <c r="W504" s="262"/>
    </row>
    <row r="505" spans="1:23">
      <c r="A505" s="23">
        <v>2504</v>
      </c>
      <c r="B505" s="7" t="s">
        <v>551</v>
      </c>
      <c r="C505" s="262"/>
      <c r="D505" t="str">
        <f t="shared" si="18"/>
        <v>()</v>
      </c>
      <c r="E505" s="262"/>
      <c r="F505" s="60" t="e">
        <f t="shared" si="16"/>
        <v>#N/A</v>
      </c>
      <c r="G505" s="262"/>
      <c r="H505" s="262"/>
      <c r="T505" t="str">
        <f t="shared" si="17"/>
        <v/>
      </c>
      <c r="U505" s="23"/>
      <c r="V505" s="23"/>
      <c r="W505" s="262"/>
    </row>
    <row r="506" spans="1:23">
      <c r="A506" s="23">
        <v>2505</v>
      </c>
      <c r="B506" s="7" t="s">
        <v>552</v>
      </c>
      <c r="C506" s="262"/>
      <c r="D506" t="str">
        <f t="shared" si="18"/>
        <v>()</v>
      </c>
      <c r="E506" s="262"/>
      <c r="F506" s="60" t="e">
        <f t="shared" si="16"/>
        <v>#N/A</v>
      </c>
      <c r="G506" s="262"/>
      <c r="H506" s="262"/>
      <c r="T506" t="str">
        <f t="shared" si="17"/>
        <v/>
      </c>
      <c r="U506" s="23"/>
      <c r="V506" s="23"/>
      <c r="W506" s="262"/>
    </row>
    <row r="507" spans="1:23">
      <c r="A507" s="23">
        <v>2506</v>
      </c>
      <c r="B507" s="7" t="s">
        <v>553</v>
      </c>
      <c r="C507" s="262"/>
      <c r="D507" t="str">
        <f t="shared" si="18"/>
        <v>()</v>
      </c>
      <c r="E507" s="262"/>
      <c r="F507" s="60" t="e">
        <f t="shared" si="16"/>
        <v>#N/A</v>
      </c>
      <c r="G507" s="262"/>
      <c r="H507" s="262"/>
      <c r="T507" t="str">
        <f t="shared" si="17"/>
        <v/>
      </c>
      <c r="U507" s="23"/>
      <c r="V507" s="23"/>
      <c r="W507" s="262"/>
    </row>
    <row r="508" spans="1:23">
      <c r="A508" s="23">
        <v>2507</v>
      </c>
      <c r="B508" s="7" t="s">
        <v>554</v>
      </c>
      <c r="C508" s="262"/>
      <c r="D508" t="str">
        <f t="shared" si="18"/>
        <v>()</v>
      </c>
      <c r="E508" s="262"/>
      <c r="F508" s="60" t="e">
        <f t="shared" si="16"/>
        <v>#N/A</v>
      </c>
      <c r="G508" s="262"/>
      <c r="H508" s="262"/>
      <c r="T508" t="str">
        <f t="shared" si="17"/>
        <v/>
      </c>
      <c r="U508" s="23"/>
      <c r="V508" s="23"/>
      <c r="W508" s="262"/>
    </row>
    <row r="509" spans="1:23">
      <c r="A509" s="23">
        <v>2508</v>
      </c>
      <c r="B509" s="7" t="s">
        <v>555</v>
      </c>
      <c r="C509" s="262"/>
      <c r="D509" t="str">
        <f t="shared" si="18"/>
        <v>()</v>
      </c>
      <c r="E509" s="262"/>
      <c r="F509" s="60" t="e">
        <f t="shared" si="16"/>
        <v>#N/A</v>
      </c>
      <c r="G509" s="262"/>
      <c r="H509" s="262"/>
      <c r="T509" t="str">
        <f t="shared" si="17"/>
        <v/>
      </c>
      <c r="U509" s="23"/>
      <c r="V509" s="23"/>
      <c r="W509" s="262"/>
    </row>
    <row r="510" spans="1:23">
      <c r="A510" s="23">
        <v>2509</v>
      </c>
      <c r="B510" s="7" t="s">
        <v>556</v>
      </c>
      <c r="C510" s="262"/>
      <c r="D510" t="str">
        <f t="shared" si="18"/>
        <v>()</v>
      </c>
      <c r="E510" s="262"/>
      <c r="F510" s="60" t="e">
        <f t="shared" si="16"/>
        <v>#N/A</v>
      </c>
      <c r="G510" s="262"/>
      <c r="H510" s="262"/>
      <c r="T510" t="str">
        <f t="shared" si="17"/>
        <v/>
      </c>
      <c r="U510" s="23"/>
      <c r="V510" s="23"/>
      <c r="W510" s="262"/>
    </row>
    <row r="511" spans="1:23">
      <c r="A511" s="23">
        <v>2510</v>
      </c>
      <c r="B511" s="7" t="s">
        <v>557</v>
      </c>
      <c r="C511" s="262"/>
      <c r="D511" t="str">
        <f t="shared" si="18"/>
        <v>()</v>
      </c>
      <c r="E511" s="262"/>
      <c r="F511" s="60" t="e">
        <f t="shared" si="16"/>
        <v>#N/A</v>
      </c>
      <c r="G511" s="262"/>
      <c r="H511" s="262"/>
      <c r="T511" t="str">
        <f t="shared" si="17"/>
        <v/>
      </c>
      <c r="U511" s="23"/>
      <c r="V511" s="23"/>
      <c r="W511" s="262"/>
    </row>
    <row r="512" spans="1:23">
      <c r="A512" s="23">
        <v>2511</v>
      </c>
      <c r="B512" s="7" t="s">
        <v>558</v>
      </c>
      <c r="C512" s="262"/>
      <c r="D512" t="str">
        <f t="shared" si="18"/>
        <v>()</v>
      </c>
      <c r="E512" s="262"/>
      <c r="F512" s="60" t="e">
        <f t="shared" si="16"/>
        <v>#N/A</v>
      </c>
      <c r="G512" s="262"/>
      <c r="H512" s="262"/>
      <c r="T512" t="str">
        <f t="shared" si="17"/>
        <v/>
      </c>
      <c r="U512" s="23"/>
      <c r="V512" s="23"/>
      <c r="W512" s="262"/>
    </row>
    <row r="513" spans="1:23">
      <c r="A513" s="23">
        <v>2512</v>
      </c>
      <c r="B513" s="7" t="s">
        <v>559</v>
      </c>
      <c r="C513" s="262"/>
      <c r="D513" t="str">
        <f t="shared" si="18"/>
        <v>()</v>
      </c>
      <c r="E513" s="262"/>
      <c r="F513" s="60" t="e">
        <f t="shared" si="16"/>
        <v>#N/A</v>
      </c>
      <c r="G513" s="262"/>
      <c r="H513" s="262"/>
      <c r="T513" t="str">
        <f t="shared" si="17"/>
        <v/>
      </c>
      <c r="U513" s="23"/>
      <c r="V513" s="23"/>
      <c r="W513" s="262"/>
    </row>
    <row r="514" spans="1:23">
      <c r="A514" s="23">
        <v>2513</v>
      </c>
      <c r="B514" s="7" t="s">
        <v>560</v>
      </c>
      <c r="C514" s="262"/>
      <c r="D514" t="str">
        <f t="shared" ref="D514:D560" si="19">S514&amp;"("&amp;T514&amp;")"</f>
        <v>()</v>
      </c>
      <c r="E514" s="262"/>
      <c r="F514" s="60" t="e">
        <f t="shared" si="16"/>
        <v>#N/A</v>
      </c>
      <c r="G514" s="262"/>
      <c r="H514" s="262"/>
      <c r="T514" t="str">
        <f t="shared" si="17"/>
        <v/>
      </c>
      <c r="U514" s="23"/>
      <c r="V514" s="23"/>
      <c r="W514" s="262"/>
    </row>
    <row r="515" spans="1:23">
      <c r="A515" s="23">
        <v>2514</v>
      </c>
      <c r="B515" s="7" t="s">
        <v>561</v>
      </c>
      <c r="C515" s="262"/>
      <c r="D515" t="str">
        <f t="shared" si="19"/>
        <v>()</v>
      </c>
      <c r="E515" s="262"/>
      <c r="F515" s="60" t="e">
        <f t="shared" ref="F515:F560" si="20">VLOOKUP(E515,$M$1:$N$49,2,FALSE)</f>
        <v>#N/A</v>
      </c>
      <c r="G515" s="262"/>
      <c r="H515" s="262"/>
      <c r="T515" t="str">
        <f t="shared" ref="T515:T546" si="21">LEFT(W515,2)</f>
        <v/>
      </c>
      <c r="U515" s="23"/>
      <c r="V515" s="23"/>
      <c r="W515" s="262"/>
    </row>
    <row r="516" spans="1:23">
      <c r="A516" s="23">
        <v>2515</v>
      </c>
      <c r="B516" s="7" t="s">
        <v>562</v>
      </c>
      <c r="C516" s="262"/>
      <c r="D516" t="str">
        <f t="shared" si="19"/>
        <v>()</v>
      </c>
      <c r="E516" s="262"/>
      <c r="F516" s="60" t="e">
        <f t="shared" si="20"/>
        <v>#N/A</v>
      </c>
      <c r="G516" s="262"/>
      <c r="H516" s="262"/>
      <c r="T516" t="str">
        <f t="shared" si="21"/>
        <v/>
      </c>
      <c r="U516" s="23"/>
      <c r="V516" s="23"/>
      <c r="W516" s="262"/>
    </row>
    <row r="517" spans="1:23">
      <c r="A517" s="23">
        <v>2516</v>
      </c>
      <c r="B517" s="7" t="s">
        <v>563</v>
      </c>
      <c r="C517" s="262"/>
      <c r="D517" t="str">
        <f t="shared" si="19"/>
        <v>()</v>
      </c>
      <c r="E517" s="262"/>
      <c r="F517" s="60" t="e">
        <f t="shared" si="20"/>
        <v>#N/A</v>
      </c>
      <c r="G517" s="262"/>
      <c r="H517" s="262"/>
      <c r="T517" t="str">
        <f t="shared" si="21"/>
        <v/>
      </c>
      <c r="U517" s="23"/>
      <c r="V517" s="23"/>
      <c r="W517" s="262"/>
    </row>
    <row r="518" spans="1:23">
      <c r="A518" s="23">
        <v>2517</v>
      </c>
      <c r="B518" s="7" t="s">
        <v>564</v>
      </c>
      <c r="C518" s="262"/>
      <c r="D518" t="str">
        <f t="shared" si="19"/>
        <v>()</v>
      </c>
      <c r="E518" s="262"/>
      <c r="F518" s="60" t="e">
        <f t="shared" si="20"/>
        <v>#N/A</v>
      </c>
      <c r="G518" s="262"/>
      <c r="H518" s="262"/>
      <c r="T518" t="str">
        <f t="shared" si="21"/>
        <v/>
      </c>
      <c r="U518" s="23"/>
      <c r="V518" s="23"/>
      <c r="W518" s="262"/>
    </row>
    <row r="519" spans="1:23">
      <c r="A519" s="23">
        <v>2518</v>
      </c>
      <c r="B519" s="7" t="s">
        <v>565</v>
      </c>
      <c r="C519" s="262"/>
      <c r="D519" t="str">
        <f t="shared" si="19"/>
        <v>()</v>
      </c>
      <c r="E519" s="262"/>
      <c r="F519" s="60" t="e">
        <f t="shared" si="20"/>
        <v>#N/A</v>
      </c>
      <c r="G519" s="262"/>
      <c r="H519" s="262"/>
      <c r="T519" t="str">
        <f t="shared" si="21"/>
        <v/>
      </c>
      <c r="U519" s="23"/>
      <c r="V519" s="23"/>
      <c r="W519" s="262"/>
    </row>
    <row r="520" spans="1:23">
      <c r="A520" s="19">
        <v>2519</v>
      </c>
      <c r="B520" s="7" t="s">
        <v>566</v>
      </c>
      <c r="C520" s="262"/>
      <c r="D520" t="str">
        <f t="shared" si="19"/>
        <v>()</v>
      </c>
      <c r="E520" s="262"/>
      <c r="F520" s="60" t="e">
        <f t="shared" si="20"/>
        <v>#N/A</v>
      </c>
      <c r="G520" s="262"/>
      <c r="H520" s="262"/>
      <c r="T520" t="str">
        <f t="shared" si="21"/>
        <v/>
      </c>
      <c r="U520" s="23"/>
      <c r="V520" s="23"/>
      <c r="W520" s="262"/>
    </row>
    <row r="521" spans="1:23">
      <c r="A521" s="19" t="s">
        <v>2042</v>
      </c>
      <c r="B521" s="7" t="s">
        <v>567</v>
      </c>
      <c r="C521" s="262"/>
      <c r="D521" t="str">
        <f t="shared" si="19"/>
        <v>()</v>
      </c>
      <c r="E521" s="262"/>
      <c r="F521" s="60" t="e">
        <f t="shared" si="20"/>
        <v>#N/A</v>
      </c>
      <c r="G521" s="262"/>
      <c r="H521" s="262"/>
      <c r="T521" t="str">
        <f t="shared" si="21"/>
        <v/>
      </c>
      <c r="U521" s="23"/>
      <c r="V521" s="23"/>
      <c r="W521" s="262"/>
    </row>
    <row r="522" spans="1:23">
      <c r="A522" s="19">
        <v>2521</v>
      </c>
      <c r="B522" s="7" t="s">
        <v>568</v>
      </c>
      <c r="C522" s="262"/>
      <c r="D522" t="str">
        <f t="shared" si="19"/>
        <v>()</v>
      </c>
      <c r="E522" s="262"/>
      <c r="F522" s="60" t="e">
        <f t="shared" si="20"/>
        <v>#N/A</v>
      </c>
      <c r="G522" s="262"/>
      <c r="H522" s="262"/>
      <c r="T522" t="str">
        <f t="shared" si="21"/>
        <v/>
      </c>
      <c r="U522" s="23"/>
      <c r="V522" s="23"/>
      <c r="W522" s="262"/>
    </row>
    <row r="523" spans="1:23">
      <c r="A523" s="19">
        <v>2522</v>
      </c>
      <c r="B523" s="7" t="s">
        <v>569</v>
      </c>
      <c r="C523" s="262"/>
      <c r="D523" t="str">
        <f t="shared" si="19"/>
        <v>()</v>
      </c>
      <c r="E523" s="262"/>
      <c r="F523" s="60" t="e">
        <f t="shared" si="20"/>
        <v>#N/A</v>
      </c>
      <c r="G523" s="262"/>
      <c r="H523" s="262"/>
      <c r="T523" t="str">
        <f t="shared" si="21"/>
        <v/>
      </c>
      <c r="U523" s="23"/>
      <c r="V523" s="23"/>
      <c r="W523" s="262"/>
    </row>
    <row r="524" spans="1:23">
      <c r="A524" s="19">
        <v>2523</v>
      </c>
      <c r="B524" s="7" t="s">
        <v>570</v>
      </c>
      <c r="C524" s="262"/>
      <c r="D524" t="str">
        <f t="shared" si="19"/>
        <v>()</v>
      </c>
      <c r="E524" s="262"/>
      <c r="F524" s="60" t="e">
        <f t="shared" si="20"/>
        <v>#N/A</v>
      </c>
      <c r="G524" s="262"/>
      <c r="H524" s="262"/>
      <c r="T524" t="str">
        <f t="shared" si="21"/>
        <v/>
      </c>
      <c r="U524" s="23"/>
      <c r="V524" s="23"/>
      <c r="W524" s="262"/>
    </row>
    <row r="525" spans="1:23">
      <c r="A525" s="19">
        <v>2524</v>
      </c>
      <c r="B525" s="7" t="s">
        <v>571</v>
      </c>
      <c r="C525" s="262"/>
      <c r="D525" t="str">
        <f t="shared" si="19"/>
        <v>()</v>
      </c>
      <c r="E525" s="262"/>
      <c r="F525" s="60" t="e">
        <f t="shared" si="20"/>
        <v>#N/A</v>
      </c>
      <c r="G525" s="262"/>
      <c r="H525" s="262"/>
      <c r="T525" t="str">
        <f t="shared" si="21"/>
        <v/>
      </c>
      <c r="U525" s="23"/>
      <c r="V525" s="23"/>
      <c r="W525" s="262"/>
    </row>
    <row r="526" spans="1:23">
      <c r="A526" s="19">
        <v>2525</v>
      </c>
      <c r="B526" s="7" t="s">
        <v>572</v>
      </c>
      <c r="C526" s="262"/>
      <c r="D526" t="str">
        <f t="shared" si="19"/>
        <v>()</v>
      </c>
      <c r="E526" s="262"/>
      <c r="F526" s="60" t="e">
        <f t="shared" si="20"/>
        <v>#N/A</v>
      </c>
      <c r="G526" s="262"/>
      <c r="H526" s="262"/>
      <c r="T526" t="str">
        <f t="shared" si="21"/>
        <v/>
      </c>
      <c r="U526" s="23"/>
      <c r="V526" s="23"/>
      <c r="W526" s="262"/>
    </row>
    <row r="527" spans="1:23">
      <c r="A527" s="19">
        <v>2526</v>
      </c>
      <c r="B527" s="7" t="s">
        <v>573</v>
      </c>
      <c r="C527" s="262"/>
      <c r="D527" t="str">
        <f t="shared" si="19"/>
        <v>()</v>
      </c>
      <c r="E527" s="262"/>
      <c r="F527" s="60" t="e">
        <f t="shared" si="20"/>
        <v>#N/A</v>
      </c>
      <c r="G527" s="262"/>
      <c r="H527" s="262"/>
      <c r="T527" t="str">
        <f t="shared" si="21"/>
        <v/>
      </c>
      <c r="U527" s="23"/>
      <c r="V527" s="23"/>
      <c r="W527" s="262"/>
    </row>
    <row r="528" spans="1:23">
      <c r="A528" s="19">
        <v>2527</v>
      </c>
      <c r="B528" s="7" t="s">
        <v>574</v>
      </c>
      <c r="C528" s="262"/>
      <c r="D528" t="str">
        <f t="shared" si="19"/>
        <v>()</v>
      </c>
      <c r="E528" s="262"/>
      <c r="F528" s="60" t="e">
        <f t="shared" si="20"/>
        <v>#N/A</v>
      </c>
      <c r="G528" s="262"/>
      <c r="H528" s="262"/>
      <c r="T528" t="str">
        <f t="shared" si="21"/>
        <v/>
      </c>
      <c r="U528" s="23"/>
      <c r="V528" s="23"/>
      <c r="W528" s="262"/>
    </row>
    <row r="529" spans="1:23">
      <c r="A529" s="19">
        <v>2528</v>
      </c>
      <c r="B529" s="7" t="s">
        <v>575</v>
      </c>
      <c r="C529" s="262"/>
      <c r="D529" t="str">
        <f t="shared" si="19"/>
        <v>()</v>
      </c>
      <c r="E529" s="262"/>
      <c r="F529" s="60" t="e">
        <f t="shared" si="20"/>
        <v>#N/A</v>
      </c>
      <c r="G529" s="262"/>
      <c r="H529" s="262"/>
      <c r="T529" t="str">
        <f t="shared" si="21"/>
        <v/>
      </c>
      <c r="U529" s="23"/>
      <c r="V529" s="23"/>
      <c r="W529" s="262"/>
    </row>
    <row r="530" spans="1:23">
      <c r="A530" s="19">
        <v>2529</v>
      </c>
      <c r="B530" s="7" t="s">
        <v>576</v>
      </c>
      <c r="C530" s="262"/>
      <c r="D530" t="str">
        <f t="shared" si="19"/>
        <v>()</v>
      </c>
      <c r="E530" s="262"/>
      <c r="F530" s="60" t="e">
        <f t="shared" si="20"/>
        <v>#N/A</v>
      </c>
      <c r="G530" s="262"/>
      <c r="H530" s="262"/>
      <c r="T530" t="str">
        <f t="shared" si="21"/>
        <v/>
      </c>
      <c r="U530" s="23"/>
      <c r="V530" s="23"/>
      <c r="W530" s="23"/>
    </row>
    <row r="531" spans="1:23">
      <c r="A531" s="19">
        <v>2530</v>
      </c>
      <c r="B531" s="7" t="s">
        <v>577</v>
      </c>
      <c r="C531" s="262"/>
      <c r="D531" t="str">
        <f t="shared" si="19"/>
        <v>()</v>
      </c>
      <c r="E531" s="262"/>
      <c r="F531" s="60" t="e">
        <f t="shared" si="20"/>
        <v>#N/A</v>
      </c>
      <c r="G531" s="262"/>
      <c r="H531" s="262"/>
      <c r="T531" t="str">
        <f t="shared" si="21"/>
        <v/>
      </c>
      <c r="U531" s="23"/>
      <c r="V531" s="23"/>
      <c r="W531" s="23"/>
    </row>
    <row r="532" spans="1:23">
      <c r="A532" s="19">
        <v>2531</v>
      </c>
      <c r="B532" s="7" t="s">
        <v>578</v>
      </c>
      <c r="C532" s="262"/>
      <c r="D532" t="str">
        <f t="shared" si="19"/>
        <v>()</v>
      </c>
      <c r="E532" s="262"/>
      <c r="F532" s="60" t="e">
        <f t="shared" si="20"/>
        <v>#N/A</v>
      </c>
      <c r="G532" s="262"/>
      <c r="H532" s="262"/>
      <c r="T532" t="str">
        <f t="shared" si="21"/>
        <v/>
      </c>
      <c r="U532" s="23"/>
      <c r="V532" s="23"/>
      <c r="W532" s="23"/>
    </row>
    <row r="533" spans="1:23">
      <c r="A533" s="19">
        <v>2532</v>
      </c>
      <c r="B533" s="7" t="s">
        <v>579</v>
      </c>
      <c r="C533" s="262"/>
      <c r="D533" t="str">
        <f t="shared" si="19"/>
        <v>()</v>
      </c>
      <c r="E533" s="262"/>
      <c r="F533" s="60" t="e">
        <f t="shared" si="20"/>
        <v>#N/A</v>
      </c>
      <c r="G533" s="262"/>
      <c r="H533" s="262"/>
      <c r="T533" t="str">
        <f t="shared" si="21"/>
        <v/>
      </c>
      <c r="U533" s="23"/>
      <c r="V533" s="23"/>
      <c r="W533" s="23"/>
    </row>
    <row r="534" spans="1:23">
      <c r="A534" s="19">
        <v>2533</v>
      </c>
      <c r="B534" s="7" t="s">
        <v>580</v>
      </c>
      <c r="C534" s="262"/>
      <c r="D534" t="str">
        <f t="shared" si="19"/>
        <v>()</v>
      </c>
      <c r="E534" s="262"/>
      <c r="F534" s="60" t="e">
        <f t="shared" si="20"/>
        <v>#N/A</v>
      </c>
      <c r="G534" s="262"/>
      <c r="H534" s="262"/>
      <c r="T534" t="str">
        <f t="shared" si="21"/>
        <v/>
      </c>
      <c r="U534" s="23"/>
      <c r="V534" s="23"/>
      <c r="W534" s="23"/>
    </row>
    <row r="535" spans="1:23">
      <c r="A535" s="19">
        <v>2534</v>
      </c>
      <c r="B535" s="7" t="s">
        <v>581</v>
      </c>
      <c r="C535" s="262"/>
      <c r="D535" t="str">
        <f t="shared" si="19"/>
        <v>()</v>
      </c>
      <c r="E535" s="262"/>
      <c r="F535" s="60" t="e">
        <f t="shared" si="20"/>
        <v>#N/A</v>
      </c>
      <c r="G535" s="262"/>
      <c r="H535" s="262"/>
      <c r="T535" t="str">
        <f t="shared" si="21"/>
        <v/>
      </c>
      <c r="U535" s="23"/>
      <c r="V535" s="23"/>
      <c r="W535" s="23"/>
    </row>
    <row r="536" spans="1:23">
      <c r="A536" s="19">
        <v>2535</v>
      </c>
      <c r="B536" s="7" t="s">
        <v>582</v>
      </c>
      <c r="C536" s="262"/>
      <c r="D536" t="str">
        <f t="shared" si="19"/>
        <v>()</v>
      </c>
      <c r="E536" s="262"/>
      <c r="F536" s="60" t="e">
        <f t="shared" si="20"/>
        <v>#N/A</v>
      </c>
      <c r="G536" s="262"/>
      <c r="H536" s="262"/>
      <c r="T536" t="str">
        <f t="shared" si="21"/>
        <v/>
      </c>
      <c r="U536" s="23"/>
      <c r="V536" s="23"/>
      <c r="W536" s="23"/>
    </row>
    <row r="537" spans="1:23">
      <c r="A537" s="19">
        <v>2536</v>
      </c>
      <c r="B537" s="7" t="s">
        <v>583</v>
      </c>
      <c r="C537" s="262"/>
      <c r="D537" t="str">
        <f t="shared" si="19"/>
        <v>()</v>
      </c>
      <c r="E537" s="262"/>
      <c r="F537" s="60" t="e">
        <f t="shared" si="20"/>
        <v>#N/A</v>
      </c>
      <c r="G537" s="262"/>
      <c r="H537" s="262"/>
      <c r="T537" t="str">
        <f t="shared" si="21"/>
        <v/>
      </c>
      <c r="U537" s="23"/>
      <c r="V537" s="23"/>
      <c r="W537" s="23"/>
    </row>
    <row r="538" spans="1:23">
      <c r="A538" s="19">
        <v>2537</v>
      </c>
      <c r="B538" s="7" t="s">
        <v>584</v>
      </c>
      <c r="C538" s="262"/>
      <c r="D538" t="str">
        <f t="shared" si="19"/>
        <v>()</v>
      </c>
      <c r="E538" s="262"/>
      <c r="F538" s="60" t="e">
        <f t="shared" si="20"/>
        <v>#N/A</v>
      </c>
      <c r="G538" s="262"/>
      <c r="H538" s="262"/>
      <c r="T538" t="str">
        <f t="shared" si="21"/>
        <v/>
      </c>
      <c r="U538" s="23"/>
      <c r="V538" s="23"/>
      <c r="W538" s="23"/>
    </row>
    <row r="539" spans="1:23">
      <c r="A539" s="19">
        <v>2538</v>
      </c>
      <c r="B539" s="7" t="s">
        <v>585</v>
      </c>
      <c r="C539" s="262"/>
      <c r="D539" t="str">
        <f t="shared" si="19"/>
        <v>()</v>
      </c>
      <c r="E539" s="262"/>
      <c r="F539" s="60" t="e">
        <f t="shared" si="20"/>
        <v>#N/A</v>
      </c>
      <c r="G539" s="262"/>
      <c r="H539" s="262"/>
      <c r="T539" t="str">
        <f t="shared" si="21"/>
        <v/>
      </c>
      <c r="U539" s="23"/>
      <c r="V539" s="23"/>
      <c r="W539" s="23"/>
    </row>
    <row r="540" spans="1:23">
      <c r="A540" s="19">
        <v>2539</v>
      </c>
      <c r="B540" s="7" t="s">
        <v>586</v>
      </c>
      <c r="C540" s="262"/>
      <c r="D540" t="str">
        <f t="shared" si="19"/>
        <v>()</v>
      </c>
      <c r="E540" s="262"/>
      <c r="F540" s="60" t="e">
        <f t="shared" si="20"/>
        <v>#N/A</v>
      </c>
      <c r="G540" s="262"/>
      <c r="H540" s="262"/>
      <c r="T540" t="str">
        <f t="shared" si="21"/>
        <v/>
      </c>
      <c r="U540" s="23"/>
      <c r="V540" s="23"/>
      <c r="W540" s="23"/>
    </row>
    <row r="541" spans="1:23">
      <c r="A541" s="19">
        <v>2540</v>
      </c>
      <c r="B541" s="7" t="s">
        <v>587</v>
      </c>
      <c r="C541" s="262"/>
      <c r="D541" t="str">
        <f t="shared" si="19"/>
        <v>()</v>
      </c>
      <c r="E541" s="262"/>
      <c r="F541" s="60" t="e">
        <f t="shared" si="20"/>
        <v>#N/A</v>
      </c>
      <c r="G541" s="262"/>
      <c r="H541" s="262"/>
      <c r="T541" t="str">
        <f t="shared" si="21"/>
        <v/>
      </c>
      <c r="U541" s="23"/>
      <c r="V541" s="23"/>
      <c r="W541" s="23"/>
    </row>
    <row r="542" spans="1:23">
      <c r="A542" s="19">
        <v>2541</v>
      </c>
      <c r="B542" s="7" t="s">
        <v>588</v>
      </c>
      <c r="C542" s="262"/>
      <c r="D542" t="str">
        <f t="shared" si="19"/>
        <v>()</v>
      </c>
      <c r="E542" s="262"/>
      <c r="F542" s="60" t="e">
        <f t="shared" si="20"/>
        <v>#N/A</v>
      </c>
      <c r="G542" s="262"/>
      <c r="H542" s="262"/>
      <c r="T542" t="str">
        <f t="shared" si="21"/>
        <v/>
      </c>
      <c r="U542" s="23"/>
      <c r="V542" s="23"/>
      <c r="W542" s="23"/>
    </row>
    <row r="543" spans="1:23">
      <c r="A543" s="19">
        <v>2542</v>
      </c>
      <c r="B543" s="7" t="s">
        <v>589</v>
      </c>
      <c r="C543" s="262"/>
      <c r="D543" t="str">
        <f t="shared" si="19"/>
        <v>()</v>
      </c>
      <c r="E543" s="262"/>
      <c r="F543" s="60" t="e">
        <f t="shared" si="20"/>
        <v>#N/A</v>
      </c>
      <c r="G543" s="262"/>
      <c r="H543" s="262"/>
      <c r="T543" t="str">
        <f t="shared" si="21"/>
        <v/>
      </c>
      <c r="U543" s="23"/>
      <c r="V543" s="23"/>
      <c r="W543" s="23"/>
    </row>
    <row r="544" spans="1:23">
      <c r="A544" s="19">
        <v>2543</v>
      </c>
      <c r="B544" s="7" t="s">
        <v>590</v>
      </c>
      <c r="C544" s="262"/>
      <c r="D544" t="str">
        <f t="shared" si="19"/>
        <v>()</v>
      </c>
      <c r="E544" s="262"/>
      <c r="F544" s="60" t="e">
        <f t="shared" si="20"/>
        <v>#N/A</v>
      </c>
      <c r="G544" s="262"/>
      <c r="H544" s="262"/>
      <c r="T544" t="str">
        <f t="shared" si="21"/>
        <v/>
      </c>
      <c r="U544" s="23"/>
      <c r="V544" s="23"/>
      <c r="W544" s="23"/>
    </row>
    <row r="545" spans="1:23">
      <c r="A545" s="19">
        <v>2544</v>
      </c>
      <c r="B545" s="7" t="s">
        <v>591</v>
      </c>
      <c r="C545" s="262"/>
      <c r="D545" t="str">
        <f t="shared" si="19"/>
        <v>()</v>
      </c>
      <c r="E545" s="262"/>
      <c r="F545" s="60" t="e">
        <f t="shared" si="20"/>
        <v>#N/A</v>
      </c>
      <c r="G545" s="262"/>
      <c r="H545" s="262"/>
      <c r="T545" t="str">
        <f t="shared" si="21"/>
        <v/>
      </c>
      <c r="U545" s="23"/>
      <c r="V545" s="23"/>
      <c r="W545" s="23"/>
    </row>
    <row r="546" spans="1:23">
      <c r="A546" s="19">
        <v>2545</v>
      </c>
      <c r="B546" s="7" t="s">
        <v>592</v>
      </c>
      <c r="C546" s="262"/>
      <c r="D546" t="str">
        <f t="shared" si="19"/>
        <v>()</v>
      </c>
      <c r="E546" s="262"/>
      <c r="F546" s="60" t="e">
        <f t="shared" si="20"/>
        <v>#N/A</v>
      </c>
      <c r="G546" s="262"/>
      <c r="H546" s="262"/>
      <c r="S546" s="261"/>
      <c r="T546" t="str">
        <f t="shared" si="21"/>
        <v/>
      </c>
      <c r="U546" s="262"/>
      <c r="V546" s="262"/>
      <c r="W546" s="262"/>
    </row>
    <row r="547" spans="1:23">
      <c r="A547" s="19">
        <v>2546</v>
      </c>
      <c r="B547" s="7" t="s">
        <v>593</v>
      </c>
      <c r="D547" t="str">
        <f t="shared" si="19"/>
        <v>()</v>
      </c>
      <c r="F547" s="60" t="e">
        <f t="shared" si="20"/>
        <v>#N/A</v>
      </c>
      <c r="G547" s="23"/>
    </row>
    <row r="548" spans="1:23">
      <c r="A548" s="19">
        <v>2547</v>
      </c>
      <c r="B548" s="7" t="s">
        <v>594</v>
      </c>
      <c r="D548" t="str">
        <f t="shared" si="19"/>
        <v>()</v>
      </c>
      <c r="F548" s="60" t="e">
        <f t="shared" si="20"/>
        <v>#N/A</v>
      </c>
      <c r="G548" s="23"/>
    </row>
    <row r="549" spans="1:23">
      <c r="A549" s="19">
        <v>2548</v>
      </c>
      <c r="B549" s="7" t="s">
        <v>595</v>
      </c>
      <c r="D549" t="str">
        <f t="shared" si="19"/>
        <v>()</v>
      </c>
      <c r="F549" s="60" t="e">
        <f t="shared" si="20"/>
        <v>#N/A</v>
      </c>
      <c r="G549" s="23"/>
    </row>
    <row r="550" spans="1:23">
      <c r="A550" s="19">
        <v>2549</v>
      </c>
      <c r="B550" s="7" t="s">
        <v>596</v>
      </c>
      <c r="D550" t="str">
        <f t="shared" si="19"/>
        <v>()</v>
      </c>
      <c r="F550" s="60" t="e">
        <f t="shared" si="20"/>
        <v>#N/A</v>
      </c>
      <c r="G550" s="23"/>
    </row>
    <row r="551" spans="1:23">
      <c r="A551" s="19">
        <v>2550</v>
      </c>
      <c r="B551" s="7" t="s">
        <v>597</v>
      </c>
      <c r="D551" t="str">
        <f t="shared" si="19"/>
        <v>()</v>
      </c>
      <c r="F551" s="60" t="e">
        <f t="shared" si="20"/>
        <v>#N/A</v>
      </c>
      <c r="G551" s="23"/>
    </row>
    <row r="552" spans="1:23">
      <c r="A552" s="19">
        <v>2551</v>
      </c>
      <c r="B552" s="7" t="s">
        <v>598</v>
      </c>
      <c r="D552" t="str">
        <f t="shared" si="19"/>
        <v>()</v>
      </c>
      <c r="F552" s="60" t="e">
        <f t="shared" si="20"/>
        <v>#N/A</v>
      </c>
      <c r="G552" s="23"/>
    </row>
    <row r="553" spans="1:23">
      <c r="A553" s="19">
        <v>2552</v>
      </c>
      <c r="B553" s="7" t="s">
        <v>599</v>
      </c>
      <c r="D553" t="str">
        <f t="shared" si="19"/>
        <v>()</v>
      </c>
      <c r="F553" s="60" t="e">
        <f t="shared" si="20"/>
        <v>#N/A</v>
      </c>
      <c r="G553" s="23"/>
    </row>
    <row r="554" spans="1:23">
      <c r="A554" s="19">
        <v>2553</v>
      </c>
      <c r="B554" s="7" t="s">
        <v>600</v>
      </c>
      <c r="D554" t="str">
        <f t="shared" si="19"/>
        <v>()</v>
      </c>
      <c r="F554" s="60" t="e">
        <f t="shared" si="20"/>
        <v>#N/A</v>
      </c>
      <c r="G554" s="23"/>
    </row>
    <row r="555" spans="1:23">
      <c r="A555" s="19">
        <v>2554</v>
      </c>
      <c r="B555" s="7" t="s">
        <v>601</v>
      </c>
      <c r="D555" t="str">
        <f t="shared" si="19"/>
        <v>()</v>
      </c>
      <c r="F555" s="60" t="e">
        <f t="shared" si="20"/>
        <v>#N/A</v>
      </c>
      <c r="G555" s="23"/>
    </row>
    <row r="556" spans="1:23">
      <c r="A556" s="19">
        <v>2555</v>
      </c>
      <c r="B556" s="7" t="s">
        <v>602</v>
      </c>
      <c r="D556" t="str">
        <f t="shared" si="19"/>
        <v>()</v>
      </c>
      <c r="F556" s="60" t="e">
        <f t="shared" si="20"/>
        <v>#N/A</v>
      </c>
      <c r="G556" s="23"/>
    </row>
    <row r="557" spans="1:23">
      <c r="A557" s="19">
        <v>2556</v>
      </c>
      <c r="B557" s="7" t="s">
        <v>603</v>
      </c>
      <c r="D557" t="str">
        <f t="shared" si="19"/>
        <v>()</v>
      </c>
      <c r="F557" s="60" t="e">
        <f t="shared" si="20"/>
        <v>#N/A</v>
      </c>
      <c r="G557" s="23"/>
    </row>
    <row r="558" spans="1:23">
      <c r="A558" s="19">
        <v>2557</v>
      </c>
      <c r="B558" s="7" t="s">
        <v>604</v>
      </c>
      <c r="C558" s="23"/>
      <c r="D558" t="str">
        <f t="shared" si="19"/>
        <v>()</v>
      </c>
      <c r="E558" s="23"/>
      <c r="F558" s="60" t="e">
        <f t="shared" si="20"/>
        <v>#N/A</v>
      </c>
    </row>
    <row r="559" spans="1:23">
      <c r="A559" s="19">
        <v>2558</v>
      </c>
      <c r="B559" s="7" t="s">
        <v>605</v>
      </c>
      <c r="C559" s="23"/>
      <c r="D559" t="str">
        <f t="shared" si="19"/>
        <v>()</v>
      </c>
      <c r="E559" s="23"/>
      <c r="F559" s="60" t="e">
        <f t="shared" si="20"/>
        <v>#N/A</v>
      </c>
    </row>
    <row r="560" spans="1:23">
      <c r="A560" s="19">
        <v>2559</v>
      </c>
      <c r="B560" s="7" t="s">
        <v>606</v>
      </c>
      <c r="C560" s="23"/>
      <c r="D560" t="str">
        <f t="shared" si="19"/>
        <v>()</v>
      </c>
      <c r="E560" s="23"/>
      <c r="F560" s="60" t="e">
        <f t="shared" si="20"/>
        <v>#N/A</v>
      </c>
    </row>
    <row r="561" spans="1:1">
      <c r="A561" s="19">
        <v>2560</v>
      </c>
    </row>
    <row r="562" spans="1:1">
      <c r="A562" s="19">
        <v>2561</v>
      </c>
    </row>
    <row r="563" spans="1:1">
      <c r="A563" s="19">
        <v>2562</v>
      </c>
    </row>
    <row r="564" spans="1:1">
      <c r="A564" s="19">
        <v>2563</v>
      </c>
    </row>
    <row r="565" spans="1:1">
      <c r="A565" s="19">
        <v>2564</v>
      </c>
    </row>
    <row r="566" spans="1:1">
      <c r="A566" s="19">
        <v>2565</v>
      </c>
    </row>
    <row r="567" spans="1:1">
      <c r="A567" s="19">
        <v>2566</v>
      </c>
    </row>
    <row r="568" spans="1:1">
      <c r="A568" s="19">
        <v>2567</v>
      </c>
    </row>
    <row r="569" spans="1:1">
      <c r="A569" s="19">
        <v>2568</v>
      </c>
    </row>
    <row r="570" spans="1:1">
      <c r="A570" s="19">
        <v>2569</v>
      </c>
    </row>
    <row r="571" spans="1:1">
      <c r="A571" s="19">
        <v>2570</v>
      </c>
    </row>
    <row r="572" spans="1:1">
      <c r="A572" s="19">
        <v>2571</v>
      </c>
    </row>
    <row r="573" spans="1:1">
      <c r="A573" s="19">
        <v>2572</v>
      </c>
    </row>
    <row r="574" spans="1:1">
      <c r="A574" s="19">
        <v>2573</v>
      </c>
    </row>
    <row r="575" spans="1:1">
      <c r="A575" s="19">
        <v>2574</v>
      </c>
    </row>
    <row r="576" spans="1:1">
      <c r="A576" s="19">
        <v>2575</v>
      </c>
    </row>
    <row r="577" spans="1:1">
      <c r="A577" s="19">
        <v>2576</v>
      </c>
    </row>
    <row r="578" spans="1:1">
      <c r="A578" s="19">
        <v>2577</v>
      </c>
    </row>
    <row r="579" spans="1:1">
      <c r="A579" s="19">
        <v>2578</v>
      </c>
    </row>
    <row r="580" spans="1:1">
      <c r="A580" s="19">
        <v>2579</v>
      </c>
    </row>
    <row r="581" spans="1:1">
      <c r="A581" s="19">
        <v>2580</v>
      </c>
    </row>
    <row r="582" spans="1:1">
      <c r="A582" s="19">
        <v>2581</v>
      </c>
    </row>
    <row r="583" spans="1:1">
      <c r="A583" s="19">
        <v>2582</v>
      </c>
    </row>
    <row r="584" spans="1:1">
      <c r="A584" s="19">
        <v>2583</v>
      </c>
    </row>
    <row r="585" spans="1:1">
      <c r="A585" s="19">
        <v>2584</v>
      </c>
    </row>
    <row r="586" spans="1:1">
      <c r="A586" s="19">
        <v>2585</v>
      </c>
    </row>
    <row r="587" spans="1:1">
      <c r="A587" s="19">
        <v>2586</v>
      </c>
    </row>
    <row r="588" spans="1:1">
      <c r="A588" s="19">
        <v>2587</v>
      </c>
    </row>
    <row r="589" spans="1:1">
      <c r="A589" s="19">
        <v>2588</v>
      </c>
    </row>
    <row r="590" spans="1:1">
      <c r="A590" s="19">
        <v>2589</v>
      </c>
    </row>
    <row r="591" spans="1:1">
      <c r="A591" s="19">
        <v>2590</v>
      </c>
    </row>
    <row r="592" spans="1:1">
      <c r="A592" s="19">
        <v>2591</v>
      </c>
    </row>
    <row r="593" spans="1:1">
      <c r="A593" s="19">
        <v>2592</v>
      </c>
    </row>
    <row r="594" spans="1:1">
      <c r="A594" s="19">
        <v>2593</v>
      </c>
    </row>
    <row r="595" spans="1:1">
      <c r="A595" s="19">
        <v>2594</v>
      </c>
    </row>
    <row r="596" spans="1:1">
      <c r="A596" s="19">
        <v>2595</v>
      </c>
    </row>
    <row r="597" spans="1:1">
      <c r="A597" s="19">
        <v>2596</v>
      </c>
    </row>
    <row r="598" spans="1:1">
      <c r="A598" s="19">
        <v>2597</v>
      </c>
    </row>
    <row r="599" spans="1:1">
      <c r="A599" s="19">
        <v>2598</v>
      </c>
    </row>
    <row r="600" spans="1:1">
      <c r="A600" s="19">
        <v>2599</v>
      </c>
    </row>
    <row r="601" spans="1:1">
      <c r="A601" s="19">
        <v>2600</v>
      </c>
    </row>
    <row r="602" spans="1:1">
      <c r="A602" s="19">
        <v>2601</v>
      </c>
    </row>
    <row r="603" spans="1:1">
      <c r="A603" s="19">
        <v>2602</v>
      </c>
    </row>
    <row r="604" spans="1:1">
      <c r="A604" s="19">
        <v>2603</v>
      </c>
    </row>
    <row r="605" spans="1:1">
      <c r="A605" s="19">
        <v>2604</v>
      </c>
    </row>
    <row r="606" spans="1:1">
      <c r="A606" s="19">
        <v>2605</v>
      </c>
    </row>
    <row r="607" spans="1:1">
      <c r="A607" s="19">
        <v>2606</v>
      </c>
    </row>
    <row r="608" spans="1:1">
      <c r="A608" s="19">
        <v>2607</v>
      </c>
    </row>
    <row r="609" spans="1:1">
      <c r="A609" s="19">
        <v>2608</v>
      </c>
    </row>
    <row r="610" spans="1:1">
      <c r="A610" s="19">
        <v>2609</v>
      </c>
    </row>
    <row r="611" spans="1:1">
      <c r="A611" s="19">
        <v>2610</v>
      </c>
    </row>
    <row r="612" spans="1:1">
      <c r="A612" s="19">
        <v>2611</v>
      </c>
    </row>
    <row r="613" spans="1:1">
      <c r="A613" s="19">
        <v>2612</v>
      </c>
    </row>
    <row r="614" spans="1:1">
      <c r="A614" s="19">
        <v>2613</v>
      </c>
    </row>
    <row r="615" spans="1:1">
      <c r="A615" s="19">
        <v>2614</v>
      </c>
    </row>
    <row r="616" spans="1:1">
      <c r="A616" s="19">
        <v>2615</v>
      </c>
    </row>
    <row r="617" spans="1:1">
      <c r="A617" s="19">
        <v>2616</v>
      </c>
    </row>
    <row r="618" spans="1:1">
      <c r="A618" s="19">
        <v>2617</v>
      </c>
    </row>
    <row r="619" spans="1:1">
      <c r="A619" s="19">
        <v>2618</v>
      </c>
    </row>
    <row r="620" spans="1:1">
      <c r="A620" s="19">
        <v>2619</v>
      </c>
    </row>
    <row r="621" spans="1:1">
      <c r="A621" s="19">
        <v>2620</v>
      </c>
    </row>
    <row r="622" spans="1:1">
      <c r="A622" s="19">
        <v>2621</v>
      </c>
    </row>
    <row r="623" spans="1:1">
      <c r="A623" s="19">
        <v>2622</v>
      </c>
    </row>
    <row r="624" spans="1:1">
      <c r="A624" s="19">
        <v>2623</v>
      </c>
    </row>
    <row r="625" spans="1:1">
      <c r="A625" s="19">
        <v>2624</v>
      </c>
    </row>
    <row r="626" spans="1:1">
      <c r="A626" s="19">
        <v>2625</v>
      </c>
    </row>
    <row r="627" spans="1:1">
      <c r="A627" s="19">
        <v>2626</v>
      </c>
    </row>
    <row r="628" spans="1:1">
      <c r="A628" s="19">
        <v>2627</v>
      </c>
    </row>
    <row r="629" spans="1:1">
      <c r="A629" s="19">
        <v>2628</v>
      </c>
    </row>
    <row r="630" spans="1:1">
      <c r="A630" s="19">
        <v>2629</v>
      </c>
    </row>
    <row r="631" spans="1:1">
      <c r="A631" s="19">
        <v>2630</v>
      </c>
    </row>
    <row r="632" spans="1:1">
      <c r="A632" s="19">
        <v>2631</v>
      </c>
    </row>
    <row r="633" spans="1:1">
      <c r="A633" s="19">
        <v>2632</v>
      </c>
    </row>
    <row r="634" spans="1:1">
      <c r="A634" s="19">
        <v>2633</v>
      </c>
    </row>
    <row r="635" spans="1:1">
      <c r="A635" s="19">
        <v>2634</v>
      </c>
    </row>
    <row r="636" spans="1:1">
      <c r="A636" s="19">
        <v>2635</v>
      </c>
    </row>
    <row r="637" spans="1:1">
      <c r="A637" s="19">
        <v>2636</v>
      </c>
    </row>
    <row r="638" spans="1:1">
      <c r="A638" s="19">
        <v>2637</v>
      </c>
    </row>
    <row r="639" spans="1:1">
      <c r="A639" s="19">
        <v>2638</v>
      </c>
    </row>
    <row r="640" spans="1:1">
      <c r="A640" s="19">
        <v>2639</v>
      </c>
    </row>
    <row r="641" spans="1:1">
      <c r="A641" s="19">
        <v>2640</v>
      </c>
    </row>
    <row r="642" spans="1:1">
      <c r="A642" s="19">
        <v>2641</v>
      </c>
    </row>
    <row r="643" spans="1:1">
      <c r="A643" s="19">
        <v>2642</v>
      </c>
    </row>
    <row r="644" spans="1:1">
      <c r="A644" s="19">
        <v>2643</v>
      </c>
    </row>
    <row r="645" spans="1:1">
      <c r="A645" s="19">
        <v>2644</v>
      </c>
    </row>
    <row r="646" spans="1:1">
      <c r="A646" s="19">
        <v>2645</v>
      </c>
    </row>
    <row r="647" spans="1:1">
      <c r="A647" s="19">
        <v>2646</v>
      </c>
    </row>
    <row r="648" spans="1:1">
      <c r="A648" s="19">
        <v>2647</v>
      </c>
    </row>
    <row r="649" spans="1:1">
      <c r="A649" s="19">
        <v>2648</v>
      </c>
    </row>
    <row r="650" spans="1:1">
      <c r="A650" s="19">
        <v>2649</v>
      </c>
    </row>
    <row r="651" spans="1:1">
      <c r="A651" s="19">
        <v>2650</v>
      </c>
    </row>
    <row r="652" spans="1:1">
      <c r="A652" s="19">
        <v>2651</v>
      </c>
    </row>
    <row r="653" spans="1:1">
      <c r="A653" s="19">
        <v>2652</v>
      </c>
    </row>
    <row r="654" spans="1:1">
      <c r="A654" s="19">
        <v>2653</v>
      </c>
    </row>
    <row r="655" spans="1:1">
      <c r="A655" s="19">
        <v>2654</v>
      </c>
    </row>
    <row r="656" spans="1:1">
      <c r="A656" s="19">
        <v>2655</v>
      </c>
    </row>
    <row r="657" spans="1:1">
      <c r="A657" s="19">
        <v>2656</v>
      </c>
    </row>
    <row r="658" spans="1:1">
      <c r="A658" s="19">
        <v>2657</v>
      </c>
    </row>
    <row r="659" spans="1:1">
      <c r="A659" s="19">
        <v>2658</v>
      </c>
    </row>
    <row r="660" spans="1:1">
      <c r="A660" s="19">
        <v>2659</v>
      </c>
    </row>
    <row r="661" spans="1:1">
      <c r="A661" s="19">
        <v>2660</v>
      </c>
    </row>
    <row r="662" spans="1:1">
      <c r="A662" s="19">
        <v>2661</v>
      </c>
    </row>
    <row r="663" spans="1:1">
      <c r="A663" s="19">
        <v>2662</v>
      </c>
    </row>
    <row r="664" spans="1:1">
      <c r="A664" s="19">
        <v>2663</v>
      </c>
    </row>
    <row r="665" spans="1:1">
      <c r="A665" s="19">
        <v>2664</v>
      </c>
    </row>
    <row r="666" spans="1:1">
      <c r="A666" s="19">
        <v>2665</v>
      </c>
    </row>
    <row r="667" spans="1:1">
      <c r="A667" s="19">
        <v>2666</v>
      </c>
    </row>
    <row r="668" spans="1:1">
      <c r="A668" s="19">
        <v>2667</v>
      </c>
    </row>
    <row r="669" spans="1:1">
      <c r="A669" s="19">
        <v>2668</v>
      </c>
    </row>
    <row r="670" spans="1:1">
      <c r="A670" s="19">
        <v>2669</v>
      </c>
    </row>
    <row r="671" spans="1:1">
      <c r="A671" s="19">
        <v>2670</v>
      </c>
    </row>
    <row r="672" spans="1:1">
      <c r="A672" s="19">
        <v>2671</v>
      </c>
    </row>
    <row r="673" spans="1:1">
      <c r="A673" s="19">
        <v>2672</v>
      </c>
    </row>
    <row r="674" spans="1:1">
      <c r="A674" s="19">
        <v>2673</v>
      </c>
    </row>
    <row r="675" spans="1:1">
      <c r="A675" s="19">
        <v>2674</v>
      </c>
    </row>
    <row r="676" spans="1:1">
      <c r="A676" s="19">
        <v>2675</v>
      </c>
    </row>
    <row r="677" spans="1:1">
      <c r="A677" s="19">
        <v>2676</v>
      </c>
    </row>
    <row r="678" spans="1:1">
      <c r="A678" s="19">
        <v>2677</v>
      </c>
    </row>
    <row r="679" spans="1:1">
      <c r="A679" s="19">
        <v>2678</v>
      </c>
    </row>
    <row r="680" spans="1:1">
      <c r="A680" s="19">
        <v>2679</v>
      </c>
    </row>
    <row r="681" spans="1:1">
      <c r="A681" s="19">
        <v>2680</v>
      </c>
    </row>
    <row r="682" spans="1:1">
      <c r="A682" s="19">
        <v>2681</v>
      </c>
    </row>
    <row r="683" spans="1:1">
      <c r="A683" s="19">
        <v>2682</v>
      </c>
    </row>
    <row r="684" spans="1:1">
      <c r="A684" s="19">
        <v>2683</v>
      </c>
    </row>
    <row r="685" spans="1:1">
      <c r="A685" s="19">
        <v>2684</v>
      </c>
    </row>
    <row r="686" spans="1:1">
      <c r="A686" s="19">
        <v>2685</v>
      </c>
    </row>
    <row r="687" spans="1:1">
      <c r="A687" s="19">
        <v>2686</v>
      </c>
    </row>
    <row r="688" spans="1:1">
      <c r="A688" s="19">
        <v>2687</v>
      </c>
    </row>
    <row r="689" spans="1:1">
      <c r="A689" s="19">
        <v>2688</v>
      </c>
    </row>
    <row r="690" spans="1:1">
      <c r="A690" s="19">
        <v>2689</v>
      </c>
    </row>
    <row r="691" spans="1:1">
      <c r="A691" s="19">
        <v>2690</v>
      </c>
    </row>
    <row r="692" spans="1:1">
      <c r="A692" s="19">
        <v>2691</v>
      </c>
    </row>
    <row r="693" spans="1:1">
      <c r="A693" s="19">
        <v>2692</v>
      </c>
    </row>
    <row r="694" spans="1:1">
      <c r="A694" s="19">
        <v>2693</v>
      </c>
    </row>
    <row r="695" spans="1:1">
      <c r="A695" s="19">
        <v>2694</v>
      </c>
    </row>
    <row r="696" spans="1:1">
      <c r="A696" s="19">
        <v>2695</v>
      </c>
    </row>
    <row r="697" spans="1:1">
      <c r="A697" s="19">
        <v>2696</v>
      </c>
    </row>
    <row r="698" spans="1:1">
      <c r="A698" s="19">
        <v>2697</v>
      </c>
    </row>
    <row r="699" spans="1:1">
      <c r="A699" s="19">
        <v>2698</v>
      </c>
    </row>
    <row r="700" spans="1:1">
      <c r="A700" s="19">
        <v>2699</v>
      </c>
    </row>
    <row r="701" spans="1:1">
      <c r="A701" s="19">
        <v>2700</v>
      </c>
    </row>
    <row r="702" spans="1:1">
      <c r="A702" s="19">
        <v>2701</v>
      </c>
    </row>
    <row r="703" spans="1:1">
      <c r="A703" s="19">
        <v>2702</v>
      </c>
    </row>
    <row r="704" spans="1:1">
      <c r="A704" s="19">
        <v>2703</v>
      </c>
    </row>
    <row r="705" spans="1:1">
      <c r="A705" s="19">
        <v>2704</v>
      </c>
    </row>
    <row r="706" spans="1:1">
      <c r="A706" s="19">
        <v>2705</v>
      </c>
    </row>
    <row r="707" spans="1:1">
      <c r="A707" s="19">
        <v>2706</v>
      </c>
    </row>
    <row r="708" spans="1:1">
      <c r="A708" s="19">
        <v>2707</v>
      </c>
    </row>
    <row r="709" spans="1:1">
      <c r="A709" s="19">
        <v>2708</v>
      </c>
    </row>
    <row r="710" spans="1:1">
      <c r="A710" s="19">
        <v>2709</v>
      </c>
    </row>
    <row r="711" spans="1:1">
      <c r="A711" s="19">
        <v>2710</v>
      </c>
    </row>
    <row r="712" spans="1:1">
      <c r="A712" s="19">
        <v>2711</v>
      </c>
    </row>
    <row r="713" spans="1:1">
      <c r="A713" s="19">
        <v>2712</v>
      </c>
    </row>
    <row r="714" spans="1:1">
      <c r="A714" s="19">
        <v>2713</v>
      </c>
    </row>
    <row r="715" spans="1:1">
      <c r="A715" s="19">
        <v>2714</v>
      </c>
    </row>
    <row r="716" spans="1:1">
      <c r="A716" s="19">
        <v>2715</v>
      </c>
    </row>
    <row r="717" spans="1:1">
      <c r="A717" s="19">
        <v>2716</v>
      </c>
    </row>
    <row r="718" spans="1:1">
      <c r="A718" s="19">
        <v>2717</v>
      </c>
    </row>
    <row r="719" spans="1:1">
      <c r="A719" s="19">
        <v>2718</v>
      </c>
    </row>
    <row r="720" spans="1:1">
      <c r="A720" s="19">
        <v>2719</v>
      </c>
    </row>
    <row r="721" spans="1:1">
      <c r="A721" s="19">
        <v>2720</v>
      </c>
    </row>
    <row r="722" spans="1:1">
      <c r="A722" s="19">
        <v>2721</v>
      </c>
    </row>
    <row r="723" spans="1:1">
      <c r="A723" s="19">
        <v>2722</v>
      </c>
    </row>
    <row r="724" spans="1:1">
      <c r="A724" s="19">
        <v>2723</v>
      </c>
    </row>
    <row r="725" spans="1:1">
      <c r="A725" s="19">
        <v>2724</v>
      </c>
    </row>
    <row r="726" spans="1:1">
      <c r="A726" s="19">
        <v>2725</v>
      </c>
    </row>
    <row r="727" spans="1:1">
      <c r="A727" s="19">
        <v>2726</v>
      </c>
    </row>
    <row r="728" spans="1:1">
      <c r="A728" s="19">
        <v>2727</v>
      </c>
    </row>
    <row r="729" spans="1:1">
      <c r="A729" s="19">
        <v>2728</v>
      </c>
    </row>
    <row r="730" spans="1:1">
      <c r="A730" s="19">
        <v>2729</v>
      </c>
    </row>
    <row r="731" spans="1:1">
      <c r="A731" s="19">
        <v>2730</v>
      </c>
    </row>
    <row r="732" spans="1:1">
      <c r="A732" s="19">
        <v>2731</v>
      </c>
    </row>
    <row r="733" spans="1:1">
      <c r="A733" s="19">
        <v>2732</v>
      </c>
    </row>
    <row r="734" spans="1:1">
      <c r="A734" s="19">
        <v>2733</v>
      </c>
    </row>
    <row r="735" spans="1:1">
      <c r="A735" s="19">
        <v>2734</v>
      </c>
    </row>
    <row r="736" spans="1:1">
      <c r="A736" s="19">
        <v>2735</v>
      </c>
    </row>
    <row r="737" spans="1:1">
      <c r="A737" s="19">
        <v>2736</v>
      </c>
    </row>
    <row r="738" spans="1:1">
      <c r="A738" s="19">
        <v>2737</v>
      </c>
    </row>
    <row r="739" spans="1:1">
      <c r="A739" s="19">
        <v>2738</v>
      </c>
    </row>
    <row r="740" spans="1:1">
      <c r="A740" s="19">
        <v>2739</v>
      </c>
    </row>
    <row r="741" spans="1:1">
      <c r="A741" s="19">
        <v>2740</v>
      </c>
    </row>
    <row r="742" spans="1:1">
      <c r="A742" s="19">
        <v>2741</v>
      </c>
    </row>
    <row r="743" spans="1:1">
      <c r="A743" s="19">
        <v>2742</v>
      </c>
    </row>
    <row r="744" spans="1:1">
      <c r="A744" s="19">
        <v>2743</v>
      </c>
    </row>
    <row r="745" spans="1:1">
      <c r="A745" s="19">
        <v>2744</v>
      </c>
    </row>
    <row r="746" spans="1:1">
      <c r="A746" s="19">
        <v>2745</v>
      </c>
    </row>
    <row r="747" spans="1:1">
      <c r="A747" s="19">
        <v>2746</v>
      </c>
    </row>
    <row r="748" spans="1:1">
      <c r="A748" s="19">
        <v>2747</v>
      </c>
    </row>
    <row r="749" spans="1:1">
      <c r="A749" s="19">
        <v>2748</v>
      </c>
    </row>
    <row r="750" spans="1:1">
      <c r="A750" s="19">
        <v>2749</v>
      </c>
    </row>
    <row r="751" spans="1:1">
      <c r="A751" s="19">
        <v>2750</v>
      </c>
    </row>
    <row r="752" spans="1:1">
      <c r="A752" s="19">
        <v>2751</v>
      </c>
    </row>
    <row r="753" spans="1:1">
      <c r="A753" s="19">
        <v>2752</v>
      </c>
    </row>
    <row r="754" spans="1:1">
      <c r="A754" s="19">
        <v>2753</v>
      </c>
    </row>
    <row r="755" spans="1:1">
      <c r="A755" s="19">
        <v>2754</v>
      </c>
    </row>
    <row r="756" spans="1:1">
      <c r="A756" s="19">
        <v>2755</v>
      </c>
    </row>
    <row r="757" spans="1:1">
      <c r="A757" s="19">
        <v>2756</v>
      </c>
    </row>
    <row r="758" spans="1:1">
      <c r="A758" s="19">
        <v>2757</v>
      </c>
    </row>
    <row r="759" spans="1:1">
      <c r="A759" s="19">
        <v>2758</v>
      </c>
    </row>
    <row r="760" spans="1:1">
      <c r="A760" s="19">
        <v>2759</v>
      </c>
    </row>
    <row r="761" spans="1:1">
      <c r="A761" s="19">
        <v>2760</v>
      </c>
    </row>
    <row r="762" spans="1:1">
      <c r="A762" s="19">
        <v>2761</v>
      </c>
    </row>
    <row r="763" spans="1:1">
      <c r="A763" s="19">
        <v>2762</v>
      </c>
    </row>
    <row r="764" spans="1:1">
      <c r="A764" s="19">
        <v>2763</v>
      </c>
    </row>
    <row r="765" spans="1:1">
      <c r="A765" s="19">
        <v>2764</v>
      </c>
    </row>
    <row r="766" spans="1:1">
      <c r="A766" s="19">
        <v>2765</v>
      </c>
    </row>
    <row r="767" spans="1:1">
      <c r="A767" s="19">
        <v>2766</v>
      </c>
    </row>
    <row r="768" spans="1:1">
      <c r="A768" s="19">
        <v>2767</v>
      </c>
    </row>
    <row r="769" spans="1:1">
      <c r="A769" s="19">
        <v>2768</v>
      </c>
    </row>
    <row r="770" spans="1:1">
      <c r="A770" s="19">
        <v>2769</v>
      </c>
    </row>
    <row r="771" spans="1:1">
      <c r="A771" s="19">
        <v>2770</v>
      </c>
    </row>
    <row r="772" spans="1:1">
      <c r="A772" s="19">
        <v>2771</v>
      </c>
    </row>
    <row r="773" spans="1:1">
      <c r="A773" s="19">
        <v>2772</v>
      </c>
    </row>
    <row r="774" spans="1:1">
      <c r="A774" s="19">
        <v>2773</v>
      </c>
    </row>
    <row r="775" spans="1:1">
      <c r="A775" s="19">
        <v>2774</v>
      </c>
    </row>
    <row r="776" spans="1:1">
      <c r="A776" s="19">
        <v>2775</v>
      </c>
    </row>
    <row r="777" spans="1:1">
      <c r="A777" s="19">
        <v>2776</v>
      </c>
    </row>
    <row r="778" spans="1:1">
      <c r="A778" s="19">
        <v>2777</v>
      </c>
    </row>
    <row r="779" spans="1:1">
      <c r="A779" s="19">
        <v>2778</v>
      </c>
    </row>
    <row r="780" spans="1:1">
      <c r="A780" s="19">
        <v>2779</v>
      </c>
    </row>
    <row r="781" spans="1:1">
      <c r="A781" s="19">
        <v>2780</v>
      </c>
    </row>
    <row r="782" spans="1:1">
      <c r="A782" s="19">
        <v>2781</v>
      </c>
    </row>
    <row r="783" spans="1:1">
      <c r="A783" s="19">
        <v>2782</v>
      </c>
    </row>
    <row r="784" spans="1:1">
      <c r="A784" s="19">
        <v>2783</v>
      </c>
    </row>
    <row r="785" spans="1:1">
      <c r="A785" s="19">
        <v>2784</v>
      </c>
    </row>
    <row r="786" spans="1:1">
      <c r="A786" s="19">
        <v>2785</v>
      </c>
    </row>
    <row r="787" spans="1:1">
      <c r="A787" s="19">
        <v>2786</v>
      </c>
    </row>
    <row r="788" spans="1:1">
      <c r="A788" s="19">
        <v>2787</v>
      </c>
    </row>
    <row r="789" spans="1:1">
      <c r="A789" s="19">
        <v>2788</v>
      </c>
    </row>
    <row r="790" spans="1:1">
      <c r="A790" s="19">
        <v>2789</v>
      </c>
    </row>
    <row r="791" spans="1:1">
      <c r="A791" s="19">
        <v>2790</v>
      </c>
    </row>
    <row r="792" spans="1:1">
      <c r="A792" s="19">
        <v>2791</v>
      </c>
    </row>
    <row r="793" spans="1:1">
      <c r="A793" s="19">
        <v>2792</v>
      </c>
    </row>
    <row r="794" spans="1:1">
      <c r="A794" s="19">
        <v>2793</v>
      </c>
    </row>
    <row r="795" spans="1:1">
      <c r="A795" s="19">
        <v>2794</v>
      </c>
    </row>
    <row r="796" spans="1:1">
      <c r="A796" s="19">
        <v>2795</v>
      </c>
    </row>
    <row r="797" spans="1:1">
      <c r="A797" s="19">
        <v>2796</v>
      </c>
    </row>
    <row r="798" spans="1:1">
      <c r="A798" s="19">
        <v>2797</v>
      </c>
    </row>
    <row r="799" spans="1:1">
      <c r="A799" s="19">
        <v>2798</v>
      </c>
    </row>
    <row r="800" spans="1:1">
      <c r="A800" s="19">
        <v>2799</v>
      </c>
    </row>
    <row r="801" spans="1:1">
      <c r="A801" s="19">
        <v>2800</v>
      </c>
    </row>
    <row r="802" spans="1:1">
      <c r="A802" s="19">
        <v>2801</v>
      </c>
    </row>
    <row r="803" spans="1:1">
      <c r="A803" s="19">
        <v>2802</v>
      </c>
    </row>
    <row r="804" spans="1:1">
      <c r="A804" s="19">
        <v>2803</v>
      </c>
    </row>
    <row r="805" spans="1:1">
      <c r="A805" s="19">
        <v>2804</v>
      </c>
    </row>
    <row r="806" spans="1:1">
      <c r="A806" s="19">
        <v>2805</v>
      </c>
    </row>
    <row r="807" spans="1:1">
      <c r="A807" s="19">
        <v>2806</v>
      </c>
    </row>
    <row r="808" spans="1:1">
      <c r="A808" s="19">
        <v>2807</v>
      </c>
    </row>
    <row r="809" spans="1:1">
      <c r="A809" s="19">
        <v>2808</v>
      </c>
    </row>
    <row r="810" spans="1:1">
      <c r="A810" s="19">
        <v>2809</v>
      </c>
    </row>
    <row r="811" spans="1:1">
      <c r="A811" s="19">
        <v>2810</v>
      </c>
    </row>
    <row r="812" spans="1:1">
      <c r="A812" s="19">
        <v>2811</v>
      </c>
    </row>
    <row r="813" spans="1:1">
      <c r="A813" s="19">
        <v>2812</v>
      </c>
    </row>
    <row r="814" spans="1:1">
      <c r="A814" s="19">
        <v>2813</v>
      </c>
    </row>
    <row r="815" spans="1:1">
      <c r="A815" s="19">
        <v>2814</v>
      </c>
    </row>
    <row r="816" spans="1:1">
      <c r="A816" s="19">
        <v>2815</v>
      </c>
    </row>
    <row r="817" spans="1:1">
      <c r="A817" s="19">
        <v>2816</v>
      </c>
    </row>
    <row r="818" spans="1:1">
      <c r="A818" s="19">
        <v>2817</v>
      </c>
    </row>
    <row r="819" spans="1:1">
      <c r="A819" s="19">
        <v>2818</v>
      </c>
    </row>
    <row r="820" spans="1:1">
      <c r="A820" s="19">
        <v>2819</v>
      </c>
    </row>
    <row r="821" spans="1:1">
      <c r="A821" s="19">
        <v>2820</v>
      </c>
    </row>
    <row r="822" spans="1:1">
      <c r="A822" s="19">
        <v>2821</v>
      </c>
    </row>
    <row r="823" spans="1:1">
      <c r="A823" s="19">
        <v>2822</v>
      </c>
    </row>
    <row r="824" spans="1:1">
      <c r="A824" s="19">
        <v>2823</v>
      </c>
    </row>
    <row r="825" spans="1:1">
      <c r="A825" s="19">
        <v>2824</v>
      </c>
    </row>
    <row r="826" spans="1:1">
      <c r="A826" s="19">
        <v>2825</v>
      </c>
    </row>
    <row r="827" spans="1:1">
      <c r="A827" s="19">
        <v>2826</v>
      </c>
    </row>
    <row r="828" spans="1:1">
      <c r="A828" s="19">
        <v>2827</v>
      </c>
    </row>
    <row r="829" spans="1:1">
      <c r="A829" s="19">
        <v>2828</v>
      </c>
    </row>
    <row r="830" spans="1:1">
      <c r="A830" s="19">
        <v>2829</v>
      </c>
    </row>
    <row r="831" spans="1:1">
      <c r="A831" s="19">
        <v>2830</v>
      </c>
    </row>
    <row r="832" spans="1:1">
      <c r="A832" s="19">
        <v>2831</v>
      </c>
    </row>
    <row r="833" spans="1:1">
      <c r="A833" s="19">
        <v>2832</v>
      </c>
    </row>
    <row r="834" spans="1:1">
      <c r="A834" s="19">
        <v>2833</v>
      </c>
    </row>
    <row r="835" spans="1:1">
      <c r="A835" s="19">
        <v>2834</v>
      </c>
    </row>
    <row r="836" spans="1:1">
      <c r="A836" s="19">
        <v>2835</v>
      </c>
    </row>
    <row r="837" spans="1:1">
      <c r="A837" s="19">
        <v>2836</v>
      </c>
    </row>
    <row r="838" spans="1:1">
      <c r="A838" s="19">
        <v>2837</v>
      </c>
    </row>
    <row r="839" spans="1:1">
      <c r="A839" s="19">
        <v>2838</v>
      </c>
    </row>
    <row r="840" spans="1:1">
      <c r="A840" s="19">
        <v>2839</v>
      </c>
    </row>
    <row r="841" spans="1:1">
      <c r="A841" s="19">
        <v>2840</v>
      </c>
    </row>
    <row r="842" spans="1:1">
      <c r="A842" s="19">
        <v>2841</v>
      </c>
    </row>
    <row r="843" spans="1:1">
      <c r="A843" s="19">
        <v>2842</v>
      </c>
    </row>
    <row r="844" spans="1:1">
      <c r="A844" s="19">
        <v>2843</v>
      </c>
    </row>
    <row r="845" spans="1:1">
      <c r="A845" s="19">
        <v>2844</v>
      </c>
    </row>
    <row r="846" spans="1:1">
      <c r="A846" s="19">
        <v>2845</v>
      </c>
    </row>
    <row r="847" spans="1:1">
      <c r="A847" s="19">
        <v>2846</v>
      </c>
    </row>
    <row r="848" spans="1:1">
      <c r="A848" s="19">
        <v>2847</v>
      </c>
    </row>
    <row r="849" spans="1:1">
      <c r="A849" s="19">
        <v>2848</v>
      </c>
    </row>
    <row r="850" spans="1:1">
      <c r="A850" s="19">
        <v>2849</v>
      </c>
    </row>
    <row r="851" spans="1:1">
      <c r="A851" s="19">
        <v>2850</v>
      </c>
    </row>
    <row r="852" spans="1:1">
      <c r="A852" s="19">
        <v>2851</v>
      </c>
    </row>
    <row r="853" spans="1:1">
      <c r="A853" s="19">
        <v>2852</v>
      </c>
    </row>
    <row r="854" spans="1:1">
      <c r="A854" s="19">
        <v>2853</v>
      </c>
    </row>
    <row r="855" spans="1:1">
      <c r="A855" s="19">
        <v>2854</v>
      </c>
    </row>
    <row r="856" spans="1:1">
      <c r="A856" s="19">
        <v>2855</v>
      </c>
    </row>
    <row r="857" spans="1:1">
      <c r="A857" s="19">
        <v>2856</v>
      </c>
    </row>
    <row r="858" spans="1:1">
      <c r="A858" s="19">
        <v>2857</v>
      </c>
    </row>
    <row r="859" spans="1:1">
      <c r="A859" s="19">
        <v>2858</v>
      </c>
    </row>
    <row r="860" spans="1:1">
      <c r="A860" s="19">
        <v>2859</v>
      </c>
    </row>
    <row r="861" spans="1:1">
      <c r="A861" s="19">
        <v>2860</v>
      </c>
    </row>
    <row r="862" spans="1:1">
      <c r="A862" s="19">
        <v>2861</v>
      </c>
    </row>
    <row r="863" spans="1:1">
      <c r="A863" s="19">
        <v>2862</v>
      </c>
    </row>
    <row r="864" spans="1:1">
      <c r="A864" s="19">
        <v>2863</v>
      </c>
    </row>
    <row r="865" spans="1:1">
      <c r="A865" s="19">
        <v>2864</v>
      </c>
    </row>
    <row r="866" spans="1:1">
      <c r="A866" s="19">
        <v>2865</v>
      </c>
    </row>
    <row r="867" spans="1:1">
      <c r="A867" s="19">
        <v>2866</v>
      </c>
    </row>
    <row r="868" spans="1:1">
      <c r="A868" s="19">
        <v>2867</v>
      </c>
    </row>
    <row r="869" spans="1:1">
      <c r="A869" s="19">
        <v>2868</v>
      </c>
    </row>
    <row r="870" spans="1:1">
      <c r="A870" s="19">
        <v>2869</v>
      </c>
    </row>
    <row r="871" spans="1:1">
      <c r="A871" s="19">
        <v>2870</v>
      </c>
    </row>
    <row r="872" spans="1:1">
      <c r="A872" s="19">
        <v>2871</v>
      </c>
    </row>
    <row r="873" spans="1:1">
      <c r="A873" s="19">
        <v>2872</v>
      </c>
    </row>
    <row r="874" spans="1:1">
      <c r="A874" s="19">
        <v>2873</v>
      </c>
    </row>
    <row r="875" spans="1:1">
      <c r="A875" s="19">
        <v>2874</v>
      </c>
    </row>
    <row r="876" spans="1:1">
      <c r="A876" s="19">
        <v>2875</v>
      </c>
    </row>
    <row r="877" spans="1:1">
      <c r="A877" s="19">
        <v>2876</v>
      </c>
    </row>
    <row r="878" spans="1:1">
      <c r="A878" s="19">
        <v>2877</v>
      </c>
    </row>
    <row r="879" spans="1:1">
      <c r="A879" s="19">
        <v>2878</v>
      </c>
    </row>
    <row r="880" spans="1:1">
      <c r="A880" s="19">
        <v>2879</v>
      </c>
    </row>
    <row r="881" spans="1:1">
      <c r="A881" s="19">
        <v>2880</v>
      </c>
    </row>
    <row r="882" spans="1:1">
      <c r="A882" s="19">
        <v>2881</v>
      </c>
    </row>
    <row r="883" spans="1:1">
      <c r="A883" s="19">
        <v>2882</v>
      </c>
    </row>
    <row r="884" spans="1:1">
      <c r="A884" s="19">
        <v>2883</v>
      </c>
    </row>
    <row r="885" spans="1:1">
      <c r="A885" s="19">
        <v>2884</v>
      </c>
    </row>
    <row r="886" spans="1:1">
      <c r="A886" s="19">
        <v>2885</v>
      </c>
    </row>
    <row r="887" spans="1:1">
      <c r="A887" s="19">
        <v>2886</v>
      </c>
    </row>
    <row r="888" spans="1:1">
      <c r="A888" s="19">
        <v>2887</v>
      </c>
    </row>
    <row r="889" spans="1:1">
      <c r="A889" s="19">
        <v>2888</v>
      </c>
    </row>
    <row r="890" spans="1:1">
      <c r="A890" s="19">
        <v>2889</v>
      </c>
    </row>
    <row r="891" spans="1:1">
      <c r="A891" s="19">
        <v>2890</v>
      </c>
    </row>
    <row r="892" spans="1:1">
      <c r="A892" s="19">
        <v>2891</v>
      </c>
    </row>
    <row r="893" spans="1:1">
      <c r="A893" s="19">
        <v>2892</v>
      </c>
    </row>
    <row r="894" spans="1:1">
      <c r="A894" s="19">
        <v>2893</v>
      </c>
    </row>
    <row r="895" spans="1:1">
      <c r="A895" s="19">
        <v>2894</v>
      </c>
    </row>
    <row r="896" spans="1:1">
      <c r="A896" s="19">
        <v>2895</v>
      </c>
    </row>
    <row r="897" spans="1:1">
      <c r="A897" s="19">
        <v>2896</v>
      </c>
    </row>
    <row r="898" spans="1:1">
      <c r="A898" s="19">
        <v>2897</v>
      </c>
    </row>
    <row r="899" spans="1:1">
      <c r="A899" s="19">
        <v>2898</v>
      </c>
    </row>
    <row r="900" spans="1:1">
      <c r="A900" s="19">
        <v>2899</v>
      </c>
    </row>
    <row r="901" spans="1:1">
      <c r="A901" s="19">
        <v>2900</v>
      </c>
    </row>
    <row r="902" spans="1:1">
      <c r="A902" s="19">
        <v>2901</v>
      </c>
    </row>
    <row r="903" spans="1:1">
      <c r="A903" s="19">
        <v>2902</v>
      </c>
    </row>
    <row r="904" spans="1:1">
      <c r="A904" s="19">
        <v>2903</v>
      </c>
    </row>
    <row r="905" spans="1:1">
      <c r="A905" s="19">
        <v>2904</v>
      </c>
    </row>
    <row r="906" spans="1:1">
      <c r="A906" s="19">
        <v>2905</v>
      </c>
    </row>
    <row r="907" spans="1:1">
      <c r="A907" s="19">
        <v>2906</v>
      </c>
    </row>
    <row r="908" spans="1:1">
      <c r="A908" s="19">
        <v>2907</v>
      </c>
    </row>
    <row r="909" spans="1:1">
      <c r="A909" s="19">
        <v>2908</v>
      </c>
    </row>
    <row r="910" spans="1:1">
      <c r="A910" s="19">
        <v>2909</v>
      </c>
    </row>
    <row r="911" spans="1:1">
      <c r="A911" s="19">
        <v>2910</v>
      </c>
    </row>
    <row r="912" spans="1:1">
      <c r="A912" s="19">
        <v>2911</v>
      </c>
    </row>
    <row r="913" spans="1:1">
      <c r="A913" s="19">
        <v>2912</v>
      </c>
    </row>
    <row r="914" spans="1:1">
      <c r="A914" s="19">
        <v>2913</v>
      </c>
    </row>
    <row r="915" spans="1:1">
      <c r="A915" s="19">
        <v>2914</v>
      </c>
    </row>
    <row r="916" spans="1:1">
      <c r="A916" s="19">
        <v>2915</v>
      </c>
    </row>
    <row r="917" spans="1:1">
      <c r="A917" s="19">
        <v>2916</v>
      </c>
    </row>
    <row r="918" spans="1:1">
      <c r="A918" s="19">
        <v>2917</v>
      </c>
    </row>
    <row r="919" spans="1:1">
      <c r="A919" s="19">
        <v>2918</v>
      </c>
    </row>
    <row r="920" spans="1:1">
      <c r="A920" s="19">
        <v>2919</v>
      </c>
    </row>
    <row r="921" spans="1:1">
      <c r="A921" s="19">
        <v>2920</v>
      </c>
    </row>
    <row r="922" spans="1:1">
      <c r="A922" s="19">
        <v>2921</v>
      </c>
    </row>
    <row r="923" spans="1:1">
      <c r="A923" s="19">
        <v>2922</v>
      </c>
    </row>
    <row r="924" spans="1:1">
      <c r="A924" s="19">
        <v>2923</v>
      </c>
    </row>
    <row r="925" spans="1:1">
      <c r="A925" s="19">
        <v>2924</v>
      </c>
    </row>
    <row r="926" spans="1:1">
      <c r="A926" s="19">
        <v>2925</v>
      </c>
    </row>
    <row r="927" spans="1:1">
      <c r="A927" s="19">
        <v>2926</v>
      </c>
    </row>
    <row r="928" spans="1:1">
      <c r="A928" s="19">
        <v>2927</v>
      </c>
    </row>
    <row r="929" spans="1:1">
      <c r="A929" s="19">
        <v>2928</v>
      </c>
    </row>
    <row r="930" spans="1:1">
      <c r="A930" s="19">
        <v>2929</v>
      </c>
    </row>
    <row r="931" spans="1:1">
      <c r="A931" s="19">
        <v>2930</v>
      </c>
    </row>
    <row r="932" spans="1:1">
      <c r="A932" s="19">
        <v>2931</v>
      </c>
    </row>
    <row r="933" spans="1:1">
      <c r="A933" s="19">
        <v>2932</v>
      </c>
    </row>
    <row r="934" spans="1:1">
      <c r="A934" s="19">
        <v>2933</v>
      </c>
    </row>
    <row r="935" spans="1:1">
      <c r="A935" s="19">
        <v>2934</v>
      </c>
    </row>
    <row r="936" spans="1:1">
      <c r="A936" s="19">
        <v>2935</v>
      </c>
    </row>
    <row r="937" spans="1:1">
      <c r="A937" s="19">
        <v>2936</v>
      </c>
    </row>
    <row r="938" spans="1:1">
      <c r="A938" s="19">
        <v>2937</v>
      </c>
    </row>
    <row r="939" spans="1:1">
      <c r="A939" s="19">
        <v>2938</v>
      </c>
    </row>
    <row r="940" spans="1:1">
      <c r="A940" s="19">
        <v>2939</v>
      </c>
    </row>
    <row r="941" spans="1:1">
      <c r="A941" s="19">
        <v>2940</v>
      </c>
    </row>
    <row r="942" spans="1:1">
      <c r="A942" s="19">
        <v>2941</v>
      </c>
    </row>
    <row r="943" spans="1:1">
      <c r="A943" s="19">
        <v>2942</v>
      </c>
    </row>
    <row r="944" spans="1:1">
      <c r="A944" s="19">
        <v>2943</v>
      </c>
    </row>
    <row r="945" spans="1:1">
      <c r="A945" s="19">
        <v>2944</v>
      </c>
    </row>
    <row r="946" spans="1:1">
      <c r="A946" s="19">
        <v>2945</v>
      </c>
    </row>
    <row r="947" spans="1:1">
      <c r="A947" s="19">
        <v>2946</v>
      </c>
    </row>
    <row r="948" spans="1:1">
      <c r="A948" s="19">
        <v>2947</v>
      </c>
    </row>
    <row r="949" spans="1:1">
      <c r="A949" s="19">
        <v>2948</v>
      </c>
    </row>
    <row r="950" spans="1:1">
      <c r="A950" s="19">
        <v>2949</v>
      </c>
    </row>
    <row r="951" spans="1:1">
      <c r="A951" s="19">
        <v>2950</v>
      </c>
    </row>
    <row r="952" spans="1:1">
      <c r="A952" s="19">
        <v>2951</v>
      </c>
    </row>
    <row r="953" spans="1:1">
      <c r="A953" s="19">
        <v>2952</v>
      </c>
    </row>
    <row r="954" spans="1:1">
      <c r="A954" s="19">
        <v>2953</v>
      </c>
    </row>
    <row r="955" spans="1:1">
      <c r="A955" s="19">
        <v>2954</v>
      </c>
    </row>
    <row r="956" spans="1:1">
      <c r="A956" s="19">
        <v>2955</v>
      </c>
    </row>
    <row r="957" spans="1:1">
      <c r="A957" s="19">
        <v>2956</v>
      </c>
    </row>
    <row r="958" spans="1:1">
      <c r="A958" s="19">
        <v>2957</v>
      </c>
    </row>
    <row r="959" spans="1:1">
      <c r="A959" s="19">
        <v>2958</v>
      </c>
    </row>
    <row r="960" spans="1:1">
      <c r="A960" s="19">
        <v>2959</v>
      </c>
    </row>
    <row r="961" spans="1:1">
      <c r="A961" s="19">
        <v>2960</v>
      </c>
    </row>
    <row r="962" spans="1:1">
      <c r="A962" s="19">
        <v>2961</v>
      </c>
    </row>
    <row r="963" spans="1:1">
      <c r="A963" s="19">
        <v>2962</v>
      </c>
    </row>
    <row r="964" spans="1:1">
      <c r="A964" s="19">
        <v>2963</v>
      </c>
    </row>
    <row r="965" spans="1:1">
      <c r="A965" s="19">
        <v>2964</v>
      </c>
    </row>
    <row r="966" spans="1:1">
      <c r="A966" s="19">
        <v>2965</v>
      </c>
    </row>
    <row r="967" spans="1:1">
      <c r="A967" s="19">
        <v>2966</v>
      </c>
    </row>
    <row r="968" spans="1:1">
      <c r="A968" s="19">
        <v>2967</v>
      </c>
    </row>
    <row r="969" spans="1:1">
      <c r="A969" s="19">
        <v>2968</v>
      </c>
    </row>
    <row r="970" spans="1:1">
      <c r="A970" s="19">
        <v>2969</v>
      </c>
    </row>
    <row r="971" spans="1:1">
      <c r="A971" s="19">
        <v>2970</v>
      </c>
    </row>
    <row r="972" spans="1:1">
      <c r="A972" s="19">
        <v>2971</v>
      </c>
    </row>
    <row r="973" spans="1:1">
      <c r="A973" s="19">
        <v>2972</v>
      </c>
    </row>
    <row r="974" spans="1:1">
      <c r="A974" s="19">
        <v>2973</v>
      </c>
    </row>
    <row r="975" spans="1:1">
      <c r="A975" s="19">
        <v>2974</v>
      </c>
    </row>
    <row r="976" spans="1:1">
      <c r="A976" s="19">
        <v>2975</v>
      </c>
    </row>
    <row r="977" spans="1:1">
      <c r="A977" s="19">
        <v>2976</v>
      </c>
    </row>
    <row r="978" spans="1:1">
      <c r="A978" s="19">
        <v>2977</v>
      </c>
    </row>
    <row r="979" spans="1:1">
      <c r="A979" s="19">
        <v>2978</v>
      </c>
    </row>
    <row r="980" spans="1:1">
      <c r="A980" s="19">
        <v>2979</v>
      </c>
    </row>
    <row r="981" spans="1:1">
      <c r="A981" s="19">
        <v>2980</v>
      </c>
    </row>
    <row r="982" spans="1:1">
      <c r="A982" s="19">
        <v>2981</v>
      </c>
    </row>
    <row r="983" spans="1:1">
      <c r="A983" s="19">
        <v>2982</v>
      </c>
    </row>
    <row r="984" spans="1:1">
      <c r="A984" s="19">
        <v>2983</v>
      </c>
    </row>
    <row r="985" spans="1:1">
      <c r="A985" s="19">
        <v>2984</v>
      </c>
    </row>
    <row r="986" spans="1:1">
      <c r="A986" s="19">
        <v>2985</v>
      </c>
    </row>
    <row r="987" spans="1:1">
      <c r="A987" s="19">
        <v>2986</v>
      </c>
    </row>
    <row r="988" spans="1:1">
      <c r="A988" s="19">
        <v>2987</v>
      </c>
    </row>
    <row r="989" spans="1:1">
      <c r="A989" s="19">
        <v>2988</v>
      </c>
    </row>
    <row r="990" spans="1:1">
      <c r="A990" s="19">
        <v>2989</v>
      </c>
    </row>
    <row r="991" spans="1:1">
      <c r="A991" s="19">
        <v>2990</v>
      </c>
    </row>
    <row r="992" spans="1:1">
      <c r="A992" s="19">
        <v>2991</v>
      </c>
    </row>
    <row r="993" spans="1:1">
      <c r="A993" s="19">
        <v>2992</v>
      </c>
    </row>
    <row r="994" spans="1:1">
      <c r="A994" s="19">
        <v>2993</v>
      </c>
    </row>
    <row r="995" spans="1:1">
      <c r="A995" s="19">
        <v>2994</v>
      </c>
    </row>
    <row r="996" spans="1:1">
      <c r="A996" s="19">
        <v>2995</v>
      </c>
    </row>
    <row r="997" spans="1:1">
      <c r="A997" s="19">
        <v>2996</v>
      </c>
    </row>
    <row r="998" spans="1:1">
      <c r="A998" s="19">
        <v>2997</v>
      </c>
    </row>
    <row r="999" spans="1:1">
      <c r="A999" s="19">
        <v>2998</v>
      </c>
    </row>
    <row r="1000" spans="1:1">
      <c r="A1000" s="19">
        <v>2999</v>
      </c>
    </row>
    <row r="1001" spans="1:1">
      <c r="A1001" s="19">
        <v>3000</v>
      </c>
    </row>
    <row r="1002" spans="1:1">
      <c r="A1002" s="19">
        <v>3001</v>
      </c>
    </row>
    <row r="1003" spans="1:1">
      <c r="A1003" s="19">
        <v>3002</v>
      </c>
    </row>
    <row r="1004" spans="1:1">
      <c r="A1004" s="19">
        <v>3003</v>
      </c>
    </row>
    <row r="1005" spans="1:1">
      <c r="A1005" s="19">
        <v>3004</v>
      </c>
    </row>
    <row r="1006" spans="1:1">
      <c r="A1006" s="19">
        <v>3005</v>
      </c>
    </row>
    <row r="1007" spans="1:1">
      <c r="A1007" s="19">
        <v>3006</v>
      </c>
    </row>
    <row r="1008" spans="1:1">
      <c r="A1008" s="19">
        <v>3007</v>
      </c>
    </row>
    <row r="1009" spans="1:1">
      <c r="A1009" s="19">
        <v>3008</v>
      </c>
    </row>
    <row r="1010" spans="1:1">
      <c r="A1010" s="19">
        <v>3009</v>
      </c>
    </row>
    <row r="1011" spans="1:1">
      <c r="A1011" s="19">
        <v>3010</v>
      </c>
    </row>
    <row r="1012" spans="1:1">
      <c r="A1012" s="19">
        <v>3011</v>
      </c>
    </row>
    <row r="1013" spans="1:1">
      <c r="A1013" s="19">
        <v>3012</v>
      </c>
    </row>
    <row r="1014" spans="1:1">
      <c r="A1014" s="19">
        <v>3013</v>
      </c>
    </row>
    <row r="1015" spans="1:1">
      <c r="A1015" s="19">
        <v>3014</v>
      </c>
    </row>
    <row r="1016" spans="1:1">
      <c r="A1016" s="19">
        <v>3015</v>
      </c>
    </row>
    <row r="1017" spans="1:1">
      <c r="A1017" s="19">
        <v>3016</v>
      </c>
    </row>
    <row r="1018" spans="1:1">
      <c r="A1018" s="19">
        <v>3017</v>
      </c>
    </row>
    <row r="1019" spans="1:1">
      <c r="A1019" s="19">
        <v>3018</v>
      </c>
    </row>
    <row r="1020" spans="1:1">
      <c r="A1020" s="19">
        <v>3019</v>
      </c>
    </row>
    <row r="1021" spans="1:1">
      <c r="A1021" s="19">
        <v>3020</v>
      </c>
    </row>
    <row r="1022" spans="1:1">
      <c r="A1022" s="19">
        <v>3021</v>
      </c>
    </row>
    <row r="1023" spans="1:1">
      <c r="A1023" s="19">
        <v>3022</v>
      </c>
    </row>
    <row r="1024" spans="1:1">
      <c r="A1024" s="19">
        <v>3023</v>
      </c>
    </row>
    <row r="1025" spans="1:1">
      <c r="A1025" s="19">
        <v>3024</v>
      </c>
    </row>
    <row r="1026" spans="1:1">
      <c r="A1026" s="19">
        <v>3025</v>
      </c>
    </row>
    <row r="1027" spans="1:1">
      <c r="A1027" s="19">
        <v>3026</v>
      </c>
    </row>
    <row r="1028" spans="1:1">
      <c r="A1028" s="19">
        <v>3027</v>
      </c>
    </row>
    <row r="1029" spans="1:1">
      <c r="A1029" s="19">
        <v>3028</v>
      </c>
    </row>
    <row r="1030" spans="1:1">
      <c r="A1030" s="19">
        <v>3029</v>
      </c>
    </row>
    <row r="1031" spans="1:1">
      <c r="A1031" s="19">
        <v>3030</v>
      </c>
    </row>
    <row r="1032" spans="1:1">
      <c r="A1032" s="19">
        <v>3031</v>
      </c>
    </row>
    <row r="1033" spans="1:1">
      <c r="A1033" s="19">
        <v>3032</v>
      </c>
    </row>
    <row r="1034" spans="1:1">
      <c r="A1034" s="19">
        <v>3033</v>
      </c>
    </row>
    <row r="1035" spans="1:1">
      <c r="A1035" s="19">
        <v>3034</v>
      </c>
    </row>
    <row r="1036" spans="1:1">
      <c r="A1036" s="19">
        <v>3035</v>
      </c>
    </row>
    <row r="1037" spans="1:1">
      <c r="A1037" s="19">
        <v>3036</v>
      </c>
    </row>
    <row r="1038" spans="1:1">
      <c r="A1038" s="19">
        <v>3037</v>
      </c>
    </row>
    <row r="1039" spans="1:1">
      <c r="A1039" s="19">
        <v>3038</v>
      </c>
    </row>
    <row r="1040" spans="1:1">
      <c r="A1040" s="19">
        <v>3039</v>
      </c>
    </row>
    <row r="1041" spans="1:1">
      <c r="A1041" s="19">
        <v>3040</v>
      </c>
    </row>
    <row r="1042" spans="1:1">
      <c r="A1042" s="19">
        <v>3041</v>
      </c>
    </row>
    <row r="1043" spans="1:1">
      <c r="A1043" s="19">
        <v>3042</v>
      </c>
    </row>
    <row r="1044" spans="1:1">
      <c r="A1044" s="19">
        <v>3043</v>
      </c>
    </row>
    <row r="1045" spans="1:1">
      <c r="A1045" s="19">
        <v>3044</v>
      </c>
    </row>
    <row r="1046" spans="1:1">
      <c r="A1046" s="19">
        <v>3045</v>
      </c>
    </row>
    <row r="1047" spans="1:1">
      <c r="A1047" s="19">
        <v>3046</v>
      </c>
    </row>
    <row r="1048" spans="1:1">
      <c r="A1048" s="19">
        <v>3047</v>
      </c>
    </row>
    <row r="1049" spans="1:1">
      <c r="A1049" s="19">
        <v>3048</v>
      </c>
    </row>
    <row r="1050" spans="1:1">
      <c r="A1050" s="19">
        <v>3049</v>
      </c>
    </row>
    <row r="1051" spans="1:1">
      <c r="A1051" s="19">
        <v>3050</v>
      </c>
    </row>
    <row r="1052" spans="1:1">
      <c r="A1052" s="19">
        <v>3051</v>
      </c>
    </row>
    <row r="1053" spans="1:1">
      <c r="A1053" s="19">
        <v>3052</v>
      </c>
    </row>
    <row r="1054" spans="1:1">
      <c r="A1054" s="19">
        <v>3053</v>
      </c>
    </row>
    <row r="1055" spans="1:1">
      <c r="A1055" s="19">
        <v>3054</v>
      </c>
    </row>
    <row r="1056" spans="1:1">
      <c r="A1056" s="19">
        <v>3055</v>
      </c>
    </row>
    <row r="1057" spans="1:1">
      <c r="A1057" s="19">
        <v>3056</v>
      </c>
    </row>
    <row r="1058" spans="1:1">
      <c r="A1058" s="19">
        <v>3057</v>
      </c>
    </row>
    <row r="1059" spans="1:1">
      <c r="A1059" s="19">
        <v>3058</v>
      </c>
    </row>
    <row r="1060" spans="1:1">
      <c r="A1060" s="19">
        <v>3059</v>
      </c>
    </row>
    <row r="1061" spans="1:1">
      <c r="A1061" s="19">
        <v>3060</v>
      </c>
    </row>
    <row r="1062" spans="1:1">
      <c r="A1062" s="19">
        <v>3061</v>
      </c>
    </row>
    <row r="1063" spans="1:1">
      <c r="A1063" s="19">
        <v>3062</v>
      </c>
    </row>
    <row r="1064" spans="1:1">
      <c r="A1064" s="19">
        <v>3063</v>
      </c>
    </row>
    <row r="1065" spans="1:1">
      <c r="A1065" s="19">
        <v>3064</v>
      </c>
    </row>
    <row r="1066" spans="1:1">
      <c r="A1066" s="19">
        <v>3065</v>
      </c>
    </row>
    <row r="1067" spans="1:1">
      <c r="A1067" s="19">
        <v>3066</v>
      </c>
    </row>
    <row r="1068" spans="1:1">
      <c r="A1068" s="19">
        <v>3067</v>
      </c>
    </row>
    <row r="1069" spans="1:1">
      <c r="A1069" s="19">
        <v>3068</v>
      </c>
    </row>
    <row r="1070" spans="1:1">
      <c r="A1070" s="19">
        <v>3069</v>
      </c>
    </row>
    <row r="1071" spans="1:1">
      <c r="A1071" s="19">
        <v>3070</v>
      </c>
    </row>
    <row r="1072" spans="1:1">
      <c r="A1072" s="19">
        <v>3071</v>
      </c>
    </row>
    <row r="1073" spans="1:1">
      <c r="A1073" s="19">
        <v>3072</v>
      </c>
    </row>
    <row r="1074" spans="1:1">
      <c r="A1074" s="19">
        <v>3073</v>
      </c>
    </row>
    <row r="1075" spans="1:1">
      <c r="A1075" s="19">
        <v>3074</v>
      </c>
    </row>
    <row r="1076" spans="1:1">
      <c r="A1076" s="19">
        <v>3075</v>
      </c>
    </row>
    <row r="1077" spans="1:1">
      <c r="A1077" s="19">
        <v>3076</v>
      </c>
    </row>
    <row r="1078" spans="1:1">
      <c r="A1078" s="19">
        <v>3077</v>
      </c>
    </row>
    <row r="1079" spans="1:1">
      <c r="A1079" s="19">
        <v>3078</v>
      </c>
    </row>
    <row r="1080" spans="1:1">
      <c r="A1080" s="19">
        <v>3079</v>
      </c>
    </row>
    <row r="1081" spans="1:1">
      <c r="A1081" s="19">
        <v>3080</v>
      </c>
    </row>
    <row r="1082" spans="1:1">
      <c r="A1082" s="19">
        <v>3081</v>
      </c>
    </row>
    <row r="1083" spans="1:1">
      <c r="A1083" s="19">
        <v>3082</v>
      </c>
    </row>
    <row r="1084" spans="1:1">
      <c r="A1084" s="19">
        <v>3083</v>
      </c>
    </row>
    <row r="1085" spans="1:1">
      <c r="A1085" s="19">
        <v>3084</v>
      </c>
    </row>
    <row r="1086" spans="1:1">
      <c r="A1086" s="19">
        <v>3085</v>
      </c>
    </row>
    <row r="1087" spans="1:1">
      <c r="A1087" s="19">
        <v>3086</v>
      </c>
    </row>
    <row r="1088" spans="1:1">
      <c r="A1088" s="19">
        <v>3087</v>
      </c>
    </row>
    <row r="1089" spans="1:1">
      <c r="A1089" s="19">
        <v>3088</v>
      </c>
    </row>
    <row r="1090" spans="1:1">
      <c r="A1090" s="19">
        <v>3089</v>
      </c>
    </row>
    <row r="1091" spans="1:1">
      <c r="A1091" s="19">
        <v>3090</v>
      </c>
    </row>
    <row r="1092" spans="1:1">
      <c r="A1092" s="19">
        <v>3091</v>
      </c>
    </row>
    <row r="1093" spans="1:1">
      <c r="A1093" s="19">
        <v>3092</v>
      </c>
    </row>
    <row r="1094" spans="1:1">
      <c r="A1094" s="19">
        <v>3093</v>
      </c>
    </row>
    <row r="1095" spans="1:1">
      <c r="A1095" s="19">
        <v>3094</v>
      </c>
    </row>
    <row r="1096" spans="1:1">
      <c r="A1096" s="19">
        <v>3095</v>
      </c>
    </row>
    <row r="1097" spans="1:1">
      <c r="A1097" s="19">
        <v>3096</v>
      </c>
    </row>
    <row r="1098" spans="1:1">
      <c r="A1098" s="19">
        <v>3097</v>
      </c>
    </row>
    <row r="1099" spans="1:1">
      <c r="A1099" s="19">
        <v>3098</v>
      </c>
    </row>
    <row r="1100" spans="1:1">
      <c r="A1100" s="19">
        <v>3099</v>
      </c>
    </row>
    <row r="1101" spans="1:1">
      <c r="A1101" s="19">
        <v>3100</v>
      </c>
    </row>
    <row r="1102" spans="1:1">
      <c r="A1102" s="19">
        <v>3101</v>
      </c>
    </row>
    <row r="1103" spans="1:1">
      <c r="A1103" s="19">
        <v>3102</v>
      </c>
    </row>
    <row r="1104" spans="1:1">
      <c r="A1104" s="19">
        <v>3103</v>
      </c>
    </row>
    <row r="1105" spans="1:1">
      <c r="A1105" s="19">
        <v>3104</v>
      </c>
    </row>
    <row r="1106" spans="1:1">
      <c r="A1106" s="19">
        <v>3105</v>
      </c>
    </row>
    <row r="1107" spans="1:1">
      <c r="A1107" s="19">
        <v>3106</v>
      </c>
    </row>
    <row r="1108" spans="1:1">
      <c r="A1108" s="19">
        <v>3107</v>
      </c>
    </row>
    <row r="1109" spans="1:1">
      <c r="A1109" s="19">
        <v>3108</v>
      </c>
    </row>
    <row r="1110" spans="1:1">
      <c r="A1110" s="19">
        <v>3109</v>
      </c>
    </row>
    <row r="1111" spans="1:1">
      <c r="A1111" s="19">
        <v>3110</v>
      </c>
    </row>
    <row r="1112" spans="1:1">
      <c r="A1112" s="19">
        <v>3111</v>
      </c>
    </row>
    <row r="1113" spans="1:1">
      <c r="A1113" s="19">
        <v>3112</v>
      </c>
    </row>
    <row r="1114" spans="1:1">
      <c r="A1114" s="19">
        <v>3113</v>
      </c>
    </row>
    <row r="1115" spans="1:1">
      <c r="A1115" s="19">
        <v>3114</v>
      </c>
    </row>
    <row r="1116" spans="1:1">
      <c r="A1116" s="19">
        <v>3115</v>
      </c>
    </row>
    <row r="1117" spans="1:1">
      <c r="A1117" s="19">
        <v>3116</v>
      </c>
    </row>
    <row r="1118" spans="1:1">
      <c r="A1118" s="19">
        <v>3117</v>
      </c>
    </row>
    <row r="1119" spans="1:1">
      <c r="A1119" s="19">
        <v>3118</v>
      </c>
    </row>
    <row r="1120" spans="1:1">
      <c r="A1120" s="19">
        <v>3119</v>
      </c>
    </row>
    <row r="1121" spans="1:1">
      <c r="A1121" s="19">
        <v>3120</v>
      </c>
    </row>
    <row r="1122" spans="1:1">
      <c r="A1122" s="19">
        <v>3121</v>
      </c>
    </row>
    <row r="1123" spans="1:1">
      <c r="A1123" s="19">
        <v>3122</v>
      </c>
    </row>
    <row r="1124" spans="1:1">
      <c r="A1124" s="19">
        <v>3123</v>
      </c>
    </row>
    <row r="1125" spans="1:1">
      <c r="A1125" s="19">
        <v>3124</v>
      </c>
    </row>
    <row r="1126" spans="1:1">
      <c r="A1126" s="19">
        <v>3125</v>
      </c>
    </row>
    <row r="1127" spans="1:1">
      <c r="A1127" s="19">
        <v>3126</v>
      </c>
    </row>
    <row r="1128" spans="1:1">
      <c r="A1128" s="19">
        <v>3127</v>
      </c>
    </row>
    <row r="1129" spans="1:1">
      <c r="A1129" s="19">
        <v>3128</v>
      </c>
    </row>
    <row r="1130" spans="1:1">
      <c r="A1130" s="19">
        <v>3129</v>
      </c>
    </row>
    <row r="1131" spans="1:1">
      <c r="A1131" s="19">
        <v>3130</v>
      </c>
    </row>
    <row r="1132" spans="1:1">
      <c r="A1132" s="19">
        <v>3131</v>
      </c>
    </row>
    <row r="1133" spans="1:1">
      <c r="A1133" s="19">
        <v>3132</v>
      </c>
    </row>
    <row r="1134" spans="1:1">
      <c r="A1134" s="19">
        <v>3133</v>
      </c>
    </row>
    <row r="1135" spans="1:1">
      <c r="A1135" s="19">
        <v>3134</v>
      </c>
    </row>
    <row r="1136" spans="1:1">
      <c r="A1136" s="19">
        <v>3135</v>
      </c>
    </row>
    <row r="1137" spans="1:1">
      <c r="A1137" s="19">
        <v>3136</v>
      </c>
    </row>
    <row r="1138" spans="1:1">
      <c r="A1138" s="19">
        <v>3137</v>
      </c>
    </row>
    <row r="1139" spans="1:1">
      <c r="A1139" s="19">
        <v>3138</v>
      </c>
    </row>
    <row r="1140" spans="1:1">
      <c r="A1140" s="19">
        <v>3139</v>
      </c>
    </row>
    <row r="1141" spans="1:1">
      <c r="A1141" s="19">
        <v>3140</v>
      </c>
    </row>
    <row r="1142" spans="1:1">
      <c r="A1142" s="19">
        <v>3141</v>
      </c>
    </row>
    <row r="1143" spans="1:1">
      <c r="A1143" s="19">
        <v>3142</v>
      </c>
    </row>
    <row r="1144" spans="1:1">
      <c r="A1144" s="19">
        <v>3143</v>
      </c>
    </row>
    <row r="1145" spans="1:1">
      <c r="A1145" s="19">
        <v>3144</v>
      </c>
    </row>
    <row r="1146" spans="1:1">
      <c r="A1146" s="19">
        <v>3145</v>
      </c>
    </row>
    <row r="1147" spans="1:1">
      <c r="A1147" s="19">
        <v>3146</v>
      </c>
    </row>
    <row r="1148" spans="1:1">
      <c r="A1148" s="19">
        <v>3147</v>
      </c>
    </row>
    <row r="1149" spans="1:1">
      <c r="A1149" s="19">
        <v>3148</v>
      </c>
    </row>
    <row r="1150" spans="1:1">
      <c r="A1150" s="19">
        <v>3149</v>
      </c>
    </row>
    <row r="1151" spans="1:1">
      <c r="A1151" s="19">
        <v>3150</v>
      </c>
    </row>
    <row r="1152" spans="1:1">
      <c r="A1152" s="19">
        <v>3151</v>
      </c>
    </row>
    <row r="1153" spans="1:1">
      <c r="A1153" s="19">
        <v>3152</v>
      </c>
    </row>
    <row r="1154" spans="1:1">
      <c r="A1154" s="19">
        <v>3153</v>
      </c>
    </row>
    <row r="1155" spans="1:1">
      <c r="A1155" s="19">
        <v>3154</v>
      </c>
    </row>
    <row r="1156" spans="1:1">
      <c r="A1156" s="19">
        <v>3155</v>
      </c>
    </row>
    <row r="1157" spans="1:1">
      <c r="A1157" s="19">
        <v>3156</v>
      </c>
    </row>
    <row r="1158" spans="1:1">
      <c r="A1158" s="19">
        <v>3157</v>
      </c>
    </row>
    <row r="1159" spans="1:1">
      <c r="A1159" s="19">
        <v>3158</v>
      </c>
    </row>
    <row r="1160" spans="1:1">
      <c r="A1160" s="19">
        <v>3159</v>
      </c>
    </row>
    <row r="1161" spans="1:1">
      <c r="A1161" s="19">
        <v>3160</v>
      </c>
    </row>
    <row r="1162" spans="1:1">
      <c r="A1162" s="19">
        <v>3161</v>
      </c>
    </row>
    <row r="1163" spans="1:1">
      <c r="A1163" s="19">
        <v>3162</v>
      </c>
    </row>
    <row r="1164" spans="1:1">
      <c r="A1164" s="19">
        <v>3163</v>
      </c>
    </row>
    <row r="1165" spans="1:1">
      <c r="A1165" s="19">
        <v>3164</v>
      </c>
    </row>
    <row r="1166" spans="1:1">
      <c r="A1166" s="19">
        <v>3165</v>
      </c>
    </row>
    <row r="1167" spans="1:1">
      <c r="A1167" s="19">
        <v>3166</v>
      </c>
    </row>
    <row r="1168" spans="1:1">
      <c r="A1168" s="19">
        <v>3167</v>
      </c>
    </row>
    <row r="1169" spans="1:1">
      <c r="A1169" s="19">
        <v>3168</v>
      </c>
    </row>
    <row r="1170" spans="1:1">
      <c r="A1170" s="19">
        <v>3169</v>
      </c>
    </row>
    <row r="1171" spans="1:1">
      <c r="A1171" s="19">
        <v>3170</v>
      </c>
    </row>
    <row r="1172" spans="1:1">
      <c r="A1172" s="19">
        <v>3171</v>
      </c>
    </row>
    <row r="1173" spans="1:1">
      <c r="A1173" s="19">
        <v>3172</v>
      </c>
    </row>
    <row r="1174" spans="1:1">
      <c r="A1174" s="19">
        <v>3173</v>
      </c>
    </row>
    <row r="1175" spans="1:1">
      <c r="A1175" s="19">
        <v>3174</v>
      </c>
    </row>
    <row r="1176" spans="1:1">
      <c r="A1176" s="19">
        <v>3175</v>
      </c>
    </row>
    <row r="1177" spans="1:1">
      <c r="A1177" s="19">
        <v>3176</v>
      </c>
    </row>
    <row r="1178" spans="1:1">
      <c r="A1178" s="19">
        <v>3177</v>
      </c>
    </row>
    <row r="1179" spans="1:1">
      <c r="A1179" s="19">
        <v>3178</v>
      </c>
    </row>
    <row r="1180" spans="1:1">
      <c r="A1180" s="19">
        <v>3179</v>
      </c>
    </row>
    <row r="1181" spans="1:1">
      <c r="A1181" s="19">
        <v>3180</v>
      </c>
    </row>
    <row r="1182" spans="1:1">
      <c r="A1182" s="19">
        <v>3181</v>
      </c>
    </row>
    <row r="1183" spans="1:1">
      <c r="A1183" s="19">
        <v>3182</v>
      </c>
    </row>
    <row r="1184" spans="1:1">
      <c r="A1184" s="19">
        <v>3183</v>
      </c>
    </row>
    <row r="1185" spans="1:1">
      <c r="A1185" s="19">
        <v>3184</v>
      </c>
    </row>
    <row r="1186" spans="1:1">
      <c r="A1186" s="19">
        <v>3185</v>
      </c>
    </row>
    <row r="1187" spans="1:1">
      <c r="A1187" s="19">
        <v>3186</v>
      </c>
    </row>
    <row r="1188" spans="1:1">
      <c r="A1188" s="19">
        <v>3187</v>
      </c>
    </row>
    <row r="1189" spans="1:1">
      <c r="A1189" s="19">
        <v>3188</v>
      </c>
    </row>
    <row r="1190" spans="1:1">
      <c r="A1190" s="19">
        <v>3189</v>
      </c>
    </row>
    <row r="1191" spans="1:1">
      <c r="A1191" s="19">
        <v>3190</v>
      </c>
    </row>
    <row r="1192" spans="1:1">
      <c r="A1192" s="19">
        <v>3191</v>
      </c>
    </row>
    <row r="1193" spans="1:1">
      <c r="A1193" s="19">
        <v>3192</v>
      </c>
    </row>
    <row r="1194" spans="1:1">
      <c r="A1194" s="19">
        <v>3193</v>
      </c>
    </row>
    <row r="1195" spans="1:1">
      <c r="A1195" s="19">
        <v>3194</v>
      </c>
    </row>
    <row r="1196" spans="1:1">
      <c r="A1196" s="19">
        <v>3195</v>
      </c>
    </row>
    <row r="1197" spans="1:1">
      <c r="A1197" s="19">
        <v>3196</v>
      </c>
    </row>
    <row r="1198" spans="1:1">
      <c r="A1198" s="19">
        <v>3197</v>
      </c>
    </row>
    <row r="1199" spans="1:1">
      <c r="A1199" s="19">
        <v>3198</v>
      </c>
    </row>
    <row r="1200" spans="1:1">
      <c r="A1200" s="19">
        <v>3199</v>
      </c>
    </row>
    <row r="1201" spans="1:1">
      <c r="A1201" s="19">
        <v>3200</v>
      </c>
    </row>
    <row r="1202" spans="1:1">
      <c r="A1202" s="19">
        <v>3201</v>
      </c>
    </row>
    <row r="1203" spans="1:1">
      <c r="A1203" s="19">
        <v>3202</v>
      </c>
    </row>
    <row r="1204" spans="1:1">
      <c r="A1204" s="19">
        <v>3203</v>
      </c>
    </row>
    <row r="1205" spans="1:1">
      <c r="A1205" s="19">
        <v>3204</v>
      </c>
    </row>
    <row r="1206" spans="1:1">
      <c r="A1206" s="19">
        <v>3205</v>
      </c>
    </row>
    <row r="1207" spans="1:1">
      <c r="A1207" s="19">
        <v>3206</v>
      </c>
    </row>
    <row r="1208" spans="1:1">
      <c r="A1208" s="19">
        <v>3207</v>
      </c>
    </row>
    <row r="1209" spans="1:1">
      <c r="A1209" s="19">
        <v>3208</v>
      </c>
    </row>
    <row r="1210" spans="1:1">
      <c r="A1210" s="19">
        <v>3209</v>
      </c>
    </row>
    <row r="1211" spans="1:1">
      <c r="A1211" s="19">
        <v>3210</v>
      </c>
    </row>
    <row r="1212" spans="1:1">
      <c r="A1212" s="19">
        <v>3211</v>
      </c>
    </row>
    <row r="1213" spans="1:1">
      <c r="A1213" s="19">
        <v>3212</v>
      </c>
    </row>
    <row r="1214" spans="1:1">
      <c r="A1214" s="19">
        <v>3213</v>
      </c>
    </row>
    <row r="1215" spans="1:1">
      <c r="A1215" s="19">
        <v>3214</v>
      </c>
    </row>
    <row r="1216" spans="1:1">
      <c r="A1216" s="19">
        <v>3215</v>
      </c>
    </row>
    <row r="1217" spans="1:1">
      <c r="A1217" s="19">
        <v>3216</v>
      </c>
    </row>
    <row r="1218" spans="1:1">
      <c r="A1218" s="19">
        <v>3217</v>
      </c>
    </row>
    <row r="1219" spans="1:1">
      <c r="A1219" s="19">
        <v>3218</v>
      </c>
    </row>
    <row r="1220" spans="1:1">
      <c r="A1220" s="19">
        <v>3219</v>
      </c>
    </row>
    <row r="1221" spans="1:1">
      <c r="A1221" s="19">
        <v>3220</v>
      </c>
    </row>
    <row r="1222" spans="1:1">
      <c r="A1222" s="19">
        <v>3221</v>
      </c>
    </row>
    <row r="1223" spans="1:1">
      <c r="A1223" s="19">
        <v>3222</v>
      </c>
    </row>
    <row r="1224" spans="1:1">
      <c r="A1224" s="19">
        <v>3223</v>
      </c>
    </row>
    <row r="1225" spans="1:1">
      <c r="A1225" s="19">
        <v>3224</v>
      </c>
    </row>
    <row r="1226" spans="1:1">
      <c r="A1226" s="19">
        <v>3225</v>
      </c>
    </row>
    <row r="1227" spans="1:1">
      <c r="A1227" s="19">
        <v>3226</v>
      </c>
    </row>
    <row r="1228" spans="1:1">
      <c r="A1228" s="19">
        <v>3227</v>
      </c>
    </row>
    <row r="1229" spans="1:1">
      <c r="A1229" s="19">
        <v>3228</v>
      </c>
    </row>
    <row r="1230" spans="1:1">
      <c r="A1230" s="19">
        <v>3229</v>
      </c>
    </row>
    <row r="1231" spans="1:1">
      <c r="A1231" s="19">
        <v>3230</v>
      </c>
    </row>
    <row r="1232" spans="1:1">
      <c r="A1232" s="19">
        <v>3231</v>
      </c>
    </row>
    <row r="1233" spans="1:1">
      <c r="A1233" s="19">
        <v>3232</v>
      </c>
    </row>
    <row r="1234" spans="1:1">
      <c r="A1234" s="19">
        <v>3233</v>
      </c>
    </row>
    <row r="1235" spans="1:1">
      <c r="A1235" s="19">
        <v>3234</v>
      </c>
    </row>
    <row r="1236" spans="1:1">
      <c r="A1236" s="19">
        <v>3235</v>
      </c>
    </row>
    <row r="1237" spans="1:1">
      <c r="A1237" s="19">
        <v>3236</v>
      </c>
    </row>
    <row r="1238" spans="1:1">
      <c r="A1238" s="19">
        <v>3237</v>
      </c>
    </row>
    <row r="1239" spans="1:1">
      <c r="A1239" s="19">
        <v>3238</v>
      </c>
    </row>
    <row r="1240" spans="1:1">
      <c r="A1240" s="19">
        <v>3239</v>
      </c>
    </row>
    <row r="1241" spans="1:1">
      <c r="A1241" s="19">
        <v>3240</v>
      </c>
    </row>
    <row r="1242" spans="1:1">
      <c r="A1242" s="19">
        <v>3241</v>
      </c>
    </row>
    <row r="1243" spans="1:1">
      <c r="A1243" s="19">
        <v>3242</v>
      </c>
    </row>
    <row r="1244" spans="1:1">
      <c r="A1244" s="19">
        <v>3243</v>
      </c>
    </row>
    <row r="1245" spans="1:1">
      <c r="A1245" s="19">
        <v>3244</v>
      </c>
    </row>
    <row r="1246" spans="1:1">
      <c r="A1246" s="19">
        <v>3245</v>
      </c>
    </row>
    <row r="1247" spans="1:1">
      <c r="A1247" s="19">
        <v>3246</v>
      </c>
    </row>
    <row r="1248" spans="1:1">
      <c r="A1248" s="19">
        <v>3247</v>
      </c>
    </row>
    <row r="1249" spans="1:1">
      <c r="A1249" s="19">
        <v>3248</v>
      </c>
    </row>
    <row r="1250" spans="1:1">
      <c r="A1250" s="19">
        <v>3249</v>
      </c>
    </row>
    <row r="1251" spans="1:1">
      <c r="A1251" s="19">
        <v>3250</v>
      </c>
    </row>
    <row r="1252" spans="1:1">
      <c r="A1252" s="19">
        <v>3251</v>
      </c>
    </row>
    <row r="1253" spans="1:1">
      <c r="A1253" s="19">
        <v>3252</v>
      </c>
    </row>
    <row r="1254" spans="1:1">
      <c r="A1254" s="19">
        <v>3253</v>
      </c>
    </row>
    <row r="1255" spans="1:1">
      <c r="A1255" s="19">
        <v>3254</v>
      </c>
    </row>
    <row r="1256" spans="1:1">
      <c r="A1256" s="19">
        <v>3255</v>
      </c>
    </row>
    <row r="1257" spans="1:1">
      <c r="A1257" s="19">
        <v>3256</v>
      </c>
    </row>
    <row r="1258" spans="1:1">
      <c r="A1258" s="19">
        <v>3257</v>
      </c>
    </row>
    <row r="1259" spans="1:1">
      <c r="A1259" s="19">
        <v>3258</v>
      </c>
    </row>
    <row r="1260" spans="1:1">
      <c r="A1260" s="19">
        <v>3259</v>
      </c>
    </row>
    <row r="1261" spans="1:1">
      <c r="A1261" s="19">
        <v>3260</v>
      </c>
    </row>
    <row r="1262" spans="1:1">
      <c r="A1262" s="19">
        <v>3261</v>
      </c>
    </row>
    <row r="1263" spans="1:1">
      <c r="A1263" s="19">
        <v>3262</v>
      </c>
    </row>
    <row r="1264" spans="1:1">
      <c r="A1264" s="19">
        <v>3263</v>
      </c>
    </row>
    <row r="1265" spans="1:1">
      <c r="A1265" s="19">
        <v>3264</v>
      </c>
    </row>
    <row r="1266" spans="1:1">
      <c r="A1266" s="19">
        <v>3265</v>
      </c>
    </row>
    <row r="1267" spans="1:1">
      <c r="A1267" s="19">
        <v>3266</v>
      </c>
    </row>
    <row r="1268" spans="1:1">
      <c r="A1268" s="19">
        <v>3267</v>
      </c>
    </row>
    <row r="1269" spans="1:1">
      <c r="A1269" s="19">
        <v>3268</v>
      </c>
    </row>
    <row r="1270" spans="1:1">
      <c r="A1270" s="19">
        <v>3269</v>
      </c>
    </row>
    <row r="1271" spans="1:1">
      <c r="A1271" s="19">
        <v>3270</v>
      </c>
    </row>
    <row r="1272" spans="1:1">
      <c r="A1272" s="19">
        <v>3271</v>
      </c>
    </row>
    <row r="1273" spans="1:1">
      <c r="A1273" s="19">
        <v>3272</v>
      </c>
    </row>
    <row r="1274" spans="1:1">
      <c r="A1274" s="19">
        <v>3273</v>
      </c>
    </row>
    <row r="1275" spans="1:1">
      <c r="A1275" s="19">
        <v>3274</v>
      </c>
    </row>
    <row r="1276" spans="1:1">
      <c r="A1276" s="19">
        <v>3275</v>
      </c>
    </row>
    <row r="1277" spans="1:1">
      <c r="A1277" s="19">
        <v>3276</v>
      </c>
    </row>
    <row r="1278" spans="1:1">
      <c r="A1278" s="19">
        <v>3277</v>
      </c>
    </row>
    <row r="1279" spans="1:1">
      <c r="A1279" s="19">
        <v>3278</v>
      </c>
    </row>
    <row r="1280" spans="1:1">
      <c r="A1280" s="19">
        <v>3279</v>
      </c>
    </row>
    <row r="1281" spans="1:1">
      <c r="A1281" s="19">
        <v>3280</v>
      </c>
    </row>
    <row r="1282" spans="1:1">
      <c r="A1282" s="19">
        <v>3281</v>
      </c>
    </row>
    <row r="1283" spans="1:1">
      <c r="A1283" s="19">
        <v>3282</v>
      </c>
    </row>
    <row r="1284" spans="1:1">
      <c r="A1284" s="19">
        <v>3283</v>
      </c>
    </row>
    <row r="1285" spans="1:1">
      <c r="A1285" s="19">
        <v>3284</v>
      </c>
    </row>
    <row r="1286" spans="1:1">
      <c r="A1286" s="19">
        <v>3285</v>
      </c>
    </row>
    <row r="1287" spans="1:1">
      <c r="A1287" s="19">
        <v>3286</v>
      </c>
    </row>
    <row r="1288" spans="1:1">
      <c r="A1288" s="19">
        <v>3287</v>
      </c>
    </row>
    <row r="1289" spans="1:1">
      <c r="A1289" s="19">
        <v>3288</v>
      </c>
    </row>
    <row r="1290" spans="1:1">
      <c r="A1290" s="19">
        <v>3289</v>
      </c>
    </row>
    <row r="1291" spans="1:1">
      <c r="A1291" s="19">
        <v>3290</v>
      </c>
    </row>
    <row r="1292" spans="1:1">
      <c r="A1292" s="19">
        <v>3291</v>
      </c>
    </row>
    <row r="1293" spans="1:1">
      <c r="A1293" s="19">
        <v>3292</v>
      </c>
    </row>
    <row r="1294" spans="1:1">
      <c r="A1294" s="19">
        <v>3293</v>
      </c>
    </row>
    <row r="1295" spans="1:1">
      <c r="A1295" s="19">
        <v>3294</v>
      </c>
    </row>
    <row r="1296" spans="1:1">
      <c r="A1296" s="19">
        <v>3295</v>
      </c>
    </row>
    <row r="1297" spans="1:1">
      <c r="A1297" s="19">
        <v>3296</v>
      </c>
    </row>
    <row r="1298" spans="1:1">
      <c r="A1298" s="19">
        <v>3297</v>
      </c>
    </row>
    <row r="1299" spans="1:1">
      <c r="A1299" s="19">
        <v>3298</v>
      </c>
    </row>
    <row r="1300" spans="1:1">
      <c r="A1300" s="19">
        <v>3299</v>
      </c>
    </row>
    <row r="1301" spans="1:1">
      <c r="A1301" s="19">
        <v>3300</v>
      </c>
    </row>
    <row r="1302" spans="1:1">
      <c r="A1302" s="19">
        <v>3301</v>
      </c>
    </row>
    <row r="1303" spans="1:1">
      <c r="A1303" s="19">
        <v>3302</v>
      </c>
    </row>
    <row r="1304" spans="1:1">
      <c r="A1304" s="19">
        <v>3303</v>
      </c>
    </row>
    <row r="1305" spans="1:1">
      <c r="A1305" s="19">
        <v>3304</v>
      </c>
    </row>
    <row r="1306" spans="1:1">
      <c r="A1306" s="19">
        <v>3305</v>
      </c>
    </row>
    <row r="1307" spans="1:1">
      <c r="A1307" s="19">
        <v>3306</v>
      </c>
    </row>
    <row r="1308" spans="1:1">
      <c r="A1308" s="19">
        <v>3307</v>
      </c>
    </row>
    <row r="1309" spans="1:1">
      <c r="A1309" s="19">
        <v>3308</v>
      </c>
    </row>
    <row r="1310" spans="1:1">
      <c r="A1310" s="19">
        <v>3309</v>
      </c>
    </row>
    <row r="1311" spans="1:1">
      <c r="A1311" s="19">
        <v>3310</v>
      </c>
    </row>
    <row r="1312" spans="1:1">
      <c r="A1312" s="19">
        <v>3311</v>
      </c>
    </row>
    <row r="1313" spans="1:1">
      <c r="A1313" s="19">
        <v>3312</v>
      </c>
    </row>
    <row r="1314" spans="1:1">
      <c r="A1314" s="19">
        <v>3313</v>
      </c>
    </row>
    <row r="1315" spans="1:1">
      <c r="A1315" s="19">
        <v>3314</v>
      </c>
    </row>
    <row r="1316" spans="1:1">
      <c r="A1316" s="19">
        <v>3315</v>
      </c>
    </row>
    <row r="1317" spans="1:1">
      <c r="A1317" s="19">
        <v>3316</v>
      </c>
    </row>
    <row r="1318" spans="1:1">
      <c r="A1318" s="19">
        <v>3317</v>
      </c>
    </row>
    <row r="1319" spans="1:1">
      <c r="A1319" s="19">
        <v>3318</v>
      </c>
    </row>
    <row r="1320" spans="1:1">
      <c r="A1320" s="19">
        <v>3319</v>
      </c>
    </row>
    <row r="1321" spans="1:1">
      <c r="A1321" s="19">
        <v>3320</v>
      </c>
    </row>
    <row r="1322" spans="1:1">
      <c r="A1322" s="19">
        <v>3321</v>
      </c>
    </row>
    <row r="1323" spans="1:1">
      <c r="A1323" s="19">
        <v>3322</v>
      </c>
    </row>
    <row r="1324" spans="1:1">
      <c r="A1324" s="19">
        <v>3323</v>
      </c>
    </row>
    <row r="1325" spans="1:1">
      <c r="A1325" s="19">
        <v>3324</v>
      </c>
    </row>
    <row r="1326" spans="1:1">
      <c r="A1326" s="19">
        <v>3325</v>
      </c>
    </row>
    <row r="1327" spans="1:1">
      <c r="A1327" s="19">
        <v>3326</v>
      </c>
    </row>
    <row r="1328" spans="1:1">
      <c r="A1328" s="19">
        <v>3327</v>
      </c>
    </row>
    <row r="1329" spans="1:1">
      <c r="A1329" s="19">
        <v>3328</v>
      </c>
    </row>
    <row r="1330" spans="1:1">
      <c r="A1330" s="19">
        <v>3329</v>
      </c>
    </row>
    <row r="1331" spans="1:1">
      <c r="A1331" s="19">
        <v>3330</v>
      </c>
    </row>
    <row r="1332" spans="1:1">
      <c r="A1332" s="19">
        <v>3331</v>
      </c>
    </row>
    <row r="1333" spans="1:1">
      <c r="A1333" s="19">
        <v>3332</v>
      </c>
    </row>
    <row r="1334" spans="1:1">
      <c r="A1334" s="19">
        <v>3333</v>
      </c>
    </row>
    <row r="1335" spans="1:1">
      <c r="A1335" s="19">
        <v>3334</v>
      </c>
    </row>
    <row r="1336" spans="1:1">
      <c r="A1336" s="19">
        <v>3335</v>
      </c>
    </row>
    <row r="1337" spans="1:1">
      <c r="A1337" s="19">
        <v>3336</v>
      </c>
    </row>
    <row r="1338" spans="1:1">
      <c r="A1338" s="19">
        <v>3337</v>
      </c>
    </row>
    <row r="1339" spans="1:1">
      <c r="A1339" s="19">
        <v>3338</v>
      </c>
    </row>
    <row r="1340" spans="1:1">
      <c r="A1340" s="19">
        <v>3339</v>
      </c>
    </row>
    <row r="1341" spans="1:1">
      <c r="A1341" s="19">
        <v>3340</v>
      </c>
    </row>
    <row r="1342" spans="1:1">
      <c r="A1342" s="19">
        <v>3341</v>
      </c>
    </row>
    <row r="1343" spans="1:1">
      <c r="A1343" s="19">
        <v>3342</v>
      </c>
    </row>
    <row r="1344" spans="1:1">
      <c r="A1344" s="19">
        <v>3343</v>
      </c>
    </row>
    <row r="1345" spans="1:1">
      <c r="A1345" s="19">
        <v>3344</v>
      </c>
    </row>
    <row r="1346" spans="1:1">
      <c r="A1346" s="19">
        <v>3345</v>
      </c>
    </row>
    <row r="1347" spans="1:1">
      <c r="A1347" s="19">
        <v>3346</v>
      </c>
    </row>
    <row r="1348" spans="1:1">
      <c r="A1348" s="19">
        <v>3347</v>
      </c>
    </row>
    <row r="1349" spans="1:1">
      <c r="A1349" s="19">
        <v>3348</v>
      </c>
    </row>
    <row r="1350" spans="1:1">
      <c r="A1350" s="19">
        <v>3349</v>
      </c>
    </row>
    <row r="1351" spans="1:1">
      <c r="A1351" s="19">
        <v>3350</v>
      </c>
    </row>
    <row r="1352" spans="1:1">
      <c r="A1352" s="19">
        <v>3351</v>
      </c>
    </row>
    <row r="1353" spans="1:1">
      <c r="A1353" s="19">
        <v>3352</v>
      </c>
    </row>
    <row r="1354" spans="1:1">
      <c r="A1354" s="19">
        <v>3353</v>
      </c>
    </row>
    <row r="1355" spans="1:1">
      <c r="A1355" s="19">
        <v>3354</v>
      </c>
    </row>
    <row r="1356" spans="1:1">
      <c r="A1356" s="19">
        <v>3355</v>
      </c>
    </row>
    <row r="1357" spans="1:1">
      <c r="A1357" s="19">
        <v>3356</v>
      </c>
    </row>
    <row r="1358" spans="1:1">
      <c r="A1358" s="19">
        <v>3357</v>
      </c>
    </row>
    <row r="1359" spans="1:1">
      <c r="A1359" s="19">
        <v>3358</v>
      </c>
    </row>
    <row r="1360" spans="1:1">
      <c r="A1360" s="19">
        <v>3359</v>
      </c>
    </row>
    <row r="1361" spans="1:1">
      <c r="A1361" s="19">
        <v>3360</v>
      </c>
    </row>
    <row r="1362" spans="1:1">
      <c r="A1362" s="19">
        <v>3361</v>
      </c>
    </row>
    <row r="1363" spans="1:1">
      <c r="A1363" s="19">
        <v>3362</v>
      </c>
    </row>
    <row r="1364" spans="1:1">
      <c r="A1364" s="19">
        <v>3363</v>
      </c>
    </row>
    <row r="1365" spans="1:1">
      <c r="A1365" s="19">
        <v>3364</v>
      </c>
    </row>
    <row r="1366" spans="1:1">
      <c r="A1366" s="19">
        <v>3365</v>
      </c>
    </row>
    <row r="1367" spans="1:1">
      <c r="A1367" s="19">
        <v>3366</v>
      </c>
    </row>
    <row r="1368" spans="1:1">
      <c r="A1368" s="19">
        <v>3367</v>
      </c>
    </row>
    <row r="1369" spans="1:1">
      <c r="A1369" s="19">
        <v>3368</v>
      </c>
    </row>
    <row r="1370" spans="1:1">
      <c r="A1370" s="19">
        <v>3369</v>
      </c>
    </row>
    <row r="1371" spans="1:1">
      <c r="A1371" s="19">
        <v>3370</v>
      </c>
    </row>
    <row r="1372" spans="1:1">
      <c r="A1372" s="19">
        <v>3371</v>
      </c>
    </row>
    <row r="1373" spans="1:1">
      <c r="A1373" s="19">
        <v>3372</v>
      </c>
    </row>
    <row r="1374" spans="1:1">
      <c r="A1374" s="19">
        <v>3373</v>
      </c>
    </row>
    <row r="1375" spans="1:1">
      <c r="A1375" s="19">
        <v>3374</v>
      </c>
    </row>
    <row r="1376" spans="1:1">
      <c r="A1376" s="19">
        <v>3375</v>
      </c>
    </row>
    <row r="1377" spans="1:1">
      <c r="A1377" s="19">
        <v>3376</v>
      </c>
    </row>
    <row r="1378" spans="1:1">
      <c r="A1378" s="19">
        <v>3377</v>
      </c>
    </row>
    <row r="1379" spans="1:1">
      <c r="A1379" s="19">
        <v>3378</v>
      </c>
    </row>
    <row r="1380" spans="1:1">
      <c r="A1380" s="19">
        <v>3379</v>
      </c>
    </row>
    <row r="1381" spans="1:1">
      <c r="A1381" s="19">
        <v>3380</v>
      </c>
    </row>
    <row r="1382" spans="1:1">
      <c r="A1382" s="19">
        <v>3381</v>
      </c>
    </row>
    <row r="1383" spans="1:1">
      <c r="A1383" s="19">
        <v>3382</v>
      </c>
    </row>
    <row r="1384" spans="1:1">
      <c r="A1384" s="19">
        <v>3383</v>
      </c>
    </row>
    <row r="1385" spans="1:1">
      <c r="A1385" s="19">
        <v>3384</v>
      </c>
    </row>
    <row r="1386" spans="1:1">
      <c r="A1386" s="19">
        <v>3385</v>
      </c>
    </row>
    <row r="1387" spans="1:1">
      <c r="A1387" s="19">
        <v>3386</v>
      </c>
    </row>
    <row r="1388" spans="1:1">
      <c r="A1388" s="19">
        <v>3387</v>
      </c>
    </row>
    <row r="1389" spans="1:1">
      <c r="A1389" s="19">
        <v>3388</v>
      </c>
    </row>
    <row r="1390" spans="1:1">
      <c r="A1390" s="19">
        <v>3389</v>
      </c>
    </row>
    <row r="1391" spans="1:1">
      <c r="A1391" s="19">
        <v>3390</v>
      </c>
    </row>
    <row r="1392" spans="1:1">
      <c r="A1392" s="19">
        <v>3391</v>
      </c>
    </row>
    <row r="1393" spans="1:1">
      <c r="A1393" s="19">
        <v>3392</v>
      </c>
    </row>
    <row r="1394" spans="1:1">
      <c r="A1394" s="19">
        <v>3393</v>
      </c>
    </row>
    <row r="1395" spans="1:1">
      <c r="A1395" s="19">
        <v>3394</v>
      </c>
    </row>
    <row r="1396" spans="1:1">
      <c r="A1396" s="19">
        <v>3395</v>
      </c>
    </row>
    <row r="1397" spans="1:1">
      <c r="A1397" s="19">
        <v>3396</v>
      </c>
    </row>
    <row r="1398" spans="1:1">
      <c r="A1398" s="19">
        <v>3397</v>
      </c>
    </row>
    <row r="1399" spans="1:1">
      <c r="A1399" s="19">
        <v>3398</v>
      </c>
    </row>
    <row r="1400" spans="1:1">
      <c r="A1400" s="19">
        <v>3399</v>
      </c>
    </row>
    <row r="1401" spans="1:1">
      <c r="A1401" s="19">
        <v>3400</v>
      </c>
    </row>
    <row r="1402" spans="1:1">
      <c r="A1402" s="19">
        <v>3401</v>
      </c>
    </row>
    <row r="1403" spans="1:1">
      <c r="A1403" s="19">
        <v>3402</v>
      </c>
    </row>
    <row r="1404" spans="1:1">
      <c r="A1404" s="19">
        <v>3403</v>
      </c>
    </row>
    <row r="1405" spans="1:1">
      <c r="A1405" s="19">
        <v>3404</v>
      </c>
    </row>
    <row r="1406" spans="1:1">
      <c r="A1406" s="19">
        <v>3405</v>
      </c>
    </row>
    <row r="1407" spans="1:1">
      <c r="A1407" s="19">
        <v>3406</v>
      </c>
    </row>
    <row r="1408" spans="1:1">
      <c r="A1408" s="19">
        <v>3407</v>
      </c>
    </row>
    <row r="1409" spans="1:1">
      <c r="A1409" s="19">
        <v>3408</v>
      </c>
    </row>
    <row r="1410" spans="1:1">
      <c r="A1410" s="19">
        <v>3409</v>
      </c>
    </row>
    <row r="1411" spans="1:1">
      <c r="A1411" s="19">
        <v>3410</v>
      </c>
    </row>
    <row r="1412" spans="1:1">
      <c r="A1412" s="19">
        <v>3411</v>
      </c>
    </row>
    <row r="1413" spans="1:1">
      <c r="A1413" s="19">
        <v>3412</v>
      </c>
    </row>
    <row r="1414" spans="1:1">
      <c r="A1414" s="19">
        <v>3413</v>
      </c>
    </row>
    <row r="1415" spans="1:1">
      <c r="A1415" s="19">
        <v>3414</v>
      </c>
    </row>
    <row r="1416" spans="1:1">
      <c r="A1416" s="19">
        <v>3415</v>
      </c>
    </row>
    <row r="1417" spans="1:1">
      <c r="A1417" s="19">
        <v>3416</v>
      </c>
    </row>
    <row r="1418" spans="1:1">
      <c r="A1418" s="19">
        <v>3417</v>
      </c>
    </row>
    <row r="1419" spans="1:1">
      <c r="A1419" s="19">
        <v>3418</v>
      </c>
    </row>
    <row r="1420" spans="1:1">
      <c r="A1420" s="19">
        <v>3419</v>
      </c>
    </row>
    <row r="1421" spans="1:1">
      <c r="A1421" s="19">
        <v>3420</v>
      </c>
    </row>
    <row r="1422" spans="1:1">
      <c r="A1422" s="19">
        <v>3421</v>
      </c>
    </row>
    <row r="1423" spans="1:1">
      <c r="A1423" s="19">
        <v>3422</v>
      </c>
    </row>
    <row r="1424" spans="1:1">
      <c r="A1424" s="19">
        <v>3423</v>
      </c>
    </row>
    <row r="1425" spans="1:1">
      <c r="A1425" s="19">
        <v>3424</v>
      </c>
    </row>
    <row r="1426" spans="1:1">
      <c r="A1426" s="19">
        <v>3425</v>
      </c>
    </row>
    <row r="1427" spans="1:1">
      <c r="A1427" s="19">
        <v>3426</v>
      </c>
    </row>
    <row r="1428" spans="1:1">
      <c r="A1428" s="19">
        <v>3427</v>
      </c>
    </row>
    <row r="1429" spans="1:1">
      <c r="A1429" s="19">
        <v>3428</v>
      </c>
    </row>
    <row r="1430" spans="1:1">
      <c r="A1430" s="19">
        <v>3429</v>
      </c>
    </row>
    <row r="1431" spans="1:1">
      <c r="A1431" s="19">
        <v>3430</v>
      </c>
    </row>
    <row r="1432" spans="1:1">
      <c r="A1432" s="19">
        <v>3431</v>
      </c>
    </row>
    <row r="1433" spans="1:1">
      <c r="A1433" s="19">
        <v>3432</v>
      </c>
    </row>
    <row r="1434" spans="1:1">
      <c r="A1434" s="19">
        <v>3433</v>
      </c>
    </row>
    <row r="1435" spans="1:1">
      <c r="A1435" s="19">
        <v>3434</v>
      </c>
    </row>
    <row r="1436" spans="1:1">
      <c r="A1436" s="19">
        <v>3435</v>
      </c>
    </row>
    <row r="1437" spans="1:1">
      <c r="A1437" s="19">
        <v>3436</v>
      </c>
    </row>
    <row r="1438" spans="1:1">
      <c r="A1438" s="19">
        <v>3437</v>
      </c>
    </row>
    <row r="1439" spans="1:1">
      <c r="A1439" s="19">
        <v>3438</v>
      </c>
    </row>
    <row r="1440" spans="1:1">
      <c r="A1440" s="19">
        <v>3439</v>
      </c>
    </row>
    <row r="1441" spans="1:1">
      <c r="A1441" s="19">
        <v>3440</v>
      </c>
    </row>
    <row r="1442" spans="1:1">
      <c r="A1442" s="19">
        <v>3441</v>
      </c>
    </row>
    <row r="1443" spans="1:1">
      <c r="A1443" s="19">
        <v>3442</v>
      </c>
    </row>
    <row r="1444" spans="1:1">
      <c r="A1444" s="19">
        <v>3443</v>
      </c>
    </row>
    <row r="1445" spans="1:1">
      <c r="A1445" s="19">
        <v>3444</v>
      </c>
    </row>
    <row r="1446" spans="1:1">
      <c r="A1446" s="19">
        <v>3445</v>
      </c>
    </row>
    <row r="1447" spans="1:1">
      <c r="A1447" s="19">
        <v>3446</v>
      </c>
    </row>
    <row r="1448" spans="1:1">
      <c r="A1448" s="19">
        <v>3447</v>
      </c>
    </row>
    <row r="1449" spans="1:1">
      <c r="A1449" s="19">
        <v>3448</v>
      </c>
    </row>
    <row r="1450" spans="1:1">
      <c r="A1450" s="19">
        <v>3449</v>
      </c>
    </row>
    <row r="1451" spans="1:1">
      <c r="A1451" s="19">
        <v>3450</v>
      </c>
    </row>
    <row r="1452" spans="1:1">
      <c r="A1452" s="19">
        <v>3451</v>
      </c>
    </row>
    <row r="1453" spans="1:1">
      <c r="A1453" s="19">
        <v>3452</v>
      </c>
    </row>
    <row r="1454" spans="1:1">
      <c r="A1454" s="19">
        <v>3453</v>
      </c>
    </row>
    <row r="1455" spans="1:1">
      <c r="A1455" s="19">
        <v>3454</v>
      </c>
    </row>
    <row r="1456" spans="1:1">
      <c r="A1456" s="19">
        <v>3455</v>
      </c>
    </row>
    <row r="1457" spans="1:1">
      <c r="A1457" s="19">
        <v>3456</v>
      </c>
    </row>
    <row r="1458" spans="1:1">
      <c r="A1458" s="19">
        <v>3457</v>
      </c>
    </row>
    <row r="1459" spans="1:1">
      <c r="A1459" s="19">
        <v>3458</v>
      </c>
    </row>
    <row r="1460" spans="1:1">
      <c r="A1460" s="19">
        <v>3459</v>
      </c>
    </row>
    <row r="1461" spans="1:1">
      <c r="A1461" s="19">
        <v>3460</v>
      </c>
    </row>
    <row r="1462" spans="1:1">
      <c r="A1462" s="19">
        <v>3461</v>
      </c>
    </row>
    <row r="1463" spans="1:1">
      <c r="A1463" s="19">
        <v>3462</v>
      </c>
    </row>
    <row r="1464" spans="1:1">
      <c r="A1464" s="19">
        <v>3463</v>
      </c>
    </row>
    <row r="1465" spans="1:1">
      <c r="A1465" s="19">
        <v>3464</v>
      </c>
    </row>
    <row r="1466" spans="1:1">
      <c r="A1466" s="19">
        <v>3465</v>
      </c>
    </row>
    <row r="1467" spans="1:1">
      <c r="A1467" s="19">
        <v>3466</v>
      </c>
    </row>
    <row r="1468" spans="1:1">
      <c r="A1468" s="19">
        <v>3467</v>
      </c>
    </row>
    <row r="1469" spans="1:1">
      <c r="A1469" s="19">
        <v>3468</v>
      </c>
    </row>
    <row r="1470" spans="1:1">
      <c r="A1470" s="19">
        <v>3469</v>
      </c>
    </row>
    <row r="1471" spans="1:1">
      <c r="A1471" s="19">
        <v>3470</v>
      </c>
    </row>
    <row r="1472" spans="1:1">
      <c r="A1472" s="19">
        <v>3471</v>
      </c>
    </row>
    <row r="1473" spans="1:1">
      <c r="A1473" s="19">
        <v>3472</v>
      </c>
    </row>
    <row r="1474" spans="1:1">
      <c r="A1474" s="19">
        <v>3473</v>
      </c>
    </row>
    <row r="1475" spans="1:1">
      <c r="A1475" s="19">
        <v>3474</v>
      </c>
    </row>
    <row r="1476" spans="1:1">
      <c r="A1476" s="19">
        <v>3475</v>
      </c>
    </row>
    <row r="1477" spans="1:1">
      <c r="A1477" s="19">
        <v>3476</v>
      </c>
    </row>
    <row r="1478" spans="1:1">
      <c r="A1478" s="19">
        <v>3477</v>
      </c>
    </row>
    <row r="1479" spans="1:1">
      <c r="A1479" s="19">
        <v>3478</v>
      </c>
    </row>
    <row r="1480" spans="1:1">
      <c r="A1480" s="19">
        <v>3479</v>
      </c>
    </row>
    <row r="1481" spans="1:1">
      <c r="A1481" s="19">
        <v>3480</v>
      </c>
    </row>
    <row r="1482" spans="1:1">
      <c r="A1482" s="19">
        <v>3481</v>
      </c>
    </row>
    <row r="1483" spans="1:1">
      <c r="A1483" s="19">
        <v>3482</v>
      </c>
    </row>
    <row r="1484" spans="1:1">
      <c r="A1484" s="19">
        <v>3483</v>
      </c>
    </row>
    <row r="1485" spans="1:1">
      <c r="A1485" s="19">
        <v>3484</v>
      </c>
    </row>
    <row r="1486" spans="1:1">
      <c r="A1486" s="19">
        <v>3485</v>
      </c>
    </row>
    <row r="1487" spans="1:1">
      <c r="A1487" s="19">
        <v>3486</v>
      </c>
    </row>
    <row r="1488" spans="1:1">
      <c r="A1488" s="19">
        <v>3487</v>
      </c>
    </row>
    <row r="1489" spans="1:1">
      <c r="A1489" s="19">
        <v>3488</v>
      </c>
    </row>
    <row r="1490" spans="1:1">
      <c r="A1490" s="19">
        <v>3489</v>
      </c>
    </row>
    <row r="1491" spans="1:1">
      <c r="A1491" s="19">
        <v>3490</v>
      </c>
    </row>
    <row r="1492" spans="1:1">
      <c r="A1492" s="19">
        <v>3491</v>
      </c>
    </row>
    <row r="1493" spans="1:1">
      <c r="A1493" s="19">
        <v>3492</v>
      </c>
    </row>
    <row r="1494" spans="1:1">
      <c r="A1494" s="19">
        <v>3493</v>
      </c>
    </row>
    <row r="1495" spans="1:1">
      <c r="A1495" s="19">
        <v>3494</v>
      </c>
    </row>
    <row r="1496" spans="1:1">
      <c r="A1496" s="19">
        <v>3495</v>
      </c>
    </row>
    <row r="1497" spans="1:1">
      <c r="A1497" s="19">
        <v>3496</v>
      </c>
    </row>
    <row r="1498" spans="1:1">
      <c r="A1498" s="19">
        <v>3497</v>
      </c>
    </row>
    <row r="1499" spans="1:1">
      <c r="A1499" s="19">
        <v>3498</v>
      </c>
    </row>
    <row r="1500" spans="1:1">
      <c r="A1500" s="19">
        <v>3499</v>
      </c>
    </row>
    <row r="1501" spans="1:1">
      <c r="A1501" s="19">
        <v>3500</v>
      </c>
    </row>
    <row r="1502" spans="1:1">
      <c r="A1502" s="19">
        <v>3501</v>
      </c>
    </row>
    <row r="1503" spans="1:1">
      <c r="A1503" s="19">
        <v>3502</v>
      </c>
    </row>
    <row r="1504" spans="1:1">
      <c r="A1504" s="19">
        <v>3503</v>
      </c>
    </row>
    <row r="1505" spans="1:1">
      <c r="A1505" s="19">
        <v>3504</v>
      </c>
    </row>
    <row r="1506" spans="1:1">
      <c r="A1506" s="19">
        <v>3505</v>
      </c>
    </row>
    <row r="1507" spans="1:1">
      <c r="A1507" s="19">
        <v>3506</v>
      </c>
    </row>
    <row r="1508" spans="1:1">
      <c r="A1508" s="19">
        <v>3507</v>
      </c>
    </row>
    <row r="1509" spans="1:1">
      <c r="A1509" s="19">
        <v>3508</v>
      </c>
    </row>
    <row r="1510" spans="1:1">
      <c r="A1510" s="19">
        <v>3509</v>
      </c>
    </row>
    <row r="1511" spans="1:1">
      <c r="A1511" s="19">
        <v>3510</v>
      </c>
    </row>
    <row r="1512" spans="1:1">
      <c r="A1512" s="19">
        <v>3511</v>
      </c>
    </row>
    <row r="1513" spans="1:1">
      <c r="A1513" s="19">
        <v>3512</v>
      </c>
    </row>
    <row r="1514" spans="1:1">
      <c r="A1514" s="19">
        <v>3513</v>
      </c>
    </row>
    <row r="1515" spans="1:1">
      <c r="A1515" s="19">
        <v>3514</v>
      </c>
    </row>
    <row r="1516" spans="1:1">
      <c r="A1516" s="19">
        <v>3515</v>
      </c>
    </row>
    <row r="1517" spans="1:1">
      <c r="A1517" s="19">
        <v>3516</v>
      </c>
    </row>
    <row r="1518" spans="1:1">
      <c r="A1518" s="19">
        <v>3517</v>
      </c>
    </row>
    <row r="1519" spans="1:1">
      <c r="A1519" s="19">
        <v>3518</v>
      </c>
    </row>
    <row r="1520" spans="1:1">
      <c r="A1520" s="19">
        <v>3519</v>
      </c>
    </row>
    <row r="1521" spans="1:1">
      <c r="A1521" s="19">
        <v>3520</v>
      </c>
    </row>
    <row r="1522" spans="1:1">
      <c r="A1522" s="19">
        <v>3521</v>
      </c>
    </row>
    <row r="1523" spans="1:1">
      <c r="A1523" s="19">
        <v>3522</v>
      </c>
    </row>
    <row r="1524" spans="1:1">
      <c r="A1524" s="19">
        <v>3523</v>
      </c>
    </row>
    <row r="1525" spans="1:1">
      <c r="A1525" s="19">
        <v>3524</v>
      </c>
    </row>
    <row r="1526" spans="1:1">
      <c r="A1526" s="19">
        <v>3525</v>
      </c>
    </row>
    <row r="1527" spans="1:1">
      <c r="A1527" s="19">
        <v>3526</v>
      </c>
    </row>
    <row r="1528" spans="1:1">
      <c r="A1528" s="19">
        <v>3527</v>
      </c>
    </row>
    <row r="1529" spans="1:1">
      <c r="A1529" s="19">
        <v>3528</v>
      </c>
    </row>
    <row r="1530" spans="1:1">
      <c r="A1530" s="19">
        <v>3529</v>
      </c>
    </row>
    <row r="1531" spans="1:1">
      <c r="A1531" s="19">
        <v>3530</v>
      </c>
    </row>
    <row r="1532" spans="1:1">
      <c r="A1532" s="19">
        <v>3531</v>
      </c>
    </row>
    <row r="1533" spans="1:1">
      <c r="A1533" s="19">
        <v>3532</v>
      </c>
    </row>
    <row r="1534" spans="1:1">
      <c r="A1534" s="19">
        <v>3533</v>
      </c>
    </row>
    <row r="1535" spans="1:1">
      <c r="A1535" s="19">
        <v>3534</v>
      </c>
    </row>
    <row r="1536" spans="1:1">
      <c r="A1536" s="19">
        <v>3535</v>
      </c>
    </row>
    <row r="1537" spans="1:1">
      <c r="A1537" s="19">
        <v>3536</v>
      </c>
    </row>
    <row r="1538" spans="1:1">
      <c r="A1538" s="19">
        <v>3537</v>
      </c>
    </row>
    <row r="1539" spans="1:1">
      <c r="A1539" s="19">
        <v>3538</v>
      </c>
    </row>
    <row r="1540" spans="1:1">
      <c r="A1540" s="19">
        <v>3539</v>
      </c>
    </row>
    <row r="1541" spans="1:1">
      <c r="A1541" s="19">
        <v>3540</v>
      </c>
    </row>
    <row r="1542" spans="1:1">
      <c r="A1542" s="19">
        <v>3541</v>
      </c>
    </row>
    <row r="1543" spans="1:1">
      <c r="A1543" s="19">
        <v>3542</v>
      </c>
    </row>
    <row r="1544" spans="1:1">
      <c r="A1544" s="19">
        <v>3543</v>
      </c>
    </row>
    <row r="1545" spans="1:1">
      <c r="A1545" s="19">
        <v>3544</v>
      </c>
    </row>
    <row r="1546" spans="1:1">
      <c r="A1546" s="19">
        <v>3545</v>
      </c>
    </row>
    <row r="1547" spans="1:1">
      <c r="A1547" s="19">
        <v>3546</v>
      </c>
    </row>
    <row r="1548" spans="1:1">
      <c r="A1548" s="19">
        <v>3547</v>
      </c>
    </row>
    <row r="1549" spans="1:1">
      <c r="A1549" s="19">
        <v>3548</v>
      </c>
    </row>
    <row r="1550" spans="1:1">
      <c r="A1550" s="19">
        <v>3549</v>
      </c>
    </row>
    <row r="1551" spans="1:1">
      <c r="A1551" s="19">
        <v>3550</v>
      </c>
    </row>
    <row r="1552" spans="1:1">
      <c r="A1552" s="19">
        <v>3551</v>
      </c>
    </row>
    <row r="1553" spans="1:1">
      <c r="A1553" s="19">
        <v>3552</v>
      </c>
    </row>
    <row r="1554" spans="1:1">
      <c r="A1554" s="19">
        <v>3553</v>
      </c>
    </row>
    <row r="1555" spans="1:1">
      <c r="A1555" s="19">
        <v>3554</v>
      </c>
    </row>
    <row r="1556" spans="1:1">
      <c r="A1556" s="19">
        <v>3555</v>
      </c>
    </row>
    <row r="1557" spans="1:1">
      <c r="A1557" s="19">
        <v>3556</v>
      </c>
    </row>
    <row r="1558" spans="1:1">
      <c r="A1558" s="19">
        <v>3557</v>
      </c>
    </row>
    <row r="1559" spans="1:1">
      <c r="A1559" s="19">
        <v>3558</v>
      </c>
    </row>
    <row r="1560" spans="1:1">
      <c r="A1560" s="19">
        <v>3559</v>
      </c>
    </row>
    <row r="1561" spans="1:1">
      <c r="A1561" s="19">
        <v>3560</v>
      </c>
    </row>
    <row r="1562" spans="1:1">
      <c r="A1562" s="19">
        <v>3561</v>
      </c>
    </row>
    <row r="1563" spans="1:1">
      <c r="A1563" s="19">
        <v>3562</v>
      </c>
    </row>
    <row r="1564" spans="1:1">
      <c r="A1564" s="19">
        <v>3563</v>
      </c>
    </row>
    <row r="1565" spans="1:1">
      <c r="A1565" s="19">
        <v>3564</v>
      </c>
    </row>
    <row r="1566" spans="1:1">
      <c r="A1566" s="19">
        <v>3565</v>
      </c>
    </row>
    <row r="1567" spans="1:1">
      <c r="A1567" s="19">
        <v>3566</v>
      </c>
    </row>
    <row r="1568" spans="1:1">
      <c r="A1568" s="19">
        <v>3567</v>
      </c>
    </row>
    <row r="1569" spans="1:1">
      <c r="A1569" s="19">
        <v>3568</v>
      </c>
    </row>
    <row r="1570" spans="1:1">
      <c r="A1570" s="19">
        <v>3569</v>
      </c>
    </row>
    <row r="1571" spans="1:1">
      <c r="A1571" s="19">
        <v>3570</v>
      </c>
    </row>
    <row r="1572" spans="1:1">
      <c r="A1572" s="19">
        <v>3571</v>
      </c>
    </row>
    <row r="1573" spans="1:1">
      <c r="A1573" s="19">
        <v>3572</v>
      </c>
    </row>
    <row r="1574" spans="1:1">
      <c r="A1574" s="19">
        <v>3573</v>
      </c>
    </row>
    <row r="1575" spans="1:1">
      <c r="A1575" s="19">
        <v>3574</v>
      </c>
    </row>
    <row r="1576" spans="1:1">
      <c r="A1576" s="19">
        <v>3575</v>
      </c>
    </row>
    <row r="1577" spans="1:1">
      <c r="A1577" s="19">
        <v>3576</v>
      </c>
    </row>
    <row r="1578" spans="1:1">
      <c r="A1578" s="19">
        <v>3577</v>
      </c>
    </row>
    <row r="1579" spans="1:1">
      <c r="A1579" s="19">
        <v>3578</v>
      </c>
    </row>
    <row r="1580" spans="1:1">
      <c r="A1580" s="19">
        <v>3579</v>
      </c>
    </row>
    <row r="1581" spans="1:1">
      <c r="A1581" s="19">
        <v>3580</v>
      </c>
    </row>
    <row r="1582" spans="1:1">
      <c r="A1582" s="19">
        <v>3581</v>
      </c>
    </row>
    <row r="1583" spans="1:1">
      <c r="A1583" s="19">
        <v>3582</v>
      </c>
    </row>
    <row r="1584" spans="1:1">
      <c r="A1584" s="19">
        <v>3583</v>
      </c>
    </row>
    <row r="1585" spans="1:1">
      <c r="A1585" s="19">
        <v>3584</v>
      </c>
    </row>
    <row r="1586" spans="1:1">
      <c r="A1586" s="19">
        <v>3585</v>
      </c>
    </row>
    <row r="1587" spans="1:1">
      <c r="A1587" s="19">
        <v>3586</v>
      </c>
    </row>
    <row r="1588" spans="1:1">
      <c r="A1588" s="19">
        <v>3587</v>
      </c>
    </row>
    <row r="1589" spans="1:1">
      <c r="A1589" s="19">
        <v>3588</v>
      </c>
    </row>
    <row r="1590" spans="1:1">
      <c r="A1590" s="19">
        <v>3589</v>
      </c>
    </row>
    <row r="1591" spans="1:1">
      <c r="A1591" s="19">
        <v>3590</v>
      </c>
    </row>
    <row r="1592" spans="1:1">
      <c r="A1592" s="19">
        <v>3591</v>
      </c>
    </row>
    <row r="1593" spans="1:1">
      <c r="A1593" s="19">
        <v>3592</v>
      </c>
    </row>
    <row r="1594" spans="1:1">
      <c r="A1594" s="19">
        <v>3593</v>
      </c>
    </row>
    <row r="1595" spans="1:1">
      <c r="A1595" s="19">
        <v>3594</v>
      </c>
    </row>
    <row r="1596" spans="1:1">
      <c r="A1596" s="19">
        <v>3595</v>
      </c>
    </row>
    <row r="1597" spans="1:1">
      <c r="A1597" s="19">
        <v>3596</v>
      </c>
    </row>
    <row r="1598" spans="1:1">
      <c r="A1598" s="19">
        <v>3597</v>
      </c>
    </row>
    <row r="1599" spans="1:1">
      <c r="A1599" s="19">
        <v>3598</v>
      </c>
    </row>
    <row r="1600" spans="1:1">
      <c r="A1600" s="19">
        <v>3599</v>
      </c>
    </row>
    <row r="1601" spans="1:1">
      <c r="A1601" s="19">
        <v>3600</v>
      </c>
    </row>
    <row r="1602" spans="1:1">
      <c r="A1602" s="19">
        <v>3601</v>
      </c>
    </row>
    <row r="1603" spans="1:1">
      <c r="A1603" s="19">
        <v>3602</v>
      </c>
    </row>
    <row r="1604" spans="1:1">
      <c r="A1604" s="19">
        <v>3603</v>
      </c>
    </row>
    <row r="1605" spans="1:1">
      <c r="A1605" s="19">
        <v>3604</v>
      </c>
    </row>
    <row r="1606" spans="1:1">
      <c r="A1606" s="19">
        <v>3605</v>
      </c>
    </row>
    <row r="1607" spans="1:1">
      <c r="A1607" s="19">
        <v>3606</v>
      </c>
    </row>
    <row r="1608" spans="1:1">
      <c r="A1608" s="19">
        <v>3607</v>
      </c>
    </row>
    <row r="1609" spans="1:1">
      <c r="A1609" s="19">
        <v>3608</v>
      </c>
    </row>
    <row r="1610" spans="1:1">
      <c r="A1610" s="19">
        <v>3609</v>
      </c>
    </row>
    <row r="1611" spans="1:1">
      <c r="A1611" s="19">
        <v>3610</v>
      </c>
    </row>
    <row r="1612" spans="1:1">
      <c r="A1612" s="19">
        <v>3611</v>
      </c>
    </row>
    <row r="1613" spans="1:1">
      <c r="A1613" s="19">
        <v>3612</v>
      </c>
    </row>
    <row r="1614" spans="1:1">
      <c r="A1614" s="19">
        <v>3613</v>
      </c>
    </row>
    <row r="1615" spans="1:1">
      <c r="A1615" s="19">
        <v>3614</v>
      </c>
    </row>
    <row r="1616" spans="1:1">
      <c r="A1616" s="19">
        <v>3615</v>
      </c>
    </row>
    <row r="1617" spans="1:1">
      <c r="A1617" s="19">
        <v>3616</v>
      </c>
    </row>
    <row r="1618" spans="1:1">
      <c r="A1618" s="19">
        <v>3617</v>
      </c>
    </row>
    <row r="1619" spans="1:1">
      <c r="A1619" s="19">
        <v>3618</v>
      </c>
    </row>
    <row r="1620" spans="1:1">
      <c r="A1620" s="19">
        <v>3619</v>
      </c>
    </row>
    <row r="1621" spans="1:1">
      <c r="A1621" s="19">
        <v>3620</v>
      </c>
    </row>
    <row r="1622" spans="1:1">
      <c r="A1622" s="19">
        <v>3621</v>
      </c>
    </row>
    <row r="1623" spans="1:1">
      <c r="A1623" s="19">
        <v>3622</v>
      </c>
    </row>
    <row r="1624" spans="1:1">
      <c r="A1624" s="19">
        <v>3623</v>
      </c>
    </row>
    <row r="1625" spans="1:1">
      <c r="A1625" s="19">
        <v>3624</v>
      </c>
    </row>
    <row r="1626" spans="1:1">
      <c r="A1626" s="19">
        <v>3625</v>
      </c>
    </row>
    <row r="1627" spans="1:1">
      <c r="A1627" s="19">
        <v>3626</v>
      </c>
    </row>
    <row r="1628" spans="1:1">
      <c r="A1628" s="19">
        <v>3627</v>
      </c>
    </row>
    <row r="1629" spans="1:1">
      <c r="A1629" s="19">
        <v>3628</v>
      </c>
    </row>
    <row r="1630" spans="1:1">
      <c r="A1630" s="19">
        <v>3629</v>
      </c>
    </row>
    <row r="1631" spans="1:1">
      <c r="A1631" s="19">
        <v>3630</v>
      </c>
    </row>
    <row r="1632" spans="1:1">
      <c r="A1632" s="19">
        <v>3631</v>
      </c>
    </row>
    <row r="1633" spans="1:1">
      <c r="A1633" s="19">
        <v>3632</v>
      </c>
    </row>
    <row r="1634" spans="1:1">
      <c r="A1634" s="19">
        <v>3633</v>
      </c>
    </row>
    <row r="1635" spans="1:1">
      <c r="A1635" s="19">
        <v>3634</v>
      </c>
    </row>
    <row r="1636" spans="1:1">
      <c r="A1636" s="19">
        <v>3635</v>
      </c>
    </row>
    <row r="1637" spans="1:1">
      <c r="A1637" s="19">
        <v>3636</v>
      </c>
    </row>
    <row r="1638" spans="1:1">
      <c r="A1638" s="19">
        <v>3637</v>
      </c>
    </row>
    <row r="1639" spans="1:1">
      <c r="A1639" s="19">
        <v>3638</v>
      </c>
    </row>
    <row r="1640" spans="1:1">
      <c r="A1640" s="19">
        <v>3639</v>
      </c>
    </row>
    <row r="1641" spans="1:1">
      <c r="A1641" s="19">
        <v>3640</v>
      </c>
    </row>
    <row r="1642" spans="1:1">
      <c r="A1642" s="19">
        <v>3641</v>
      </c>
    </row>
    <row r="1643" spans="1:1">
      <c r="A1643" s="19">
        <v>3642</v>
      </c>
    </row>
    <row r="1644" spans="1:1">
      <c r="A1644" s="19">
        <v>3643</v>
      </c>
    </row>
    <row r="1645" spans="1:1">
      <c r="A1645" s="19">
        <v>3644</v>
      </c>
    </row>
    <row r="1646" spans="1:1">
      <c r="A1646" s="19">
        <v>3645</v>
      </c>
    </row>
    <row r="1647" spans="1:1">
      <c r="A1647" s="19">
        <v>3646</v>
      </c>
    </row>
    <row r="1648" spans="1:1">
      <c r="A1648" s="19">
        <v>3647</v>
      </c>
    </row>
    <row r="1649" spans="1:1">
      <c r="A1649" s="19">
        <v>3648</v>
      </c>
    </row>
    <row r="1650" spans="1:1">
      <c r="A1650" s="19">
        <v>3649</v>
      </c>
    </row>
    <row r="1651" spans="1:1">
      <c r="A1651" s="19">
        <v>3650</v>
      </c>
    </row>
    <row r="1652" spans="1:1">
      <c r="A1652" s="19">
        <v>3651</v>
      </c>
    </row>
    <row r="1653" spans="1:1">
      <c r="A1653" s="19">
        <v>3652</v>
      </c>
    </row>
    <row r="1654" spans="1:1">
      <c r="A1654" s="19">
        <v>3653</v>
      </c>
    </row>
    <row r="1655" spans="1:1">
      <c r="A1655" s="19">
        <v>3654</v>
      </c>
    </row>
    <row r="1656" spans="1:1">
      <c r="A1656" s="19">
        <v>3655</v>
      </c>
    </row>
    <row r="1657" spans="1:1">
      <c r="A1657" s="19">
        <v>3656</v>
      </c>
    </row>
    <row r="1658" spans="1:1">
      <c r="A1658" s="19">
        <v>3657</v>
      </c>
    </row>
    <row r="1659" spans="1:1">
      <c r="A1659" s="19">
        <v>3658</v>
      </c>
    </row>
    <row r="1660" spans="1:1">
      <c r="A1660" s="19">
        <v>3659</v>
      </c>
    </row>
    <row r="1661" spans="1:1">
      <c r="A1661" s="19">
        <v>3660</v>
      </c>
    </row>
    <row r="1662" spans="1:1">
      <c r="A1662" s="19">
        <v>3661</v>
      </c>
    </row>
    <row r="1663" spans="1:1">
      <c r="A1663" s="19">
        <v>3662</v>
      </c>
    </row>
    <row r="1664" spans="1:1">
      <c r="A1664" s="19">
        <v>3663</v>
      </c>
    </row>
    <row r="1665" spans="1:1">
      <c r="A1665" s="19">
        <v>3664</v>
      </c>
    </row>
    <row r="1666" spans="1:1">
      <c r="A1666" s="19">
        <v>3665</v>
      </c>
    </row>
    <row r="1667" spans="1:1">
      <c r="A1667" s="19">
        <v>3666</v>
      </c>
    </row>
    <row r="1668" spans="1:1">
      <c r="A1668" s="19">
        <v>3667</v>
      </c>
    </row>
    <row r="1669" spans="1:1">
      <c r="A1669" s="19">
        <v>3668</v>
      </c>
    </row>
    <row r="1670" spans="1:1">
      <c r="A1670" s="19">
        <v>3669</v>
      </c>
    </row>
    <row r="1671" spans="1:1">
      <c r="A1671" s="19">
        <v>3670</v>
      </c>
    </row>
    <row r="1672" spans="1:1">
      <c r="A1672" s="19">
        <v>3671</v>
      </c>
    </row>
    <row r="1673" spans="1:1">
      <c r="A1673" s="19">
        <v>3672</v>
      </c>
    </row>
    <row r="1674" spans="1:1">
      <c r="A1674" s="19">
        <v>3673</v>
      </c>
    </row>
    <row r="1675" spans="1:1">
      <c r="A1675" s="19">
        <v>3674</v>
      </c>
    </row>
    <row r="1676" spans="1:1">
      <c r="A1676" s="19">
        <v>3675</v>
      </c>
    </row>
    <row r="1677" spans="1:1">
      <c r="A1677" s="19">
        <v>3676</v>
      </c>
    </row>
    <row r="1678" spans="1:1">
      <c r="A1678" s="19">
        <v>3677</v>
      </c>
    </row>
    <row r="1679" spans="1:1">
      <c r="A1679" s="19">
        <v>3678</v>
      </c>
    </row>
    <row r="1680" spans="1:1">
      <c r="A1680" s="19">
        <v>3679</v>
      </c>
    </row>
    <row r="1681" spans="1:1">
      <c r="A1681" s="19">
        <v>3680</v>
      </c>
    </row>
    <row r="1682" spans="1:1">
      <c r="A1682" s="19">
        <v>3681</v>
      </c>
    </row>
    <row r="1683" spans="1:1">
      <c r="A1683" s="19">
        <v>3682</v>
      </c>
    </row>
    <row r="1684" spans="1:1">
      <c r="A1684" s="19">
        <v>3683</v>
      </c>
    </row>
    <row r="1685" spans="1:1">
      <c r="A1685" s="19">
        <v>3684</v>
      </c>
    </row>
    <row r="1686" spans="1:1">
      <c r="A1686" s="19">
        <v>3685</v>
      </c>
    </row>
    <row r="1687" spans="1:1">
      <c r="A1687" s="19">
        <v>3686</v>
      </c>
    </row>
    <row r="1688" spans="1:1">
      <c r="A1688" s="19">
        <v>3687</v>
      </c>
    </row>
    <row r="1689" spans="1:1">
      <c r="A1689" s="19">
        <v>3688</v>
      </c>
    </row>
    <row r="1690" spans="1:1">
      <c r="A1690" s="19">
        <v>3689</v>
      </c>
    </row>
    <row r="1691" spans="1:1">
      <c r="A1691" s="19">
        <v>3690</v>
      </c>
    </row>
    <row r="1692" spans="1:1">
      <c r="A1692" s="19">
        <v>3691</v>
      </c>
    </row>
    <row r="1693" spans="1:1">
      <c r="A1693" s="19">
        <v>3692</v>
      </c>
    </row>
    <row r="1694" spans="1:1">
      <c r="A1694" s="19">
        <v>3693</v>
      </c>
    </row>
    <row r="1695" spans="1:1">
      <c r="A1695" s="19">
        <v>3694</v>
      </c>
    </row>
    <row r="1696" spans="1:1">
      <c r="A1696" s="19">
        <v>3695</v>
      </c>
    </row>
    <row r="1697" spans="1:1">
      <c r="A1697" s="19">
        <v>3696</v>
      </c>
    </row>
    <row r="1698" spans="1:1">
      <c r="A1698" s="19">
        <v>3697</v>
      </c>
    </row>
    <row r="1699" spans="1:1">
      <c r="A1699" s="19">
        <v>3698</v>
      </c>
    </row>
    <row r="1700" spans="1:1">
      <c r="A1700" s="19">
        <v>3699</v>
      </c>
    </row>
    <row r="1701" spans="1:1">
      <c r="A1701" s="19">
        <v>3700</v>
      </c>
    </row>
    <row r="1702" spans="1:1">
      <c r="A1702" s="19">
        <v>3701</v>
      </c>
    </row>
    <row r="1703" spans="1:1">
      <c r="A1703" s="19">
        <v>3702</v>
      </c>
    </row>
    <row r="1704" spans="1:1">
      <c r="A1704" s="19">
        <v>3703</v>
      </c>
    </row>
    <row r="1705" spans="1:1">
      <c r="A1705" s="19">
        <v>3704</v>
      </c>
    </row>
    <row r="1706" spans="1:1">
      <c r="A1706" s="19">
        <v>3705</v>
      </c>
    </row>
    <row r="1707" spans="1:1">
      <c r="A1707" s="19">
        <v>3706</v>
      </c>
    </row>
    <row r="1708" spans="1:1">
      <c r="A1708" s="19">
        <v>3707</v>
      </c>
    </row>
    <row r="1709" spans="1:1">
      <c r="A1709" s="19">
        <v>3708</v>
      </c>
    </row>
    <row r="1710" spans="1:1">
      <c r="A1710" s="19">
        <v>3709</v>
      </c>
    </row>
    <row r="1711" spans="1:1">
      <c r="A1711" s="19">
        <v>3710</v>
      </c>
    </row>
    <row r="1712" spans="1:1">
      <c r="A1712" s="19">
        <v>3711</v>
      </c>
    </row>
    <row r="1713" spans="1:1">
      <c r="A1713" s="19">
        <v>3712</v>
      </c>
    </row>
    <row r="1714" spans="1:1">
      <c r="A1714" s="19">
        <v>3713</v>
      </c>
    </row>
    <row r="1715" spans="1:1">
      <c r="A1715" s="19">
        <v>3714</v>
      </c>
    </row>
    <row r="1716" spans="1:1">
      <c r="A1716" s="19">
        <v>3715</v>
      </c>
    </row>
    <row r="1717" spans="1:1">
      <c r="A1717" s="19">
        <v>3716</v>
      </c>
    </row>
    <row r="1718" spans="1:1">
      <c r="A1718" s="19">
        <v>3717</v>
      </c>
    </row>
    <row r="1719" spans="1:1">
      <c r="A1719" s="19">
        <v>3718</v>
      </c>
    </row>
    <row r="1720" spans="1:1">
      <c r="A1720" s="19">
        <v>3719</v>
      </c>
    </row>
    <row r="1721" spans="1:1">
      <c r="A1721" s="19">
        <v>3720</v>
      </c>
    </row>
    <row r="1722" spans="1:1">
      <c r="A1722" s="19">
        <v>3721</v>
      </c>
    </row>
    <row r="1723" spans="1:1">
      <c r="A1723" s="19">
        <v>3722</v>
      </c>
    </row>
    <row r="1724" spans="1:1">
      <c r="A1724" s="19">
        <v>3723</v>
      </c>
    </row>
    <row r="1725" spans="1:1">
      <c r="A1725" s="19">
        <v>3724</v>
      </c>
    </row>
    <row r="1726" spans="1:1">
      <c r="A1726" s="19">
        <v>3725</v>
      </c>
    </row>
    <row r="1727" spans="1:1">
      <c r="A1727" s="19">
        <v>3726</v>
      </c>
    </row>
    <row r="1728" spans="1:1">
      <c r="A1728" s="19">
        <v>3727</v>
      </c>
    </row>
    <row r="1729" spans="1:1">
      <c r="A1729" s="19">
        <v>3728</v>
      </c>
    </row>
    <row r="1730" spans="1:1">
      <c r="A1730" s="19">
        <v>3729</v>
      </c>
    </row>
    <row r="1731" spans="1:1">
      <c r="A1731" s="19">
        <v>3730</v>
      </c>
    </row>
    <row r="1732" spans="1:1">
      <c r="A1732" s="19">
        <v>3731</v>
      </c>
    </row>
    <row r="1733" spans="1:1">
      <c r="A1733" s="19">
        <v>3732</v>
      </c>
    </row>
    <row r="1734" spans="1:1">
      <c r="A1734" s="19">
        <v>3733</v>
      </c>
    </row>
    <row r="1735" spans="1:1">
      <c r="A1735" s="19">
        <v>3734</v>
      </c>
    </row>
    <row r="1736" spans="1:1">
      <c r="A1736" s="19">
        <v>3735</v>
      </c>
    </row>
    <row r="1737" spans="1:1">
      <c r="A1737" s="19">
        <v>3736</v>
      </c>
    </row>
    <row r="1738" spans="1:1">
      <c r="A1738" s="19">
        <v>3737</v>
      </c>
    </row>
    <row r="1739" spans="1:1">
      <c r="A1739" s="19">
        <v>3738</v>
      </c>
    </row>
    <row r="1740" spans="1:1">
      <c r="A1740" s="19">
        <v>3739</v>
      </c>
    </row>
    <row r="1741" spans="1:1">
      <c r="A1741" s="19">
        <v>3740</v>
      </c>
    </row>
    <row r="1742" spans="1:1">
      <c r="A1742" s="19">
        <v>3741</v>
      </c>
    </row>
    <row r="1743" spans="1:1">
      <c r="A1743" s="19">
        <v>3742</v>
      </c>
    </row>
    <row r="1744" spans="1:1">
      <c r="A1744" s="19">
        <v>3743</v>
      </c>
    </row>
    <row r="1745" spans="1:1">
      <c r="A1745" s="19">
        <v>3744</v>
      </c>
    </row>
    <row r="1746" spans="1:1">
      <c r="A1746" s="19">
        <v>3745</v>
      </c>
    </row>
    <row r="1747" spans="1:1">
      <c r="A1747" s="19">
        <v>3746</v>
      </c>
    </row>
    <row r="1748" spans="1:1">
      <c r="A1748" s="19">
        <v>3747</v>
      </c>
    </row>
    <row r="1749" spans="1:1">
      <c r="A1749" s="19">
        <v>3748</v>
      </c>
    </row>
    <row r="1750" spans="1:1">
      <c r="A1750" s="19">
        <v>3749</v>
      </c>
    </row>
    <row r="1751" spans="1:1">
      <c r="A1751" s="19">
        <v>3750</v>
      </c>
    </row>
    <row r="1752" spans="1:1">
      <c r="A1752" s="19">
        <v>3751</v>
      </c>
    </row>
    <row r="1753" spans="1:1">
      <c r="A1753" s="19">
        <v>3752</v>
      </c>
    </row>
    <row r="1754" spans="1:1">
      <c r="A1754" s="19">
        <v>3753</v>
      </c>
    </row>
    <row r="1755" spans="1:1">
      <c r="A1755" s="19">
        <v>3754</v>
      </c>
    </row>
    <row r="1756" spans="1:1">
      <c r="A1756" s="19">
        <v>3755</v>
      </c>
    </row>
    <row r="1757" spans="1:1">
      <c r="A1757" s="19">
        <v>3756</v>
      </c>
    </row>
    <row r="1758" spans="1:1">
      <c r="A1758" s="19">
        <v>3757</v>
      </c>
    </row>
    <row r="1759" spans="1:1">
      <c r="A1759" s="19">
        <v>3758</v>
      </c>
    </row>
    <row r="1760" spans="1:1">
      <c r="A1760" s="19">
        <v>3759</v>
      </c>
    </row>
    <row r="1761" spans="1:1">
      <c r="A1761" s="19">
        <v>3760</v>
      </c>
    </row>
    <row r="1762" spans="1:1">
      <c r="A1762" s="19">
        <v>3761</v>
      </c>
    </row>
    <row r="1763" spans="1:1">
      <c r="A1763" s="19">
        <v>3762</v>
      </c>
    </row>
    <row r="1764" spans="1:1">
      <c r="A1764" s="19">
        <v>3763</v>
      </c>
    </row>
    <row r="1765" spans="1:1">
      <c r="A1765" s="19">
        <v>3764</v>
      </c>
    </row>
    <row r="1766" spans="1:1">
      <c r="A1766" s="19">
        <v>3765</v>
      </c>
    </row>
    <row r="1767" spans="1:1">
      <c r="A1767" s="19">
        <v>3766</v>
      </c>
    </row>
    <row r="1768" spans="1:1">
      <c r="A1768" s="19">
        <v>3767</v>
      </c>
    </row>
    <row r="1769" spans="1:1">
      <c r="A1769" s="19">
        <v>3768</v>
      </c>
    </row>
    <row r="1770" spans="1:1">
      <c r="A1770" s="19">
        <v>3769</v>
      </c>
    </row>
    <row r="1771" spans="1:1">
      <c r="A1771" s="19">
        <v>3770</v>
      </c>
    </row>
    <row r="1772" spans="1:1">
      <c r="A1772" s="19">
        <v>3771</v>
      </c>
    </row>
    <row r="1773" spans="1:1">
      <c r="A1773" s="19">
        <v>3772</v>
      </c>
    </row>
    <row r="1774" spans="1:1">
      <c r="A1774" s="19">
        <v>3773</v>
      </c>
    </row>
    <row r="1775" spans="1:1">
      <c r="A1775" s="19">
        <v>3774</v>
      </c>
    </row>
    <row r="1776" spans="1:1">
      <c r="A1776" s="19">
        <v>3775</v>
      </c>
    </row>
    <row r="1777" spans="1:1">
      <c r="A1777" s="19">
        <v>3776</v>
      </c>
    </row>
    <row r="1778" spans="1:1">
      <c r="A1778" s="19">
        <v>3777</v>
      </c>
    </row>
    <row r="1779" spans="1:1">
      <c r="A1779" s="19">
        <v>3778</v>
      </c>
    </row>
    <row r="1780" spans="1:1">
      <c r="A1780" s="19">
        <v>3779</v>
      </c>
    </row>
    <row r="1781" spans="1:1">
      <c r="A1781" s="19">
        <v>3780</v>
      </c>
    </row>
    <row r="1782" spans="1:1">
      <c r="A1782" s="19">
        <v>3781</v>
      </c>
    </row>
    <row r="1783" spans="1:1">
      <c r="A1783" s="19">
        <v>3782</v>
      </c>
    </row>
    <row r="1784" spans="1:1">
      <c r="A1784" s="19">
        <v>3783</v>
      </c>
    </row>
    <row r="1785" spans="1:1">
      <c r="A1785" s="19">
        <v>3784</v>
      </c>
    </row>
    <row r="1786" spans="1:1">
      <c r="A1786" s="19">
        <v>3785</v>
      </c>
    </row>
    <row r="1787" spans="1:1">
      <c r="A1787" s="19">
        <v>3786</v>
      </c>
    </row>
    <row r="1788" spans="1:1">
      <c r="A1788" s="19">
        <v>3787</v>
      </c>
    </row>
    <row r="1789" spans="1:1">
      <c r="A1789" s="19">
        <v>3788</v>
      </c>
    </row>
    <row r="1790" spans="1:1">
      <c r="A1790" s="19">
        <v>3789</v>
      </c>
    </row>
    <row r="1791" spans="1:1">
      <c r="A1791" s="19">
        <v>3790</v>
      </c>
    </row>
    <row r="1792" spans="1:1">
      <c r="A1792" s="19">
        <v>3791</v>
      </c>
    </row>
    <row r="1793" spans="1:1">
      <c r="A1793" s="19">
        <v>3792</v>
      </c>
    </row>
    <row r="1794" spans="1:1">
      <c r="A1794" s="19">
        <v>3793</v>
      </c>
    </row>
    <row r="1795" spans="1:1">
      <c r="A1795" s="19">
        <v>3794</v>
      </c>
    </row>
    <row r="1796" spans="1:1">
      <c r="A1796" s="19">
        <v>3795</v>
      </c>
    </row>
    <row r="1797" spans="1:1">
      <c r="A1797" s="19">
        <v>3796</v>
      </c>
    </row>
    <row r="1798" spans="1:1">
      <c r="A1798" s="19">
        <v>3797</v>
      </c>
    </row>
    <row r="1799" spans="1:1">
      <c r="A1799" s="19">
        <v>3798</v>
      </c>
    </row>
    <row r="1800" spans="1:1">
      <c r="A1800" s="19">
        <v>3799</v>
      </c>
    </row>
    <row r="1801" spans="1:1">
      <c r="A1801" s="19">
        <v>3800</v>
      </c>
    </row>
    <row r="1802" spans="1:1">
      <c r="A1802" s="19">
        <v>3801</v>
      </c>
    </row>
    <row r="1803" spans="1:1">
      <c r="A1803" s="19">
        <v>3802</v>
      </c>
    </row>
    <row r="1804" spans="1:1">
      <c r="A1804" s="19">
        <v>3803</v>
      </c>
    </row>
    <row r="1805" spans="1:1">
      <c r="A1805" s="19">
        <v>3804</v>
      </c>
    </row>
    <row r="1806" spans="1:1">
      <c r="A1806" s="19">
        <v>3805</v>
      </c>
    </row>
    <row r="1807" spans="1:1">
      <c r="A1807" s="19">
        <v>3806</v>
      </c>
    </row>
    <row r="1808" spans="1:1">
      <c r="A1808" s="19">
        <v>3807</v>
      </c>
    </row>
    <row r="1809" spans="1:1">
      <c r="A1809" s="19">
        <v>3808</v>
      </c>
    </row>
    <row r="1810" spans="1:1">
      <c r="A1810" s="19">
        <v>3809</v>
      </c>
    </row>
    <row r="1811" spans="1:1">
      <c r="A1811" s="19">
        <v>3810</v>
      </c>
    </row>
    <row r="1812" spans="1:1">
      <c r="A1812" s="19">
        <v>3811</v>
      </c>
    </row>
    <row r="1813" spans="1:1">
      <c r="A1813" s="19">
        <v>3812</v>
      </c>
    </row>
    <row r="1814" spans="1:1">
      <c r="A1814" s="19">
        <v>3813</v>
      </c>
    </row>
    <row r="1815" spans="1:1">
      <c r="A1815" s="19">
        <v>3814</v>
      </c>
    </row>
    <row r="1816" spans="1:1">
      <c r="A1816" s="19">
        <v>3815</v>
      </c>
    </row>
    <row r="1817" spans="1:1">
      <c r="A1817" s="19">
        <v>3816</v>
      </c>
    </row>
    <row r="1818" spans="1:1">
      <c r="A1818" s="19">
        <v>3817</v>
      </c>
    </row>
    <row r="1819" spans="1:1">
      <c r="A1819" s="19">
        <v>3818</v>
      </c>
    </row>
    <row r="1820" spans="1:1">
      <c r="A1820" s="19">
        <v>3819</v>
      </c>
    </row>
    <row r="1821" spans="1:1">
      <c r="A1821" s="19">
        <v>3820</v>
      </c>
    </row>
    <row r="1822" spans="1:1">
      <c r="A1822" s="19">
        <v>3821</v>
      </c>
    </row>
    <row r="1823" spans="1:1">
      <c r="A1823" s="19">
        <v>3822</v>
      </c>
    </row>
    <row r="1824" spans="1:1">
      <c r="A1824" s="19">
        <v>3823</v>
      </c>
    </row>
    <row r="1825" spans="1:1">
      <c r="A1825" s="19">
        <v>3824</v>
      </c>
    </row>
    <row r="1826" spans="1:1">
      <c r="A1826" s="19">
        <v>3825</v>
      </c>
    </row>
    <row r="1827" spans="1:1">
      <c r="A1827" s="19">
        <v>3826</v>
      </c>
    </row>
    <row r="1828" spans="1:1">
      <c r="A1828" s="19">
        <v>3827</v>
      </c>
    </row>
    <row r="1829" spans="1:1">
      <c r="A1829" s="19">
        <v>3828</v>
      </c>
    </row>
    <row r="1830" spans="1:1">
      <c r="A1830" s="19">
        <v>3829</v>
      </c>
    </row>
    <row r="1831" spans="1:1">
      <c r="A1831" s="19">
        <v>3830</v>
      </c>
    </row>
    <row r="1832" spans="1:1">
      <c r="A1832" s="19">
        <v>3831</v>
      </c>
    </row>
    <row r="1833" spans="1:1">
      <c r="A1833" s="19">
        <v>3832</v>
      </c>
    </row>
    <row r="1834" spans="1:1">
      <c r="A1834" s="19">
        <v>3833</v>
      </c>
    </row>
    <row r="1835" spans="1:1">
      <c r="A1835" s="19">
        <v>3834</v>
      </c>
    </row>
    <row r="1836" spans="1:1">
      <c r="A1836" s="19">
        <v>3835</v>
      </c>
    </row>
    <row r="1837" spans="1:1">
      <c r="A1837" s="19">
        <v>3836</v>
      </c>
    </row>
    <row r="1838" spans="1:1">
      <c r="A1838" s="19">
        <v>3837</v>
      </c>
    </row>
    <row r="1839" spans="1:1">
      <c r="A1839" s="19">
        <v>3838</v>
      </c>
    </row>
    <row r="1840" spans="1:1">
      <c r="A1840" s="19">
        <v>3839</v>
      </c>
    </row>
    <row r="1841" spans="1:1">
      <c r="A1841" s="19">
        <v>3840</v>
      </c>
    </row>
    <row r="1842" spans="1:1">
      <c r="A1842" s="19">
        <v>3841</v>
      </c>
    </row>
    <row r="1843" spans="1:1">
      <c r="A1843" s="19">
        <v>3842</v>
      </c>
    </row>
    <row r="1844" spans="1:1">
      <c r="A1844" s="19">
        <v>3843</v>
      </c>
    </row>
    <row r="1845" spans="1:1">
      <c r="A1845" s="19">
        <v>3844</v>
      </c>
    </row>
    <row r="1846" spans="1:1">
      <c r="A1846" s="19">
        <v>3845</v>
      </c>
    </row>
    <row r="1847" spans="1:1">
      <c r="A1847" s="19">
        <v>3846</v>
      </c>
    </row>
    <row r="1848" spans="1:1">
      <c r="A1848" s="19">
        <v>3847</v>
      </c>
    </row>
    <row r="1849" spans="1:1">
      <c r="A1849" s="19">
        <v>3848</v>
      </c>
    </row>
    <row r="1850" spans="1:1">
      <c r="A1850" s="19">
        <v>3849</v>
      </c>
    </row>
    <row r="1851" spans="1:1">
      <c r="A1851" s="19">
        <v>3850</v>
      </c>
    </row>
    <row r="1852" spans="1:1">
      <c r="A1852" s="19">
        <v>3851</v>
      </c>
    </row>
    <row r="1853" spans="1:1">
      <c r="A1853" s="19">
        <v>3852</v>
      </c>
    </row>
    <row r="1854" spans="1:1">
      <c r="A1854" s="19">
        <v>3853</v>
      </c>
    </row>
    <row r="1855" spans="1:1">
      <c r="A1855" s="19">
        <v>3854</v>
      </c>
    </row>
    <row r="1856" spans="1:1">
      <c r="A1856" s="19">
        <v>3855</v>
      </c>
    </row>
    <row r="1857" spans="1:1">
      <c r="A1857" s="19">
        <v>3856</v>
      </c>
    </row>
    <row r="1858" spans="1:1">
      <c r="A1858" s="19">
        <v>3857</v>
      </c>
    </row>
    <row r="1859" spans="1:1">
      <c r="A1859" s="19">
        <v>3858</v>
      </c>
    </row>
    <row r="1860" spans="1:1">
      <c r="A1860" s="19">
        <v>3859</v>
      </c>
    </row>
    <row r="1861" spans="1:1">
      <c r="A1861" s="19">
        <v>3860</v>
      </c>
    </row>
    <row r="1862" spans="1:1">
      <c r="A1862" s="19">
        <v>3861</v>
      </c>
    </row>
    <row r="1863" spans="1:1">
      <c r="A1863" s="19">
        <v>3862</v>
      </c>
    </row>
    <row r="1864" spans="1:1">
      <c r="A1864" s="19">
        <v>3863</v>
      </c>
    </row>
    <row r="1865" spans="1:1">
      <c r="A1865" s="19">
        <v>3864</v>
      </c>
    </row>
    <row r="1866" spans="1:1">
      <c r="A1866" s="19">
        <v>3865</v>
      </c>
    </row>
    <row r="1867" spans="1:1">
      <c r="A1867" s="19">
        <v>3866</v>
      </c>
    </row>
    <row r="1868" spans="1:1">
      <c r="A1868" s="19">
        <v>3867</v>
      </c>
    </row>
    <row r="1869" spans="1:1">
      <c r="A1869" s="19">
        <v>3868</v>
      </c>
    </row>
    <row r="1870" spans="1:1">
      <c r="A1870" s="19">
        <v>3869</v>
      </c>
    </row>
    <row r="1871" spans="1:1">
      <c r="A1871" s="19">
        <v>3870</v>
      </c>
    </row>
    <row r="1872" spans="1:1">
      <c r="A1872" s="19">
        <v>3871</v>
      </c>
    </row>
    <row r="1873" spans="1:1">
      <c r="A1873" s="19">
        <v>3872</v>
      </c>
    </row>
    <row r="1874" spans="1:1">
      <c r="A1874" s="19">
        <v>3873</v>
      </c>
    </row>
    <row r="1875" spans="1:1">
      <c r="A1875" s="19">
        <v>3874</v>
      </c>
    </row>
    <row r="1876" spans="1:1">
      <c r="A1876" s="19">
        <v>3875</v>
      </c>
    </row>
    <row r="1877" spans="1:1">
      <c r="A1877" s="19">
        <v>3876</v>
      </c>
    </row>
    <row r="1878" spans="1:1">
      <c r="A1878" s="19">
        <v>3877</v>
      </c>
    </row>
    <row r="1879" spans="1:1">
      <c r="A1879" s="19">
        <v>3878</v>
      </c>
    </row>
    <row r="1880" spans="1:1">
      <c r="A1880" s="19">
        <v>3879</v>
      </c>
    </row>
    <row r="1881" spans="1:1">
      <c r="A1881" s="19">
        <v>3880</v>
      </c>
    </row>
    <row r="1882" spans="1:1">
      <c r="A1882" s="19">
        <v>3881</v>
      </c>
    </row>
    <row r="1883" spans="1:1">
      <c r="A1883" s="19">
        <v>3882</v>
      </c>
    </row>
    <row r="1884" spans="1:1">
      <c r="A1884" s="19">
        <v>3883</v>
      </c>
    </row>
    <row r="1885" spans="1:1">
      <c r="A1885" s="19">
        <v>3884</v>
      </c>
    </row>
    <row r="1886" spans="1:1">
      <c r="A1886" s="19">
        <v>3885</v>
      </c>
    </row>
    <row r="1887" spans="1:1">
      <c r="A1887" s="19">
        <v>3886</v>
      </c>
    </row>
    <row r="1888" spans="1:1">
      <c r="A1888" s="19">
        <v>3887</v>
      </c>
    </row>
    <row r="1889" spans="1:1">
      <c r="A1889" s="19">
        <v>3888</v>
      </c>
    </row>
    <row r="1890" spans="1:1">
      <c r="A1890" s="19">
        <v>3889</v>
      </c>
    </row>
    <row r="1891" spans="1:1">
      <c r="A1891" s="19">
        <v>3890</v>
      </c>
    </row>
    <row r="1892" spans="1:1">
      <c r="A1892" s="19">
        <v>3891</v>
      </c>
    </row>
    <row r="1893" spans="1:1">
      <c r="A1893" s="19">
        <v>3892</v>
      </c>
    </row>
    <row r="1894" spans="1:1">
      <c r="A1894" s="19">
        <v>3893</v>
      </c>
    </row>
    <row r="1895" spans="1:1">
      <c r="A1895" s="19">
        <v>3894</v>
      </c>
    </row>
    <row r="1896" spans="1:1">
      <c r="A1896" s="19">
        <v>3895</v>
      </c>
    </row>
    <row r="1897" spans="1:1">
      <c r="A1897" s="19">
        <v>3896</v>
      </c>
    </row>
    <row r="1898" spans="1:1">
      <c r="A1898" s="19">
        <v>3897</v>
      </c>
    </row>
    <row r="1899" spans="1:1">
      <c r="A1899" s="19">
        <v>3898</v>
      </c>
    </row>
    <row r="1900" spans="1:1">
      <c r="A1900" s="19">
        <v>3899</v>
      </c>
    </row>
    <row r="1901" spans="1:1">
      <c r="A1901" s="19">
        <v>3900</v>
      </c>
    </row>
    <row r="1902" spans="1:1">
      <c r="A1902" s="19">
        <v>3901</v>
      </c>
    </row>
    <row r="1903" spans="1:1">
      <c r="A1903" s="19">
        <v>3902</v>
      </c>
    </row>
    <row r="1904" spans="1:1">
      <c r="A1904" s="19">
        <v>3903</v>
      </c>
    </row>
    <row r="1905" spans="1:1">
      <c r="A1905" s="19">
        <v>3904</v>
      </c>
    </row>
    <row r="1906" spans="1:1">
      <c r="A1906" s="19">
        <v>3905</v>
      </c>
    </row>
    <row r="1907" spans="1:1">
      <c r="A1907" s="19">
        <v>3906</v>
      </c>
    </row>
    <row r="1908" spans="1:1">
      <c r="A1908" s="19">
        <v>3907</v>
      </c>
    </row>
    <row r="1909" spans="1:1">
      <c r="A1909" s="19">
        <v>3908</v>
      </c>
    </row>
    <row r="1910" spans="1:1">
      <c r="A1910" s="19">
        <v>3909</v>
      </c>
    </row>
    <row r="1911" spans="1:1">
      <c r="A1911" s="19">
        <v>3910</v>
      </c>
    </row>
    <row r="1912" spans="1:1">
      <c r="A1912" s="19">
        <v>3911</v>
      </c>
    </row>
    <row r="1913" spans="1:1">
      <c r="A1913" s="19">
        <v>3912</v>
      </c>
    </row>
    <row r="1914" spans="1:1">
      <c r="A1914" s="19">
        <v>3913</v>
      </c>
    </row>
    <row r="1915" spans="1:1">
      <c r="A1915" s="19">
        <v>3914</v>
      </c>
    </row>
    <row r="1916" spans="1:1">
      <c r="A1916" s="19">
        <v>3915</v>
      </c>
    </row>
    <row r="1917" spans="1:1">
      <c r="A1917" s="19">
        <v>3916</v>
      </c>
    </row>
    <row r="1918" spans="1:1">
      <c r="A1918" s="19">
        <v>3917</v>
      </c>
    </row>
    <row r="1919" spans="1:1">
      <c r="A1919" s="19">
        <v>3918</v>
      </c>
    </row>
    <row r="1920" spans="1:1">
      <c r="A1920" s="19">
        <v>3919</v>
      </c>
    </row>
    <row r="1921" spans="1:1">
      <c r="A1921" s="19">
        <v>3920</v>
      </c>
    </row>
    <row r="1922" spans="1:1">
      <c r="A1922" s="19">
        <v>3921</v>
      </c>
    </row>
    <row r="1923" spans="1:1">
      <c r="A1923" s="19">
        <v>3922</v>
      </c>
    </row>
    <row r="1924" spans="1:1">
      <c r="A1924" s="19">
        <v>3923</v>
      </c>
    </row>
    <row r="1925" spans="1:1">
      <c r="A1925" s="19">
        <v>3924</v>
      </c>
    </row>
    <row r="1926" spans="1:1">
      <c r="A1926" s="19">
        <v>3925</v>
      </c>
    </row>
    <row r="1927" spans="1:1">
      <c r="A1927" s="19">
        <v>3926</v>
      </c>
    </row>
    <row r="1928" spans="1:1">
      <c r="A1928" s="19">
        <v>3927</v>
      </c>
    </row>
    <row r="1929" spans="1:1">
      <c r="A1929" s="19">
        <v>3928</v>
      </c>
    </row>
    <row r="1930" spans="1:1">
      <c r="A1930" s="19">
        <v>3929</v>
      </c>
    </row>
    <row r="1931" spans="1:1">
      <c r="A1931" s="19">
        <v>3930</v>
      </c>
    </row>
    <row r="1932" spans="1:1">
      <c r="A1932" s="19">
        <v>3931</v>
      </c>
    </row>
    <row r="1933" spans="1:1">
      <c r="A1933" s="19">
        <v>3932</v>
      </c>
    </row>
    <row r="1934" spans="1:1">
      <c r="A1934" s="19">
        <v>3933</v>
      </c>
    </row>
    <row r="1935" spans="1:1">
      <c r="A1935" s="19">
        <v>3934</v>
      </c>
    </row>
    <row r="1936" spans="1:1">
      <c r="A1936" s="19">
        <v>3935</v>
      </c>
    </row>
    <row r="1937" spans="1:1">
      <c r="A1937" s="19">
        <v>3936</v>
      </c>
    </row>
    <row r="1938" spans="1:1">
      <c r="A1938" s="19">
        <v>3937</v>
      </c>
    </row>
    <row r="1939" spans="1:1">
      <c r="A1939" s="19">
        <v>3938</v>
      </c>
    </row>
    <row r="1940" spans="1:1">
      <c r="A1940" s="19">
        <v>3939</v>
      </c>
    </row>
    <row r="1941" spans="1:1">
      <c r="A1941" s="19">
        <v>3940</v>
      </c>
    </row>
    <row r="1942" spans="1:1">
      <c r="A1942" s="19">
        <v>3941</v>
      </c>
    </row>
    <row r="1943" spans="1:1">
      <c r="A1943" s="19">
        <v>3942</v>
      </c>
    </row>
    <row r="1944" spans="1:1">
      <c r="A1944" s="19">
        <v>3943</v>
      </c>
    </row>
    <row r="1945" spans="1:1">
      <c r="A1945" s="19">
        <v>3944</v>
      </c>
    </row>
    <row r="1946" spans="1:1">
      <c r="A1946" s="19">
        <v>3945</v>
      </c>
    </row>
    <row r="1947" spans="1:1">
      <c r="A1947" s="19">
        <v>3946</v>
      </c>
    </row>
    <row r="1948" spans="1:1">
      <c r="A1948" s="19">
        <v>3947</v>
      </c>
    </row>
    <row r="1949" spans="1:1">
      <c r="A1949" s="19">
        <v>3948</v>
      </c>
    </row>
    <row r="1950" spans="1:1">
      <c r="A1950" s="19">
        <v>3949</v>
      </c>
    </row>
    <row r="1951" spans="1:1">
      <c r="A1951" s="19">
        <v>3950</v>
      </c>
    </row>
    <row r="1952" spans="1:1">
      <c r="A1952" s="19">
        <v>3951</v>
      </c>
    </row>
    <row r="1953" spans="1:1">
      <c r="A1953" s="19">
        <v>3952</v>
      </c>
    </row>
    <row r="1954" spans="1:1">
      <c r="A1954" s="19">
        <v>3953</v>
      </c>
    </row>
    <row r="1955" spans="1:1">
      <c r="A1955" s="19">
        <v>3954</v>
      </c>
    </row>
    <row r="1956" spans="1:1">
      <c r="A1956" s="19">
        <v>3955</v>
      </c>
    </row>
    <row r="1957" spans="1:1">
      <c r="A1957" s="19">
        <v>3956</v>
      </c>
    </row>
    <row r="1958" spans="1:1">
      <c r="A1958" s="19">
        <v>3957</v>
      </c>
    </row>
    <row r="1959" spans="1:1">
      <c r="A1959" s="19">
        <v>3958</v>
      </c>
    </row>
    <row r="1960" spans="1:1">
      <c r="A1960" s="19">
        <v>3959</v>
      </c>
    </row>
    <row r="1961" spans="1:1">
      <c r="A1961" s="19">
        <v>3960</v>
      </c>
    </row>
    <row r="1962" spans="1:1">
      <c r="A1962" s="19">
        <v>3961</v>
      </c>
    </row>
    <row r="1963" spans="1:1">
      <c r="A1963" s="19">
        <v>3962</v>
      </c>
    </row>
    <row r="1964" spans="1:1">
      <c r="A1964" s="19">
        <v>3963</v>
      </c>
    </row>
    <row r="1965" spans="1:1">
      <c r="A1965" s="19">
        <v>3964</v>
      </c>
    </row>
    <row r="1966" spans="1:1">
      <c r="A1966" s="19">
        <v>3965</v>
      </c>
    </row>
    <row r="1967" spans="1:1">
      <c r="A1967" s="19">
        <v>3966</v>
      </c>
    </row>
    <row r="1968" spans="1:1">
      <c r="A1968" s="19">
        <v>3967</v>
      </c>
    </row>
    <row r="1969" spans="1:1">
      <c r="A1969" s="19">
        <v>3968</v>
      </c>
    </row>
    <row r="1970" spans="1:1">
      <c r="A1970" s="19">
        <v>3969</v>
      </c>
    </row>
    <row r="1971" spans="1:1">
      <c r="A1971" s="19">
        <v>3970</v>
      </c>
    </row>
    <row r="1972" spans="1:1">
      <c r="A1972" s="19">
        <v>3971</v>
      </c>
    </row>
    <row r="1973" spans="1:1">
      <c r="A1973" s="19">
        <v>3972</v>
      </c>
    </row>
    <row r="1974" spans="1:1">
      <c r="A1974" s="19">
        <v>3973</v>
      </c>
    </row>
    <row r="1975" spans="1:1">
      <c r="A1975" s="19">
        <v>3974</v>
      </c>
    </row>
    <row r="1976" spans="1:1">
      <c r="A1976" s="19">
        <v>3975</v>
      </c>
    </row>
    <row r="1977" spans="1:1">
      <c r="A1977" s="19">
        <v>3976</v>
      </c>
    </row>
    <row r="1978" spans="1:1">
      <c r="A1978" s="19">
        <v>3977</v>
      </c>
    </row>
    <row r="1979" spans="1:1">
      <c r="A1979" s="19">
        <v>3978</v>
      </c>
    </row>
    <row r="1980" spans="1:1">
      <c r="A1980" s="19">
        <v>3979</v>
      </c>
    </row>
    <row r="1981" spans="1:1">
      <c r="A1981" s="19">
        <v>3980</v>
      </c>
    </row>
    <row r="1982" spans="1:1">
      <c r="A1982" s="19">
        <v>3981</v>
      </c>
    </row>
    <row r="1983" spans="1:1">
      <c r="A1983" s="19">
        <v>3982</v>
      </c>
    </row>
    <row r="1984" spans="1:1">
      <c r="A1984" s="19">
        <v>3983</v>
      </c>
    </row>
    <row r="1985" spans="1:1">
      <c r="A1985" s="19">
        <v>3984</v>
      </c>
    </row>
    <row r="1986" spans="1:1">
      <c r="A1986" s="19">
        <v>3985</v>
      </c>
    </row>
    <row r="1987" spans="1:1">
      <c r="A1987" s="19">
        <v>3986</v>
      </c>
    </row>
    <row r="1988" spans="1:1">
      <c r="A1988" s="19">
        <v>3987</v>
      </c>
    </row>
    <row r="1989" spans="1:1">
      <c r="A1989" s="19">
        <v>3988</v>
      </c>
    </row>
    <row r="1990" spans="1:1">
      <c r="A1990" s="19">
        <v>3989</v>
      </c>
    </row>
    <row r="1991" spans="1:1">
      <c r="A1991" s="19">
        <v>3990</v>
      </c>
    </row>
    <row r="1992" spans="1:1">
      <c r="A1992" s="19">
        <v>3991</v>
      </c>
    </row>
    <row r="1993" spans="1:1">
      <c r="A1993" s="19">
        <v>3992</v>
      </c>
    </row>
    <row r="1994" spans="1:1">
      <c r="A1994" s="19">
        <v>3993</v>
      </c>
    </row>
    <row r="1995" spans="1:1">
      <c r="A1995" s="19">
        <v>3994</v>
      </c>
    </row>
    <row r="1996" spans="1:1">
      <c r="A1996" s="19">
        <v>3995</v>
      </c>
    </row>
    <row r="1997" spans="1:1">
      <c r="A1997" s="19">
        <v>3996</v>
      </c>
    </row>
    <row r="1998" spans="1:1">
      <c r="A1998" s="19">
        <v>3997</v>
      </c>
    </row>
    <row r="1999" spans="1:1">
      <c r="A1999" s="19">
        <v>3998</v>
      </c>
    </row>
    <row r="2000" spans="1:1">
      <c r="A2000" s="19">
        <v>3999</v>
      </c>
    </row>
    <row r="2001" spans="1:1">
      <c r="A2001" s="19">
        <v>4000</v>
      </c>
    </row>
    <row r="2002" spans="1:1">
      <c r="A2002" s="19">
        <v>4001</v>
      </c>
    </row>
    <row r="2003" spans="1:1">
      <c r="A2003" s="19">
        <v>4002</v>
      </c>
    </row>
    <row r="2004" spans="1:1">
      <c r="A2004" s="19">
        <v>4003</v>
      </c>
    </row>
    <row r="2005" spans="1:1">
      <c r="A2005" s="19">
        <v>4004</v>
      </c>
    </row>
    <row r="2006" spans="1:1">
      <c r="A2006" s="19">
        <v>4005</v>
      </c>
    </row>
    <row r="2007" spans="1:1">
      <c r="A2007" s="19">
        <v>4006</v>
      </c>
    </row>
    <row r="2008" spans="1:1">
      <c r="A2008" s="19">
        <v>4007</v>
      </c>
    </row>
    <row r="2009" spans="1:1">
      <c r="A2009" s="19">
        <v>4008</v>
      </c>
    </row>
    <row r="2010" spans="1:1">
      <c r="A2010" s="19">
        <v>4009</v>
      </c>
    </row>
    <row r="2011" spans="1:1">
      <c r="A2011" s="19">
        <v>4010</v>
      </c>
    </row>
    <row r="2012" spans="1:1">
      <c r="A2012" s="19">
        <v>4011</v>
      </c>
    </row>
    <row r="2013" spans="1:1">
      <c r="A2013" s="19">
        <v>4012</v>
      </c>
    </row>
    <row r="2014" spans="1:1">
      <c r="A2014" s="19">
        <v>4013</v>
      </c>
    </row>
    <row r="2015" spans="1:1">
      <c r="A2015" s="19">
        <v>4014</v>
      </c>
    </row>
    <row r="2016" spans="1:1">
      <c r="A2016" s="19">
        <v>4015</v>
      </c>
    </row>
    <row r="2017" spans="1:1">
      <c r="A2017" s="19">
        <v>4016</v>
      </c>
    </row>
    <row r="2018" spans="1:1">
      <c r="A2018" s="19">
        <v>4017</v>
      </c>
    </row>
    <row r="2019" spans="1:1">
      <c r="A2019" s="19">
        <v>4018</v>
      </c>
    </row>
    <row r="2020" spans="1:1">
      <c r="A2020" s="19">
        <v>4019</v>
      </c>
    </row>
    <row r="2021" spans="1:1">
      <c r="A2021" s="19">
        <v>4020</v>
      </c>
    </row>
    <row r="2022" spans="1:1">
      <c r="A2022" s="19">
        <v>4021</v>
      </c>
    </row>
    <row r="2023" spans="1:1">
      <c r="A2023" s="19">
        <v>4022</v>
      </c>
    </row>
    <row r="2024" spans="1:1">
      <c r="A2024" s="19">
        <v>4023</v>
      </c>
    </row>
    <row r="2025" spans="1:1">
      <c r="A2025" s="19">
        <v>4024</v>
      </c>
    </row>
    <row r="2026" spans="1:1">
      <c r="A2026" s="19">
        <v>4025</v>
      </c>
    </row>
    <row r="2027" spans="1:1">
      <c r="A2027" s="19">
        <v>4026</v>
      </c>
    </row>
    <row r="2028" spans="1:1">
      <c r="A2028" s="19">
        <v>4027</v>
      </c>
    </row>
    <row r="2029" spans="1:1">
      <c r="A2029" s="19">
        <v>4028</v>
      </c>
    </row>
    <row r="2030" spans="1:1">
      <c r="A2030" s="19">
        <v>4029</v>
      </c>
    </row>
    <row r="2031" spans="1:1">
      <c r="A2031" s="19">
        <v>4030</v>
      </c>
    </row>
    <row r="2032" spans="1:1">
      <c r="A2032" s="19">
        <v>4031</v>
      </c>
    </row>
    <row r="2033" spans="1:1">
      <c r="A2033" s="19">
        <v>4032</v>
      </c>
    </row>
    <row r="2034" spans="1:1">
      <c r="A2034" s="19">
        <v>4033</v>
      </c>
    </row>
    <row r="2035" spans="1:1">
      <c r="A2035" s="19">
        <v>4034</v>
      </c>
    </row>
    <row r="2036" spans="1:1">
      <c r="A2036" s="19">
        <v>4035</v>
      </c>
    </row>
    <row r="2037" spans="1:1">
      <c r="A2037" s="19">
        <v>4036</v>
      </c>
    </row>
    <row r="2038" spans="1:1">
      <c r="A2038" s="19">
        <v>4037</v>
      </c>
    </row>
    <row r="2039" spans="1:1">
      <c r="A2039" s="19">
        <v>4038</v>
      </c>
    </row>
    <row r="2040" spans="1:1">
      <c r="A2040" s="19">
        <v>4039</v>
      </c>
    </row>
    <row r="2041" spans="1:1">
      <c r="A2041" s="19">
        <v>4040</v>
      </c>
    </row>
    <row r="2042" spans="1:1">
      <c r="A2042" s="19">
        <v>4041</v>
      </c>
    </row>
    <row r="2043" spans="1:1">
      <c r="A2043" s="19">
        <v>4042</v>
      </c>
    </row>
    <row r="2044" spans="1:1">
      <c r="A2044" s="19">
        <v>4043</v>
      </c>
    </row>
    <row r="2045" spans="1:1">
      <c r="A2045" s="19">
        <v>4044</v>
      </c>
    </row>
    <row r="2046" spans="1:1">
      <c r="A2046" s="19">
        <v>4045</v>
      </c>
    </row>
    <row r="2047" spans="1:1">
      <c r="A2047" s="19">
        <v>4046</v>
      </c>
    </row>
    <row r="2048" spans="1:1">
      <c r="A2048" s="19">
        <v>4047</v>
      </c>
    </row>
    <row r="2049" spans="1:1">
      <c r="A2049" s="19">
        <v>4048</v>
      </c>
    </row>
    <row r="2050" spans="1:1">
      <c r="A2050" s="19">
        <v>4049</v>
      </c>
    </row>
    <row r="2051" spans="1:1">
      <c r="A2051" s="19">
        <v>4050</v>
      </c>
    </row>
    <row r="2052" spans="1:1">
      <c r="A2052" s="19">
        <v>4051</v>
      </c>
    </row>
    <row r="2053" spans="1:1">
      <c r="A2053" s="19">
        <v>4052</v>
      </c>
    </row>
    <row r="2054" spans="1:1">
      <c r="A2054" s="19">
        <v>4053</v>
      </c>
    </row>
    <row r="2055" spans="1:1">
      <c r="A2055" s="19">
        <v>4054</v>
      </c>
    </row>
    <row r="2056" spans="1:1">
      <c r="A2056" s="19">
        <v>4055</v>
      </c>
    </row>
    <row r="2057" spans="1:1">
      <c r="A2057" s="19">
        <v>4056</v>
      </c>
    </row>
    <row r="2058" spans="1:1">
      <c r="A2058" s="19">
        <v>4057</v>
      </c>
    </row>
    <row r="2059" spans="1:1">
      <c r="A2059" s="19">
        <v>4058</v>
      </c>
    </row>
    <row r="2060" spans="1:1">
      <c r="A2060" s="19">
        <v>4059</v>
      </c>
    </row>
    <row r="2061" spans="1:1">
      <c r="A2061" s="19">
        <v>4060</v>
      </c>
    </row>
    <row r="2062" spans="1:1">
      <c r="A2062" s="19">
        <v>4061</v>
      </c>
    </row>
    <row r="2063" spans="1:1">
      <c r="A2063" s="19">
        <v>4062</v>
      </c>
    </row>
    <row r="2064" spans="1:1">
      <c r="A2064" s="19">
        <v>4063</v>
      </c>
    </row>
    <row r="2065" spans="1:1">
      <c r="A2065" s="19">
        <v>4064</v>
      </c>
    </row>
    <row r="2066" spans="1:1">
      <c r="A2066" s="19">
        <v>4065</v>
      </c>
    </row>
    <row r="2067" spans="1:1">
      <c r="A2067" s="19">
        <v>4066</v>
      </c>
    </row>
    <row r="2068" spans="1:1">
      <c r="A2068" s="19">
        <v>4067</v>
      </c>
    </row>
    <row r="2069" spans="1:1">
      <c r="A2069" s="19">
        <v>4068</v>
      </c>
    </row>
    <row r="2070" spans="1:1">
      <c r="A2070" s="19">
        <v>4069</v>
      </c>
    </row>
    <row r="2071" spans="1:1">
      <c r="A2071" s="19">
        <v>4070</v>
      </c>
    </row>
    <row r="2072" spans="1:1">
      <c r="A2072" s="19">
        <v>4071</v>
      </c>
    </row>
    <row r="2073" spans="1:1">
      <c r="A2073" s="19">
        <v>4072</v>
      </c>
    </row>
    <row r="2074" spans="1:1">
      <c r="A2074" s="19">
        <v>4073</v>
      </c>
    </row>
    <row r="2075" spans="1:1">
      <c r="A2075" s="19">
        <v>4074</v>
      </c>
    </row>
    <row r="2076" spans="1:1">
      <c r="A2076" s="19">
        <v>4075</v>
      </c>
    </row>
    <row r="2077" spans="1:1">
      <c r="A2077" s="19">
        <v>4076</v>
      </c>
    </row>
    <row r="2078" spans="1:1">
      <c r="A2078" s="19">
        <v>4077</v>
      </c>
    </row>
    <row r="2079" spans="1:1">
      <c r="A2079" s="19">
        <v>4078</v>
      </c>
    </row>
    <row r="2080" spans="1:1">
      <c r="A2080" s="19">
        <v>4079</v>
      </c>
    </row>
    <row r="2081" spans="1:1">
      <c r="A2081" s="19">
        <v>4080</v>
      </c>
    </row>
    <row r="2082" spans="1:1">
      <c r="A2082" s="19">
        <v>4081</v>
      </c>
    </row>
    <row r="2083" spans="1:1">
      <c r="A2083" s="19">
        <v>4082</v>
      </c>
    </row>
    <row r="2084" spans="1:1">
      <c r="A2084" s="19">
        <v>4083</v>
      </c>
    </row>
    <row r="2085" spans="1:1">
      <c r="A2085" s="19">
        <v>4084</v>
      </c>
    </row>
    <row r="2086" spans="1:1">
      <c r="A2086" s="19">
        <v>4085</v>
      </c>
    </row>
    <row r="2087" spans="1:1">
      <c r="A2087" s="19">
        <v>4086</v>
      </c>
    </row>
    <row r="2088" spans="1:1">
      <c r="A2088" s="19">
        <v>4087</v>
      </c>
    </row>
    <row r="2089" spans="1:1">
      <c r="A2089" s="19">
        <v>4088</v>
      </c>
    </row>
    <row r="2090" spans="1:1">
      <c r="A2090" s="19">
        <v>4089</v>
      </c>
    </row>
    <row r="2091" spans="1:1">
      <c r="A2091" s="19">
        <v>4090</v>
      </c>
    </row>
    <row r="2092" spans="1:1">
      <c r="A2092" s="19">
        <v>4091</v>
      </c>
    </row>
    <row r="2093" spans="1:1">
      <c r="A2093" s="19">
        <v>4092</v>
      </c>
    </row>
    <row r="2094" spans="1:1">
      <c r="A2094" s="19">
        <v>4093</v>
      </c>
    </row>
    <row r="2095" spans="1:1">
      <c r="A2095" s="19">
        <v>4094</v>
      </c>
    </row>
    <row r="2096" spans="1:1">
      <c r="A2096" s="19">
        <v>4095</v>
      </c>
    </row>
    <row r="2097" spans="1:1">
      <c r="A2097" s="19">
        <v>4096</v>
      </c>
    </row>
    <row r="2098" spans="1:1">
      <c r="A2098" s="19">
        <v>4097</v>
      </c>
    </row>
    <row r="2099" spans="1:1">
      <c r="A2099" s="19">
        <v>4098</v>
      </c>
    </row>
    <row r="2100" spans="1:1">
      <c r="A2100" s="19">
        <v>4099</v>
      </c>
    </row>
    <row r="2101" spans="1:1">
      <c r="A2101" s="19">
        <v>4100</v>
      </c>
    </row>
    <row r="2102" spans="1:1">
      <c r="A2102" s="19">
        <v>4101</v>
      </c>
    </row>
    <row r="2103" spans="1:1">
      <c r="A2103" s="19">
        <v>4102</v>
      </c>
    </row>
    <row r="2104" spans="1:1">
      <c r="A2104" s="19">
        <v>4103</v>
      </c>
    </row>
    <row r="2105" spans="1:1">
      <c r="A2105" s="19">
        <v>4104</v>
      </c>
    </row>
    <row r="2106" spans="1:1">
      <c r="A2106" s="19">
        <v>4105</v>
      </c>
    </row>
    <row r="2107" spans="1:1">
      <c r="A2107" s="19">
        <v>4106</v>
      </c>
    </row>
    <row r="2108" spans="1:1">
      <c r="A2108" s="19">
        <v>4107</v>
      </c>
    </row>
    <row r="2109" spans="1:1">
      <c r="A2109" s="19">
        <v>4108</v>
      </c>
    </row>
    <row r="2110" spans="1:1">
      <c r="A2110" s="19">
        <v>4109</v>
      </c>
    </row>
    <row r="2111" spans="1:1">
      <c r="A2111" s="19">
        <v>4110</v>
      </c>
    </row>
    <row r="2112" spans="1:1">
      <c r="A2112" s="19">
        <v>4111</v>
      </c>
    </row>
    <row r="2113" spans="1:1">
      <c r="A2113" s="19">
        <v>4112</v>
      </c>
    </row>
    <row r="2114" spans="1:1">
      <c r="A2114" s="19">
        <v>4113</v>
      </c>
    </row>
    <row r="2115" spans="1:1">
      <c r="A2115" s="19">
        <v>4114</v>
      </c>
    </row>
    <row r="2116" spans="1:1">
      <c r="A2116" s="19">
        <v>4115</v>
      </c>
    </row>
    <row r="2117" spans="1:1">
      <c r="A2117" s="19">
        <v>4116</v>
      </c>
    </row>
    <row r="2118" spans="1:1">
      <c r="A2118" s="19">
        <v>4117</v>
      </c>
    </row>
    <row r="2119" spans="1:1">
      <c r="A2119" s="19">
        <v>4118</v>
      </c>
    </row>
    <row r="2120" spans="1:1">
      <c r="A2120" s="19">
        <v>4119</v>
      </c>
    </row>
    <row r="2121" spans="1:1">
      <c r="A2121" s="19">
        <v>4120</v>
      </c>
    </row>
    <row r="2122" spans="1:1">
      <c r="A2122" s="19">
        <v>4121</v>
      </c>
    </row>
    <row r="2123" spans="1:1">
      <c r="A2123" s="19">
        <v>4122</v>
      </c>
    </row>
    <row r="2124" spans="1:1">
      <c r="A2124" s="19">
        <v>4123</v>
      </c>
    </row>
    <row r="2125" spans="1:1">
      <c r="A2125" s="19">
        <v>4124</v>
      </c>
    </row>
    <row r="2126" spans="1:1">
      <c r="A2126" s="19">
        <v>4125</v>
      </c>
    </row>
    <row r="2127" spans="1:1">
      <c r="A2127" s="19">
        <v>4126</v>
      </c>
    </row>
    <row r="2128" spans="1:1">
      <c r="A2128" s="19">
        <v>4127</v>
      </c>
    </row>
    <row r="2129" spans="1:1">
      <c r="A2129" s="19">
        <v>4128</v>
      </c>
    </row>
    <row r="2130" spans="1:1">
      <c r="A2130" s="19">
        <v>4129</v>
      </c>
    </row>
    <row r="2131" spans="1:1">
      <c r="A2131" s="19">
        <v>4130</v>
      </c>
    </row>
    <row r="2132" spans="1:1">
      <c r="A2132" s="19">
        <v>4131</v>
      </c>
    </row>
    <row r="2133" spans="1:1">
      <c r="A2133" s="19">
        <v>4132</v>
      </c>
    </row>
    <row r="2134" spans="1:1">
      <c r="A2134" s="19">
        <v>4133</v>
      </c>
    </row>
    <row r="2135" spans="1:1">
      <c r="A2135" s="19">
        <v>4134</v>
      </c>
    </row>
    <row r="2136" spans="1:1">
      <c r="A2136" s="19">
        <v>4135</v>
      </c>
    </row>
    <row r="2137" spans="1:1">
      <c r="A2137" s="19">
        <v>4136</v>
      </c>
    </row>
    <row r="2138" spans="1:1">
      <c r="A2138" s="19">
        <v>4137</v>
      </c>
    </row>
    <row r="2139" spans="1:1">
      <c r="A2139" s="19">
        <v>4138</v>
      </c>
    </row>
    <row r="2140" spans="1:1">
      <c r="A2140" s="19">
        <v>4139</v>
      </c>
    </row>
    <row r="2141" spans="1:1">
      <c r="A2141" s="19">
        <v>4140</v>
      </c>
    </row>
    <row r="2142" spans="1:1">
      <c r="A2142" s="19">
        <v>4141</v>
      </c>
    </row>
    <row r="2143" spans="1:1">
      <c r="A2143" s="19">
        <v>4142</v>
      </c>
    </row>
    <row r="2144" spans="1:1">
      <c r="A2144" s="19">
        <v>4143</v>
      </c>
    </row>
    <row r="2145" spans="1:1">
      <c r="A2145" s="19">
        <v>4144</v>
      </c>
    </row>
    <row r="2146" spans="1:1">
      <c r="A2146" s="19">
        <v>4145</v>
      </c>
    </row>
    <row r="2147" spans="1:1">
      <c r="A2147" s="19">
        <v>4146</v>
      </c>
    </row>
    <row r="2148" spans="1:1">
      <c r="A2148" s="19">
        <v>4147</v>
      </c>
    </row>
    <row r="2149" spans="1:1">
      <c r="A2149" s="19">
        <v>4148</v>
      </c>
    </row>
    <row r="2150" spans="1:1">
      <c r="A2150" s="19">
        <v>4149</v>
      </c>
    </row>
    <row r="2151" spans="1:1">
      <c r="A2151" s="19">
        <v>4150</v>
      </c>
    </row>
    <row r="2152" spans="1:1">
      <c r="A2152" s="19">
        <v>4151</v>
      </c>
    </row>
    <row r="2153" spans="1:1">
      <c r="A2153" s="19">
        <v>4152</v>
      </c>
    </row>
    <row r="2154" spans="1:1">
      <c r="A2154" s="19">
        <v>4153</v>
      </c>
    </row>
    <row r="2155" spans="1:1">
      <c r="A2155" s="19">
        <v>4154</v>
      </c>
    </row>
    <row r="2156" spans="1:1">
      <c r="A2156" s="19">
        <v>4155</v>
      </c>
    </row>
    <row r="2157" spans="1:1">
      <c r="A2157" s="19">
        <v>4156</v>
      </c>
    </row>
    <row r="2158" spans="1:1">
      <c r="A2158" s="19">
        <v>4157</v>
      </c>
    </row>
    <row r="2159" spans="1:1">
      <c r="A2159" s="19">
        <v>4158</v>
      </c>
    </row>
    <row r="2160" spans="1:1">
      <c r="A2160" s="19">
        <v>4159</v>
      </c>
    </row>
    <row r="2161" spans="1:1">
      <c r="A2161" s="19">
        <v>4160</v>
      </c>
    </row>
    <row r="2162" spans="1:1">
      <c r="A2162" s="19">
        <v>4161</v>
      </c>
    </row>
    <row r="2163" spans="1:1">
      <c r="A2163" s="19">
        <v>4162</v>
      </c>
    </row>
    <row r="2164" spans="1:1">
      <c r="A2164" s="19">
        <v>4163</v>
      </c>
    </row>
    <row r="2165" spans="1:1">
      <c r="A2165" s="19">
        <v>4164</v>
      </c>
    </row>
    <row r="2166" spans="1:1">
      <c r="A2166" s="19">
        <v>4165</v>
      </c>
    </row>
    <row r="2167" spans="1:1">
      <c r="A2167" s="19">
        <v>4166</v>
      </c>
    </row>
    <row r="2168" spans="1:1">
      <c r="A2168" s="19">
        <v>4167</v>
      </c>
    </row>
    <row r="2169" spans="1:1">
      <c r="A2169" s="19">
        <v>4168</v>
      </c>
    </row>
    <row r="2170" spans="1:1">
      <c r="A2170" s="19">
        <v>4169</v>
      </c>
    </row>
    <row r="2171" spans="1:1">
      <c r="A2171" s="19">
        <v>4170</v>
      </c>
    </row>
    <row r="2172" spans="1:1">
      <c r="A2172" s="19">
        <v>4171</v>
      </c>
    </row>
    <row r="2173" spans="1:1">
      <c r="A2173" s="19">
        <v>4172</v>
      </c>
    </row>
    <row r="2174" spans="1:1">
      <c r="A2174" s="19">
        <v>4173</v>
      </c>
    </row>
    <row r="2175" spans="1:1">
      <c r="A2175" s="19">
        <v>4174</v>
      </c>
    </row>
    <row r="2176" spans="1:1">
      <c r="A2176" s="19">
        <v>4175</v>
      </c>
    </row>
    <row r="2177" spans="1:1">
      <c r="A2177" s="19">
        <v>4176</v>
      </c>
    </row>
    <row r="2178" spans="1:1">
      <c r="A2178" s="19">
        <v>4177</v>
      </c>
    </row>
    <row r="2179" spans="1:1">
      <c r="A2179" s="19">
        <v>4178</v>
      </c>
    </row>
    <row r="2180" spans="1:1">
      <c r="A2180" s="19">
        <v>4179</v>
      </c>
    </row>
    <row r="2181" spans="1:1">
      <c r="A2181" s="19">
        <v>4180</v>
      </c>
    </row>
    <row r="2182" spans="1:1">
      <c r="A2182" s="19">
        <v>4181</v>
      </c>
    </row>
    <row r="2183" spans="1:1">
      <c r="A2183" s="19">
        <v>4182</v>
      </c>
    </row>
    <row r="2184" spans="1:1">
      <c r="A2184" s="19">
        <v>4183</v>
      </c>
    </row>
    <row r="2185" spans="1:1">
      <c r="A2185" s="19">
        <v>4184</v>
      </c>
    </row>
    <row r="2186" spans="1:1">
      <c r="A2186" s="19">
        <v>4185</v>
      </c>
    </row>
    <row r="2187" spans="1:1">
      <c r="A2187" s="19">
        <v>4186</v>
      </c>
    </row>
    <row r="2188" spans="1:1">
      <c r="A2188" s="19">
        <v>4187</v>
      </c>
    </row>
    <row r="2189" spans="1:1">
      <c r="A2189" s="19">
        <v>4188</v>
      </c>
    </row>
    <row r="2190" spans="1:1">
      <c r="A2190" s="19">
        <v>4189</v>
      </c>
    </row>
    <row r="2191" spans="1:1">
      <c r="A2191" s="19">
        <v>4190</v>
      </c>
    </row>
    <row r="2192" spans="1:1">
      <c r="A2192" s="19">
        <v>4191</v>
      </c>
    </row>
    <row r="2193" spans="1:1">
      <c r="A2193" s="19">
        <v>4192</v>
      </c>
    </row>
    <row r="2194" spans="1:1">
      <c r="A2194" s="19">
        <v>4193</v>
      </c>
    </row>
    <row r="2195" spans="1:1">
      <c r="A2195" s="19">
        <v>4194</v>
      </c>
    </row>
    <row r="2196" spans="1:1">
      <c r="A2196" s="19">
        <v>4195</v>
      </c>
    </row>
    <row r="2197" spans="1:1">
      <c r="A2197" s="19">
        <v>4196</v>
      </c>
    </row>
    <row r="2198" spans="1:1">
      <c r="A2198" s="19">
        <v>4197</v>
      </c>
    </row>
    <row r="2199" spans="1:1">
      <c r="A2199" s="19">
        <v>4198</v>
      </c>
    </row>
    <row r="2200" spans="1:1">
      <c r="A2200" s="19">
        <v>4199</v>
      </c>
    </row>
    <row r="2201" spans="1:1">
      <c r="A2201" s="19">
        <v>4200</v>
      </c>
    </row>
    <row r="2202" spans="1:1">
      <c r="A2202" s="19">
        <v>4201</v>
      </c>
    </row>
    <row r="2203" spans="1:1">
      <c r="A2203" s="19">
        <v>4202</v>
      </c>
    </row>
    <row r="2204" spans="1:1">
      <c r="A2204" s="19">
        <v>4203</v>
      </c>
    </row>
    <row r="2205" spans="1:1">
      <c r="A2205" s="19">
        <v>4204</v>
      </c>
    </row>
    <row r="2206" spans="1:1">
      <c r="A2206" s="19">
        <v>4205</v>
      </c>
    </row>
    <row r="2207" spans="1:1">
      <c r="A2207" s="19">
        <v>4206</v>
      </c>
    </row>
    <row r="2208" spans="1:1">
      <c r="A2208" s="19">
        <v>4207</v>
      </c>
    </row>
    <row r="2209" spans="1:1">
      <c r="A2209" s="19">
        <v>4208</v>
      </c>
    </row>
    <row r="2210" spans="1:1">
      <c r="A2210" s="19">
        <v>4209</v>
      </c>
    </row>
    <row r="2211" spans="1:1">
      <c r="A2211" s="19">
        <v>4210</v>
      </c>
    </row>
    <row r="2212" spans="1:1">
      <c r="A2212" s="19">
        <v>4211</v>
      </c>
    </row>
    <row r="2213" spans="1:1">
      <c r="A2213" s="19">
        <v>4212</v>
      </c>
    </row>
    <row r="2214" spans="1:1">
      <c r="A2214" s="19">
        <v>4213</v>
      </c>
    </row>
    <row r="2215" spans="1:1">
      <c r="A2215" s="19">
        <v>4214</v>
      </c>
    </row>
    <row r="2216" spans="1:1">
      <c r="A2216" s="19">
        <v>4215</v>
      </c>
    </row>
    <row r="2217" spans="1:1">
      <c r="A2217" s="19">
        <v>4216</v>
      </c>
    </row>
    <row r="2218" spans="1:1">
      <c r="A2218" s="19">
        <v>4217</v>
      </c>
    </row>
    <row r="2219" spans="1:1">
      <c r="A2219" s="19">
        <v>4218</v>
      </c>
    </row>
    <row r="2220" spans="1:1">
      <c r="A2220" s="19">
        <v>4219</v>
      </c>
    </row>
    <row r="2221" spans="1:1">
      <c r="A2221" s="19">
        <v>4220</v>
      </c>
    </row>
    <row r="2222" spans="1:1">
      <c r="A2222" s="19">
        <v>4221</v>
      </c>
    </row>
    <row r="2223" spans="1:1">
      <c r="A2223" s="19">
        <v>4222</v>
      </c>
    </row>
    <row r="2224" spans="1:1">
      <c r="A2224" s="19">
        <v>4223</v>
      </c>
    </row>
    <row r="2225" spans="1:1">
      <c r="A2225" s="19">
        <v>4224</v>
      </c>
    </row>
    <row r="2226" spans="1:1">
      <c r="A2226" s="19">
        <v>4225</v>
      </c>
    </row>
    <row r="2227" spans="1:1">
      <c r="A2227" s="19">
        <v>4226</v>
      </c>
    </row>
    <row r="2228" spans="1:1">
      <c r="A2228" s="19">
        <v>4227</v>
      </c>
    </row>
    <row r="2229" spans="1:1">
      <c r="A2229" s="19">
        <v>4228</v>
      </c>
    </row>
    <row r="2230" spans="1:1">
      <c r="A2230" s="19">
        <v>4229</v>
      </c>
    </row>
    <row r="2231" spans="1:1">
      <c r="A2231" s="19">
        <v>4230</v>
      </c>
    </row>
    <row r="2232" spans="1:1">
      <c r="A2232" s="19">
        <v>4231</v>
      </c>
    </row>
    <row r="2233" spans="1:1">
      <c r="A2233" s="19">
        <v>4232</v>
      </c>
    </row>
    <row r="2234" spans="1:1">
      <c r="A2234" s="19">
        <v>4233</v>
      </c>
    </row>
    <row r="2235" spans="1:1">
      <c r="A2235" s="19">
        <v>4234</v>
      </c>
    </row>
    <row r="2236" spans="1:1">
      <c r="A2236" s="19">
        <v>4235</v>
      </c>
    </row>
    <row r="2237" spans="1:1">
      <c r="A2237" s="19">
        <v>4236</v>
      </c>
    </row>
    <row r="2238" spans="1:1">
      <c r="A2238" s="19">
        <v>4237</v>
      </c>
    </row>
    <row r="2239" spans="1:1">
      <c r="A2239" s="19">
        <v>4238</v>
      </c>
    </row>
    <row r="2240" spans="1:1">
      <c r="A2240" s="19">
        <v>4239</v>
      </c>
    </row>
    <row r="2241" spans="1:1">
      <c r="A2241" s="19">
        <v>4240</v>
      </c>
    </row>
    <row r="2242" spans="1:1">
      <c r="A2242" s="19">
        <v>4241</v>
      </c>
    </row>
    <row r="2243" spans="1:1">
      <c r="A2243" s="19">
        <v>4242</v>
      </c>
    </row>
    <row r="2244" spans="1:1">
      <c r="A2244" s="19">
        <v>4243</v>
      </c>
    </row>
    <row r="2245" spans="1:1">
      <c r="A2245" s="19">
        <v>4244</v>
      </c>
    </row>
    <row r="2246" spans="1:1">
      <c r="A2246" s="19">
        <v>4245</v>
      </c>
    </row>
    <row r="2247" spans="1:1">
      <c r="A2247" s="19">
        <v>4246</v>
      </c>
    </row>
    <row r="2248" spans="1:1">
      <c r="A2248" s="19">
        <v>4247</v>
      </c>
    </row>
    <row r="2249" spans="1:1">
      <c r="A2249" s="19">
        <v>4248</v>
      </c>
    </row>
    <row r="2250" spans="1:1">
      <c r="A2250" s="19">
        <v>4249</v>
      </c>
    </row>
    <row r="2251" spans="1:1">
      <c r="A2251" s="19">
        <v>4250</v>
      </c>
    </row>
    <row r="2252" spans="1:1">
      <c r="A2252" s="19">
        <v>4251</v>
      </c>
    </row>
    <row r="2253" spans="1:1">
      <c r="A2253" s="19">
        <v>4252</v>
      </c>
    </row>
    <row r="2254" spans="1:1">
      <c r="A2254" s="19">
        <v>4253</v>
      </c>
    </row>
    <row r="2255" spans="1:1">
      <c r="A2255" s="19">
        <v>4254</v>
      </c>
    </row>
    <row r="2256" spans="1:1">
      <c r="A2256" s="19">
        <v>4255</v>
      </c>
    </row>
    <row r="2257" spans="1:1">
      <c r="A2257" s="19">
        <v>4256</v>
      </c>
    </row>
    <row r="2258" spans="1:1">
      <c r="A2258" s="19">
        <v>4257</v>
      </c>
    </row>
    <row r="2259" spans="1:1">
      <c r="A2259" s="19">
        <v>4258</v>
      </c>
    </row>
    <row r="2260" spans="1:1">
      <c r="A2260" s="19">
        <v>4259</v>
      </c>
    </row>
    <row r="2261" spans="1:1">
      <c r="A2261" s="19">
        <v>4260</v>
      </c>
    </row>
    <row r="2262" spans="1:1">
      <c r="A2262" s="19">
        <v>4261</v>
      </c>
    </row>
    <row r="2263" spans="1:1">
      <c r="A2263" s="19">
        <v>4262</v>
      </c>
    </row>
    <row r="2264" spans="1:1">
      <c r="A2264" s="19">
        <v>4263</v>
      </c>
    </row>
    <row r="2265" spans="1:1">
      <c r="A2265" s="19">
        <v>4264</v>
      </c>
    </row>
    <row r="2266" spans="1:1">
      <c r="A2266" s="19">
        <v>4265</v>
      </c>
    </row>
    <row r="2267" spans="1:1">
      <c r="A2267" s="19">
        <v>4266</v>
      </c>
    </row>
    <row r="2268" spans="1:1">
      <c r="A2268" s="19">
        <v>4267</v>
      </c>
    </row>
    <row r="2269" spans="1:1">
      <c r="A2269" s="19">
        <v>4268</v>
      </c>
    </row>
    <row r="2270" spans="1:1">
      <c r="A2270" s="19">
        <v>4269</v>
      </c>
    </row>
    <row r="2271" spans="1:1">
      <c r="A2271" s="19">
        <v>4270</v>
      </c>
    </row>
    <row r="2272" spans="1:1">
      <c r="A2272" s="19">
        <v>4271</v>
      </c>
    </row>
    <row r="2273" spans="1:1">
      <c r="A2273" s="19">
        <v>4272</v>
      </c>
    </row>
    <row r="2274" spans="1:1">
      <c r="A2274" s="19">
        <v>4273</v>
      </c>
    </row>
    <row r="2275" spans="1:1">
      <c r="A2275" s="19">
        <v>4274</v>
      </c>
    </row>
    <row r="2276" spans="1:1">
      <c r="A2276" s="19">
        <v>4275</v>
      </c>
    </row>
    <row r="2277" spans="1:1">
      <c r="A2277" s="19">
        <v>4276</v>
      </c>
    </row>
    <row r="2278" spans="1:1">
      <c r="A2278" s="19">
        <v>4277</v>
      </c>
    </row>
    <row r="2279" spans="1:1">
      <c r="A2279" s="19">
        <v>4278</v>
      </c>
    </row>
    <row r="2280" spans="1:1">
      <c r="A2280" s="19">
        <v>4279</v>
      </c>
    </row>
    <row r="2281" spans="1:1">
      <c r="A2281" s="19">
        <v>4280</v>
      </c>
    </row>
    <row r="2282" spans="1:1">
      <c r="A2282" s="19">
        <v>4281</v>
      </c>
    </row>
    <row r="2283" spans="1:1">
      <c r="A2283" s="19">
        <v>4282</v>
      </c>
    </row>
    <row r="2284" spans="1:1">
      <c r="A2284" s="19">
        <v>4283</v>
      </c>
    </row>
    <row r="2285" spans="1:1">
      <c r="A2285" s="19">
        <v>4284</v>
      </c>
    </row>
    <row r="2286" spans="1:1">
      <c r="A2286" s="19">
        <v>4285</v>
      </c>
    </row>
    <row r="2287" spans="1:1">
      <c r="A2287" s="19">
        <v>4286</v>
      </c>
    </row>
    <row r="2288" spans="1:1">
      <c r="A2288" s="19">
        <v>4287</v>
      </c>
    </row>
    <row r="2289" spans="1:1">
      <c r="A2289" s="19">
        <v>4288</v>
      </c>
    </row>
    <row r="2290" spans="1:1">
      <c r="A2290" s="19">
        <v>4289</v>
      </c>
    </row>
    <row r="2291" spans="1:1">
      <c r="A2291" s="19">
        <v>4290</v>
      </c>
    </row>
    <row r="2292" spans="1:1">
      <c r="A2292" s="19">
        <v>4291</v>
      </c>
    </row>
    <row r="2293" spans="1:1">
      <c r="A2293" s="19">
        <v>4292</v>
      </c>
    </row>
    <row r="2294" spans="1:1">
      <c r="A2294" s="19">
        <v>4293</v>
      </c>
    </row>
    <row r="2295" spans="1:1">
      <c r="A2295" s="19">
        <v>4294</v>
      </c>
    </row>
    <row r="2296" spans="1:1">
      <c r="A2296" s="19">
        <v>4295</v>
      </c>
    </row>
    <row r="2297" spans="1:1">
      <c r="A2297" s="19">
        <v>4296</v>
      </c>
    </row>
    <row r="2298" spans="1:1">
      <c r="A2298" s="19">
        <v>4297</v>
      </c>
    </row>
    <row r="2299" spans="1:1">
      <c r="A2299" s="19">
        <v>4298</v>
      </c>
    </row>
    <row r="2300" spans="1:1">
      <c r="A2300" s="19">
        <v>4299</v>
      </c>
    </row>
    <row r="2301" spans="1:1">
      <c r="A2301" s="19">
        <v>4300</v>
      </c>
    </row>
    <row r="2302" spans="1:1">
      <c r="A2302" s="19">
        <v>4301</v>
      </c>
    </row>
    <row r="2303" spans="1:1">
      <c r="A2303" s="19">
        <v>4302</v>
      </c>
    </row>
    <row r="2304" spans="1:1">
      <c r="A2304" s="19">
        <v>4303</v>
      </c>
    </row>
    <row r="2305" spans="1:1">
      <c r="A2305" s="19">
        <v>4304</v>
      </c>
    </row>
    <row r="2306" spans="1:1">
      <c r="A2306" s="19">
        <v>4305</v>
      </c>
    </row>
    <row r="2307" spans="1:1">
      <c r="A2307" s="19">
        <v>4306</v>
      </c>
    </row>
    <row r="2308" spans="1:1">
      <c r="A2308" s="19">
        <v>4307</v>
      </c>
    </row>
    <row r="2309" spans="1:1">
      <c r="A2309" s="19">
        <v>4308</v>
      </c>
    </row>
    <row r="2310" spans="1:1">
      <c r="A2310" s="19">
        <v>4309</v>
      </c>
    </row>
    <row r="2311" spans="1:1">
      <c r="A2311" s="19">
        <v>4310</v>
      </c>
    </row>
    <row r="2312" spans="1:1">
      <c r="A2312" s="19">
        <v>4311</v>
      </c>
    </row>
    <row r="2313" spans="1:1">
      <c r="A2313" s="19">
        <v>4312</v>
      </c>
    </row>
    <row r="2314" spans="1:1">
      <c r="A2314" s="19">
        <v>4313</v>
      </c>
    </row>
    <row r="2315" spans="1:1">
      <c r="A2315" s="19">
        <v>4314</v>
      </c>
    </row>
    <row r="2316" spans="1:1">
      <c r="A2316" s="19">
        <v>4315</v>
      </c>
    </row>
    <row r="2317" spans="1:1">
      <c r="A2317" s="19">
        <v>4316</v>
      </c>
    </row>
    <row r="2318" spans="1:1">
      <c r="A2318" s="19">
        <v>4317</v>
      </c>
    </row>
    <row r="2319" spans="1:1">
      <c r="A2319" s="19">
        <v>4318</v>
      </c>
    </row>
    <row r="2320" spans="1:1">
      <c r="A2320" s="19">
        <v>4319</v>
      </c>
    </row>
    <row r="2321" spans="1:1">
      <c r="A2321" s="19">
        <v>4320</v>
      </c>
    </row>
    <row r="2322" spans="1:1">
      <c r="A2322" s="19">
        <v>4321</v>
      </c>
    </row>
    <row r="2323" spans="1:1">
      <c r="A2323" s="19">
        <v>4322</v>
      </c>
    </row>
    <row r="2324" spans="1:1">
      <c r="A2324" s="19">
        <v>4323</v>
      </c>
    </row>
    <row r="2325" spans="1:1">
      <c r="A2325" s="19">
        <v>4324</v>
      </c>
    </row>
    <row r="2326" spans="1:1">
      <c r="A2326" s="19">
        <v>4325</v>
      </c>
    </row>
    <row r="2327" spans="1:1">
      <c r="A2327" s="19">
        <v>4326</v>
      </c>
    </row>
    <row r="2328" spans="1:1">
      <c r="A2328" s="19">
        <v>4327</v>
      </c>
    </row>
    <row r="2329" spans="1:1">
      <c r="A2329" s="19">
        <v>4328</v>
      </c>
    </row>
    <row r="2330" spans="1:1">
      <c r="A2330" s="19">
        <v>4329</v>
      </c>
    </row>
    <row r="2331" spans="1:1">
      <c r="A2331" s="19">
        <v>4330</v>
      </c>
    </row>
    <row r="2332" spans="1:1">
      <c r="A2332" s="19">
        <v>4331</v>
      </c>
    </row>
    <row r="2333" spans="1:1">
      <c r="A2333" s="19">
        <v>4332</v>
      </c>
    </row>
    <row r="2334" spans="1:1">
      <c r="A2334" s="19">
        <v>4333</v>
      </c>
    </row>
    <row r="2335" spans="1:1">
      <c r="A2335" s="19">
        <v>4334</v>
      </c>
    </row>
    <row r="2336" spans="1:1">
      <c r="A2336" s="19">
        <v>4335</v>
      </c>
    </row>
    <row r="2337" spans="1:1">
      <c r="A2337" s="19">
        <v>4336</v>
      </c>
    </row>
    <row r="2338" spans="1:1">
      <c r="A2338" s="19">
        <v>4337</v>
      </c>
    </row>
    <row r="2339" spans="1:1">
      <c r="A2339" s="19">
        <v>4338</v>
      </c>
    </row>
    <row r="2340" spans="1:1">
      <c r="A2340" s="19">
        <v>4339</v>
      </c>
    </row>
    <row r="2341" spans="1:1">
      <c r="A2341" s="19">
        <v>4340</v>
      </c>
    </row>
    <row r="2342" spans="1:1">
      <c r="A2342" s="19">
        <v>4341</v>
      </c>
    </row>
    <row r="2343" spans="1:1">
      <c r="A2343" s="19">
        <v>4342</v>
      </c>
    </row>
    <row r="2344" spans="1:1">
      <c r="A2344" s="19">
        <v>4343</v>
      </c>
    </row>
    <row r="2345" spans="1:1">
      <c r="A2345" s="19">
        <v>4344</v>
      </c>
    </row>
    <row r="2346" spans="1:1">
      <c r="A2346" s="19">
        <v>4345</v>
      </c>
    </row>
    <row r="2347" spans="1:1">
      <c r="A2347" s="19">
        <v>4346</v>
      </c>
    </row>
    <row r="2348" spans="1:1">
      <c r="A2348" s="19">
        <v>4347</v>
      </c>
    </row>
    <row r="2349" spans="1:1">
      <c r="A2349" s="19">
        <v>4348</v>
      </c>
    </row>
    <row r="2350" spans="1:1">
      <c r="A2350" s="19">
        <v>4349</v>
      </c>
    </row>
    <row r="2351" spans="1:1">
      <c r="A2351" s="19">
        <v>4350</v>
      </c>
    </row>
    <row r="2352" spans="1:1">
      <c r="A2352" s="19">
        <v>4351</v>
      </c>
    </row>
    <row r="2353" spans="1:1">
      <c r="A2353" s="19">
        <v>4352</v>
      </c>
    </row>
    <row r="2354" spans="1:1">
      <c r="A2354" s="19">
        <v>4353</v>
      </c>
    </row>
    <row r="2355" spans="1:1">
      <c r="A2355" s="19">
        <v>4354</v>
      </c>
    </row>
    <row r="2356" spans="1:1">
      <c r="A2356" s="19">
        <v>4355</v>
      </c>
    </row>
    <row r="2357" spans="1:1">
      <c r="A2357" s="19">
        <v>4356</v>
      </c>
    </row>
    <row r="2358" spans="1:1">
      <c r="A2358" s="19">
        <v>4357</v>
      </c>
    </row>
    <row r="2359" spans="1:1">
      <c r="A2359" s="19">
        <v>4358</v>
      </c>
    </row>
    <row r="2360" spans="1:1">
      <c r="A2360" s="19">
        <v>4359</v>
      </c>
    </row>
    <row r="2361" spans="1:1">
      <c r="A2361" s="19">
        <v>4360</v>
      </c>
    </row>
    <row r="2362" spans="1:1">
      <c r="A2362" s="19">
        <v>4361</v>
      </c>
    </row>
    <row r="2363" spans="1:1">
      <c r="A2363" s="19">
        <v>4362</v>
      </c>
    </row>
    <row r="2364" spans="1:1">
      <c r="A2364" s="19">
        <v>4363</v>
      </c>
    </row>
    <row r="2365" spans="1:1">
      <c r="A2365" s="19">
        <v>4364</v>
      </c>
    </row>
    <row r="2366" spans="1:1">
      <c r="A2366" s="19">
        <v>4365</v>
      </c>
    </row>
    <row r="2367" spans="1:1">
      <c r="A2367" s="19">
        <v>4366</v>
      </c>
    </row>
    <row r="2368" spans="1:1">
      <c r="A2368" s="19">
        <v>4367</v>
      </c>
    </row>
    <row r="2369" spans="1:1">
      <c r="A2369" s="19">
        <v>4368</v>
      </c>
    </row>
    <row r="2370" spans="1:1">
      <c r="A2370" s="19">
        <v>4369</v>
      </c>
    </row>
    <row r="2371" spans="1:1">
      <c r="A2371" s="19">
        <v>4370</v>
      </c>
    </row>
    <row r="2372" spans="1:1">
      <c r="A2372" s="19">
        <v>4371</v>
      </c>
    </row>
    <row r="2373" spans="1:1">
      <c r="A2373" s="19">
        <v>4372</v>
      </c>
    </row>
    <row r="2374" spans="1:1">
      <c r="A2374" s="19">
        <v>4373</v>
      </c>
    </row>
    <row r="2375" spans="1:1">
      <c r="A2375" s="19">
        <v>4374</v>
      </c>
    </row>
    <row r="2376" spans="1:1">
      <c r="A2376" s="19">
        <v>4375</v>
      </c>
    </row>
    <row r="2377" spans="1:1">
      <c r="A2377" s="19">
        <v>4376</v>
      </c>
    </row>
    <row r="2378" spans="1:1">
      <c r="A2378" s="19">
        <v>4377</v>
      </c>
    </row>
    <row r="2379" spans="1:1">
      <c r="A2379" s="19">
        <v>4378</v>
      </c>
    </row>
    <row r="2380" spans="1:1">
      <c r="A2380" s="19">
        <v>4379</v>
      </c>
    </row>
    <row r="2381" spans="1:1">
      <c r="A2381" s="19">
        <v>4380</v>
      </c>
    </row>
    <row r="2382" spans="1:1">
      <c r="A2382" s="19">
        <v>4381</v>
      </c>
    </row>
    <row r="2383" spans="1:1">
      <c r="A2383" s="19">
        <v>4382</v>
      </c>
    </row>
    <row r="2384" spans="1:1">
      <c r="A2384" s="19">
        <v>4383</v>
      </c>
    </row>
    <row r="2385" spans="1:1">
      <c r="A2385" s="19">
        <v>4384</v>
      </c>
    </row>
    <row r="2386" spans="1:1">
      <c r="A2386" s="19">
        <v>4385</v>
      </c>
    </row>
    <row r="2387" spans="1:1">
      <c r="A2387" s="19">
        <v>4386</v>
      </c>
    </row>
    <row r="2388" spans="1:1">
      <c r="A2388" s="19">
        <v>4387</v>
      </c>
    </row>
    <row r="2389" spans="1:1">
      <c r="A2389" s="19">
        <v>4388</v>
      </c>
    </row>
    <row r="2390" spans="1:1">
      <c r="A2390" s="19">
        <v>4389</v>
      </c>
    </row>
    <row r="2391" spans="1:1">
      <c r="A2391" s="19">
        <v>4390</v>
      </c>
    </row>
    <row r="2392" spans="1:1">
      <c r="A2392" s="19">
        <v>4391</v>
      </c>
    </row>
    <row r="2393" spans="1:1">
      <c r="A2393" s="19">
        <v>4392</v>
      </c>
    </row>
    <row r="2394" spans="1:1">
      <c r="A2394" s="19">
        <v>4393</v>
      </c>
    </row>
    <row r="2395" spans="1:1">
      <c r="A2395" s="19">
        <v>4394</v>
      </c>
    </row>
    <row r="2396" spans="1:1">
      <c r="A2396" s="19">
        <v>4395</v>
      </c>
    </row>
    <row r="2397" spans="1:1">
      <c r="A2397" s="19">
        <v>4396</v>
      </c>
    </row>
    <row r="2398" spans="1:1">
      <c r="A2398" s="19">
        <v>4397</v>
      </c>
    </row>
    <row r="2399" spans="1:1">
      <c r="A2399" s="19">
        <v>4398</v>
      </c>
    </row>
    <row r="2400" spans="1:1">
      <c r="A2400" s="19">
        <v>4399</v>
      </c>
    </row>
    <row r="2401" spans="1:1">
      <c r="A2401" s="19">
        <v>4400</v>
      </c>
    </row>
    <row r="2402" spans="1:1">
      <c r="A2402" s="19">
        <v>4401</v>
      </c>
    </row>
    <row r="2403" spans="1:1">
      <c r="A2403" s="19">
        <v>4402</v>
      </c>
    </row>
    <row r="2404" spans="1:1">
      <c r="A2404" s="19">
        <v>4403</v>
      </c>
    </row>
    <row r="2405" spans="1:1">
      <c r="A2405" s="19">
        <v>4404</v>
      </c>
    </row>
    <row r="2406" spans="1:1">
      <c r="A2406" s="19">
        <v>4405</v>
      </c>
    </row>
    <row r="2407" spans="1:1">
      <c r="A2407" s="19">
        <v>4406</v>
      </c>
    </row>
    <row r="2408" spans="1:1">
      <c r="A2408" s="19">
        <v>4407</v>
      </c>
    </row>
    <row r="2409" spans="1:1">
      <c r="A2409" s="19">
        <v>4408</v>
      </c>
    </row>
    <row r="2410" spans="1:1">
      <c r="A2410" s="19">
        <v>4409</v>
      </c>
    </row>
    <row r="2411" spans="1:1">
      <c r="A2411" s="19">
        <v>4410</v>
      </c>
    </row>
    <row r="2412" spans="1:1">
      <c r="A2412" s="19">
        <v>4411</v>
      </c>
    </row>
    <row r="2413" spans="1:1">
      <c r="A2413" s="19">
        <v>4412</v>
      </c>
    </row>
    <row r="2414" spans="1:1">
      <c r="A2414" s="19">
        <v>4413</v>
      </c>
    </row>
    <row r="2415" spans="1:1">
      <c r="A2415" s="19">
        <v>4414</v>
      </c>
    </row>
    <row r="2416" spans="1:1">
      <c r="A2416" s="19">
        <v>4415</v>
      </c>
    </row>
    <row r="2417" spans="1:1">
      <c r="A2417" s="19">
        <v>4416</v>
      </c>
    </row>
    <row r="2418" spans="1:1">
      <c r="A2418" s="19">
        <v>4417</v>
      </c>
    </row>
    <row r="2419" spans="1:1">
      <c r="A2419" s="19">
        <v>4418</v>
      </c>
    </row>
    <row r="2420" spans="1:1">
      <c r="A2420" s="19">
        <v>4419</v>
      </c>
    </row>
    <row r="2421" spans="1:1">
      <c r="A2421" s="19">
        <v>4420</v>
      </c>
    </row>
    <row r="2422" spans="1:1">
      <c r="A2422" s="19">
        <v>4421</v>
      </c>
    </row>
    <row r="2423" spans="1:1">
      <c r="A2423" s="19">
        <v>4422</v>
      </c>
    </row>
    <row r="2424" spans="1:1">
      <c r="A2424" s="19">
        <v>4423</v>
      </c>
    </row>
    <row r="2425" spans="1:1">
      <c r="A2425" s="19">
        <v>4424</v>
      </c>
    </row>
    <row r="2426" spans="1:1">
      <c r="A2426" s="19">
        <v>4425</v>
      </c>
    </row>
    <row r="2427" spans="1:1">
      <c r="A2427" s="19">
        <v>4426</v>
      </c>
    </row>
    <row r="2428" spans="1:1">
      <c r="A2428" s="19">
        <v>4427</v>
      </c>
    </row>
    <row r="2429" spans="1:1">
      <c r="A2429" s="19">
        <v>4428</v>
      </c>
    </row>
    <row r="2430" spans="1:1">
      <c r="A2430" s="19">
        <v>4429</v>
      </c>
    </row>
    <row r="2431" spans="1:1">
      <c r="A2431" s="19">
        <v>4430</v>
      </c>
    </row>
    <row r="2432" spans="1:1">
      <c r="A2432" s="19">
        <v>4431</v>
      </c>
    </row>
    <row r="2433" spans="1:1">
      <c r="A2433" s="19">
        <v>4432</v>
      </c>
    </row>
    <row r="2434" spans="1:1">
      <c r="A2434" s="19">
        <v>4433</v>
      </c>
    </row>
    <row r="2435" spans="1:1">
      <c r="A2435" s="19">
        <v>4434</v>
      </c>
    </row>
    <row r="2436" spans="1:1">
      <c r="A2436" s="19">
        <v>4435</v>
      </c>
    </row>
    <row r="2437" spans="1:1">
      <c r="A2437" s="19">
        <v>4436</v>
      </c>
    </row>
    <row r="2438" spans="1:1">
      <c r="A2438" s="19">
        <v>4437</v>
      </c>
    </row>
    <row r="2439" spans="1:1">
      <c r="A2439" s="19">
        <v>4438</v>
      </c>
    </row>
    <row r="2440" spans="1:1">
      <c r="A2440" s="19">
        <v>4439</v>
      </c>
    </row>
    <row r="2441" spans="1:1">
      <c r="A2441" s="19">
        <v>4440</v>
      </c>
    </row>
    <row r="2442" spans="1:1">
      <c r="A2442" s="19">
        <v>4441</v>
      </c>
    </row>
    <row r="2443" spans="1:1">
      <c r="A2443" s="19">
        <v>4442</v>
      </c>
    </row>
    <row r="2444" spans="1:1">
      <c r="A2444" s="19">
        <v>4443</v>
      </c>
    </row>
    <row r="2445" spans="1:1">
      <c r="A2445" s="19">
        <v>4444</v>
      </c>
    </row>
    <row r="2446" spans="1:1">
      <c r="A2446" s="19">
        <v>4445</v>
      </c>
    </row>
    <row r="2447" spans="1:1">
      <c r="A2447" s="19">
        <v>4446</v>
      </c>
    </row>
    <row r="2448" spans="1:1">
      <c r="A2448" s="19">
        <v>4447</v>
      </c>
    </row>
    <row r="2449" spans="1:1">
      <c r="A2449" s="19">
        <v>4448</v>
      </c>
    </row>
    <row r="2450" spans="1:1">
      <c r="A2450" s="19">
        <v>4449</v>
      </c>
    </row>
    <row r="2451" spans="1:1">
      <c r="A2451" s="19">
        <v>4450</v>
      </c>
    </row>
    <row r="2452" spans="1:1">
      <c r="A2452" s="19">
        <v>4451</v>
      </c>
    </row>
    <row r="2453" spans="1:1">
      <c r="A2453" s="19">
        <v>4452</v>
      </c>
    </row>
    <row r="2454" spans="1:1">
      <c r="A2454" s="19">
        <v>4453</v>
      </c>
    </row>
    <row r="2455" spans="1:1">
      <c r="A2455" s="19">
        <v>4454</v>
      </c>
    </row>
    <row r="2456" spans="1:1">
      <c r="A2456" s="19">
        <v>4455</v>
      </c>
    </row>
    <row r="2457" spans="1:1">
      <c r="A2457" s="19">
        <v>4456</v>
      </c>
    </row>
    <row r="2458" spans="1:1">
      <c r="A2458" s="19">
        <v>4457</v>
      </c>
    </row>
    <row r="2459" spans="1:1">
      <c r="A2459" s="19">
        <v>4458</v>
      </c>
    </row>
    <row r="2460" spans="1:1">
      <c r="A2460" s="19">
        <v>4459</v>
      </c>
    </row>
    <row r="2461" spans="1:1">
      <c r="A2461" s="19">
        <v>4460</v>
      </c>
    </row>
    <row r="2462" spans="1:1">
      <c r="A2462" s="19">
        <v>4461</v>
      </c>
    </row>
    <row r="2463" spans="1:1">
      <c r="A2463" s="19">
        <v>4462</v>
      </c>
    </row>
    <row r="2464" spans="1:1">
      <c r="A2464" s="19">
        <v>4463</v>
      </c>
    </row>
    <row r="2465" spans="1:1">
      <c r="A2465" s="19">
        <v>4464</v>
      </c>
    </row>
    <row r="2466" spans="1:1">
      <c r="A2466" s="19">
        <v>4465</v>
      </c>
    </row>
    <row r="2467" spans="1:1">
      <c r="A2467" s="19">
        <v>4466</v>
      </c>
    </row>
    <row r="2468" spans="1:1">
      <c r="A2468" s="19">
        <v>4467</v>
      </c>
    </row>
    <row r="2469" spans="1:1">
      <c r="A2469" s="19">
        <v>4468</v>
      </c>
    </row>
    <row r="2470" spans="1:1">
      <c r="A2470" s="19">
        <v>4469</v>
      </c>
    </row>
    <row r="2471" spans="1:1">
      <c r="A2471" s="19">
        <v>4470</v>
      </c>
    </row>
    <row r="2472" spans="1:1">
      <c r="A2472" s="19">
        <v>4471</v>
      </c>
    </row>
    <row r="2473" spans="1:1">
      <c r="A2473" s="19">
        <v>4472</v>
      </c>
    </row>
    <row r="2474" spans="1:1">
      <c r="A2474" s="19">
        <v>4473</v>
      </c>
    </row>
    <row r="2475" spans="1:1">
      <c r="A2475" s="19">
        <v>4474</v>
      </c>
    </row>
    <row r="2476" spans="1:1">
      <c r="A2476" s="19">
        <v>4475</v>
      </c>
    </row>
    <row r="2477" spans="1:1">
      <c r="A2477" s="19">
        <v>4476</v>
      </c>
    </row>
    <row r="2478" spans="1:1">
      <c r="A2478" s="19">
        <v>4477</v>
      </c>
    </row>
    <row r="2479" spans="1:1">
      <c r="A2479" s="19">
        <v>4478</v>
      </c>
    </row>
    <row r="2480" spans="1:1">
      <c r="A2480" s="19">
        <v>4479</v>
      </c>
    </row>
    <row r="2481" spans="1:1">
      <c r="A2481" s="19">
        <v>4480</v>
      </c>
    </row>
    <row r="2482" spans="1:1">
      <c r="A2482" s="19">
        <v>4481</v>
      </c>
    </row>
    <row r="2483" spans="1:1">
      <c r="A2483" s="19">
        <v>4482</v>
      </c>
    </row>
    <row r="2484" spans="1:1">
      <c r="A2484" s="19">
        <v>4483</v>
      </c>
    </row>
    <row r="2485" spans="1:1">
      <c r="A2485" s="19">
        <v>4484</v>
      </c>
    </row>
    <row r="2486" spans="1:1">
      <c r="A2486" s="19">
        <v>4485</v>
      </c>
    </row>
    <row r="2487" spans="1:1">
      <c r="A2487" s="19">
        <v>4486</v>
      </c>
    </row>
    <row r="2488" spans="1:1">
      <c r="A2488" s="19">
        <v>4487</v>
      </c>
    </row>
    <row r="2489" spans="1:1">
      <c r="A2489" s="19">
        <v>4488</v>
      </c>
    </row>
    <row r="2490" spans="1:1">
      <c r="A2490" s="19">
        <v>4489</v>
      </c>
    </row>
    <row r="2491" spans="1:1">
      <c r="A2491" s="19">
        <v>4490</v>
      </c>
    </row>
    <row r="2492" spans="1:1">
      <c r="A2492" s="19">
        <v>4491</v>
      </c>
    </row>
    <row r="2493" spans="1:1">
      <c r="A2493" s="19">
        <v>4492</v>
      </c>
    </row>
    <row r="2494" spans="1:1">
      <c r="A2494" s="19">
        <v>4493</v>
      </c>
    </row>
    <row r="2495" spans="1:1">
      <c r="A2495" s="19">
        <v>4494</v>
      </c>
    </row>
    <row r="2496" spans="1:1">
      <c r="A2496" s="19">
        <v>4495</v>
      </c>
    </row>
    <row r="2497" spans="1:1">
      <c r="A2497" s="19">
        <v>4496</v>
      </c>
    </row>
    <row r="2498" spans="1:1">
      <c r="A2498" s="19">
        <v>4497</v>
      </c>
    </row>
    <row r="2499" spans="1:1">
      <c r="A2499" s="19">
        <v>4498</v>
      </c>
    </row>
    <row r="2500" spans="1:1">
      <c r="A2500" s="19">
        <v>4499</v>
      </c>
    </row>
    <row r="2501" spans="1:1">
      <c r="A2501" s="19">
        <v>4500</v>
      </c>
    </row>
    <row r="2502" spans="1:1">
      <c r="A2502" s="19">
        <v>4501</v>
      </c>
    </row>
    <row r="2503" spans="1:1">
      <c r="A2503" s="19">
        <v>4502</v>
      </c>
    </row>
    <row r="2504" spans="1:1">
      <c r="A2504" s="19">
        <v>4503</v>
      </c>
    </row>
    <row r="2505" spans="1:1">
      <c r="A2505" s="19">
        <v>4504</v>
      </c>
    </row>
    <row r="2506" spans="1:1">
      <c r="A2506" s="19">
        <v>4505</v>
      </c>
    </row>
    <row r="2507" spans="1:1">
      <c r="A2507" s="19">
        <v>4506</v>
      </c>
    </row>
    <row r="2508" spans="1:1">
      <c r="A2508" s="19">
        <v>4507</v>
      </c>
    </row>
    <row r="2509" spans="1:1">
      <c r="A2509" s="19">
        <v>4508</v>
      </c>
    </row>
    <row r="2510" spans="1:1">
      <c r="A2510" s="19">
        <v>4509</v>
      </c>
    </row>
    <row r="2511" spans="1:1">
      <c r="A2511" s="19">
        <v>4510</v>
      </c>
    </row>
    <row r="2512" spans="1:1">
      <c r="A2512" s="19">
        <v>4511</v>
      </c>
    </row>
    <row r="2513" spans="1:1">
      <c r="A2513" s="19">
        <v>4512</v>
      </c>
    </row>
    <row r="2514" spans="1:1">
      <c r="A2514" s="19">
        <v>4513</v>
      </c>
    </row>
    <row r="2515" spans="1:1">
      <c r="A2515" s="19">
        <v>4514</v>
      </c>
    </row>
    <row r="2516" spans="1:1">
      <c r="A2516" s="19">
        <v>4515</v>
      </c>
    </row>
    <row r="2517" spans="1:1">
      <c r="A2517" s="19">
        <v>4516</v>
      </c>
    </row>
    <row r="2518" spans="1:1">
      <c r="A2518" s="19">
        <v>4517</v>
      </c>
    </row>
    <row r="2519" spans="1:1">
      <c r="A2519" s="19">
        <v>4518</v>
      </c>
    </row>
    <row r="2520" spans="1:1">
      <c r="A2520" s="19">
        <v>4519</v>
      </c>
    </row>
    <row r="2521" spans="1:1">
      <c r="A2521" s="19">
        <v>4520</v>
      </c>
    </row>
    <row r="2522" spans="1:1">
      <c r="A2522" s="19">
        <v>4521</v>
      </c>
    </row>
    <row r="2523" spans="1:1">
      <c r="A2523" s="19">
        <v>4522</v>
      </c>
    </row>
    <row r="2524" spans="1:1">
      <c r="A2524" s="19">
        <v>4523</v>
      </c>
    </row>
    <row r="2525" spans="1:1">
      <c r="A2525" s="19">
        <v>4524</v>
      </c>
    </row>
    <row r="2526" spans="1:1">
      <c r="A2526" s="19">
        <v>4525</v>
      </c>
    </row>
    <row r="2527" spans="1:1">
      <c r="A2527" s="19">
        <v>4526</v>
      </c>
    </row>
    <row r="2528" spans="1:1">
      <c r="A2528" s="19">
        <v>4527</v>
      </c>
    </row>
    <row r="2529" spans="1:1">
      <c r="A2529" s="19">
        <v>4528</v>
      </c>
    </row>
    <row r="2530" spans="1:1">
      <c r="A2530" s="19">
        <v>4529</v>
      </c>
    </row>
    <row r="2531" spans="1:1">
      <c r="A2531" s="19">
        <v>4530</v>
      </c>
    </row>
    <row r="2532" spans="1:1">
      <c r="A2532" s="19">
        <v>4531</v>
      </c>
    </row>
    <row r="2533" spans="1:1">
      <c r="A2533" s="19">
        <v>4532</v>
      </c>
    </row>
    <row r="2534" spans="1:1">
      <c r="A2534" s="19">
        <v>4533</v>
      </c>
    </row>
    <row r="2535" spans="1:1">
      <c r="A2535" s="19">
        <v>4534</v>
      </c>
    </row>
    <row r="2536" spans="1:1">
      <c r="A2536" s="19">
        <v>4535</v>
      </c>
    </row>
    <row r="2537" spans="1:1">
      <c r="A2537" s="19">
        <v>4536</v>
      </c>
    </row>
    <row r="2538" spans="1:1">
      <c r="A2538" s="19">
        <v>4537</v>
      </c>
    </row>
    <row r="2539" spans="1:1">
      <c r="A2539" s="19">
        <v>4538</v>
      </c>
    </row>
    <row r="2540" spans="1:1">
      <c r="A2540" s="19">
        <v>4539</v>
      </c>
    </row>
    <row r="2541" spans="1:1">
      <c r="A2541" s="19">
        <v>4540</v>
      </c>
    </row>
    <row r="2542" spans="1:1">
      <c r="A2542" s="19">
        <v>4541</v>
      </c>
    </row>
    <row r="2543" spans="1:1">
      <c r="A2543" s="19">
        <v>4542</v>
      </c>
    </row>
    <row r="2544" spans="1:1">
      <c r="A2544" s="19">
        <v>4543</v>
      </c>
    </row>
    <row r="2545" spans="1:1">
      <c r="A2545" s="19">
        <v>4544</v>
      </c>
    </row>
    <row r="2546" spans="1:1">
      <c r="A2546" s="19">
        <v>4545</v>
      </c>
    </row>
    <row r="2547" spans="1:1">
      <c r="A2547" s="19">
        <v>4546</v>
      </c>
    </row>
    <row r="2548" spans="1:1">
      <c r="A2548" s="19">
        <v>4547</v>
      </c>
    </row>
    <row r="2549" spans="1:1">
      <c r="A2549" s="19">
        <v>4548</v>
      </c>
    </row>
    <row r="2550" spans="1:1">
      <c r="A2550" s="19">
        <v>4549</v>
      </c>
    </row>
    <row r="2551" spans="1:1">
      <c r="A2551" s="19">
        <v>4550</v>
      </c>
    </row>
    <row r="2552" spans="1:1">
      <c r="A2552" s="19">
        <v>4551</v>
      </c>
    </row>
    <row r="2553" spans="1:1">
      <c r="A2553" s="19">
        <v>4552</v>
      </c>
    </row>
    <row r="2554" spans="1:1">
      <c r="A2554" s="19">
        <v>4553</v>
      </c>
    </row>
    <row r="2555" spans="1:1">
      <c r="A2555" s="19">
        <v>4554</v>
      </c>
    </row>
    <row r="2556" spans="1:1">
      <c r="A2556" s="19">
        <v>4555</v>
      </c>
    </row>
    <row r="2557" spans="1:1">
      <c r="A2557" s="19">
        <v>4556</v>
      </c>
    </row>
    <row r="2558" spans="1:1">
      <c r="A2558" s="19">
        <v>4557</v>
      </c>
    </row>
    <row r="2559" spans="1:1">
      <c r="A2559" s="19">
        <v>4558</v>
      </c>
    </row>
    <row r="2560" spans="1:1">
      <c r="A2560" s="19">
        <v>4559</v>
      </c>
    </row>
    <row r="2561" spans="1:1">
      <c r="A2561" s="19">
        <v>4560</v>
      </c>
    </row>
    <row r="2562" spans="1:1">
      <c r="A2562" s="19">
        <v>4561</v>
      </c>
    </row>
    <row r="2563" spans="1:1">
      <c r="A2563" s="19">
        <v>4562</v>
      </c>
    </row>
    <row r="2564" spans="1:1">
      <c r="A2564" s="19">
        <v>4563</v>
      </c>
    </row>
    <row r="2565" spans="1:1">
      <c r="A2565" s="19">
        <v>4564</v>
      </c>
    </row>
    <row r="2566" spans="1:1">
      <c r="A2566" s="19">
        <v>4565</v>
      </c>
    </row>
    <row r="2567" spans="1:1">
      <c r="A2567" s="19">
        <v>4566</v>
      </c>
    </row>
    <row r="2568" spans="1:1">
      <c r="A2568" s="19">
        <v>4567</v>
      </c>
    </row>
    <row r="2569" spans="1:1">
      <c r="A2569" s="19">
        <v>4568</v>
      </c>
    </row>
    <row r="2570" spans="1:1">
      <c r="A2570" s="19">
        <v>4569</v>
      </c>
    </row>
    <row r="2571" spans="1:1">
      <c r="A2571" s="19">
        <v>4570</v>
      </c>
    </row>
    <row r="2572" spans="1:1">
      <c r="A2572" s="19">
        <v>4571</v>
      </c>
    </row>
    <row r="2573" spans="1:1">
      <c r="A2573" s="19">
        <v>4572</v>
      </c>
    </row>
    <row r="2574" spans="1:1">
      <c r="A2574" s="19">
        <v>4573</v>
      </c>
    </row>
    <row r="2575" spans="1:1">
      <c r="A2575" s="19">
        <v>4574</v>
      </c>
    </row>
    <row r="2576" spans="1:1">
      <c r="A2576" s="19">
        <v>4575</v>
      </c>
    </row>
    <row r="2577" spans="1:1">
      <c r="A2577" s="19">
        <v>4576</v>
      </c>
    </row>
    <row r="2578" spans="1:1">
      <c r="A2578" s="19">
        <v>4577</v>
      </c>
    </row>
    <row r="2579" spans="1:1">
      <c r="A2579" s="19">
        <v>4578</v>
      </c>
    </row>
    <row r="2580" spans="1:1">
      <c r="A2580" s="19">
        <v>4579</v>
      </c>
    </row>
    <row r="2581" spans="1:1">
      <c r="A2581" s="19">
        <v>4580</v>
      </c>
    </row>
    <row r="2582" spans="1:1">
      <c r="A2582" s="19">
        <v>4581</v>
      </c>
    </row>
    <row r="2583" spans="1:1">
      <c r="A2583" s="19">
        <v>4582</v>
      </c>
    </row>
    <row r="2584" spans="1:1">
      <c r="A2584" s="19">
        <v>4583</v>
      </c>
    </row>
    <row r="2585" spans="1:1">
      <c r="A2585" s="19">
        <v>4584</v>
      </c>
    </row>
    <row r="2586" spans="1:1">
      <c r="A2586" s="19">
        <v>4585</v>
      </c>
    </row>
    <row r="2587" spans="1:1">
      <c r="A2587" s="19">
        <v>4586</v>
      </c>
    </row>
    <row r="2588" spans="1:1">
      <c r="A2588" s="19">
        <v>4587</v>
      </c>
    </row>
    <row r="2589" spans="1:1">
      <c r="A2589" s="19">
        <v>4588</v>
      </c>
    </row>
    <row r="2590" spans="1:1">
      <c r="A2590" s="19">
        <v>4589</v>
      </c>
    </row>
    <row r="2591" spans="1:1">
      <c r="A2591" s="19">
        <v>4590</v>
      </c>
    </row>
    <row r="2592" spans="1:1">
      <c r="A2592" s="19">
        <v>4591</v>
      </c>
    </row>
    <row r="2593" spans="1:1">
      <c r="A2593" s="19">
        <v>4592</v>
      </c>
    </row>
    <row r="2594" spans="1:1">
      <c r="A2594" s="19">
        <v>4593</v>
      </c>
    </row>
    <row r="2595" spans="1:1">
      <c r="A2595" s="19">
        <v>4594</v>
      </c>
    </row>
    <row r="2596" spans="1:1">
      <c r="A2596" s="19">
        <v>4595</v>
      </c>
    </row>
    <row r="2597" spans="1:1">
      <c r="A2597" s="19">
        <v>4596</v>
      </c>
    </row>
    <row r="2598" spans="1:1">
      <c r="A2598" s="19">
        <v>4597</v>
      </c>
    </row>
    <row r="2599" spans="1:1">
      <c r="A2599" s="19">
        <v>4598</v>
      </c>
    </row>
    <row r="2600" spans="1:1">
      <c r="A2600" s="19">
        <v>4599</v>
      </c>
    </row>
    <row r="2601" spans="1:1">
      <c r="A2601" s="19">
        <v>4600</v>
      </c>
    </row>
    <row r="2602" spans="1:1">
      <c r="A2602" s="19">
        <v>4601</v>
      </c>
    </row>
    <row r="2603" spans="1:1">
      <c r="A2603" s="19">
        <v>4602</v>
      </c>
    </row>
    <row r="2604" spans="1:1">
      <c r="A2604" s="19">
        <v>4603</v>
      </c>
    </row>
    <row r="2605" spans="1:1">
      <c r="A2605" s="19">
        <v>4604</v>
      </c>
    </row>
    <row r="2606" spans="1:1">
      <c r="A2606" s="19">
        <v>4605</v>
      </c>
    </row>
    <row r="2607" spans="1:1">
      <c r="A2607" s="19">
        <v>4606</v>
      </c>
    </row>
    <row r="2608" spans="1:1">
      <c r="A2608" s="19">
        <v>4607</v>
      </c>
    </row>
    <row r="2609" spans="1:1">
      <c r="A2609" s="19">
        <v>4608</v>
      </c>
    </row>
    <row r="2610" spans="1:1">
      <c r="A2610" s="19">
        <v>4609</v>
      </c>
    </row>
    <row r="2611" spans="1:1">
      <c r="A2611" s="19">
        <v>4610</v>
      </c>
    </row>
    <row r="2612" spans="1:1">
      <c r="A2612" s="19">
        <v>4611</v>
      </c>
    </row>
    <row r="2613" spans="1:1">
      <c r="A2613" s="19">
        <v>4612</v>
      </c>
    </row>
    <row r="2614" spans="1:1">
      <c r="A2614" s="19">
        <v>4613</v>
      </c>
    </row>
    <row r="2615" spans="1:1">
      <c r="A2615" s="19">
        <v>4614</v>
      </c>
    </row>
    <row r="2616" spans="1:1">
      <c r="A2616" s="19">
        <v>4615</v>
      </c>
    </row>
    <row r="2617" spans="1:1">
      <c r="A2617" s="19">
        <v>4616</v>
      </c>
    </row>
    <row r="2618" spans="1:1">
      <c r="A2618" s="19">
        <v>4617</v>
      </c>
    </row>
    <row r="2619" spans="1:1">
      <c r="A2619" s="19">
        <v>4618</v>
      </c>
    </row>
    <row r="2620" spans="1:1">
      <c r="A2620" s="19">
        <v>4619</v>
      </c>
    </row>
    <row r="2621" spans="1:1">
      <c r="A2621" s="19">
        <v>4620</v>
      </c>
    </row>
    <row r="2622" spans="1:1">
      <c r="A2622" s="19">
        <v>4621</v>
      </c>
    </row>
    <row r="2623" spans="1:1">
      <c r="A2623" s="19">
        <v>4622</v>
      </c>
    </row>
    <row r="2624" spans="1:1">
      <c r="A2624" s="19">
        <v>4623</v>
      </c>
    </row>
    <row r="2625" spans="1:1">
      <c r="A2625" s="19">
        <v>4624</v>
      </c>
    </row>
    <row r="2626" spans="1:1">
      <c r="A2626" s="19">
        <v>4625</v>
      </c>
    </row>
    <row r="2627" spans="1:1">
      <c r="A2627" s="19">
        <v>4626</v>
      </c>
    </row>
    <row r="2628" spans="1:1">
      <c r="A2628" s="19">
        <v>4627</v>
      </c>
    </row>
    <row r="2629" spans="1:1">
      <c r="A2629" s="19">
        <v>4628</v>
      </c>
    </row>
    <row r="2630" spans="1:1">
      <c r="A2630" s="19">
        <v>4629</v>
      </c>
    </row>
    <row r="2631" spans="1:1">
      <c r="A2631" s="19">
        <v>4630</v>
      </c>
    </row>
    <row r="2632" spans="1:1">
      <c r="A2632" s="19">
        <v>4631</v>
      </c>
    </row>
    <row r="2633" spans="1:1">
      <c r="A2633" s="19">
        <v>4632</v>
      </c>
    </row>
    <row r="2634" spans="1:1">
      <c r="A2634" s="19">
        <v>4633</v>
      </c>
    </row>
    <row r="2635" spans="1:1">
      <c r="A2635" s="19">
        <v>4634</v>
      </c>
    </row>
    <row r="2636" spans="1:1">
      <c r="A2636" s="19">
        <v>4635</v>
      </c>
    </row>
    <row r="2637" spans="1:1">
      <c r="A2637" s="19">
        <v>4636</v>
      </c>
    </row>
    <row r="2638" spans="1:1">
      <c r="A2638" s="19">
        <v>4637</v>
      </c>
    </row>
    <row r="2639" spans="1:1">
      <c r="A2639" s="19">
        <v>4638</v>
      </c>
    </row>
    <row r="2640" spans="1:1">
      <c r="A2640" s="19">
        <v>4639</v>
      </c>
    </row>
    <row r="2641" spans="1:1">
      <c r="A2641" s="19">
        <v>4640</v>
      </c>
    </row>
    <row r="2642" spans="1:1">
      <c r="A2642" s="19">
        <v>4641</v>
      </c>
    </row>
    <row r="2643" spans="1:1">
      <c r="A2643" s="19">
        <v>4642</v>
      </c>
    </row>
    <row r="2644" spans="1:1">
      <c r="A2644" s="19">
        <v>4643</v>
      </c>
    </row>
    <row r="2645" spans="1:1">
      <c r="A2645" s="19">
        <v>4644</v>
      </c>
    </row>
    <row r="2646" spans="1:1">
      <c r="A2646" s="19">
        <v>4645</v>
      </c>
    </row>
    <row r="2647" spans="1:1">
      <c r="A2647" s="19">
        <v>4646</v>
      </c>
    </row>
    <row r="2648" spans="1:1">
      <c r="A2648" s="19">
        <v>4647</v>
      </c>
    </row>
    <row r="2649" spans="1:1">
      <c r="A2649" s="19">
        <v>4648</v>
      </c>
    </row>
    <row r="2650" spans="1:1">
      <c r="A2650" s="19">
        <v>4649</v>
      </c>
    </row>
    <row r="2651" spans="1:1">
      <c r="A2651" s="19">
        <v>4650</v>
      </c>
    </row>
    <row r="2652" spans="1:1">
      <c r="A2652" s="19">
        <v>4651</v>
      </c>
    </row>
    <row r="2653" spans="1:1">
      <c r="A2653" s="19">
        <v>4652</v>
      </c>
    </row>
    <row r="2654" spans="1:1">
      <c r="A2654" s="19">
        <v>4653</v>
      </c>
    </row>
    <row r="2655" spans="1:1">
      <c r="A2655" s="19">
        <v>4654</v>
      </c>
    </row>
    <row r="2656" spans="1:1">
      <c r="A2656" s="19">
        <v>4655</v>
      </c>
    </row>
    <row r="2657" spans="1:1">
      <c r="A2657" s="19">
        <v>4656</v>
      </c>
    </row>
    <row r="2658" spans="1:1">
      <c r="A2658" s="19">
        <v>4657</v>
      </c>
    </row>
    <row r="2659" spans="1:1">
      <c r="A2659" s="19">
        <v>4658</v>
      </c>
    </row>
    <row r="2660" spans="1:1">
      <c r="A2660" s="19">
        <v>4659</v>
      </c>
    </row>
    <row r="2661" spans="1:1">
      <c r="A2661" s="19">
        <v>4660</v>
      </c>
    </row>
    <row r="2662" spans="1:1">
      <c r="A2662" s="19">
        <v>4661</v>
      </c>
    </row>
    <row r="2663" spans="1:1">
      <c r="A2663" s="19">
        <v>4662</v>
      </c>
    </row>
    <row r="2664" spans="1:1">
      <c r="A2664" s="19">
        <v>4663</v>
      </c>
    </row>
    <row r="2665" spans="1:1">
      <c r="A2665" s="19">
        <v>4664</v>
      </c>
    </row>
    <row r="2666" spans="1:1">
      <c r="A2666" s="19">
        <v>4665</v>
      </c>
    </row>
    <row r="2667" spans="1:1">
      <c r="A2667" s="19">
        <v>4666</v>
      </c>
    </row>
    <row r="2668" spans="1:1">
      <c r="A2668" s="19">
        <v>4667</v>
      </c>
    </row>
    <row r="2669" spans="1:1">
      <c r="A2669" s="19">
        <v>4668</v>
      </c>
    </row>
    <row r="2670" spans="1:1">
      <c r="A2670" s="19">
        <v>4669</v>
      </c>
    </row>
    <row r="2671" spans="1:1">
      <c r="A2671" s="19">
        <v>4670</v>
      </c>
    </row>
    <row r="2672" spans="1:1">
      <c r="A2672" s="19">
        <v>4671</v>
      </c>
    </row>
    <row r="2673" spans="1:1">
      <c r="A2673" s="19">
        <v>4672</v>
      </c>
    </row>
    <row r="2674" spans="1:1">
      <c r="A2674" s="19">
        <v>4673</v>
      </c>
    </row>
    <row r="2675" spans="1:1">
      <c r="A2675" s="19">
        <v>4674</v>
      </c>
    </row>
    <row r="2676" spans="1:1">
      <c r="A2676" s="19">
        <v>4675</v>
      </c>
    </row>
    <row r="2677" spans="1:1">
      <c r="A2677" s="19">
        <v>4676</v>
      </c>
    </row>
    <row r="2678" spans="1:1">
      <c r="A2678" s="19">
        <v>4677</v>
      </c>
    </row>
    <row r="2679" spans="1:1">
      <c r="A2679" s="19">
        <v>4678</v>
      </c>
    </row>
    <row r="2680" spans="1:1">
      <c r="A2680" s="19">
        <v>4679</v>
      </c>
    </row>
    <row r="2681" spans="1:1">
      <c r="A2681" s="19">
        <v>4680</v>
      </c>
    </row>
    <row r="2682" spans="1:1">
      <c r="A2682" s="19">
        <v>4681</v>
      </c>
    </row>
    <row r="2683" spans="1:1">
      <c r="A2683" s="19">
        <v>4682</v>
      </c>
    </row>
    <row r="2684" spans="1:1">
      <c r="A2684" s="19">
        <v>4683</v>
      </c>
    </row>
    <row r="2685" spans="1:1">
      <c r="A2685" s="19">
        <v>4684</v>
      </c>
    </row>
    <row r="2686" spans="1:1">
      <c r="A2686" s="19">
        <v>4685</v>
      </c>
    </row>
    <row r="2687" spans="1:1">
      <c r="A2687" s="19">
        <v>4686</v>
      </c>
    </row>
    <row r="2688" spans="1:1">
      <c r="A2688" s="19">
        <v>4687</v>
      </c>
    </row>
    <row r="2689" spans="1:1">
      <c r="A2689" s="19">
        <v>4688</v>
      </c>
    </row>
    <row r="2690" spans="1:1">
      <c r="A2690" s="19">
        <v>4689</v>
      </c>
    </row>
    <row r="2691" spans="1:1">
      <c r="A2691" s="19">
        <v>4690</v>
      </c>
    </row>
    <row r="2692" spans="1:1">
      <c r="A2692" s="19">
        <v>4691</v>
      </c>
    </row>
    <row r="2693" spans="1:1">
      <c r="A2693" s="19">
        <v>4692</v>
      </c>
    </row>
    <row r="2694" spans="1:1">
      <c r="A2694" s="19">
        <v>4693</v>
      </c>
    </row>
    <row r="2695" spans="1:1">
      <c r="A2695" s="19">
        <v>4694</v>
      </c>
    </row>
    <row r="2696" spans="1:1">
      <c r="A2696" s="19">
        <v>4695</v>
      </c>
    </row>
    <row r="2697" spans="1:1">
      <c r="A2697" s="19">
        <v>4696</v>
      </c>
    </row>
    <row r="2698" spans="1:1">
      <c r="A2698" s="19">
        <v>4697</v>
      </c>
    </row>
    <row r="2699" spans="1:1">
      <c r="A2699" s="19">
        <v>4698</v>
      </c>
    </row>
    <row r="2700" spans="1:1">
      <c r="A2700" s="19">
        <v>4699</v>
      </c>
    </row>
    <row r="2701" spans="1:1">
      <c r="A2701" s="19">
        <v>4700</v>
      </c>
    </row>
    <row r="2702" spans="1:1">
      <c r="A2702" s="19">
        <v>4701</v>
      </c>
    </row>
    <row r="2703" spans="1:1">
      <c r="A2703" s="19">
        <v>4702</v>
      </c>
    </row>
    <row r="2704" spans="1:1">
      <c r="A2704" s="19">
        <v>4703</v>
      </c>
    </row>
    <row r="2705" spans="1:1">
      <c r="A2705" s="19">
        <v>4704</v>
      </c>
    </row>
    <row r="2706" spans="1:1">
      <c r="A2706" s="19">
        <v>4705</v>
      </c>
    </row>
    <row r="2707" spans="1:1">
      <c r="A2707" s="19">
        <v>4706</v>
      </c>
    </row>
    <row r="2708" spans="1:1">
      <c r="A2708" s="19">
        <v>4707</v>
      </c>
    </row>
    <row r="2709" spans="1:1">
      <c r="A2709" s="19">
        <v>4708</v>
      </c>
    </row>
    <row r="2710" spans="1:1">
      <c r="A2710" s="19">
        <v>4709</v>
      </c>
    </row>
    <row r="2711" spans="1:1">
      <c r="A2711" s="19">
        <v>4710</v>
      </c>
    </row>
    <row r="2712" spans="1:1">
      <c r="A2712" s="19">
        <v>4711</v>
      </c>
    </row>
    <row r="2713" spans="1:1">
      <c r="A2713" s="19">
        <v>4712</v>
      </c>
    </row>
    <row r="2714" spans="1:1">
      <c r="A2714" s="19">
        <v>4713</v>
      </c>
    </row>
    <row r="2715" spans="1:1">
      <c r="A2715" s="19">
        <v>4714</v>
      </c>
    </row>
    <row r="2716" spans="1:1">
      <c r="A2716" s="19">
        <v>4715</v>
      </c>
    </row>
    <row r="2717" spans="1:1">
      <c r="A2717" s="19">
        <v>4716</v>
      </c>
    </row>
    <row r="2718" spans="1:1">
      <c r="A2718" s="19">
        <v>4717</v>
      </c>
    </row>
    <row r="2719" spans="1:1">
      <c r="A2719" s="19">
        <v>4718</v>
      </c>
    </row>
    <row r="2720" spans="1:1">
      <c r="A2720" s="19">
        <v>4719</v>
      </c>
    </row>
    <row r="2721" spans="1:1">
      <c r="A2721" s="19">
        <v>4720</v>
      </c>
    </row>
    <row r="2722" spans="1:1">
      <c r="A2722" s="19">
        <v>4721</v>
      </c>
    </row>
    <row r="2723" spans="1:1">
      <c r="A2723" s="19">
        <v>4722</v>
      </c>
    </row>
    <row r="2724" spans="1:1">
      <c r="A2724" s="19">
        <v>4723</v>
      </c>
    </row>
    <row r="2725" spans="1:1">
      <c r="A2725" s="19">
        <v>4724</v>
      </c>
    </row>
    <row r="2726" spans="1:1">
      <c r="A2726" s="19">
        <v>4725</v>
      </c>
    </row>
    <row r="2727" spans="1:1">
      <c r="A2727" s="19">
        <v>4726</v>
      </c>
    </row>
    <row r="2728" spans="1:1">
      <c r="A2728" s="19">
        <v>4727</v>
      </c>
    </row>
    <row r="2729" spans="1:1">
      <c r="A2729" s="19">
        <v>4728</v>
      </c>
    </row>
    <row r="2730" spans="1:1">
      <c r="A2730" s="19">
        <v>4729</v>
      </c>
    </row>
    <row r="2731" spans="1:1">
      <c r="A2731" s="19">
        <v>4730</v>
      </c>
    </row>
    <row r="2732" spans="1:1">
      <c r="A2732" s="19">
        <v>4731</v>
      </c>
    </row>
    <row r="2733" spans="1:1">
      <c r="A2733" s="19">
        <v>4732</v>
      </c>
    </row>
    <row r="2734" spans="1:1">
      <c r="A2734" s="19">
        <v>4733</v>
      </c>
    </row>
    <row r="2735" spans="1:1">
      <c r="A2735" s="19">
        <v>4734</v>
      </c>
    </row>
    <row r="2736" spans="1:1">
      <c r="A2736" s="19">
        <v>4735</v>
      </c>
    </row>
    <row r="2737" spans="1:1">
      <c r="A2737" s="19">
        <v>4736</v>
      </c>
    </row>
    <row r="2738" spans="1:1">
      <c r="A2738" s="19">
        <v>4737</v>
      </c>
    </row>
    <row r="2739" spans="1:1">
      <c r="A2739" s="19">
        <v>4738</v>
      </c>
    </row>
    <row r="2740" spans="1:1">
      <c r="A2740" s="19">
        <v>4739</v>
      </c>
    </row>
    <row r="2741" spans="1:1">
      <c r="A2741" s="19">
        <v>4740</v>
      </c>
    </row>
    <row r="2742" spans="1:1">
      <c r="A2742" s="19">
        <v>4741</v>
      </c>
    </row>
    <row r="2743" spans="1:1">
      <c r="A2743" s="19">
        <v>4742</v>
      </c>
    </row>
    <row r="2744" spans="1:1">
      <c r="A2744" s="19">
        <v>4743</v>
      </c>
    </row>
    <row r="2745" spans="1:1">
      <c r="A2745" s="19">
        <v>4744</v>
      </c>
    </row>
    <row r="2746" spans="1:1">
      <c r="A2746" s="19">
        <v>4745</v>
      </c>
    </row>
    <row r="2747" spans="1:1">
      <c r="A2747" s="19">
        <v>4746</v>
      </c>
    </row>
    <row r="2748" spans="1:1">
      <c r="A2748" s="19">
        <v>4747</v>
      </c>
    </row>
    <row r="2749" spans="1:1">
      <c r="A2749" s="19">
        <v>4748</v>
      </c>
    </row>
    <row r="2750" spans="1:1">
      <c r="A2750" s="19">
        <v>4749</v>
      </c>
    </row>
    <row r="2751" spans="1:1">
      <c r="A2751" s="19">
        <v>4750</v>
      </c>
    </row>
    <row r="2752" spans="1:1">
      <c r="A2752" s="19">
        <v>4751</v>
      </c>
    </row>
    <row r="2753" spans="1:1">
      <c r="A2753" s="19">
        <v>4752</v>
      </c>
    </row>
    <row r="2754" spans="1:1">
      <c r="A2754" s="19">
        <v>4753</v>
      </c>
    </row>
    <row r="2755" spans="1:1">
      <c r="A2755" s="19">
        <v>4754</v>
      </c>
    </row>
    <row r="2756" spans="1:1">
      <c r="A2756" s="19">
        <v>4755</v>
      </c>
    </row>
    <row r="2757" spans="1:1">
      <c r="A2757" s="19">
        <v>4756</v>
      </c>
    </row>
    <row r="2758" spans="1:1">
      <c r="A2758" s="19">
        <v>4757</v>
      </c>
    </row>
    <row r="2759" spans="1:1">
      <c r="A2759" s="19">
        <v>4758</v>
      </c>
    </row>
    <row r="2760" spans="1:1">
      <c r="A2760" s="19">
        <v>4759</v>
      </c>
    </row>
    <row r="2761" spans="1:1">
      <c r="A2761" s="19">
        <v>4760</v>
      </c>
    </row>
    <row r="2762" spans="1:1">
      <c r="A2762" s="19">
        <v>4761</v>
      </c>
    </row>
    <row r="2763" spans="1:1">
      <c r="A2763" s="19">
        <v>4762</v>
      </c>
    </row>
    <row r="2764" spans="1:1">
      <c r="A2764" s="19">
        <v>4763</v>
      </c>
    </row>
    <row r="2765" spans="1:1">
      <c r="A2765" s="19">
        <v>4764</v>
      </c>
    </row>
    <row r="2766" spans="1:1">
      <c r="A2766" s="19">
        <v>4765</v>
      </c>
    </row>
    <row r="2767" spans="1:1">
      <c r="A2767" s="19">
        <v>4766</v>
      </c>
    </row>
    <row r="2768" spans="1:1">
      <c r="A2768" s="19">
        <v>4767</v>
      </c>
    </row>
    <row r="2769" spans="1:1">
      <c r="A2769" s="19">
        <v>4768</v>
      </c>
    </row>
    <row r="2770" spans="1:1">
      <c r="A2770" s="19">
        <v>4769</v>
      </c>
    </row>
    <row r="2771" spans="1:1">
      <c r="A2771" s="19">
        <v>4770</v>
      </c>
    </row>
    <row r="2772" spans="1:1">
      <c r="A2772" s="19">
        <v>4771</v>
      </c>
    </row>
    <row r="2773" spans="1:1">
      <c r="A2773" s="19">
        <v>4772</v>
      </c>
    </row>
    <row r="2774" spans="1:1">
      <c r="A2774" s="19">
        <v>4773</v>
      </c>
    </row>
    <row r="2775" spans="1:1">
      <c r="A2775" s="19">
        <v>4774</v>
      </c>
    </row>
    <row r="2776" spans="1:1">
      <c r="A2776" s="19">
        <v>4775</v>
      </c>
    </row>
    <row r="2777" spans="1:1">
      <c r="A2777" s="19">
        <v>4776</v>
      </c>
    </row>
    <row r="2778" spans="1:1">
      <c r="A2778" s="19">
        <v>4777</v>
      </c>
    </row>
    <row r="2779" spans="1:1">
      <c r="A2779" s="19">
        <v>4778</v>
      </c>
    </row>
    <row r="2780" spans="1:1">
      <c r="A2780" s="19">
        <v>4779</v>
      </c>
    </row>
    <row r="2781" spans="1:1">
      <c r="A2781" s="19">
        <v>4780</v>
      </c>
    </row>
    <row r="2782" spans="1:1">
      <c r="A2782" s="19">
        <v>4781</v>
      </c>
    </row>
    <row r="2783" spans="1:1">
      <c r="A2783" s="19">
        <v>4782</v>
      </c>
    </row>
    <row r="2784" spans="1:1">
      <c r="A2784" s="19">
        <v>4783</v>
      </c>
    </row>
    <row r="2785" spans="1:1">
      <c r="A2785" s="19">
        <v>4784</v>
      </c>
    </row>
    <row r="2786" spans="1:1">
      <c r="A2786" s="19">
        <v>4785</v>
      </c>
    </row>
    <row r="2787" spans="1:1">
      <c r="A2787" s="19">
        <v>4786</v>
      </c>
    </row>
    <row r="2788" spans="1:1">
      <c r="A2788" s="19">
        <v>4787</v>
      </c>
    </row>
    <row r="2789" spans="1:1">
      <c r="A2789" s="19">
        <v>4788</v>
      </c>
    </row>
    <row r="2790" spans="1:1">
      <c r="A2790" s="19">
        <v>4789</v>
      </c>
    </row>
    <row r="2791" spans="1:1">
      <c r="A2791" s="19">
        <v>4790</v>
      </c>
    </row>
    <row r="2792" spans="1:1">
      <c r="A2792" s="19">
        <v>4791</v>
      </c>
    </row>
    <row r="2793" spans="1:1">
      <c r="A2793" s="19">
        <v>4792</v>
      </c>
    </row>
    <row r="2794" spans="1:1">
      <c r="A2794" s="19">
        <v>4793</v>
      </c>
    </row>
    <row r="2795" spans="1:1">
      <c r="A2795" s="19">
        <v>4794</v>
      </c>
    </row>
    <row r="2796" spans="1:1">
      <c r="A2796" s="19">
        <v>4795</v>
      </c>
    </row>
    <row r="2797" spans="1:1">
      <c r="A2797" s="19">
        <v>4796</v>
      </c>
    </row>
    <row r="2798" spans="1:1">
      <c r="A2798" s="19">
        <v>4797</v>
      </c>
    </row>
    <row r="2799" spans="1:1">
      <c r="A2799" s="19">
        <v>4798</v>
      </c>
    </row>
    <row r="2800" spans="1:1">
      <c r="A2800" s="19">
        <v>4799</v>
      </c>
    </row>
    <row r="2801" spans="1:1">
      <c r="A2801" s="19">
        <v>4800</v>
      </c>
    </row>
    <row r="2802" spans="1:1">
      <c r="A2802" s="19">
        <v>4801</v>
      </c>
    </row>
    <row r="2803" spans="1:1">
      <c r="A2803" s="19">
        <v>4802</v>
      </c>
    </row>
    <row r="2804" spans="1:1">
      <c r="A2804" s="19">
        <v>4803</v>
      </c>
    </row>
    <row r="2805" spans="1:1">
      <c r="A2805" s="19">
        <v>4804</v>
      </c>
    </row>
    <row r="2806" spans="1:1">
      <c r="A2806" s="19">
        <v>4805</v>
      </c>
    </row>
    <row r="2807" spans="1:1">
      <c r="A2807" s="19">
        <v>4806</v>
      </c>
    </row>
    <row r="2808" spans="1:1">
      <c r="A2808" s="19">
        <v>4807</v>
      </c>
    </row>
    <row r="2809" spans="1:1">
      <c r="A2809" s="19">
        <v>4808</v>
      </c>
    </row>
    <row r="2810" spans="1:1">
      <c r="A2810" s="19">
        <v>4809</v>
      </c>
    </row>
    <row r="2811" spans="1:1">
      <c r="A2811" s="19">
        <v>4810</v>
      </c>
    </row>
    <row r="2812" spans="1:1">
      <c r="A2812" s="19">
        <v>4811</v>
      </c>
    </row>
    <row r="2813" spans="1:1">
      <c r="A2813" s="19">
        <v>4812</v>
      </c>
    </row>
    <row r="2814" spans="1:1">
      <c r="A2814" s="19">
        <v>4813</v>
      </c>
    </row>
    <row r="2815" spans="1:1">
      <c r="A2815" s="19">
        <v>4814</v>
      </c>
    </row>
    <row r="2816" spans="1:1">
      <c r="A2816" s="19">
        <v>4815</v>
      </c>
    </row>
    <row r="2817" spans="1:1">
      <c r="A2817" s="19">
        <v>4816</v>
      </c>
    </row>
    <row r="2818" spans="1:1">
      <c r="A2818" s="19">
        <v>4817</v>
      </c>
    </row>
    <row r="2819" spans="1:1">
      <c r="A2819" s="19">
        <v>4818</v>
      </c>
    </row>
    <row r="2820" spans="1:1">
      <c r="A2820" s="19">
        <v>4819</v>
      </c>
    </row>
    <row r="2821" spans="1:1">
      <c r="A2821" s="19">
        <v>4820</v>
      </c>
    </row>
    <row r="2822" spans="1:1">
      <c r="A2822" s="19">
        <v>4821</v>
      </c>
    </row>
    <row r="2823" spans="1:1">
      <c r="A2823" s="19">
        <v>4822</v>
      </c>
    </row>
    <row r="2824" spans="1:1">
      <c r="A2824" s="19">
        <v>4823</v>
      </c>
    </row>
    <row r="2825" spans="1:1">
      <c r="A2825" s="19">
        <v>4824</v>
      </c>
    </row>
    <row r="2826" spans="1:1">
      <c r="A2826" s="19">
        <v>4825</v>
      </c>
    </row>
    <row r="2827" spans="1:1">
      <c r="A2827" s="19">
        <v>4826</v>
      </c>
    </row>
    <row r="2828" spans="1:1">
      <c r="A2828" s="19">
        <v>4827</v>
      </c>
    </row>
    <row r="2829" spans="1:1">
      <c r="A2829" s="19">
        <v>4828</v>
      </c>
    </row>
    <row r="2830" spans="1:1">
      <c r="A2830" s="19">
        <v>4829</v>
      </c>
    </row>
    <row r="2831" spans="1:1">
      <c r="A2831" s="19">
        <v>4830</v>
      </c>
    </row>
    <row r="2832" spans="1:1">
      <c r="A2832" s="19">
        <v>4831</v>
      </c>
    </row>
    <row r="2833" spans="1:1">
      <c r="A2833" s="19">
        <v>4832</v>
      </c>
    </row>
    <row r="2834" spans="1:1">
      <c r="A2834" s="19">
        <v>4833</v>
      </c>
    </row>
    <row r="2835" spans="1:1">
      <c r="A2835" s="19">
        <v>4834</v>
      </c>
    </row>
    <row r="2836" spans="1:1">
      <c r="A2836" s="19">
        <v>4835</v>
      </c>
    </row>
    <row r="2837" spans="1:1">
      <c r="A2837" s="19">
        <v>4836</v>
      </c>
    </row>
    <row r="2838" spans="1:1">
      <c r="A2838" s="19">
        <v>4837</v>
      </c>
    </row>
    <row r="2839" spans="1:1">
      <c r="A2839" s="19">
        <v>4838</v>
      </c>
    </row>
    <row r="2840" spans="1:1">
      <c r="A2840" s="19">
        <v>4839</v>
      </c>
    </row>
    <row r="2841" spans="1:1">
      <c r="A2841" s="19">
        <v>4840</v>
      </c>
    </row>
    <row r="2842" spans="1:1">
      <c r="A2842" s="19">
        <v>4841</v>
      </c>
    </row>
    <row r="2843" spans="1:1">
      <c r="A2843" s="19">
        <v>4842</v>
      </c>
    </row>
    <row r="2844" spans="1:1">
      <c r="A2844" s="19">
        <v>4843</v>
      </c>
    </row>
    <row r="2845" spans="1:1">
      <c r="A2845" s="19">
        <v>4844</v>
      </c>
    </row>
    <row r="2846" spans="1:1">
      <c r="A2846" s="19">
        <v>4845</v>
      </c>
    </row>
    <row r="2847" spans="1:1">
      <c r="A2847" s="19">
        <v>4846</v>
      </c>
    </row>
    <row r="2848" spans="1:1">
      <c r="A2848" s="19">
        <v>4847</v>
      </c>
    </row>
    <row r="2849" spans="1:1">
      <c r="A2849" s="19">
        <v>4848</v>
      </c>
    </row>
    <row r="2850" spans="1:1">
      <c r="A2850" s="19">
        <v>4849</v>
      </c>
    </row>
    <row r="2851" spans="1:1">
      <c r="A2851" s="19">
        <v>4850</v>
      </c>
    </row>
    <row r="2852" spans="1:1">
      <c r="A2852" s="19">
        <v>4851</v>
      </c>
    </row>
    <row r="2853" spans="1:1">
      <c r="A2853" s="19">
        <v>4852</v>
      </c>
    </row>
    <row r="2854" spans="1:1">
      <c r="A2854" s="19">
        <v>4853</v>
      </c>
    </row>
    <row r="2855" spans="1:1">
      <c r="A2855" s="19">
        <v>4854</v>
      </c>
    </row>
    <row r="2856" spans="1:1">
      <c r="A2856" s="19">
        <v>4855</v>
      </c>
    </row>
    <row r="2857" spans="1:1">
      <c r="A2857" s="19">
        <v>4856</v>
      </c>
    </row>
    <row r="2858" spans="1:1">
      <c r="A2858" s="19">
        <v>4857</v>
      </c>
    </row>
    <row r="2859" spans="1:1">
      <c r="A2859" s="19">
        <v>4858</v>
      </c>
    </row>
    <row r="2860" spans="1:1">
      <c r="A2860" s="19">
        <v>4859</v>
      </c>
    </row>
    <row r="2861" spans="1:1">
      <c r="A2861" s="19">
        <v>4860</v>
      </c>
    </row>
    <row r="2862" spans="1:1">
      <c r="A2862" s="19">
        <v>4861</v>
      </c>
    </row>
    <row r="2863" spans="1:1">
      <c r="A2863" s="19">
        <v>4862</v>
      </c>
    </row>
    <row r="2864" spans="1:1">
      <c r="A2864" s="19">
        <v>4863</v>
      </c>
    </row>
    <row r="2865" spans="1:1">
      <c r="A2865" s="19">
        <v>4864</v>
      </c>
    </row>
    <row r="2866" spans="1:1">
      <c r="A2866" s="19">
        <v>4865</v>
      </c>
    </row>
    <row r="2867" spans="1:1">
      <c r="A2867" s="19">
        <v>4866</v>
      </c>
    </row>
    <row r="2868" spans="1:1">
      <c r="A2868" s="19">
        <v>4867</v>
      </c>
    </row>
    <row r="2869" spans="1:1">
      <c r="A2869" s="19">
        <v>4868</v>
      </c>
    </row>
    <row r="2870" spans="1:1">
      <c r="A2870" s="19">
        <v>4869</v>
      </c>
    </row>
    <row r="2871" spans="1:1">
      <c r="A2871" s="19">
        <v>4870</v>
      </c>
    </row>
    <row r="2872" spans="1:1">
      <c r="A2872" s="19">
        <v>4871</v>
      </c>
    </row>
    <row r="2873" spans="1:1">
      <c r="A2873" s="19">
        <v>4872</v>
      </c>
    </row>
    <row r="2874" spans="1:1">
      <c r="A2874" s="19">
        <v>4873</v>
      </c>
    </row>
    <row r="2875" spans="1:1">
      <c r="A2875" s="19">
        <v>4874</v>
      </c>
    </row>
    <row r="2876" spans="1:1">
      <c r="A2876" s="19">
        <v>4875</v>
      </c>
    </row>
    <row r="2877" spans="1:1">
      <c r="A2877" s="19">
        <v>4876</v>
      </c>
    </row>
    <row r="2878" spans="1:1">
      <c r="A2878" s="19">
        <v>4877</v>
      </c>
    </row>
    <row r="2879" spans="1:1">
      <c r="A2879" s="19">
        <v>4878</v>
      </c>
    </row>
    <row r="2880" spans="1:1">
      <c r="A2880" s="19">
        <v>4879</v>
      </c>
    </row>
    <row r="2881" spans="1:1">
      <c r="A2881" s="19">
        <v>4880</v>
      </c>
    </row>
    <row r="2882" spans="1:1">
      <c r="A2882" s="19">
        <v>4881</v>
      </c>
    </row>
    <row r="2883" spans="1:1">
      <c r="A2883" s="19">
        <v>4882</v>
      </c>
    </row>
    <row r="2884" spans="1:1">
      <c r="A2884" s="19">
        <v>4883</v>
      </c>
    </row>
    <row r="2885" spans="1:1">
      <c r="A2885" s="19">
        <v>4884</v>
      </c>
    </row>
    <row r="2886" spans="1:1">
      <c r="A2886" s="19">
        <v>4885</v>
      </c>
    </row>
    <row r="2887" spans="1:1">
      <c r="A2887" s="19">
        <v>4886</v>
      </c>
    </row>
    <row r="2888" spans="1:1">
      <c r="A2888" s="19">
        <v>4887</v>
      </c>
    </row>
    <row r="2889" spans="1:1">
      <c r="A2889" s="19">
        <v>4888</v>
      </c>
    </row>
    <row r="2890" spans="1:1">
      <c r="A2890" s="19">
        <v>4889</v>
      </c>
    </row>
    <row r="2891" spans="1:1">
      <c r="A2891" s="19">
        <v>4890</v>
      </c>
    </row>
    <row r="2892" spans="1:1">
      <c r="A2892" s="19">
        <v>4891</v>
      </c>
    </row>
    <row r="2893" spans="1:1">
      <c r="A2893" s="19">
        <v>4892</v>
      </c>
    </row>
    <row r="2894" spans="1:1">
      <c r="A2894" s="19">
        <v>4893</v>
      </c>
    </row>
    <row r="2895" spans="1:1">
      <c r="A2895" s="19">
        <v>4894</v>
      </c>
    </row>
    <row r="2896" spans="1:1">
      <c r="A2896" s="19">
        <v>4895</v>
      </c>
    </row>
    <row r="2897" spans="1:1">
      <c r="A2897" s="19">
        <v>4896</v>
      </c>
    </row>
    <row r="2898" spans="1:1">
      <c r="A2898" s="19">
        <v>4897</v>
      </c>
    </row>
    <row r="2899" spans="1:1">
      <c r="A2899" s="19">
        <v>4898</v>
      </c>
    </row>
    <row r="2900" spans="1:1">
      <c r="A2900" s="19">
        <v>4899</v>
      </c>
    </row>
    <row r="2901" spans="1:1">
      <c r="A2901" s="19">
        <v>4900</v>
      </c>
    </row>
    <row r="2902" spans="1:1">
      <c r="A2902" s="19">
        <v>4901</v>
      </c>
    </row>
    <row r="2903" spans="1:1">
      <c r="A2903" s="19">
        <v>4902</v>
      </c>
    </row>
    <row r="2904" spans="1:1">
      <c r="A2904" s="19">
        <v>4903</v>
      </c>
    </row>
    <row r="2905" spans="1:1">
      <c r="A2905" s="19">
        <v>4904</v>
      </c>
    </row>
    <row r="2906" spans="1:1">
      <c r="A2906" s="19">
        <v>4905</v>
      </c>
    </row>
    <row r="2907" spans="1:1">
      <c r="A2907" s="19">
        <v>4906</v>
      </c>
    </row>
    <row r="2908" spans="1:1">
      <c r="A2908" s="19">
        <v>4907</v>
      </c>
    </row>
    <row r="2909" spans="1:1">
      <c r="A2909" s="19">
        <v>4908</v>
      </c>
    </row>
    <row r="2910" spans="1:1">
      <c r="A2910" s="19">
        <v>4909</v>
      </c>
    </row>
    <row r="2911" spans="1:1">
      <c r="A2911" s="19">
        <v>4910</v>
      </c>
    </row>
    <row r="2912" spans="1:1">
      <c r="A2912" s="19">
        <v>4911</v>
      </c>
    </row>
    <row r="2913" spans="1:1">
      <c r="A2913" s="19">
        <v>4912</v>
      </c>
    </row>
    <row r="2914" spans="1:1">
      <c r="A2914" s="19">
        <v>4913</v>
      </c>
    </row>
    <row r="2915" spans="1:1">
      <c r="A2915" s="19">
        <v>4914</v>
      </c>
    </row>
    <row r="2916" spans="1:1">
      <c r="A2916" s="19">
        <v>4915</v>
      </c>
    </row>
    <row r="2917" spans="1:1">
      <c r="A2917" s="19">
        <v>4916</v>
      </c>
    </row>
    <row r="2918" spans="1:1">
      <c r="A2918" s="19">
        <v>4917</v>
      </c>
    </row>
    <row r="2919" spans="1:1">
      <c r="A2919" s="19">
        <v>4918</v>
      </c>
    </row>
    <row r="2920" spans="1:1">
      <c r="A2920" s="19">
        <v>4919</v>
      </c>
    </row>
    <row r="2921" spans="1:1">
      <c r="A2921" s="19">
        <v>4920</v>
      </c>
    </row>
    <row r="2922" spans="1:1">
      <c r="A2922" s="19">
        <v>4921</v>
      </c>
    </row>
    <row r="2923" spans="1:1">
      <c r="A2923" s="19">
        <v>4922</v>
      </c>
    </row>
    <row r="2924" spans="1:1">
      <c r="A2924" s="19">
        <v>4923</v>
      </c>
    </row>
    <row r="2925" spans="1:1">
      <c r="A2925" s="19">
        <v>4924</v>
      </c>
    </row>
    <row r="2926" spans="1:1">
      <c r="A2926" s="19">
        <v>4925</v>
      </c>
    </row>
    <row r="2927" spans="1:1">
      <c r="A2927" s="19">
        <v>4926</v>
      </c>
    </row>
    <row r="2928" spans="1:1">
      <c r="A2928" s="19">
        <v>4927</v>
      </c>
    </row>
    <row r="2929" spans="1:1">
      <c r="A2929" s="19">
        <v>4928</v>
      </c>
    </row>
    <row r="2930" spans="1:1">
      <c r="A2930" s="19">
        <v>4929</v>
      </c>
    </row>
    <row r="2931" spans="1:1">
      <c r="A2931" s="19">
        <v>4930</v>
      </c>
    </row>
    <row r="2932" spans="1:1">
      <c r="A2932" s="19">
        <v>4931</v>
      </c>
    </row>
    <row r="2933" spans="1:1">
      <c r="A2933" s="19">
        <v>4932</v>
      </c>
    </row>
    <row r="2934" spans="1:1">
      <c r="A2934" s="19">
        <v>4933</v>
      </c>
    </row>
    <row r="2935" spans="1:1">
      <c r="A2935" s="19">
        <v>4934</v>
      </c>
    </row>
    <row r="2936" spans="1:1">
      <c r="A2936" s="19">
        <v>4935</v>
      </c>
    </row>
    <row r="2937" spans="1:1">
      <c r="A2937" s="19">
        <v>4936</v>
      </c>
    </row>
    <row r="2938" spans="1:1">
      <c r="A2938" s="19">
        <v>4937</v>
      </c>
    </row>
    <row r="2939" spans="1:1">
      <c r="A2939" s="19">
        <v>4938</v>
      </c>
    </row>
    <row r="2940" spans="1:1">
      <c r="A2940" s="19">
        <v>4939</v>
      </c>
    </row>
    <row r="2941" spans="1:1">
      <c r="A2941" s="19">
        <v>4940</v>
      </c>
    </row>
    <row r="2942" spans="1:1">
      <c r="A2942" s="19">
        <v>4941</v>
      </c>
    </row>
    <row r="2943" spans="1:1">
      <c r="A2943" s="19">
        <v>4942</v>
      </c>
    </row>
    <row r="2944" spans="1:1">
      <c r="A2944" s="19">
        <v>4943</v>
      </c>
    </row>
    <row r="2945" spans="1:1">
      <c r="A2945" s="19">
        <v>4944</v>
      </c>
    </row>
    <row r="2946" spans="1:1">
      <c r="A2946" s="19">
        <v>4945</v>
      </c>
    </row>
    <row r="2947" spans="1:1">
      <c r="A2947" s="19">
        <v>4946</v>
      </c>
    </row>
    <row r="2948" spans="1:1">
      <c r="A2948" s="19">
        <v>4947</v>
      </c>
    </row>
    <row r="2949" spans="1:1">
      <c r="A2949" s="19">
        <v>4948</v>
      </c>
    </row>
    <row r="2950" spans="1:1">
      <c r="A2950" s="19">
        <v>4949</v>
      </c>
    </row>
    <row r="2951" spans="1:1">
      <c r="A2951" s="19">
        <v>4950</v>
      </c>
    </row>
    <row r="2952" spans="1:1">
      <c r="A2952" s="19">
        <v>4951</v>
      </c>
    </row>
    <row r="2953" spans="1:1">
      <c r="A2953" s="19">
        <v>4952</v>
      </c>
    </row>
    <row r="2954" spans="1:1">
      <c r="A2954" s="19">
        <v>4953</v>
      </c>
    </row>
    <row r="2955" spans="1:1">
      <c r="A2955" s="19">
        <v>4954</v>
      </c>
    </row>
    <row r="2956" spans="1:1">
      <c r="A2956" s="19">
        <v>4955</v>
      </c>
    </row>
    <row r="2957" spans="1:1">
      <c r="A2957" s="19">
        <v>4956</v>
      </c>
    </row>
    <row r="2958" spans="1:1">
      <c r="A2958" s="19">
        <v>4957</v>
      </c>
    </row>
    <row r="2959" spans="1:1">
      <c r="A2959" s="19">
        <v>4958</v>
      </c>
    </row>
    <row r="2960" spans="1:1">
      <c r="A2960" s="19">
        <v>4959</v>
      </c>
    </row>
    <row r="2961" spans="1:1">
      <c r="A2961" s="19">
        <v>4960</v>
      </c>
    </row>
    <row r="2962" spans="1:1">
      <c r="A2962" s="19">
        <v>4961</v>
      </c>
    </row>
    <row r="2963" spans="1:1">
      <c r="A2963" s="19">
        <v>4962</v>
      </c>
    </row>
    <row r="2964" spans="1:1">
      <c r="A2964" s="19">
        <v>4963</v>
      </c>
    </row>
    <row r="2965" spans="1:1">
      <c r="A2965" s="19">
        <v>4964</v>
      </c>
    </row>
    <row r="2966" spans="1:1">
      <c r="A2966" s="19">
        <v>4965</v>
      </c>
    </row>
    <row r="2967" spans="1:1">
      <c r="A2967" s="19">
        <v>4966</v>
      </c>
    </row>
    <row r="2968" spans="1:1">
      <c r="A2968" s="19">
        <v>4967</v>
      </c>
    </row>
    <row r="2969" spans="1:1">
      <c r="A2969" s="19">
        <v>4968</v>
      </c>
    </row>
    <row r="2970" spans="1:1">
      <c r="A2970" s="19">
        <v>4969</v>
      </c>
    </row>
    <row r="2971" spans="1:1">
      <c r="A2971" s="19">
        <v>4970</v>
      </c>
    </row>
    <row r="2972" spans="1:1">
      <c r="A2972" s="19">
        <v>4971</v>
      </c>
    </row>
    <row r="2973" spans="1:1">
      <c r="A2973" s="19">
        <v>4972</v>
      </c>
    </row>
    <row r="2974" spans="1:1">
      <c r="A2974" s="19">
        <v>4973</v>
      </c>
    </row>
    <row r="2975" spans="1:1">
      <c r="A2975" s="19">
        <v>4974</v>
      </c>
    </row>
    <row r="2976" spans="1:1">
      <c r="A2976" s="19">
        <v>4975</v>
      </c>
    </row>
    <row r="2977" spans="1:1">
      <c r="A2977" s="19">
        <v>4976</v>
      </c>
    </row>
    <row r="2978" spans="1:1">
      <c r="A2978" s="19">
        <v>4977</v>
      </c>
    </row>
    <row r="2979" spans="1:1">
      <c r="A2979" s="19">
        <v>4978</v>
      </c>
    </row>
    <row r="2980" spans="1:1">
      <c r="A2980" s="19">
        <v>4979</v>
      </c>
    </row>
    <row r="2981" spans="1:1">
      <c r="A2981" s="19">
        <v>4980</v>
      </c>
    </row>
    <row r="2982" spans="1:1">
      <c r="A2982" s="19">
        <v>4981</v>
      </c>
    </row>
    <row r="2983" spans="1:1">
      <c r="A2983" s="19">
        <v>4982</v>
      </c>
    </row>
    <row r="2984" spans="1:1">
      <c r="A2984" s="19">
        <v>4983</v>
      </c>
    </row>
    <row r="2985" spans="1:1">
      <c r="A2985" s="19">
        <v>4984</v>
      </c>
    </row>
    <row r="2986" spans="1:1">
      <c r="A2986" s="19">
        <v>4985</v>
      </c>
    </row>
    <row r="2987" spans="1:1">
      <c r="A2987" s="19">
        <v>4986</v>
      </c>
    </row>
    <row r="2988" spans="1:1">
      <c r="A2988" s="19">
        <v>4987</v>
      </c>
    </row>
    <row r="2989" spans="1:1">
      <c r="A2989" s="19">
        <v>4988</v>
      </c>
    </row>
    <row r="2990" spans="1:1">
      <c r="A2990" s="19">
        <v>4989</v>
      </c>
    </row>
    <row r="2991" spans="1:1">
      <c r="A2991" s="19">
        <v>4990</v>
      </c>
    </row>
    <row r="2992" spans="1:1">
      <c r="A2992" s="19">
        <v>4991</v>
      </c>
    </row>
    <row r="2993" spans="1:1">
      <c r="A2993" s="19">
        <v>4992</v>
      </c>
    </row>
    <row r="2994" spans="1:1">
      <c r="A2994" s="19">
        <v>4993</v>
      </c>
    </row>
    <row r="2995" spans="1:1">
      <c r="A2995" s="19">
        <v>4994</v>
      </c>
    </row>
    <row r="2996" spans="1:1">
      <c r="A2996" s="19">
        <v>4995</v>
      </c>
    </row>
    <row r="2997" spans="1:1">
      <c r="A2997" s="19">
        <v>4996</v>
      </c>
    </row>
    <row r="2998" spans="1:1">
      <c r="A2998" s="19">
        <v>4997</v>
      </c>
    </row>
    <row r="2999" spans="1:1">
      <c r="A2999" s="19">
        <v>4998</v>
      </c>
    </row>
    <row r="3000" spans="1:1">
      <c r="A3000" s="19">
        <v>4999</v>
      </c>
    </row>
    <row r="3001" spans="1:1">
      <c r="A3001" s="19">
        <v>5000</v>
      </c>
    </row>
    <row r="3002" spans="1:1">
      <c r="A3002" s="19">
        <v>5001</v>
      </c>
    </row>
    <row r="3003" spans="1:1">
      <c r="A3003" s="19">
        <v>5002</v>
      </c>
    </row>
    <row r="3004" spans="1:1">
      <c r="A3004" s="19">
        <v>5003</v>
      </c>
    </row>
    <row r="3005" spans="1:1">
      <c r="A3005" s="19">
        <v>5004</v>
      </c>
    </row>
    <row r="3006" spans="1:1">
      <c r="A3006" s="19">
        <v>5005</v>
      </c>
    </row>
    <row r="3007" spans="1:1">
      <c r="A3007" s="19">
        <v>5006</v>
      </c>
    </row>
    <row r="3008" spans="1:1">
      <c r="A3008" s="19">
        <v>5007</v>
      </c>
    </row>
    <row r="3009" spans="1:1">
      <c r="A3009" s="19">
        <v>5008</v>
      </c>
    </row>
    <row r="3010" spans="1:1">
      <c r="A3010" s="19">
        <v>5009</v>
      </c>
    </row>
    <row r="3011" spans="1:1">
      <c r="A3011" s="19">
        <v>5010</v>
      </c>
    </row>
    <row r="3012" spans="1:1">
      <c r="A3012" s="19">
        <v>5011</v>
      </c>
    </row>
    <row r="3013" spans="1:1">
      <c r="A3013" s="19">
        <v>5012</v>
      </c>
    </row>
    <row r="3014" spans="1:1">
      <c r="A3014" s="19">
        <v>5013</v>
      </c>
    </row>
    <row r="3015" spans="1:1">
      <c r="A3015" s="19">
        <v>5014</v>
      </c>
    </row>
    <row r="3016" spans="1:1">
      <c r="A3016" s="19">
        <v>5015</v>
      </c>
    </row>
    <row r="3017" spans="1:1">
      <c r="A3017" s="19">
        <v>5016</v>
      </c>
    </row>
    <row r="3018" spans="1:1">
      <c r="A3018" s="19">
        <v>5017</v>
      </c>
    </row>
    <row r="3019" spans="1:1">
      <c r="A3019" s="19">
        <v>5018</v>
      </c>
    </row>
    <row r="3020" spans="1:1">
      <c r="A3020" s="19">
        <v>5019</v>
      </c>
    </row>
    <row r="3021" spans="1:1">
      <c r="A3021" s="19">
        <v>5020</v>
      </c>
    </row>
    <row r="3022" spans="1:1">
      <c r="A3022" s="19">
        <v>5021</v>
      </c>
    </row>
    <row r="3023" spans="1:1">
      <c r="A3023" s="19">
        <v>5022</v>
      </c>
    </row>
    <row r="3024" spans="1:1">
      <c r="A3024" s="19">
        <v>5023</v>
      </c>
    </row>
    <row r="3025" spans="1:1">
      <c r="A3025" s="19">
        <v>5024</v>
      </c>
    </row>
    <row r="3026" spans="1:1">
      <c r="A3026" s="19">
        <v>5025</v>
      </c>
    </row>
    <row r="3027" spans="1:1">
      <c r="A3027" s="19">
        <v>5026</v>
      </c>
    </row>
    <row r="3028" spans="1:1">
      <c r="A3028" s="19">
        <v>5027</v>
      </c>
    </row>
    <row r="3029" spans="1:1">
      <c r="A3029" s="19">
        <v>5028</v>
      </c>
    </row>
    <row r="3030" spans="1:1">
      <c r="A3030" s="19">
        <v>5029</v>
      </c>
    </row>
    <row r="3031" spans="1:1">
      <c r="A3031" s="19">
        <v>5030</v>
      </c>
    </row>
    <row r="3032" spans="1:1">
      <c r="A3032" s="19">
        <v>5031</v>
      </c>
    </row>
    <row r="3033" spans="1:1">
      <c r="A3033" s="19">
        <v>5032</v>
      </c>
    </row>
    <row r="3034" spans="1:1">
      <c r="A3034" s="19">
        <v>5033</v>
      </c>
    </row>
    <row r="3035" spans="1:1">
      <c r="A3035" s="19">
        <v>5034</v>
      </c>
    </row>
    <row r="3036" spans="1:1">
      <c r="A3036" s="19">
        <v>5035</v>
      </c>
    </row>
    <row r="3037" spans="1:1">
      <c r="A3037" s="19">
        <v>5036</v>
      </c>
    </row>
    <row r="3038" spans="1:1">
      <c r="A3038" s="19">
        <v>5037</v>
      </c>
    </row>
    <row r="3039" spans="1:1">
      <c r="A3039" s="19">
        <v>5038</v>
      </c>
    </row>
    <row r="3040" spans="1:1">
      <c r="A3040" s="19">
        <v>5039</v>
      </c>
    </row>
    <row r="3041" spans="1:1">
      <c r="A3041" s="19">
        <v>5040</v>
      </c>
    </row>
    <row r="3042" spans="1:1">
      <c r="A3042" s="19">
        <v>5041</v>
      </c>
    </row>
    <row r="3043" spans="1:1">
      <c r="A3043" s="19">
        <v>5042</v>
      </c>
    </row>
    <row r="3044" spans="1:1">
      <c r="A3044" s="19">
        <v>5043</v>
      </c>
    </row>
    <row r="3045" spans="1:1">
      <c r="A3045" s="19">
        <v>5044</v>
      </c>
    </row>
    <row r="3046" spans="1:1">
      <c r="A3046" s="19">
        <v>5045</v>
      </c>
    </row>
    <row r="3047" spans="1:1">
      <c r="A3047" s="19">
        <v>5046</v>
      </c>
    </row>
    <row r="3048" spans="1:1">
      <c r="A3048" s="19">
        <v>5047</v>
      </c>
    </row>
    <row r="3049" spans="1:1">
      <c r="A3049" s="19">
        <v>5048</v>
      </c>
    </row>
    <row r="3050" spans="1:1">
      <c r="A3050" s="19">
        <v>5049</v>
      </c>
    </row>
    <row r="3051" spans="1:1">
      <c r="A3051" s="19">
        <v>5050</v>
      </c>
    </row>
    <row r="3052" spans="1:1">
      <c r="A3052" s="19">
        <v>5051</v>
      </c>
    </row>
    <row r="3053" spans="1:1">
      <c r="A3053" s="19">
        <v>5052</v>
      </c>
    </row>
    <row r="3054" spans="1:1">
      <c r="A3054" s="19">
        <v>5053</v>
      </c>
    </row>
    <row r="3055" spans="1:1">
      <c r="A3055" s="19">
        <v>5054</v>
      </c>
    </row>
    <row r="3056" spans="1:1">
      <c r="A3056" s="19">
        <v>5055</v>
      </c>
    </row>
    <row r="3057" spans="1:1">
      <c r="A3057" s="19">
        <v>5056</v>
      </c>
    </row>
    <row r="3058" spans="1:1">
      <c r="A3058" s="19">
        <v>5057</v>
      </c>
    </row>
    <row r="3059" spans="1:1">
      <c r="A3059" s="19">
        <v>5058</v>
      </c>
    </row>
    <row r="3060" spans="1:1">
      <c r="A3060" s="19">
        <v>5059</v>
      </c>
    </row>
    <row r="3061" spans="1:1">
      <c r="A3061" s="19">
        <v>5060</v>
      </c>
    </row>
    <row r="3062" spans="1:1">
      <c r="A3062" s="19">
        <v>5061</v>
      </c>
    </row>
    <row r="3063" spans="1:1">
      <c r="A3063" s="19">
        <v>5062</v>
      </c>
    </row>
    <row r="3064" spans="1:1">
      <c r="A3064" s="19">
        <v>5063</v>
      </c>
    </row>
    <row r="3065" spans="1:1">
      <c r="A3065" s="19">
        <v>5064</v>
      </c>
    </row>
    <row r="3066" spans="1:1">
      <c r="A3066" s="19">
        <v>5065</v>
      </c>
    </row>
    <row r="3067" spans="1:1">
      <c r="A3067" s="19">
        <v>5066</v>
      </c>
    </row>
    <row r="3068" spans="1:1">
      <c r="A3068" s="19">
        <v>5067</v>
      </c>
    </row>
    <row r="3069" spans="1:1">
      <c r="A3069" s="19">
        <v>5068</v>
      </c>
    </row>
    <row r="3070" spans="1:1">
      <c r="A3070" s="19">
        <v>5069</v>
      </c>
    </row>
    <row r="3071" spans="1:1">
      <c r="A3071" s="19">
        <v>5070</v>
      </c>
    </row>
    <row r="3072" spans="1:1">
      <c r="A3072" s="19">
        <v>5071</v>
      </c>
    </row>
    <row r="3073" spans="1:1">
      <c r="A3073" s="19">
        <v>5072</v>
      </c>
    </row>
    <row r="3074" spans="1:1">
      <c r="A3074" s="19">
        <v>5073</v>
      </c>
    </row>
    <row r="3075" spans="1:1">
      <c r="A3075" s="19">
        <v>5074</v>
      </c>
    </row>
    <row r="3076" spans="1:1">
      <c r="A3076" s="19">
        <v>5075</v>
      </c>
    </row>
    <row r="3077" spans="1:1">
      <c r="A3077" s="19">
        <v>5076</v>
      </c>
    </row>
    <row r="3078" spans="1:1">
      <c r="A3078" s="19">
        <v>5077</v>
      </c>
    </row>
    <row r="3079" spans="1:1">
      <c r="A3079" s="19">
        <v>5078</v>
      </c>
    </row>
    <row r="3080" spans="1:1">
      <c r="A3080" s="19">
        <v>5079</v>
      </c>
    </row>
    <row r="3081" spans="1:1">
      <c r="A3081" s="19">
        <v>5080</v>
      </c>
    </row>
    <row r="3082" spans="1:1">
      <c r="A3082" s="19">
        <v>5081</v>
      </c>
    </row>
    <row r="3083" spans="1:1">
      <c r="A3083" s="19">
        <v>5082</v>
      </c>
    </row>
    <row r="3084" spans="1:1">
      <c r="A3084" s="19">
        <v>5083</v>
      </c>
    </row>
    <row r="3085" spans="1:1">
      <c r="A3085" s="19">
        <v>5084</v>
      </c>
    </row>
    <row r="3086" spans="1:1">
      <c r="A3086" s="19">
        <v>5085</v>
      </c>
    </row>
    <row r="3087" spans="1:1">
      <c r="A3087" s="19">
        <v>5086</v>
      </c>
    </row>
    <row r="3088" spans="1:1">
      <c r="A3088" s="19">
        <v>5087</v>
      </c>
    </row>
    <row r="3089" spans="1:1">
      <c r="A3089" s="19">
        <v>5088</v>
      </c>
    </row>
    <row r="3090" spans="1:1">
      <c r="A3090" s="19">
        <v>5089</v>
      </c>
    </row>
    <row r="3091" spans="1:1">
      <c r="A3091" s="19">
        <v>5090</v>
      </c>
    </row>
    <row r="3092" spans="1:1">
      <c r="A3092" s="19">
        <v>5091</v>
      </c>
    </row>
    <row r="3093" spans="1:1">
      <c r="A3093" s="19">
        <v>5092</v>
      </c>
    </row>
    <row r="3094" spans="1:1">
      <c r="A3094" s="19">
        <v>5093</v>
      </c>
    </row>
    <row r="3095" spans="1:1">
      <c r="A3095" s="19">
        <v>5094</v>
      </c>
    </row>
    <row r="3096" spans="1:1">
      <c r="A3096" s="19">
        <v>5095</v>
      </c>
    </row>
    <row r="3097" spans="1:1">
      <c r="A3097" s="19">
        <v>5096</v>
      </c>
    </row>
    <row r="3098" spans="1:1">
      <c r="A3098" s="19">
        <v>5097</v>
      </c>
    </row>
    <row r="3099" spans="1:1">
      <c r="A3099" s="19">
        <v>5098</v>
      </c>
    </row>
    <row r="3100" spans="1:1">
      <c r="A3100" s="19">
        <v>5099</v>
      </c>
    </row>
    <row r="3101" spans="1:1">
      <c r="A3101" s="19">
        <v>5100</v>
      </c>
    </row>
    <row r="3102" spans="1:1">
      <c r="A3102" s="19">
        <v>5101</v>
      </c>
    </row>
    <row r="3103" spans="1:1">
      <c r="A3103" s="19">
        <v>5102</v>
      </c>
    </row>
    <row r="3104" spans="1:1">
      <c r="A3104" s="19">
        <v>5103</v>
      </c>
    </row>
    <row r="3105" spans="1:1">
      <c r="A3105" s="19">
        <v>5104</v>
      </c>
    </row>
    <row r="3106" spans="1:1">
      <c r="A3106" s="19">
        <v>5105</v>
      </c>
    </row>
    <row r="3107" spans="1:1">
      <c r="A3107" s="19">
        <v>5106</v>
      </c>
    </row>
    <row r="3108" spans="1:1">
      <c r="A3108" s="19">
        <v>5107</v>
      </c>
    </row>
    <row r="3109" spans="1:1">
      <c r="A3109" s="19">
        <v>5108</v>
      </c>
    </row>
    <row r="3110" spans="1:1">
      <c r="A3110" s="19">
        <v>5109</v>
      </c>
    </row>
    <row r="3111" spans="1:1">
      <c r="A3111" s="19">
        <v>5110</v>
      </c>
    </row>
    <row r="3112" spans="1:1">
      <c r="A3112" s="19">
        <v>5111</v>
      </c>
    </row>
    <row r="3113" spans="1:1">
      <c r="A3113" s="19">
        <v>5112</v>
      </c>
    </row>
    <row r="3114" spans="1:1">
      <c r="A3114" s="19">
        <v>5113</v>
      </c>
    </row>
    <row r="3115" spans="1:1">
      <c r="A3115" s="19">
        <v>5114</v>
      </c>
    </row>
    <row r="3116" spans="1:1">
      <c r="A3116" s="19">
        <v>5115</v>
      </c>
    </row>
    <row r="3117" spans="1:1">
      <c r="A3117" s="19">
        <v>5116</v>
      </c>
    </row>
    <row r="3118" spans="1:1">
      <c r="A3118" s="19">
        <v>5117</v>
      </c>
    </row>
    <row r="3119" spans="1:1">
      <c r="A3119" s="19">
        <v>5118</v>
      </c>
    </row>
    <row r="3120" spans="1:1">
      <c r="A3120" s="19">
        <v>5119</v>
      </c>
    </row>
    <row r="3121" spans="1:1">
      <c r="A3121" s="19">
        <v>5120</v>
      </c>
    </row>
    <row r="3122" spans="1:1">
      <c r="A3122" s="19">
        <v>5121</v>
      </c>
    </row>
    <row r="3123" spans="1:1">
      <c r="A3123" s="19">
        <v>5122</v>
      </c>
    </row>
    <row r="3124" spans="1:1">
      <c r="A3124" s="19">
        <v>5123</v>
      </c>
    </row>
    <row r="3125" spans="1:1">
      <c r="A3125" s="19">
        <v>5124</v>
      </c>
    </row>
    <row r="3126" spans="1:1">
      <c r="A3126" s="19">
        <v>5125</v>
      </c>
    </row>
    <row r="3127" spans="1:1">
      <c r="A3127" s="19">
        <v>5126</v>
      </c>
    </row>
    <row r="3128" spans="1:1">
      <c r="A3128" s="19">
        <v>5127</v>
      </c>
    </row>
    <row r="3129" spans="1:1">
      <c r="A3129" s="19">
        <v>5128</v>
      </c>
    </row>
    <row r="3130" spans="1:1">
      <c r="A3130" s="19">
        <v>5129</v>
      </c>
    </row>
    <row r="3131" spans="1:1">
      <c r="A3131" s="19">
        <v>5130</v>
      </c>
    </row>
    <row r="3132" spans="1:1">
      <c r="A3132" s="19">
        <v>5131</v>
      </c>
    </row>
    <row r="3133" spans="1:1">
      <c r="A3133" s="19">
        <v>5132</v>
      </c>
    </row>
    <row r="3134" spans="1:1">
      <c r="A3134" s="19">
        <v>5133</v>
      </c>
    </row>
    <row r="3135" spans="1:1">
      <c r="A3135" s="19">
        <v>5134</v>
      </c>
    </row>
    <row r="3136" spans="1:1">
      <c r="A3136" s="19">
        <v>5135</v>
      </c>
    </row>
    <row r="3137" spans="1:1">
      <c r="A3137" s="19">
        <v>5136</v>
      </c>
    </row>
    <row r="3138" spans="1:1">
      <c r="A3138" s="19">
        <v>5137</v>
      </c>
    </row>
    <row r="3139" spans="1:1">
      <c r="A3139" s="19">
        <v>5138</v>
      </c>
    </row>
    <row r="3140" spans="1:1">
      <c r="A3140" s="19">
        <v>5139</v>
      </c>
    </row>
    <row r="3141" spans="1:1">
      <c r="A3141" s="19">
        <v>5140</v>
      </c>
    </row>
    <row r="3142" spans="1:1">
      <c r="A3142" s="19">
        <v>5141</v>
      </c>
    </row>
    <row r="3143" spans="1:1">
      <c r="A3143" s="19">
        <v>5142</v>
      </c>
    </row>
    <row r="3144" spans="1:1">
      <c r="A3144" s="19">
        <v>5143</v>
      </c>
    </row>
    <row r="3145" spans="1:1">
      <c r="A3145" s="19">
        <v>5144</v>
      </c>
    </row>
    <row r="3146" spans="1:1">
      <c r="A3146" s="19">
        <v>5145</v>
      </c>
    </row>
    <row r="3147" spans="1:1">
      <c r="A3147" s="19">
        <v>5146</v>
      </c>
    </row>
    <row r="3148" spans="1:1">
      <c r="A3148" s="19">
        <v>5147</v>
      </c>
    </row>
    <row r="3149" spans="1:1">
      <c r="A3149" s="19">
        <v>5148</v>
      </c>
    </row>
    <row r="3150" spans="1:1">
      <c r="A3150" s="19">
        <v>5149</v>
      </c>
    </row>
    <row r="3151" spans="1:1">
      <c r="A3151" s="19">
        <v>5150</v>
      </c>
    </row>
    <row r="3152" spans="1:1">
      <c r="A3152" s="19">
        <v>5151</v>
      </c>
    </row>
    <row r="3153" spans="1:1">
      <c r="A3153" s="19">
        <v>5152</v>
      </c>
    </row>
    <row r="3154" spans="1:1">
      <c r="A3154" s="19">
        <v>5153</v>
      </c>
    </row>
    <row r="3155" spans="1:1">
      <c r="A3155" s="19">
        <v>5154</v>
      </c>
    </row>
    <row r="3156" spans="1:1">
      <c r="A3156" s="19">
        <v>5155</v>
      </c>
    </row>
    <row r="3157" spans="1:1">
      <c r="A3157" s="19">
        <v>5156</v>
      </c>
    </row>
    <row r="3158" spans="1:1">
      <c r="A3158" s="19">
        <v>5157</v>
      </c>
    </row>
    <row r="3159" spans="1:1">
      <c r="A3159" s="19">
        <v>5158</v>
      </c>
    </row>
    <row r="3160" spans="1:1">
      <c r="A3160" s="19">
        <v>5159</v>
      </c>
    </row>
    <row r="3161" spans="1:1">
      <c r="A3161" s="19">
        <v>5160</v>
      </c>
    </row>
    <row r="3162" spans="1:1">
      <c r="A3162" s="19">
        <v>5161</v>
      </c>
    </row>
    <row r="3163" spans="1:1">
      <c r="A3163" s="19">
        <v>5162</v>
      </c>
    </row>
    <row r="3164" spans="1:1">
      <c r="A3164" s="19">
        <v>5163</v>
      </c>
    </row>
    <row r="3165" spans="1:1">
      <c r="A3165" s="19">
        <v>5164</v>
      </c>
    </row>
    <row r="3166" spans="1:1">
      <c r="A3166" s="19">
        <v>5165</v>
      </c>
    </row>
    <row r="3167" spans="1:1">
      <c r="A3167" s="19">
        <v>5166</v>
      </c>
    </row>
    <row r="3168" spans="1:1">
      <c r="A3168" s="19">
        <v>5167</v>
      </c>
    </row>
    <row r="3169" spans="1:1">
      <c r="A3169" s="19">
        <v>5168</v>
      </c>
    </row>
    <row r="3170" spans="1:1">
      <c r="A3170" s="19">
        <v>5169</v>
      </c>
    </row>
    <row r="3171" spans="1:1">
      <c r="A3171" s="19">
        <v>5170</v>
      </c>
    </row>
    <row r="3172" spans="1:1">
      <c r="A3172" s="19">
        <v>5171</v>
      </c>
    </row>
    <row r="3173" spans="1:1">
      <c r="A3173" s="19">
        <v>5172</v>
      </c>
    </row>
    <row r="3174" spans="1:1">
      <c r="A3174" s="19">
        <v>5173</v>
      </c>
    </row>
    <row r="3175" spans="1:1">
      <c r="A3175" s="19">
        <v>5174</v>
      </c>
    </row>
    <row r="3176" spans="1:1">
      <c r="A3176" s="19">
        <v>5175</v>
      </c>
    </row>
    <row r="3177" spans="1:1">
      <c r="A3177" s="19">
        <v>5176</v>
      </c>
    </row>
    <row r="3178" spans="1:1">
      <c r="A3178" s="19">
        <v>5177</v>
      </c>
    </row>
    <row r="3179" spans="1:1">
      <c r="A3179" s="19">
        <v>5178</v>
      </c>
    </row>
    <row r="3180" spans="1:1">
      <c r="A3180" s="19">
        <v>5179</v>
      </c>
    </row>
    <row r="3181" spans="1:1">
      <c r="A3181" s="19">
        <v>5180</v>
      </c>
    </row>
    <row r="3182" spans="1:1">
      <c r="A3182" s="19">
        <v>5181</v>
      </c>
    </row>
    <row r="3183" spans="1:1">
      <c r="A3183" s="19">
        <v>5182</v>
      </c>
    </row>
    <row r="3184" spans="1:1">
      <c r="A3184" s="19">
        <v>5183</v>
      </c>
    </row>
    <row r="3185" spans="1:1">
      <c r="A3185" s="19">
        <v>5184</v>
      </c>
    </row>
    <row r="3186" spans="1:1">
      <c r="A3186" s="19">
        <v>5185</v>
      </c>
    </row>
    <row r="3187" spans="1:1">
      <c r="A3187" s="19">
        <v>5186</v>
      </c>
    </row>
    <row r="3188" spans="1:1">
      <c r="A3188" s="19">
        <v>5187</v>
      </c>
    </row>
    <row r="3189" spans="1:1">
      <c r="A3189" s="19">
        <v>5188</v>
      </c>
    </row>
    <row r="3190" spans="1:1">
      <c r="A3190" s="19">
        <v>5189</v>
      </c>
    </row>
    <row r="3191" spans="1:1">
      <c r="A3191" s="19">
        <v>5190</v>
      </c>
    </row>
    <row r="3192" spans="1:1">
      <c r="A3192" s="19">
        <v>5191</v>
      </c>
    </row>
    <row r="3193" spans="1:1">
      <c r="A3193" s="19">
        <v>5192</v>
      </c>
    </row>
    <row r="3194" spans="1:1">
      <c r="A3194" s="19">
        <v>5193</v>
      </c>
    </row>
    <row r="3195" spans="1:1">
      <c r="A3195" s="19">
        <v>5194</v>
      </c>
    </row>
    <row r="3196" spans="1:1">
      <c r="A3196" s="19">
        <v>5195</v>
      </c>
    </row>
    <row r="3197" spans="1:1">
      <c r="A3197" s="19">
        <v>5196</v>
      </c>
    </row>
    <row r="3198" spans="1:1">
      <c r="A3198" s="19">
        <v>5197</v>
      </c>
    </row>
    <row r="3199" spans="1:1">
      <c r="A3199" s="19">
        <v>5198</v>
      </c>
    </row>
    <row r="3200" spans="1:1">
      <c r="A3200" s="19">
        <v>5199</v>
      </c>
    </row>
    <row r="3201" spans="1:1">
      <c r="A3201" s="19">
        <v>5200</v>
      </c>
    </row>
    <row r="3202" spans="1:1">
      <c r="A3202" s="19">
        <v>5201</v>
      </c>
    </row>
    <row r="3203" spans="1:1">
      <c r="A3203" s="19">
        <v>5202</v>
      </c>
    </row>
    <row r="3204" spans="1:1">
      <c r="A3204" s="19">
        <v>5203</v>
      </c>
    </row>
    <row r="3205" spans="1:1">
      <c r="A3205" s="19">
        <v>5204</v>
      </c>
    </row>
    <row r="3206" spans="1:1">
      <c r="A3206" s="19">
        <v>5205</v>
      </c>
    </row>
    <row r="3207" spans="1:1">
      <c r="A3207" s="19">
        <v>5206</v>
      </c>
    </row>
    <row r="3208" spans="1:1">
      <c r="A3208" s="19">
        <v>5207</v>
      </c>
    </row>
    <row r="3209" spans="1:1">
      <c r="A3209" s="19">
        <v>5208</v>
      </c>
    </row>
    <row r="3210" spans="1:1">
      <c r="A3210" s="19">
        <v>5209</v>
      </c>
    </row>
    <row r="3211" spans="1:1">
      <c r="A3211" s="19">
        <v>5210</v>
      </c>
    </row>
    <row r="3212" spans="1:1">
      <c r="A3212" s="19">
        <v>5211</v>
      </c>
    </row>
    <row r="3213" spans="1:1">
      <c r="A3213" s="19">
        <v>5212</v>
      </c>
    </row>
    <row r="3214" spans="1:1">
      <c r="A3214" s="19">
        <v>5213</v>
      </c>
    </row>
    <row r="3215" spans="1:1">
      <c r="A3215" s="19">
        <v>5214</v>
      </c>
    </row>
    <row r="3216" spans="1:1">
      <c r="A3216" s="19">
        <v>5215</v>
      </c>
    </row>
    <row r="3217" spans="1:1">
      <c r="A3217" s="19">
        <v>5216</v>
      </c>
    </row>
    <row r="3218" spans="1:1">
      <c r="A3218" s="19">
        <v>5217</v>
      </c>
    </row>
    <row r="3219" spans="1:1">
      <c r="A3219" s="19">
        <v>5218</v>
      </c>
    </row>
    <row r="3220" spans="1:1">
      <c r="A3220" s="19">
        <v>5219</v>
      </c>
    </row>
    <row r="3221" spans="1:1">
      <c r="A3221" s="19">
        <v>5220</v>
      </c>
    </row>
    <row r="3222" spans="1:1">
      <c r="A3222" s="19">
        <v>5221</v>
      </c>
    </row>
    <row r="3223" spans="1:1">
      <c r="A3223" s="19">
        <v>5222</v>
      </c>
    </row>
    <row r="3224" spans="1:1">
      <c r="A3224" s="19">
        <v>5223</v>
      </c>
    </row>
    <row r="3225" spans="1:1">
      <c r="A3225" s="19">
        <v>5224</v>
      </c>
    </row>
    <row r="3226" spans="1:1">
      <c r="A3226" s="19">
        <v>5225</v>
      </c>
    </row>
    <row r="3227" spans="1:1">
      <c r="A3227" s="19">
        <v>5226</v>
      </c>
    </row>
    <row r="3228" spans="1:1">
      <c r="A3228" s="19">
        <v>5227</v>
      </c>
    </row>
    <row r="3229" spans="1:1">
      <c r="A3229" s="19">
        <v>5228</v>
      </c>
    </row>
    <row r="3230" spans="1:1">
      <c r="A3230" s="19">
        <v>5229</v>
      </c>
    </row>
    <row r="3231" spans="1:1">
      <c r="A3231" s="19">
        <v>5230</v>
      </c>
    </row>
    <row r="3232" spans="1:1">
      <c r="A3232" s="19">
        <v>5231</v>
      </c>
    </row>
    <row r="3233" spans="1:1">
      <c r="A3233" s="19">
        <v>5232</v>
      </c>
    </row>
    <row r="3234" spans="1:1">
      <c r="A3234" s="19">
        <v>5233</v>
      </c>
    </row>
    <row r="3235" spans="1:1">
      <c r="A3235" s="19">
        <v>5234</v>
      </c>
    </row>
    <row r="3236" spans="1:1">
      <c r="A3236" s="19">
        <v>5235</v>
      </c>
    </row>
    <row r="3237" spans="1:1">
      <c r="A3237" s="19">
        <v>5236</v>
      </c>
    </row>
    <row r="3238" spans="1:1">
      <c r="A3238" s="19">
        <v>5237</v>
      </c>
    </row>
    <row r="3239" spans="1:1">
      <c r="A3239" s="19">
        <v>5238</v>
      </c>
    </row>
    <row r="3240" spans="1:1">
      <c r="A3240" s="19">
        <v>5239</v>
      </c>
    </row>
    <row r="3241" spans="1:1">
      <c r="A3241" s="19">
        <v>5240</v>
      </c>
    </row>
    <row r="3242" spans="1:1">
      <c r="A3242" s="19">
        <v>5241</v>
      </c>
    </row>
    <row r="3243" spans="1:1">
      <c r="A3243" s="19">
        <v>5242</v>
      </c>
    </row>
    <row r="3244" spans="1:1">
      <c r="A3244" s="19">
        <v>5243</v>
      </c>
    </row>
    <row r="3245" spans="1:1">
      <c r="A3245" s="19">
        <v>5244</v>
      </c>
    </row>
    <row r="3246" spans="1:1">
      <c r="A3246" s="19">
        <v>5245</v>
      </c>
    </row>
    <row r="3247" spans="1:1">
      <c r="A3247" s="19">
        <v>5246</v>
      </c>
    </row>
    <row r="3248" spans="1:1">
      <c r="A3248" s="19">
        <v>5247</v>
      </c>
    </row>
    <row r="3249" spans="1:1">
      <c r="A3249" s="19">
        <v>5248</v>
      </c>
    </row>
    <row r="3250" spans="1:1">
      <c r="A3250" s="19">
        <v>5249</v>
      </c>
    </row>
    <row r="3251" spans="1:1">
      <c r="A3251" s="19">
        <v>5250</v>
      </c>
    </row>
    <row r="3252" spans="1:1">
      <c r="A3252" s="19">
        <v>5251</v>
      </c>
    </row>
    <row r="3253" spans="1:1">
      <c r="A3253" s="19">
        <v>5252</v>
      </c>
    </row>
    <row r="3254" spans="1:1">
      <c r="A3254" s="19">
        <v>5253</v>
      </c>
    </row>
    <row r="3255" spans="1:1">
      <c r="A3255" s="19">
        <v>5254</v>
      </c>
    </row>
    <row r="3256" spans="1:1">
      <c r="A3256" s="19">
        <v>5255</v>
      </c>
    </row>
    <row r="3257" spans="1:1">
      <c r="A3257" s="19">
        <v>5256</v>
      </c>
    </row>
    <row r="3258" spans="1:1">
      <c r="A3258" s="19">
        <v>5257</v>
      </c>
    </row>
    <row r="3259" spans="1:1">
      <c r="A3259" s="19">
        <v>5258</v>
      </c>
    </row>
    <row r="3260" spans="1:1">
      <c r="A3260" s="19">
        <v>5259</v>
      </c>
    </row>
    <row r="3261" spans="1:1">
      <c r="A3261" s="19">
        <v>5260</v>
      </c>
    </row>
    <row r="3262" spans="1:1">
      <c r="A3262" s="19">
        <v>5261</v>
      </c>
    </row>
    <row r="3263" spans="1:1">
      <c r="A3263" s="19">
        <v>5262</v>
      </c>
    </row>
    <row r="3264" spans="1:1">
      <c r="A3264" s="19">
        <v>5263</v>
      </c>
    </row>
    <row r="3265" spans="1:1">
      <c r="A3265" s="19">
        <v>5264</v>
      </c>
    </row>
    <row r="3266" spans="1:1">
      <c r="A3266" s="19">
        <v>5265</v>
      </c>
    </row>
    <row r="3267" spans="1:1">
      <c r="A3267" s="19">
        <v>5266</v>
      </c>
    </row>
    <row r="3268" spans="1:1">
      <c r="A3268" s="19">
        <v>5267</v>
      </c>
    </row>
    <row r="3269" spans="1:1">
      <c r="A3269" s="19">
        <v>5268</v>
      </c>
    </row>
    <row r="3270" spans="1:1">
      <c r="A3270" s="19">
        <v>5269</v>
      </c>
    </row>
    <row r="3271" spans="1:1">
      <c r="A3271" s="19">
        <v>5270</v>
      </c>
    </row>
    <row r="3272" spans="1:1">
      <c r="A3272" s="19">
        <v>5271</v>
      </c>
    </row>
    <row r="3273" spans="1:1">
      <c r="A3273" s="19">
        <v>5272</v>
      </c>
    </row>
    <row r="3274" spans="1:1">
      <c r="A3274" s="19">
        <v>5273</v>
      </c>
    </row>
    <row r="3275" spans="1:1">
      <c r="A3275" s="19">
        <v>5274</v>
      </c>
    </row>
    <row r="3276" spans="1:1">
      <c r="A3276" s="19">
        <v>5275</v>
      </c>
    </row>
    <row r="3277" spans="1:1">
      <c r="A3277" s="19">
        <v>5276</v>
      </c>
    </row>
    <row r="3278" spans="1:1">
      <c r="A3278" s="19">
        <v>5277</v>
      </c>
    </row>
    <row r="3279" spans="1:1">
      <c r="A3279" s="19">
        <v>5278</v>
      </c>
    </row>
    <row r="3280" spans="1:1">
      <c r="A3280" s="19">
        <v>5279</v>
      </c>
    </row>
    <row r="3281" spans="1:1">
      <c r="A3281" s="19">
        <v>5280</v>
      </c>
    </row>
    <row r="3282" spans="1:1">
      <c r="A3282" s="19">
        <v>5281</v>
      </c>
    </row>
    <row r="3283" spans="1:1">
      <c r="A3283" s="19">
        <v>5282</v>
      </c>
    </row>
    <row r="3284" spans="1:1">
      <c r="A3284" s="19">
        <v>5283</v>
      </c>
    </row>
    <row r="3285" spans="1:1">
      <c r="A3285" s="19">
        <v>5284</v>
      </c>
    </row>
    <row r="3286" spans="1:1">
      <c r="A3286" s="19">
        <v>5285</v>
      </c>
    </row>
    <row r="3287" spans="1:1">
      <c r="A3287" s="19">
        <v>5286</v>
      </c>
    </row>
    <row r="3288" spans="1:1">
      <c r="A3288" s="19">
        <v>5287</v>
      </c>
    </row>
    <row r="3289" spans="1:1">
      <c r="A3289" s="19">
        <v>5288</v>
      </c>
    </row>
    <row r="3290" spans="1:1">
      <c r="A3290" s="19">
        <v>5289</v>
      </c>
    </row>
    <row r="3291" spans="1:1">
      <c r="A3291" s="19">
        <v>5290</v>
      </c>
    </row>
    <row r="3292" spans="1:1">
      <c r="A3292" s="19">
        <v>5291</v>
      </c>
    </row>
    <row r="3293" spans="1:1">
      <c r="A3293" s="19">
        <v>5292</v>
      </c>
    </row>
    <row r="3294" spans="1:1">
      <c r="A3294" s="19">
        <v>5293</v>
      </c>
    </row>
    <row r="3295" spans="1:1">
      <c r="A3295" s="19">
        <v>5294</v>
      </c>
    </row>
    <row r="3296" spans="1:1">
      <c r="A3296" s="19">
        <v>5295</v>
      </c>
    </row>
    <row r="3297" spans="1:1">
      <c r="A3297" s="19">
        <v>5296</v>
      </c>
    </row>
    <row r="3298" spans="1:1">
      <c r="A3298" s="19">
        <v>5297</v>
      </c>
    </row>
    <row r="3299" spans="1:1">
      <c r="A3299" s="19">
        <v>5298</v>
      </c>
    </row>
    <row r="3300" spans="1:1">
      <c r="A3300" s="19">
        <v>5299</v>
      </c>
    </row>
    <row r="3301" spans="1:1">
      <c r="A3301" s="19">
        <v>5300</v>
      </c>
    </row>
    <row r="3302" spans="1:1">
      <c r="A3302" s="19">
        <v>5301</v>
      </c>
    </row>
    <row r="3303" spans="1:1">
      <c r="A3303" s="19">
        <v>5302</v>
      </c>
    </row>
    <row r="3304" spans="1:1">
      <c r="A3304" s="19">
        <v>5303</v>
      </c>
    </row>
    <row r="3305" spans="1:1">
      <c r="A3305" s="19">
        <v>5304</v>
      </c>
    </row>
    <row r="3306" spans="1:1">
      <c r="A3306" s="19">
        <v>5305</v>
      </c>
    </row>
    <row r="3307" spans="1:1">
      <c r="A3307" s="19">
        <v>5306</v>
      </c>
    </row>
    <row r="3308" spans="1:1">
      <c r="A3308" s="19">
        <v>5307</v>
      </c>
    </row>
    <row r="3309" spans="1:1">
      <c r="A3309" s="19">
        <v>5308</v>
      </c>
    </row>
    <row r="3310" spans="1:1">
      <c r="A3310" s="19">
        <v>5309</v>
      </c>
    </row>
    <row r="3311" spans="1:1">
      <c r="A3311" s="19">
        <v>5310</v>
      </c>
    </row>
    <row r="3312" spans="1:1">
      <c r="A3312" s="19">
        <v>5311</v>
      </c>
    </row>
    <row r="3313" spans="1:1">
      <c r="A3313" s="19">
        <v>5312</v>
      </c>
    </row>
    <row r="3314" spans="1:1">
      <c r="A3314" s="19">
        <v>5313</v>
      </c>
    </row>
    <row r="3315" spans="1:1">
      <c r="A3315" s="19">
        <v>5314</v>
      </c>
    </row>
    <row r="3316" spans="1:1">
      <c r="A3316" s="19">
        <v>5315</v>
      </c>
    </row>
    <row r="3317" spans="1:1">
      <c r="A3317" s="19">
        <v>5316</v>
      </c>
    </row>
    <row r="3318" spans="1:1">
      <c r="A3318" s="19">
        <v>5317</v>
      </c>
    </row>
    <row r="3319" spans="1:1">
      <c r="A3319" s="19">
        <v>5318</v>
      </c>
    </row>
    <row r="3320" spans="1:1">
      <c r="A3320" s="19">
        <v>5319</v>
      </c>
    </row>
    <row r="3321" spans="1:1">
      <c r="A3321" s="19">
        <v>5320</v>
      </c>
    </row>
    <row r="3322" spans="1:1">
      <c r="A3322" s="19">
        <v>5321</v>
      </c>
    </row>
    <row r="3323" spans="1:1">
      <c r="A3323" s="19">
        <v>5322</v>
      </c>
    </row>
    <row r="3324" spans="1:1">
      <c r="A3324" s="19">
        <v>5323</v>
      </c>
    </row>
    <row r="3325" spans="1:1">
      <c r="A3325" s="19">
        <v>5324</v>
      </c>
    </row>
    <row r="3326" spans="1:1">
      <c r="A3326" s="19">
        <v>5325</v>
      </c>
    </row>
    <row r="3327" spans="1:1">
      <c r="A3327" s="19">
        <v>5326</v>
      </c>
    </row>
    <row r="3328" spans="1:1">
      <c r="A3328" s="19">
        <v>5327</v>
      </c>
    </row>
    <row r="3329" spans="1:1">
      <c r="A3329" s="19">
        <v>5328</v>
      </c>
    </row>
    <row r="3330" spans="1:1">
      <c r="A3330" s="19">
        <v>5329</v>
      </c>
    </row>
    <row r="3331" spans="1:1">
      <c r="A3331" s="19">
        <v>5330</v>
      </c>
    </row>
    <row r="3332" spans="1:1">
      <c r="A3332" s="19">
        <v>5331</v>
      </c>
    </row>
    <row r="3333" spans="1:1">
      <c r="A3333" s="19">
        <v>5332</v>
      </c>
    </row>
    <row r="3334" spans="1:1">
      <c r="A3334" s="19">
        <v>5333</v>
      </c>
    </row>
    <row r="3335" spans="1:1">
      <c r="A3335" s="19">
        <v>5334</v>
      </c>
    </row>
    <row r="3336" spans="1:1">
      <c r="A3336" s="19">
        <v>5335</v>
      </c>
    </row>
    <row r="3337" spans="1:1">
      <c r="A3337" s="19">
        <v>5336</v>
      </c>
    </row>
    <row r="3338" spans="1:1">
      <c r="A3338" s="19">
        <v>5337</v>
      </c>
    </row>
    <row r="3339" spans="1:1">
      <c r="A3339" s="19">
        <v>5338</v>
      </c>
    </row>
    <row r="3340" spans="1:1">
      <c r="A3340" s="19">
        <v>5339</v>
      </c>
    </row>
    <row r="3341" spans="1:1">
      <c r="A3341" s="19">
        <v>5340</v>
      </c>
    </row>
    <row r="3342" spans="1:1">
      <c r="A3342" s="19">
        <v>5341</v>
      </c>
    </row>
    <row r="3343" spans="1:1">
      <c r="A3343" s="19">
        <v>5342</v>
      </c>
    </row>
    <row r="3344" spans="1:1">
      <c r="A3344" s="19">
        <v>5343</v>
      </c>
    </row>
    <row r="3345" spans="1:1">
      <c r="A3345" s="19">
        <v>5344</v>
      </c>
    </row>
    <row r="3346" spans="1:1">
      <c r="A3346" s="19">
        <v>5345</v>
      </c>
    </row>
    <row r="3347" spans="1:1">
      <c r="A3347" s="19">
        <v>5346</v>
      </c>
    </row>
    <row r="3348" spans="1:1">
      <c r="A3348" s="19">
        <v>5347</v>
      </c>
    </row>
    <row r="3349" spans="1:1">
      <c r="A3349" s="19">
        <v>5348</v>
      </c>
    </row>
    <row r="3350" spans="1:1">
      <c r="A3350" s="19">
        <v>5349</v>
      </c>
    </row>
    <row r="3351" spans="1:1">
      <c r="A3351" s="19">
        <v>5350</v>
      </c>
    </row>
    <row r="3352" spans="1:1">
      <c r="A3352" s="19">
        <v>5351</v>
      </c>
    </row>
    <row r="3353" spans="1:1">
      <c r="A3353" s="19">
        <v>5352</v>
      </c>
    </row>
    <row r="3354" spans="1:1">
      <c r="A3354" s="19">
        <v>5353</v>
      </c>
    </row>
    <row r="3355" spans="1:1">
      <c r="A3355" s="19">
        <v>5354</v>
      </c>
    </row>
    <row r="3356" spans="1:1">
      <c r="A3356" s="19">
        <v>5355</v>
      </c>
    </row>
    <row r="3357" spans="1:1">
      <c r="A3357" s="19">
        <v>5356</v>
      </c>
    </row>
    <row r="3358" spans="1:1">
      <c r="A3358" s="19">
        <v>5357</v>
      </c>
    </row>
    <row r="3359" spans="1:1">
      <c r="A3359" s="19">
        <v>5358</v>
      </c>
    </row>
    <row r="3360" spans="1:1">
      <c r="A3360" s="19">
        <v>5359</v>
      </c>
    </row>
    <row r="3361" spans="1:1">
      <c r="A3361" s="19">
        <v>5360</v>
      </c>
    </row>
    <row r="3362" spans="1:1">
      <c r="A3362" s="19">
        <v>5361</v>
      </c>
    </row>
    <row r="3363" spans="1:1">
      <c r="A3363" s="19">
        <v>5362</v>
      </c>
    </row>
    <row r="3364" spans="1:1">
      <c r="A3364" s="19">
        <v>5363</v>
      </c>
    </row>
    <row r="3365" spans="1:1">
      <c r="A3365" s="19">
        <v>5364</v>
      </c>
    </row>
    <row r="3366" spans="1:1">
      <c r="A3366" s="19">
        <v>5365</v>
      </c>
    </row>
    <row r="3367" spans="1:1">
      <c r="A3367" s="19">
        <v>5366</v>
      </c>
    </row>
    <row r="3368" spans="1:1">
      <c r="A3368" s="19">
        <v>5367</v>
      </c>
    </row>
    <row r="3369" spans="1:1">
      <c r="A3369" s="19">
        <v>5368</v>
      </c>
    </row>
    <row r="3370" spans="1:1">
      <c r="A3370" s="19">
        <v>5369</v>
      </c>
    </row>
    <row r="3371" spans="1:1">
      <c r="A3371" s="19">
        <v>5370</v>
      </c>
    </row>
    <row r="3372" spans="1:1">
      <c r="A3372" s="19">
        <v>5371</v>
      </c>
    </row>
    <row r="3373" spans="1:1">
      <c r="A3373" s="19">
        <v>5372</v>
      </c>
    </row>
    <row r="3374" spans="1:1">
      <c r="A3374" s="19">
        <v>5373</v>
      </c>
    </row>
    <row r="3375" spans="1:1">
      <c r="A3375" s="19">
        <v>5374</v>
      </c>
    </row>
    <row r="3376" spans="1:1">
      <c r="A3376" s="19">
        <v>5375</v>
      </c>
    </row>
    <row r="3377" spans="1:1">
      <c r="A3377" s="19">
        <v>5376</v>
      </c>
    </row>
    <row r="3378" spans="1:1">
      <c r="A3378" s="19">
        <v>5377</v>
      </c>
    </row>
    <row r="3379" spans="1:1">
      <c r="A3379" s="19">
        <v>5378</v>
      </c>
    </row>
    <row r="3380" spans="1:1">
      <c r="A3380" s="19">
        <v>5379</v>
      </c>
    </row>
    <row r="3381" spans="1:1">
      <c r="A3381" s="19">
        <v>5380</v>
      </c>
    </row>
    <row r="3382" spans="1:1">
      <c r="A3382" s="19">
        <v>5381</v>
      </c>
    </row>
    <row r="3383" spans="1:1">
      <c r="A3383" s="19">
        <v>5382</v>
      </c>
    </row>
    <row r="3384" spans="1:1">
      <c r="A3384" s="19">
        <v>5383</v>
      </c>
    </row>
    <row r="3385" spans="1:1">
      <c r="A3385" s="19">
        <v>5384</v>
      </c>
    </row>
    <row r="3386" spans="1:1">
      <c r="A3386" s="19">
        <v>5385</v>
      </c>
    </row>
    <row r="3387" spans="1:1">
      <c r="A3387" s="19">
        <v>5386</v>
      </c>
    </row>
    <row r="3388" spans="1:1">
      <c r="A3388" s="19">
        <v>5387</v>
      </c>
    </row>
    <row r="3389" spans="1:1">
      <c r="A3389" s="19">
        <v>5388</v>
      </c>
    </row>
    <row r="3390" spans="1:1">
      <c r="A3390" s="19">
        <v>5389</v>
      </c>
    </row>
    <row r="3391" spans="1:1">
      <c r="A3391" s="19">
        <v>5390</v>
      </c>
    </row>
    <row r="3392" spans="1:1">
      <c r="A3392" s="19">
        <v>5391</v>
      </c>
    </row>
    <row r="3393" spans="1:1">
      <c r="A3393" s="19">
        <v>5392</v>
      </c>
    </row>
    <row r="3394" spans="1:1">
      <c r="A3394" s="19">
        <v>5393</v>
      </c>
    </row>
    <row r="3395" spans="1:1">
      <c r="A3395" s="19">
        <v>5394</v>
      </c>
    </row>
    <row r="3396" spans="1:1">
      <c r="A3396" s="19">
        <v>5395</v>
      </c>
    </row>
    <row r="3397" spans="1:1">
      <c r="A3397" s="19">
        <v>5396</v>
      </c>
    </row>
    <row r="3398" spans="1:1">
      <c r="A3398" s="19">
        <v>5397</v>
      </c>
    </row>
    <row r="3399" spans="1:1">
      <c r="A3399" s="19">
        <v>5398</v>
      </c>
    </row>
    <row r="3400" spans="1:1">
      <c r="A3400" s="19">
        <v>5399</v>
      </c>
    </row>
    <row r="3401" spans="1:1">
      <c r="A3401" s="19">
        <v>5400</v>
      </c>
    </row>
    <row r="3402" spans="1:1">
      <c r="A3402" s="19">
        <v>5401</v>
      </c>
    </row>
    <row r="3403" spans="1:1">
      <c r="A3403" s="19">
        <v>5402</v>
      </c>
    </row>
    <row r="3404" spans="1:1">
      <c r="A3404" s="19">
        <v>5403</v>
      </c>
    </row>
    <row r="3405" spans="1:1">
      <c r="A3405" s="19">
        <v>5404</v>
      </c>
    </row>
    <row r="3406" spans="1:1">
      <c r="A3406" s="19">
        <v>5405</v>
      </c>
    </row>
    <row r="3407" spans="1:1">
      <c r="A3407" s="19">
        <v>5406</v>
      </c>
    </row>
    <row r="3408" spans="1:1">
      <c r="A3408" s="19">
        <v>5407</v>
      </c>
    </row>
    <row r="3409" spans="1:1">
      <c r="A3409" s="19">
        <v>5408</v>
      </c>
    </row>
    <row r="3410" spans="1:1">
      <c r="A3410" s="19">
        <v>5409</v>
      </c>
    </row>
    <row r="3411" spans="1:1">
      <c r="A3411" s="19">
        <v>5410</v>
      </c>
    </row>
    <row r="3412" spans="1:1">
      <c r="A3412" s="19">
        <v>5411</v>
      </c>
    </row>
    <row r="3413" spans="1:1">
      <c r="A3413" s="19">
        <v>5412</v>
      </c>
    </row>
    <row r="3414" spans="1:1">
      <c r="A3414" s="19">
        <v>5413</v>
      </c>
    </row>
    <row r="3415" spans="1:1">
      <c r="A3415" s="19">
        <v>5414</v>
      </c>
    </row>
    <row r="3416" spans="1:1">
      <c r="A3416" s="19">
        <v>5415</v>
      </c>
    </row>
    <row r="3417" spans="1:1">
      <c r="A3417" s="19">
        <v>5416</v>
      </c>
    </row>
    <row r="3418" spans="1:1">
      <c r="A3418" s="19">
        <v>5417</v>
      </c>
    </row>
    <row r="3419" spans="1:1">
      <c r="A3419" s="19">
        <v>5418</v>
      </c>
    </row>
    <row r="3420" spans="1:1">
      <c r="A3420" s="19">
        <v>5419</v>
      </c>
    </row>
    <row r="3421" spans="1:1">
      <c r="A3421" s="19">
        <v>5420</v>
      </c>
    </row>
    <row r="3422" spans="1:1">
      <c r="A3422" s="19">
        <v>5421</v>
      </c>
    </row>
    <row r="3423" spans="1:1">
      <c r="A3423" s="19">
        <v>5422</v>
      </c>
    </row>
    <row r="3424" spans="1:1">
      <c r="A3424" s="19">
        <v>5423</v>
      </c>
    </row>
    <row r="3425" spans="1:1">
      <c r="A3425" s="19">
        <v>5424</v>
      </c>
    </row>
    <row r="3426" spans="1:1">
      <c r="A3426" s="19">
        <v>5425</v>
      </c>
    </row>
    <row r="3427" spans="1:1">
      <c r="A3427" s="19">
        <v>5426</v>
      </c>
    </row>
    <row r="3428" spans="1:1">
      <c r="A3428" s="19">
        <v>5427</v>
      </c>
    </row>
    <row r="3429" spans="1:1">
      <c r="A3429" s="19">
        <v>5428</v>
      </c>
    </row>
    <row r="3430" spans="1:1">
      <c r="A3430" s="19">
        <v>5429</v>
      </c>
    </row>
    <row r="3431" spans="1:1">
      <c r="A3431" s="19">
        <v>5430</v>
      </c>
    </row>
    <row r="3432" spans="1:1">
      <c r="A3432" s="19">
        <v>5431</v>
      </c>
    </row>
    <row r="3433" spans="1:1">
      <c r="A3433" s="19">
        <v>5432</v>
      </c>
    </row>
    <row r="3434" spans="1:1">
      <c r="A3434" s="19">
        <v>5433</v>
      </c>
    </row>
    <row r="3435" spans="1:1">
      <c r="A3435" s="19">
        <v>5434</v>
      </c>
    </row>
    <row r="3436" spans="1:1">
      <c r="A3436" s="19">
        <v>5435</v>
      </c>
    </row>
    <row r="3437" spans="1:1">
      <c r="A3437" s="19">
        <v>5436</v>
      </c>
    </row>
    <row r="3438" spans="1:1">
      <c r="A3438" s="19">
        <v>5437</v>
      </c>
    </row>
    <row r="3439" spans="1:1">
      <c r="A3439" s="19">
        <v>5438</v>
      </c>
    </row>
    <row r="3440" spans="1:1">
      <c r="A3440" s="19">
        <v>5439</v>
      </c>
    </row>
    <row r="3441" spans="1:1">
      <c r="A3441" s="19">
        <v>5440</v>
      </c>
    </row>
    <row r="3442" spans="1:1">
      <c r="A3442" s="19">
        <v>5441</v>
      </c>
    </row>
    <row r="3443" spans="1:1">
      <c r="A3443" s="19">
        <v>5442</v>
      </c>
    </row>
    <row r="3444" spans="1:1">
      <c r="A3444" s="19">
        <v>5443</v>
      </c>
    </row>
    <row r="3445" spans="1:1">
      <c r="A3445" s="19">
        <v>5444</v>
      </c>
    </row>
    <row r="3446" spans="1:1">
      <c r="A3446" s="19">
        <v>5445</v>
      </c>
    </row>
    <row r="3447" spans="1:1">
      <c r="A3447" s="19">
        <v>5446</v>
      </c>
    </row>
    <row r="3448" spans="1:1">
      <c r="A3448" s="19">
        <v>5447</v>
      </c>
    </row>
    <row r="3449" spans="1:1">
      <c r="A3449" s="19">
        <v>5448</v>
      </c>
    </row>
    <row r="3450" spans="1:1">
      <c r="A3450" s="19">
        <v>5449</v>
      </c>
    </row>
    <row r="3451" spans="1:1">
      <c r="A3451" s="19">
        <v>5450</v>
      </c>
    </row>
    <row r="3452" spans="1:1">
      <c r="A3452" s="19">
        <v>5451</v>
      </c>
    </row>
    <row r="3453" spans="1:1">
      <c r="A3453" s="19">
        <v>5452</v>
      </c>
    </row>
    <row r="3454" spans="1:1">
      <c r="A3454" s="19">
        <v>5453</v>
      </c>
    </row>
    <row r="3455" spans="1:1">
      <c r="A3455" s="19">
        <v>5454</v>
      </c>
    </row>
    <row r="3456" spans="1:1">
      <c r="A3456" s="19">
        <v>5455</v>
      </c>
    </row>
    <row r="3457" spans="1:1">
      <c r="A3457" s="19">
        <v>5456</v>
      </c>
    </row>
    <row r="3458" spans="1:1">
      <c r="A3458" s="19">
        <v>5457</v>
      </c>
    </row>
    <row r="3459" spans="1:1">
      <c r="A3459" s="19">
        <v>5458</v>
      </c>
    </row>
    <row r="3460" spans="1:1">
      <c r="A3460" s="19">
        <v>5459</v>
      </c>
    </row>
    <row r="3461" spans="1:1">
      <c r="A3461" s="19">
        <v>5460</v>
      </c>
    </row>
    <row r="3462" spans="1:1">
      <c r="A3462" s="19">
        <v>5461</v>
      </c>
    </row>
    <row r="3463" spans="1:1">
      <c r="A3463" s="19">
        <v>5462</v>
      </c>
    </row>
    <row r="3464" spans="1:1">
      <c r="A3464" s="19">
        <v>5463</v>
      </c>
    </row>
    <row r="3465" spans="1:1">
      <c r="A3465" s="19">
        <v>5464</v>
      </c>
    </row>
    <row r="3466" spans="1:1">
      <c r="A3466" s="19">
        <v>5465</v>
      </c>
    </row>
    <row r="3467" spans="1:1">
      <c r="A3467" s="19">
        <v>5466</v>
      </c>
    </row>
    <row r="3468" spans="1:1">
      <c r="A3468" s="19">
        <v>5467</v>
      </c>
    </row>
    <row r="3469" spans="1:1">
      <c r="A3469" s="19">
        <v>5468</v>
      </c>
    </row>
    <row r="3470" spans="1:1">
      <c r="A3470" s="19">
        <v>5469</v>
      </c>
    </row>
    <row r="3471" spans="1:1">
      <c r="A3471" s="19">
        <v>5470</v>
      </c>
    </row>
    <row r="3472" spans="1:1">
      <c r="A3472" s="19">
        <v>5471</v>
      </c>
    </row>
    <row r="3473" spans="1:1">
      <c r="A3473" s="19">
        <v>5472</v>
      </c>
    </row>
    <row r="3474" spans="1:1">
      <c r="A3474" s="19">
        <v>5473</v>
      </c>
    </row>
    <row r="3475" spans="1:1">
      <c r="A3475" s="19">
        <v>5474</v>
      </c>
    </row>
    <row r="3476" spans="1:1">
      <c r="A3476" s="19">
        <v>5475</v>
      </c>
    </row>
    <row r="3477" spans="1:1">
      <c r="A3477" s="19">
        <v>5476</v>
      </c>
    </row>
    <row r="3478" spans="1:1">
      <c r="A3478" s="19">
        <v>5477</v>
      </c>
    </row>
    <row r="3479" spans="1:1">
      <c r="A3479" s="19">
        <v>5478</v>
      </c>
    </row>
    <row r="3480" spans="1:1">
      <c r="A3480" s="19">
        <v>5479</v>
      </c>
    </row>
    <row r="3481" spans="1:1">
      <c r="A3481" s="19">
        <v>5480</v>
      </c>
    </row>
    <row r="3482" spans="1:1">
      <c r="A3482" s="19">
        <v>5481</v>
      </c>
    </row>
    <row r="3483" spans="1:1">
      <c r="A3483" s="19">
        <v>5482</v>
      </c>
    </row>
    <row r="3484" spans="1:1">
      <c r="A3484" s="19">
        <v>5483</v>
      </c>
    </row>
    <row r="3485" spans="1:1">
      <c r="A3485" s="19">
        <v>5484</v>
      </c>
    </row>
    <row r="3486" spans="1:1">
      <c r="A3486" s="19">
        <v>5485</v>
      </c>
    </row>
    <row r="3487" spans="1:1">
      <c r="A3487" s="19">
        <v>5486</v>
      </c>
    </row>
    <row r="3488" spans="1:1">
      <c r="A3488" s="19">
        <v>5487</v>
      </c>
    </row>
    <row r="3489" spans="1:1">
      <c r="A3489" s="19">
        <v>5488</v>
      </c>
    </row>
    <row r="3490" spans="1:1">
      <c r="A3490" s="19">
        <v>5489</v>
      </c>
    </row>
    <row r="3491" spans="1:1">
      <c r="A3491" s="19">
        <v>5490</v>
      </c>
    </row>
    <row r="3492" spans="1:1">
      <c r="A3492" s="19">
        <v>5491</v>
      </c>
    </row>
    <row r="3493" spans="1:1">
      <c r="A3493" s="19">
        <v>5492</v>
      </c>
    </row>
    <row r="3494" spans="1:1">
      <c r="A3494" s="19">
        <v>5493</v>
      </c>
    </row>
    <row r="3495" spans="1:1">
      <c r="A3495" s="19">
        <v>5494</v>
      </c>
    </row>
    <row r="3496" spans="1:1">
      <c r="A3496" s="19">
        <v>5495</v>
      </c>
    </row>
    <row r="3497" spans="1:1">
      <c r="A3497" s="19">
        <v>5496</v>
      </c>
    </row>
    <row r="3498" spans="1:1">
      <c r="A3498" s="19">
        <v>5497</v>
      </c>
    </row>
    <row r="3499" spans="1:1">
      <c r="A3499" s="19">
        <v>5498</v>
      </c>
    </row>
    <row r="3500" spans="1:1">
      <c r="A3500" s="19">
        <v>5499</v>
      </c>
    </row>
    <row r="3501" spans="1:1">
      <c r="A3501" s="19">
        <v>5500</v>
      </c>
    </row>
    <row r="3502" spans="1:1">
      <c r="A3502" s="19">
        <v>5501</v>
      </c>
    </row>
    <row r="3503" spans="1:1">
      <c r="A3503" s="19">
        <v>5502</v>
      </c>
    </row>
    <row r="3504" spans="1:1">
      <c r="A3504" s="19">
        <v>5503</v>
      </c>
    </row>
    <row r="3505" spans="1:1">
      <c r="A3505" s="19">
        <v>5504</v>
      </c>
    </row>
    <row r="3506" spans="1:1">
      <c r="A3506" s="19">
        <v>5505</v>
      </c>
    </row>
    <row r="3507" spans="1:1">
      <c r="A3507" s="19">
        <v>5506</v>
      </c>
    </row>
    <row r="3508" spans="1:1">
      <c r="A3508" s="19">
        <v>5507</v>
      </c>
    </row>
    <row r="3509" spans="1:1">
      <c r="A3509" s="19">
        <v>5508</v>
      </c>
    </row>
    <row r="3510" spans="1:1">
      <c r="A3510" s="19">
        <v>5509</v>
      </c>
    </row>
    <row r="3511" spans="1:1">
      <c r="A3511" s="19">
        <v>5510</v>
      </c>
    </row>
    <row r="3512" spans="1:1">
      <c r="A3512" s="19">
        <v>5511</v>
      </c>
    </row>
    <row r="3513" spans="1:1">
      <c r="A3513" s="19">
        <v>5512</v>
      </c>
    </row>
    <row r="3514" spans="1:1">
      <c r="A3514" s="19">
        <v>5513</v>
      </c>
    </row>
    <row r="3515" spans="1:1">
      <c r="A3515" s="19">
        <v>5514</v>
      </c>
    </row>
    <row r="3516" spans="1:1">
      <c r="A3516" s="19">
        <v>5515</v>
      </c>
    </row>
    <row r="3517" spans="1:1">
      <c r="A3517" s="19">
        <v>5516</v>
      </c>
    </row>
    <row r="3518" spans="1:1">
      <c r="A3518" s="19">
        <v>5517</v>
      </c>
    </row>
    <row r="3519" spans="1:1">
      <c r="A3519" s="19">
        <v>5518</v>
      </c>
    </row>
    <row r="3520" spans="1:1">
      <c r="A3520" s="19">
        <v>5519</v>
      </c>
    </row>
    <row r="3521" spans="1:1">
      <c r="A3521" s="19">
        <v>5520</v>
      </c>
    </row>
    <row r="3522" spans="1:1">
      <c r="A3522" s="19">
        <v>5521</v>
      </c>
    </row>
    <row r="3523" spans="1:1">
      <c r="A3523" s="19">
        <v>5522</v>
      </c>
    </row>
    <row r="3524" spans="1:1">
      <c r="A3524" s="19">
        <v>5523</v>
      </c>
    </row>
    <row r="3525" spans="1:1">
      <c r="A3525" s="19">
        <v>5524</v>
      </c>
    </row>
    <row r="3526" spans="1:1">
      <c r="A3526" s="19">
        <v>5525</v>
      </c>
    </row>
    <row r="3527" spans="1:1">
      <c r="A3527" s="19">
        <v>5526</v>
      </c>
    </row>
    <row r="3528" spans="1:1">
      <c r="A3528" s="19">
        <v>5527</v>
      </c>
    </row>
    <row r="3529" spans="1:1">
      <c r="A3529" s="19">
        <v>5528</v>
      </c>
    </row>
    <row r="3530" spans="1:1">
      <c r="A3530" s="19">
        <v>5529</v>
      </c>
    </row>
    <row r="3531" spans="1:1">
      <c r="A3531" s="19">
        <v>5530</v>
      </c>
    </row>
    <row r="3532" spans="1:1">
      <c r="A3532" s="19">
        <v>5531</v>
      </c>
    </row>
    <row r="3533" spans="1:1">
      <c r="A3533" s="19">
        <v>5532</v>
      </c>
    </row>
    <row r="3534" spans="1:1">
      <c r="A3534" s="19">
        <v>5533</v>
      </c>
    </row>
    <row r="3535" spans="1:1">
      <c r="A3535" s="19">
        <v>5534</v>
      </c>
    </row>
    <row r="3536" spans="1:1">
      <c r="A3536" s="19">
        <v>5535</v>
      </c>
    </row>
    <row r="3537" spans="1:1">
      <c r="A3537" s="19">
        <v>5536</v>
      </c>
    </row>
    <row r="3538" spans="1:1">
      <c r="A3538" s="19">
        <v>5537</v>
      </c>
    </row>
    <row r="3539" spans="1:1">
      <c r="A3539" s="19">
        <v>5538</v>
      </c>
    </row>
    <row r="3540" spans="1:1">
      <c r="A3540" s="19">
        <v>5539</v>
      </c>
    </row>
    <row r="3541" spans="1:1">
      <c r="A3541" s="19">
        <v>5540</v>
      </c>
    </row>
    <row r="3542" spans="1:1">
      <c r="A3542" s="19">
        <v>5541</v>
      </c>
    </row>
    <row r="3543" spans="1:1">
      <c r="A3543" s="19">
        <v>5542</v>
      </c>
    </row>
    <row r="3544" spans="1:1">
      <c r="A3544" s="19">
        <v>5543</v>
      </c>
    </row>
    <row r="3545" spans="1:1">
      <c r="A3545" s="19">
        <v>5544</v>
      </c>
    </row>
    <row r="3546" spans="1:1">
      <c r="A3546" s="19">
        <v>5545</v>
      </c>
    </row>
    <row r="3547" spans="1:1">
      <c r="A3547" s="19">
        <v>5546</v>
      </c>
    </row>
    <row r="3548" spans="1:1">
      <c r="A3548" s="19">
        <v>5547</v>
      </c>
    </row>
    <row r="3549" spans="1:1">
      <c r="A3549" s="19">
        <v>5548</v>
      </c>
    </row>
    <row r="3550" spans="1:1">
      <c r="A3550" s="19">
        <v>5549</v>
      </c>
    </row>
    <row r="3551" spans="1:1">
      <c r="A3551" s="19">
        <v>5550</v>
      </c>
    </row>
    <row r="3552" spans="1:1">
      <c r="A3552" s="19">
        <v>5551</v>
      </c>
    </row>
    <row r="3553" spans="1:1">
      <c r="A3553" s="19">
        <v>5552</v>
      </c>
    </row>
    <row r="3554" spans="1:1">
      <c r="A3554" s="19">
        <v>5553</v>
      </c>
    </row>
    <row r="3555" spans="1:1">
      <c r="A3555" s="19">
        <v>5554</v>
      </c>
    </row>
    <row r="3556" spans="1:1">
      <c r="A3556" s="19">
        <v>5555</v>
      </c>
    </row>
    <row r="3557" spans="1:1">
      <c r="A3557" s="19">
        <v>5556</v>
      </c>
    </row>
    <row r="3558" spans="1:1">
      <c r="A3558" s="19">
        <v>5557</v>
      </c>
    </row>
    <row r="3559" spans="1:1">
      <c r="A3559" s="19">
        <v>5558</v>
      </c>
    </row>
    <row r="3560" spans="1:1">
      <c r="A3560" s="19">
        <v>5559</v>
      </c>
    </row>
    <row r="3561" spans="1:1">
      <c r="A3561" s="19">
        <v>5560</v>
      </c>
    </row>
    <row r="3562" spans="1:1">
      <c r="A3562" s="19">
        <v>5561</v>
      </c>
    </row>
    <row r="3563" spans="1:1">
      <c r="A3563" s="19">
        <v>5562</v>
      </c>
    </row>
    <row r="3564" spans="1:1">
      <c r="A3564" s="19">
        <v>5563</v>
      </c>
    </row>
    <row r="3565" spans="1:1">
      <c r="A3565" s="19">
        <v>5564</v>
      </c>
    </row>
    <row r="3566" spans="1:1">
      <c r="A3566" s="19">
        <v>5565</v>
      </c>
    </row>
    <row r="3567" spans="1:1">
      <c r="A3567" s="19">
        <v>5566</v>
      </c>
    </row>
    <row r="3568" spans="1:1">
      <c r="A3568" s="19">
        <v>5567</v>
      </c>
    </row>
    <row r="3569" spans="1:1">
      <c r="A3569" s="19">
        <v>5568</v>
      </c>
    </row>
    <row r="3570" spans="1:1">
      <c r="A3570" s="19">
        <v>5569</v>
      </c>
    </row>
    <row r="3571" spans="1:1">
      <c r="A3571" s="19">
        <v>5570</v>
      </c>
    </row>
    <row r="3572" spans="1:1">
      <c r="A3572" s="19">
        <v>5571</v>
      </c>
    </row>
    <row r="3573" spans="1:1">
      <c r="A3573" s="19">
        <v>5572</v>
      </c>
    </row>
    <row r="3574" spans="1:1">
      <c r="A3574" s="19">
        <v>5573</v>
      </c>
    </row>
    <row r="3575" spans="1:1">
      <c r="A3575" s="19">
        <v>5574</v>
      </c>
    </row>
    <row r="3576" spans="1:1">
      <c r="A3576" s="19">
        <v>5575</v>
      </c>
    </row>
    <row r="3577" spans="1:1">
      <c r="A3577" s="19">
        <v>5576</v>
      </c>
    </row>
    <row r="3578" spans="1:1">
      <c r="A3578" s="19">
        <v>5577</v>
      </c>
    </row>
    <row r="3579" spans="1:1">
      <c r="A3579" s="19">
        <v>5578</v>
      </c>
    </row>
    <row r="3580" spans="1:1">
      <c r="A3580" s="19">
        <v>5579</v>
      </c>
    </row>
    <row r="3581" spans="1:1">
      <c r="A3581" s="19">
        <v>5580</v>
      </c>
    </row>
    <row r="3582" spans="1:1">
      <c r="A3582" s="19">
        <v>5581</v>
      </c>
    </row>
    <row r="3583" spans="1:1">
      <c r="A3583" s="19">
        <v>5582</v>
      </c>
    </row>
    <row r="3584" spans="1:1">
      <c r="A3584" s="19">
        <v>5583</v>
      </c>
    </row>
    <row r="3585" spans="1:1">
      <c r="A3585" s="19">
        <v>5584</v>
      </c>
    </row>
    <row r="3586" spans="1:1">
      <c r="A3586" s="19">
        <v>5585</v>
      </c>
    </row>
    <row r="3587" spans="1:1">
      <c r="A3587" s="19">
        <v>5586</v>
      </c>
    </row>
    <row r="3588" spans="1:1">
      <c r="A3588" s="19">
        <v>5587</v>
      </c>
    </row>
    <row r="3589" spans="1:1">
      <c r="A3589" s="19">
        <v>5588</v>
      </c>
    </row>
    <row r="3590" spans="1:1">
      <c r="A3590" s="19">
        <v>5589</v>
      </c>
    </row>
    <row r="3591" spans="1:1">
      <c r="A3591" s="19">
        <v>5590</v>
      </c>
    </row>
    <row r="3592" spans="1:1">
      <c r="A3592" s="19">
        <v>5591</v>
      </c>
    </row>
    <row r="3593" spans="1:1">
      <c r="A3593" s="19">
        <v>5592</v>
      </c>
    </row>
    <row r="3594" spans="1:1">
      <c r="A3594" s="19">
        <v>5593</v>
      </c>
    </row>
    <row r="3595" spans="1:1">
      <c r="A3595" s="19">
        <v>5594</v>
      </c>
    </row>
    <row r="3596" spans="1:1">
      <c r="A3596" s="19">
        <v>5595</v>
      </c>
    </row>
    <row r="3597" spans="1:1">
      <c r="A3597" s="19">
        <v>5596</v>
      </c>
    </row>
    <row r="3598" spans="1:1">
      <c r="A3598" s="19">
        <v>5597</v>
      </c>
    </row>
    <row r="3599" spans="1:1">
      <c r="A3599" s="19">
        <v>5598</v>
      </c>
    </row>
    <row r="3600" spans="1:1">
      <c r="A3600" s="19">
        <v>5599</v>
      </c>
    </row>
    <row r="3601" spans="1:1">
      <c r="A3601" s="19">
        <v>5600</v>
      </c>
    </row>
    <row r="3602" spans="1:1">
      <c r="A3602" s="19">
        <v>5601</v>
      </c>
    </row>
    <row r="3603" spans="1:1">
      <c r="A3603" s="19">
        <v>5602</v>
      </c>
    </row>
    <row r="3604" spans="1:1">
      <c r="A3604" s="19">
        <v>5603</v>
      </c>
    </row>
    <row r="3605" spans="1:1">
      <c r="A3605" s="19">
        <v>5604</v>
      </c>
    </row>
    <row r="3606" spans="1:1">
      <c r="A3606" s="19">
        <v>5605</v>
      </c>
    </row>
    <row r="3607" spans="1:1">
      <c r="A3607" s="19">
        <v>5606</v>
      </c>
    </row>
    <row r="3608" spans="1:1">
      <c r="A3608" s="19">
        <v>5607</v>
      </c>
    </row>
    <row r="3609" spans="1:1">
      <c r="A3609" s="19">
        <v>5608</v>
      </c>
    </row>
    <row r="3610" spans="1:1">
      <c r="A3610" s="19">
        <v>5609</v>
      </c>
    </row>
    <row r="3611" spans="1:1">
      <c r="A3611" s="19">
        <v>5610</v>
      </c>
    </row>
    <row r="3612" spans="1:1">
      <c r="A3612" s="19">
        <v>5611</v>
      </c>
    </row>
    <row r="3613" spans="1:1">
      <c r="A3613" s="19">
        <v>5612</v>
      </c>
    </row>
    <row r="3614" spans="1:1">
      <c r="A3614" s="19">
        <v>5613</v>
      </c>
    </row>
    <row r="3615" spans="1:1">
      <c r="A3615" s="19">
        <v>5614</v>
      </c>
    </row>
    <row r="3616" spans="1:1">
      <c r="A3616" s="19">
        <v>5615</v>
      </c>
    </row>
    <row r="3617" spans="1:1">
      <c r="A3617" s="19">
        <v>5616</v>
      </c>
    </row>
    <row r="3618" spans="1:1">
      <c r="A3618" s="19">
        <v>5617</v>
      </c>
    </row>
    <row r="3619" spans="1:1">
      <c r="A3619" s="19">
        <v>5618</v>
      </c>
    </row>
    <row r="3620" spans="1:1">
      <c r="A3620" s="19">
        <v>5619</v>
      </c>
    </row>
    <row r="3621" spans="1:1">
      <c r="A3621" s="19">
        <v>5620</v>
      </c>
    </row>
    <row r="3622" spans="1:1">
      <c r="A3622" s="19">
        <v>5621</v>
      </c>
    </row>
    <row r="3623" spans="1:1">
      <c r="A3623" s="19">
        <v>5622</v>
      </c>
    </row>
    <row r="3624" spans="1:1">
      <c r="A3624" s="19">
        <v>5623</v>
      </c>
    </row>
    <row r="3625" spans="1:1">
      <c r="A3625" s="19">
        <v>5624</v>
      </c>
    </row>
    <row r="3626" spans="1:1">
      <c r="A3626" s="19">
        <v>5625</v>
      </c>
    </row>
    <row r="3627" spans="1:1">
      <c r="A3627" s="19">
        <v>5626</v>
      </c>
    </row>
    <row r="3628" spans="1:1">
      <c r="A3628" s="19">
        <v>5627</v>
      </c>
    </row>
    <row r="3629" spans="1:1">
      <c r="A3629" s="19">
        <v>5628</v>
      </c>
    </row>
    <row r="3630" spans="1:1">
      <c r="A3630" s="19">
        <v>5629</v>
      </c>
    </row>
    <row r="3631" spans="1:1">
      <c r="A3631" s="19">
        <v>5630</v>
      </c>
    </row>
    <row r="3632" spans="1:1">
      <c r="A3632" s="19">
        <v>5631</v>
      </c>
    </row>
    <row r="3633" spans="1:1">
      <c r="A3633" s="19">
        <v>5632</v>
      </c>
    </row>
    <row r="3634" spans="1:1">
      <c r="A3634" s="19">
        <v>5633</v>
      </c>
    </row>
    <row r="3635" spans="1:1">
      <c r="A3635" s="19">
        <v>5634</v>
      </c>
    </row>
    <row r="3636" spans="1:1">
      <c r="A3636" s="19">
        <v>5635</v>
      </c>
    </row>
    <row r="3637" spans="1:1">
      <c r="A3637" s="19">
        <v>5636</v>
      </c>
    </row>
    <row r="3638" spans="1:1">
      <c r="A3638" s="19">
        <v>5637</v>
      </c>
    </row>
    <row r="3639" spans="1:1">
      <c r="A3639" s="19">
        <v>5638</v>
      </c>
    </row>
    <row r="3640" spans="1:1">
      <c r="A3640" s="19">
        <v>5639</v>
      </c>
    </row>
    <row r="3641" spans="1:1">
      <c r="A3641" s="19">
        <v>5640</v>
      </c>
    </row>
    <row r="3642" spans="1:1">
      <c r="A3642" s="19">
        <v>5641</v>
      </c>
    </row>
    <row r="3643" spans="1:1">
      <c r="A3643" s="19">
        <v>5642</v>
      </c>
    </row>
    <row r="3644" spans="1:1">
      <c r="A3644" s="19">
        <v>5643</v>
      </c>
    </row>
    <row r="3645" spans="1:1">
      <c r="A3645" s="19">
        <v>5644</v>
      </c>
    </row>
    <row r="3646" spans="1:1">
      <c r="A3646" s="19">
        <v>5645</v>
      </c>
    </row>
    <row r="3647" spans="1:1">
      <c r="A3647" s="19">
        <v>5646</v>
      </c>
    </row>
    <row r="3648" spans="1:1">
      <c r="A3648" s="19">
        <v>5647</v>
      </c>
    </row>
    <row r="3649" spans="1:1">
      <c r="A3649" s="19">
        <v>5648</v>
      </c>
    </row>
    <row r="3650" spans="1:1">
      <c r="A3650" s="19">
        <v>5649</v>
      </c>
    </row>
    <row r="3651" spans="1:1">
      <c r="A3651" s="19">
        <v>5650</v>
      </c>
    </row>
    <row r="3652" spans="1:1">
      <c r="A3652" s="19">
        <v>5651</v>
      </c>
    </row>
    <row r="3653" spans="1:1">
      <c r="A3653" s="19">
        <v>5652</v>
      </c>
    </row>
    <row r="3654" spans="1:1">
      <c r="A3654" s="19">
        <v>5653</v>
      </c>
    </row>
    <row r="3655" spans="1:1">
      <c r="A3655" s="19">
        <v>5654</v>
      </c>
    </row>
    <row r="3656" spans="1:1">
      <c r="A3656" s="19">
        <v>5655</v>
      </c>
    </row>
    <row r="3657" spans="1:1">
      <c r="A3657" s="19">
        <v>5656</v>
      </c>
    </row>
    <row r="3658" spans="1:1">
      <c r="A3658" s="19">
        <v>5657</v>
      </c>
    </row>
    <row r="3659" spans="1:1">
      <c r="A3659" s="19">
        <v>5658</v>
      </c>
    </row>
    <row r="3660" spans="1:1">
      <c r="A3660" s="19">
        <v>5659</v>
      </c>
    </row>
    <row r="3661" spans="1:1">
      <c r="A3661" s="19">
        <v>5660</v>
      </c>
    </row>
    <row r="3662" spans="1:1">
      <c r="A3662" s="19">
        <v>5661</v>
      </c>
    </row>
    <row r="3663" spans="1:1">
      <c r="A3663" s="19">
        <v>5662</v>
      </c>
    </row>
    <row r="3664" spans="1:1">
      <c r="A3664" s="19">
        <v>5663</v>
      </c>
    </row>
    <row r="3665" spans="1:1">
      <c r="A3665" s="19">
        <v>5664</v>
      </c>
    </row>
    <row r="3666" spans="1:1">
      <c r="A3666" s="19">
        <v>5665</v>
      </c>
    </row>
    <row r="3667" spans="1:1">
      <c r="A3667" s="19">
        <v>5666</v>
      </c>
    </row>
    <row r="3668" spans="1:1">
      <c r="A3668" s="19">
        <v>5667</v>
      </c>
    </row>
    <row r="3669" spans="1:1">
      <c r="A3669" s="19">
        <v>5668</v>
      </c>
    </row>
    <row r="3670" spans="1:1">
      <c r="A3670" s="19">
        <v>5669</v>
      </c>
    </row>
    <row r="3671" spans="1:1">
      <c r="A3671" s="19">
        <v>5670</v>
      </c>
    </row>
    <row r="3672" spans="1:1">
      <c r="A3672" s="19">
        <v>5671</v>
      </c>
    </row>
    <row r="3673" spans="1:1">
      <c r="A3673" s="19">
        <v>5672</v>
      </c>
    </row>
    <row r="3674" spans="1:1">
      <c r="A3674" s="19">
        <v>5673</v>
      </c>
    </row>
    <row r="3675" spans="1:1">
      <c r="A3675" s="19">
        <v>5674</v>
      </c>
    </row>
    <row r="3676" spans="1:1">
      <c r="A3676" s="19">
        <v>5675</v>
      </c>
    </row>
    <row r="3677" spans="1:1">
      <c r="A3677" s="19">
        <v>5676</v>
      </c>
    </row>
    <row r="3678" spans="1:1">
      <c r="A3678" s="19">
        <v>5677</v>
      </c>
    </row>
    <row r="3679" spans="1:1">
      <c r="A3679" s="19">
        <v>5678</v>
      </c>
    </row>
    <row r="3680" spans="1:1">
      <c r="A3680" s="19">
        <v>5679</v>
      </c>
    </row>
    <row r="3681" spans="1:1">
      <c r="A3681" s="19">
        <v>5680</v>
      </c>
    </row>
    <row r="3682" spans="1:1">
      <c r="A3682" s="19">
        <v>5681</v>
      </c>
    </row>
    <row r="3683" spans="1:1">
      <c r="A3683" s="19">
        <v>5682</v>
      </c>
    </row>
    <row r="3684" spans="1:1">
      <c r="A3684" s="19">
        <v>5683</v>
      </c>
    </row>
    <row r="3685" spans="1:1">
      <c r="A3685" s="19">
        <v>5684</v>
      </c>
    </row>
    <row r="3686" spans="1:1">
      <c r="A3686" s="19">
        <v>5685</v>
      </c>
    </row>
    <row r="3687" spans="1:1">
      <c r="A3687" s="19">
        <v>5686</v>
      </c>
    </row>
    <row r="3688" spans="1:1">
      <c r="A3688" s="19">
        <v>5687</v>
      </c>
    </row>
    <row r="3689" spans="1:1">
      <c r="A3689" s="19">
        <v>5688</v>
      </c>
    </row>
    <row r="3690" spans="1:1">
      <c r="A3690" s="19">
        <v>5689</v>
      </c>
    </row>
    <row r="3691" spans="1:1">
      <c r="A3691" s="19">
        <v>5690</v>
      </c>
    </row>
    <row r="3692" spans="1:1">
      <c r="A3692" s="19">
        <v>5691</v>
      </c>
    </row>
    <row r="3693" spans="1:1">
      <c r="A3693" s="19">
        <v>5692</v>
      </c>
    </row>
    <row r="3694" spans="1:1">
      <c r="A3694" s="19">
        <v>5693</v>
      </c>
    </row>
    <row r="3695" spans="1:1">
      <c r="A3695" s="19">
        <v>5694</v>
      </c>
    </row>
    <row r="3696" spans="1:1">
      <c r="A3696" s="19">
        <v>5695</v>
      </c>
    </row>
    <row r="3697" spans="1:1">
      <c r="A3697" s="19">
        <v>5696</v>
      </c>
    </row>
    <row r="3698" spans="1:1">
      <c r="A3698" s="19">
        <v>5697</v>
      </c>
    </row>
    <row r="3699" spans="1:1">
      <c r="A3699" s="19">
        <v>5698</v>
      </c>
    </row>
    <row r="3700" spans="1:1">
      <c r="A3700" s="19">
        <v>5699</v>
      </c>
    </row>
    <row r="3701" spans="1:1">
      <c r="A3701" s="19">
        <v>5700</v>
      </c>
    </row>
    <row r="3702" spans="1:1">
      <c r="A3702" s="19">
        <v>5701</v>
      </c>
    </row>
    <row r="3703" spans="1:1">
      <c r="A3703" s="19">
        <v>5702</v>
      </c>
    </row>
    <row r="3704" spans="1:1">
      <c r="A3704" s="19">
        <v>5703</v>
      </c>
    </row>
    <row r="3705" spans="1:1">
      <c r="A3705" s="19">
        <v>5704</v>
      </c>
    </row>
    <row r="3706" spans="1:1">
      <c r="A3706" s="19">
        <v>5705</v>
      </c>
    </row>
    <row r="3707" spans="1:1">
      <c r="A3707" s="19">
        <v>5706</v>
      </c>
    </row>
    <row r="3708" spans="1:1">
      <c r="A3708" s="19">
        <v>5707</v>
      </c>
    </row>
    <row r="3709" spans="1:1">
      <c r="A3709" s="19">
        <v>5708</v>
      </c>
    </row>
    <row r="3710" spans="1:1">
      <c r="A3710" s="19">
        <v>5709</v>
      </c>
    </row>
    <row r="3711" spans="1:1">
      <c r="A3711" s="19">
        <v>5710</v>
      </c>
    </row>
    <row r="3712" spans="1:1">
      <c r="A3712" s="19">
        <v>5711</v>
      </c>
    </row>
    <row r="3713" spans="1:1">
      <c r="A3713" s="19">
        <v>5712</v>
      </c>
    </row>
    <row r="3714" spans="1:1">
      <c r="A3714" s="19">
        <v>5713</v>
      </c>
    </row>
    <row r="3715" spans="1:1">
      <c r="A3715" s="19">
        <v>5714</v>
      </c>
    </row>
    <row r="3716" spans="1:1">
      <c r="A3716" s="19">
        <v>5715</v>
      </c>
    </row>
    <row r="3717" spans="1:1">
      <c r="A3717" s="19">
        <v>5716</v>
      </c>
    </row>
    <row r="3718" spans="1:1">
      <c r="A3718" s="19">
        <v>5717</v>
      </c>
    </row>
    <row r="3719" spans="1:1">
      <c r="A3719" s="19">
        <v>5718</v>
      </c>
    </row>
    <row r="3720" spans="1:1">
      <c r="A3720" s="19">
        <v>5719</v>
      </c>
    </row>
    <row r="3721" spans="1:1">
      <c r="A3721" s="19">
        <v>5720</v>
      </c>
    </row>
    <row r="3722" spans="1:1">
      <c r="A3722" s="19">
        <v>5721</v>
      </c>
    </row>
    <row r="3723" spans="1:1">
      <c r="A3723" s="19">
        <v>5722</v>
      </c>
    </row>
    <row r="3724" spans="1:1">
      <c r="A3724" s="19">
        <v>5723</v>
      </c>
    </row>
    <row r="3725" spans="1:1">
      <c r="A3725" s="19">
        <v>5724</v>
      </c>
    </row>
    <row r="3726" spans="1:1">
      <c r="A3726" s="19">
        <v>5725</v>
      </c>
    </row>
    <row r="3727" spans="1:1">
      <c r="A3727" s="19">
        <v>5726</v>
      </c>
    </row>
    <row r="3728" spans="1:1">
      <c r="A3728" s="19">
        <v>5727</v>
      </c>
    </row>
    <row r="3729" spans="1:1">
      <c r="A3729" s="19">
        <v>5728</v>
      </c>
    </row>
    <row r="3730" spans="1:1">
      <c r="A3730" s="19">
        <v>5729</v>
      </c>
    </row>
    <row r="3731" spans="1:1">
      <c r="A3731" s="19">
        <v>5730</v>
      </c>
    </row>
    <row r="3732" spans="1:1">
      <c r="A3732" s="19">
        <v>5731</v>
      </c>
    </row>
    <row r="3733" spans="1:1">
      <c r="A3733" s="19">
        <v>5732</v>
      </c>
    </row>
    <row r="3734" spans="1:1">
      <c r="A3734" s="19">
        <v>5733</v>
      </c>
    </row>
    <row r="3735" spans="1:1">
      <c r="A3735" s="19">
        <v>5734</v>
      </c>
    </row>
    <row r="3736" spans="1:1">
      <c r="A3736" s="19">
        <v>5735</v>
      </c>
    </row>
    <row r="3737" spans="1:1">
      <c r="A3737" s="19">
        <v>5736</v>
      </c>
    </row>
    <row r="3738" spans="1:1">
      <c r="A3738" s="19">
        <v>5737</v>
      </c>
    </row>
    <row r="3739" spans="1:1">
      <c r="A3739" s="19">
        <v>5738</v>
      </c>
    </row>
    <row r="3740" spans="1:1">
      <c r="A3740" s="19">
        <v>5739</v>
      </c>
    </row>
    <row r="3741" spans="1:1">
      <c r="A3741" s="19">
        <v>5740</v>
      </c>
    </row>
    <row r="3742" spans="1:1">
      <c r="A3742" s="19">
        <v>5741</v>
      </c>
    </row>
    <row r="3743" spans="1:1">
      <c r="A3743" s="19">
        <v>5742</v>
      </c>
    </row>
    <row r="3744" spans="1:1">
      <c r="A3744" s="19">
        <v>5743</v>
      </c>
    </row>
    <row r="3745" spans="1:1">
      <c r="A3745" s="19">
        <v>5744</v>
      </c>
    </row>
    <row r="3746" spans="1:1">
      <c r="A3746" s="19">
        <v>5745</v>
      </c>
    </row>
    <row r="3747" spans="1:1">
      <c r="A3747" s="19">
        <v>5746</v>
      </c>
    </row>
    <row r="3748" spans="1:1">
      <c r="A3748" s="19">
        <v>5747</v>
      </c>
    </row>
    <row r="3749" spans="1:1">
      <c r="A3749" s="19">
        <v>5748</v>
      </c>
    </row>
    <row r="3750" spans="1:1">
      <c r="A3750" s="19">
        <v>5749</v>
      </c>
    </row>
    <row r="3751" spans="1:1">
      <c r="A3751" s="19">
        <v>5750</v>
      </c>
    </row>
    <row r="3752" spans="1:1">
      <c r="A3752" s="19">
        <v>5751</v>
      </c>
    </row>
    <row r="3753" spans="1:1">
      <c r="A3753" s="19">
        <v>5752</v>
      </c>
    </row>
    <row r="3754" spans="1:1">
      <c r="A3754" s="19">
        <v>5753</v>
      </c>
    </row>
    <row r="3755" spans="1:1">
      <c r="A3755" s="19">
        <v>5754</v>
      </c>
    </row>
    <row r="3756" spans="1:1">
      <c r="A3756" s="19">
        <v>5755</v>
      </c>
    </row>
    <row r="3757" spans="1:1">
      <c r="A3757" s="19">
        <v>5756</v>
      </c>
    </row>
    <row r="3758" spans="1:1">
      <c r="A3758" s="19">
        <v>5757</v>
      </c>
    </row>
    <row r="3759" spans="1:1">
      <c r="A3759" s="19">
        <v>5758</v>
      </c>
    </row>
    <row r="3760" spans="1:1">
      <c r="A3760" s="19">
        <v>5759</v>
      </c>
    </row>
    <row r="3761" spans="1:1">
      <c r="A3761" s="19">
        <v>5760</v>
      </c>
    </row>
    <row r="3762" spans="1:1">
      <c r="A3762" s="19">
        <v>5761</v>
      </c>
    </row>
    <row r="3763" spans="1:1">
      <c r="A3763" s="19">
        <v>5762</v>
      </c>
    </row>
    <row r="3764" spans="1:1">
      <c r="A3764" s="19">
        <v>5763</v>
      </c>
    </row>
    <row r="3765" spans="1:1">
      <c r="A3765" s="19">
        <v>5764</v>
      </c>
    </row>
    <row r="3766" spans="1:1">
      <c r="A3766" s="19">
        <v>5765</v>
      </c>
    </row>
    <row r="3767" spans="1:1">
      <c r="A3767" s="19">
        <v>5766</v>
      </c>
    </row>
    <row r="3768" spans="1:1">
      <c r="A3768" s="19">
        <v>5767</v>
      </c>
    </row>
    <row r="3769" spans="1:1">
      <c r="A3769" s="19">
        <v>5768</v>
      </c>
    </row>
    <row r="3770" spans="1:1">
      <c r="A3770" s="19">
        <v>5769</v>
      </c>
    </row>
    <row r="3771" spans="1:1">
      <c r="A3771" s="19">
        <v>5770</v>
      </c>
    </row>
    <row r="3772" spans="1:1">
      <c r="A3772" s="19">
        <v>5771</v>
      </c>
    </row>
    <row r="3773" spans="1:1">
      <c r="A3773" s="19">
        <v>5772</v>
      </c>
    </row>
    <row r="3774" spans="1:1">
      <c r="A3774" s="19">
        <v>5773</v>
      </c>
    </row>
    <row r="3775" spans="1:1">
      <c r="A3775" s="19">
        <v>5774</v>
      </c>
    </row>
    <row r="3776" spans="1:1">
      <c r="A3776" s="19">
        <v>5775</v>
      </c>
    </row>
    <row r="3777" spans="1:1">
      <c r="A3777" s="19">
        <v>5776</v>
      </c>
    </row>
    <row r="3778" spans="1:1">
      <c r="A3778" s="19">
        <v>5777</v>
      </c>
    </row>
    <row r="3779" spans="1:1">
      <c r="A3779" s="19">
        <v>5778</v>
      </c>
    </row>
    <row r="3780" spans="1:1">
      <c r="A3780" s="19">
        <v>5779</v>
      </c>
    </row>
    <row r="3781" spans="1:1">
      <c r="A3781" s="19">
        <v>5780</v>
      </c>
    </row>
    <row r="3782" spans="1:1">
      <c r="A3782" s="19">
        <v>5781</v>
      </c>
    </row>
    <row r="3783" spans="1:1">
      <c r="A3783" s="19">
        <v>5782</v>
      </c>
    </row>
    <row r="3784" spans="1:1">
      <c r="A3784" s="19">
        <v>5783</v>
      </c>
    </row>
    <row r="3785" spans="1:1">
      <c r="A3785" s="19">
        <v>5784</v>
      </c>
    </row>
    <row r="3786" spans="1:1">
      <c r="A3786" s="19">
        <v>5785</v>
      </c>
    </row>
    <row r="3787" spans="1:1">
      <c r="A3787" s="19">
        <v>5786</v>
      </c>
    </row>
    <row r="3788" spans="1:1">
      <c r="A3788" s="19">
        <v>5787</v>
      </c>
    </row>
    <row r="3789" spans="1:1">
      <c r="A3789" s="19">
        <v>5788</v>
      </c>
    </row>
    <row r="3790" spans="1:1">
      <c r="A3790" s="19">
        <v>5789</v>
      </c>
    </row>
    <row r="3791" spans="1:1">
      <c r="A3791" s="19">
        <v>5790</v>
      </c>
    </row>
    <row r="3792" spans="1:1">
      <c r="A3792" s="19">
        <v>5791</v>
      </c>
    </row>
    <row r="3793" spans="1:1">
      <c r="A3793" s="19">
        <v>5792</v>
      </c>
    </row>
    <row r="3794" spans="1:1">
      <c r="A3794" s="19">
        <v>5793</v>
      </c>
    </row>
    <row r="3795" spans="1:1">
      <c r="A3795" s="19">
        <v>5794</v>
      </c>
    </row>
    <row r="3796" spans="1:1">
      <c r="A3796" s="19">
        <v>5795</v>
      </c>
    </row>
    <row r="3797" spans="1:1">
      <c r="A3797" s="19">
        <v>5796</v>
      </c>
    </row>
    <row r="3798" spans="1:1">
      <c r="A3798" s="19">
        <v>5797</v>
      </c>
    </row>
    <row r="3799" spans="1:1">
      <c r="A3799" s="19">
        <v>5798</v>
      </c>
    </row>
    <row r="3800" spans="1:1">
      <c r="A3800" s="19">
        <v>5799</v>
      </c>
    </row>
    <row r="3801" spans="1:1">
      <c r="A3801" s="19">
        <v>5800</v>
      </c>
    </row>
    <row r="3802" spans="1:1">
      <c r="A3802" s="19">
        <v>5801</v>
      </c>
    </row>
    <row r="3803" spans="1:1">
      <c r="A3803" s="19">
        <v>5802</v>
      </c>
    </row>
    <row r="3804" spans="1:1">
      <c r="A3804" s="19">
        <v>5803</v>
      </c>
    </row>
    <row r="3805" spans="1:1">
      <c r="A3805" s="19">
        <v>5804</v>
      </c>
    </row>
    <row r="3806" spans="1:1">
      <c r="A3806" s="19">
        <v>5805</v>
      </c>
    </row>
    <row r="3807" spans="1:1">
      <c r="A3807" s="19">
        <v>5806</v>
      </c>
    </row>
    <row r="3808" spans="1:1">
      <c r="A3808" s="19">
        <v>5807</v>
      </c>
    </row>
    <row r="3809" spans="1:1">
      <c r="A3809" s="19">
        <v>5808</v>
      </c>
    </row>
    <row r="3810" spans="1:1">
      <c r="A3810" s="19">
        <v>5809</v>
      </c>
    </row>
    <row r="3811" spans="1:1">
      <c r="A3811" s="19">
        <v>5810</v>
      </c>
    </row>
    <row r="3812" spans="1:1">
      <c r="A3812" s="19">
        <v>5811</v>
      </c>
    </row>
    <row r="3813" spans="1:1">
      <c r="A3813" s="19">
        <v>5812</v>
      </c>
    </row>
    <row r="3814" spans="1:1">
      <c r="A3814" s="19">
        <v>5813</v>
      </c>
    </row>
    <row r="3815" spans="1:1">
      <c r="A3815" s="19">
        <v>5814</v>
      </c>
    </row>
    <row r="3816" spans="1:1">
      <c r="A3816" s="19">
        <v>5815</v>
      </c>
    </row>
    <row r="3817" spans="1:1">
      <c r="A3817" s="19">
        <v>5816</v>
      </c>
    </row>
    <row r="3818" spans="1:1">
      <c r="A3818" s="19">
        <v>5817</v>
      </c>
    </row>
    <row r="3819" spans="1:1">
      <c r="A3819" s="19">
        <v>5818</v>
      </c>
    </row>
    <row r="3820" spans="1:1">
      <c r="A3820" s="19">
        <v>5819</v>
      </c>
    </row>
    <row r="3821" spans="1:1">
      <c r="A3821" s="19">
        <v>5820</v>
      </c>
    </row>
    <row r="3822" spans="1:1">
      <c r="A3822" s="19">
        <v>5821</v>
      </c>
    </row>
    <row r="3823" spans="1:1">
      <c r="A3823" s="19">
        <v>5822</v>
      </c>
    </row>
    <row r="3824" spans="1:1">
      <c r="A3824" s="19">
        <v>5823</v>
      </c>
    </row>
    <row r="3825" spans="1:1">
      <c r="A3825" s="19">
        <v>5824</v>
      </c>
    </row>
    <row r="3826" spans="1:1">
      <c r="A3826" s="19">
        <v>5825</v>
      </c>
    </row>
    <row r="3827" spans="1:1">
      <c r="A3827" s="19">
        <v>5826</v>
      </c>
    </row>
    <row r="3828" spans="1:1">
      <c r="A3828" s="19">
        <v>5827</v>
      </c>
    </row>
    <row r="3829" spans="1:1">
      <c r="A3829" s="19">
        <v>5828</v>
      </c>
    </row>
    <row r="3830" spans="1:1">
      <c r="A3830" s="19">
        <v>5829</v>
      </c>
    </row>
    <row r="3831" spans="1:1">
      <c r="A3831" s="19">
        <v>5830</v>
      </c>
    </row>
    <row r="3832" spans="1:1">
      <c r="A3832" s="19">
        <v>5831</v>
      </c>
    </row>
    <row r="3833" spans="1:1">
      <c r="A3833" s="19">
        <v>5832</v>
      </c>
    </row>
    <row r="3834" spans="1:1">
      <c r="A3834" s="19">
        <v>5833</v>
      </c>
    </row>
    <row r="3835" spans="1:1">
      <c r="A3835" s="19">
        <v>5834</v>
      </c>
    </row>
    <row r="3836" spans="1:1">
      <c r="A3836" s="19">
        <v>5835</v>
      </c>
    </row>
    <row r="3837" spans="1:1">
      <c r="A3837" s="19">
        <v>5836</v>
      </c>
    </row>
    <row r="3838" spans="1:1">
      <c r="A3838" s="19">
        <v>5837</v>
      </c>
    </row>
    <row r="3839" spans="1:1">
      <c r="A3839" s="19">
        <v>5838</v>
      </c>
    </row>
    <row r="3840" spans="1:1">
      <c r="A3840" s="19">
        <v>5839</v>
      </c>
    </row>
    <row r="3841" spans="1:1">
      <c r="A3841" s="19">
        <v>5840</v>
      </c>
    </row>
    <row r="3842" spans="1:1">
      <c r="A3842" s="19">
        <v>5841</v>
      </c>
    </row>
    <row r="3843" spans="1:1">
      <c r="A3843" s="19">
        <v>5842</v>
      </c>
    </row>
    <row r="3844" spans="1:1">
      <c r="A3844" s="19">
        <v>5843</v>
      </c>
    </row>
    <row r="3845" spans="1:1">
      <c r="A3845" s="19">
        <v>5844</v>
      </c>
    </row>
    <row r="3846" spans="1:1">
      <c r="A3846" s="19">
        <v>5845</v>
      </c>
    </row>
    <row r="3847" spans="1:1">
      <c r="A3847" s="19">
        <v>5846</v>
      </c>
    </row>
    <row r="3848" spans="1:1">
      <c r="A3848" s="19">
        <v>5847</v>
      </c>
    </row>
    <row r="3849" spans="1:1">
      <c r="A3849" s="19">
        <v>5848</v>
      </c>
    </row>
    <row r="3850" spans="1:1">
      <c r="A3850" s="19">
        <v>5849</v>
      </c>
    </row>
    <row r="3851" spans="1:1">
      <c r="A3851" s="19">
        <v>5850</v>
      </c>
    </row>
    <row r="3852" spans="1:1">
      <c r="A3852" s="19">
        <v>5851</v>
      </c>
    </row>
    <row r="3853" spans="1:1">
      <c r="A3853" s="19">
        <v>5852</v>
      </c>
    </row>
    <row r="3854" spans="1:1">
      <c r="A3854" s="19">
        <v>5853</v>
      </c>
    </row>
    <row r="3855" spans="1:1">
      <c r="A3855" s="19">
        <v>5854</v>
      </c>
    </row>
    <row r="3856" spans="1:1">
      <c r="A3856" s="19">
        <v>5855</v>
      </c>
    </row>
    <row r="3857" spans="1:1">
      <c r="A3857" s="19">
        <v>5856</v>
      </c>
    </row>
    <row r="3858" spans="1:1">
      <c r="A3858" s="19">
        <v>5857</v>
      </c>
    </row>
    <row r="3859" spans="1:1">
      <c r="A3859" s="19">
        <v>5858</v>
      </c>
    </row>
    <row r="3860" spans="1:1">
      <c r="A3860" s="19">
        <v>5859</v>
      </c>
    </row>
    <row r="3861" spans="1:1">
      <c r="A3861" s="19">
        <v>5860</v>
      </c>
    </row>
    <row r="3862" spans="1:1">
      <c r="A3862" s="19">
        <v>5861</v>
      </c>
    </row>
    <row r="3863" spans="1:1">
      <c r="A3863" s="19">
        <v>5862</v>
      </c>
    </row>
    <row r="3864" spans="1:1">
      <c r="A3864" s="19">
        <v>5863</v>
      </c>
    </row>
    <row r="3865" spans="1:1">
      <c r="A3865" s="19">
        <v>5864</v>
      </c>
    </row>
    <row r="3866" spans="1:1">
      <c r="A3866" s="19">
        <v>5865</v>
      </c>
    </row>
    <row r="3867" spans="1:1">
      <c r="A3867" s="19">
        <v>5866</v>
      </c>
    </row>
    <row r="3868" spans="1:1">
      <c r="A3868" s="19">
        <v>5867</v>
      </c>
    </row>
    <row r="3869" spans="1:1">
      <c r="A3869" s="19">
        <v>5868</v>
      </c>
    </row>
    <row r="3870" spans="1:1">
      <c r="A3870" s="19">
        <v>5869</v>
      </c>
    </row>
    <row r="3871" spans="1:1">
      <c r="A3871" s="19">
        <v>5870</v>
      </c>
    </row>
    <row r="3872" spans="1:1">
      <c r="A3872" s="19">
        <v>5871</v>
      </c>
    </row>
    <row r="3873" spans="1:1">
      <c r="A3873" s="19">
        <v>5872</v>
      </c>
    </row>
    <row r="3874" spans="1:1">
      <c r="A3874" s="19">
        <v>5873</v>
      </c>
    </row>
    <row r="3875" spans="1:1">
      <c r="A3875" s="19">
        <v>5874</v>
      </c>
    </row>
    <row r="3876" spans="1:1">
      <c r="A3876" s="19">
        <v>5875</v>
      </c>
    </row>
    <row r="3877" spans="1:1">
      <c r="A3877" s="19">
        <v>5876</v>
      </c>
    </row>
    <row r="3878" spans="1:1">
      <c r="A3878" s="19">
        <v>5877</v>
      </c>
    </row>
    <row r="3879" spans="1:1">
      <c r="A3879" s="19">
        <v>5878</v>
      </c>
    </row>
    <row r="3880" spans="1:1">
      <c r="A3880" s="19">
        <v>5879</v>
      </c>
    </row>
    <row r="3881" spans="1:1">
      <c r="A3881" s="19">
        <v>5880</v>
      </c>
    </row>
    <row r="3882" spans="1:1">
      <c r="A3882" s="19">
        <v>5881</v>
      </c>
    </row>
    <row r="3883" spans="1:1">
      <c r="A3883" s="19">
        <v>5882</v>
      </c>
    </row>
    <row r="3884" spans="1:1">
      <c r="A3884" s="19">
        <v>5883</v>
      </c>
    </row>
    <row r="3885" spans="1:1">
      <c r="A3885" s="19">
        <v>5884</v>
      </c>
    </row>
    <row r="3886" spans="1:1">
      <c r="A3886" s="19">
        <v>5885</v>
      </c>
    </row>
    <row r="3887" spans="1:1">
      <c r="A3887" s="19">
        <v>5886</v>
      </c>
    </row>
    <row r="3888" spans="1:1">
      <c r="A3888" s="19">
        <v>5887</v>
      </c>
    </row>
    <row r="3889" spans="1:1">
      <c r="A3889" s="19">
        <v>5888</v>
      </c>
    </row>
    <row r="3890" spans="1:1">
      <c r="A3890" s="19">
        <v>5889</v>
      </c>
    </row>
    <row r="3891" spans="1:1">
      <c r="A3891" s="19">
        <v>5890</v>
      </c>
    </row>
    <row r="3892" spans="1:1">
      <c r="A3892" s="19">
        <v>5891</v>
      </c>
    </row>
    <row r="3893" spans="1:1">
      <c r="A3893" s="19">
        <v>5892</v>
      </c>
    </row>
    <row r="3894" spans="1:1">
      <c r="A3894" s="19">
        <v>5893</v>
      </c>
    </row>
    <row r="3895" spans="1:1">
      <c r="A3895" s="19">
        <v>5894</v>
      </c>
    </row>
    <row r="3896" spans="1:1">
      <c r="A3896" s="19">
        <v>5895</v>
      </c>
    </row>
    <row r="3897" spans="1:1">
      <c r="A3897" s="19">
        <v>5896</v>
      </c>
    </row>
    <row r="3898" spans="1:1">
      <c r="A3898" s="19">
        <v>5897</v>
      </c>
    </row>
    <row r="3899" spans="1:1">
      <c r="A3899" s="19">
        <v>5898</v>
      </c>
    </row>
    <row r="3900" spans="1:1">
      <c r="A3900" s="19">
        <v>5899</v>
      </c>
    </row>
    <row r="3901" spans="1:1">
      <c r="A3901" s="19">
        <v>5900</v>
      </c>
    </row>
    <row r="3902" spans="1:1">
      <c r="A3902" s="19">
        <v>5901</v>
      </c>
    </row>
    <row r="3903" spans="1:1">
      <c r="A3903" s="19">
        <v>5902</v>
      </c>
    </row>
    <row r="3904" spans="1:1">
      <c r="A3904" s="19">
        <v>5903</v>
      </c>
    </row>
    <row r="3905" spans="1:1">
      <c r="A3905" s="19">
        <v>5904</v>
      </c>
    </row>
    <row r="3906" spans="1:1">
      <c r="A3906" s="19">
        <v>5905</v>
      </c>
    </row>
    <row r="3907" spans="1:1">
      <c r="A3907" s="19">
        <v>5906</v>
      </c>
    </row>
    <row r="3908" spans="1:1">
      <c r="A3908" s="19">
        <v>5907</v>
      </c>
    </row>
    <row r="3909" spans="1:1">
      <c r="A3909" s="19">
        <v>5908</v>
      </c>
    </row>
    <row r="3910" spans="1:1">
      <c r="A3910" s="19">
        <v>5909</v>
      </c>
    </row>
    <row r="3911" spans="1:1">
      <c r="A3911" s="19">
        <v>5910</v>
      </c>
    </row>
    <row r="3912" spans="1:1">
      <c r="A3912" s="19">
        <v>5911</v>
      </c>
    </row>
    <row r="3913" spans="1:1">
      <c r="A3913" s="19">
        <v>5912</v>
      </c>
    </row>
    <row r="3914" spans="1:1">
      <c r="A3914" s="19">
        <v>5913</v>
      </c>
    </row>
    <row r="3915" spans="1:1">
      <c r="A3915" s="19">
        <v>5914</v>
      </c>
    </row>
    <row r="3916" spans="1:1">
      <c r="A3916" s="19">
        <v>5915</v>
      </c>
    </row>
    <row r="3917" spans="1:1">
      <c r="A3917" s="19">
        <v>5916</v>
      </c>
    </row>
    <row r="3918" spans="1:1">
      <c r="A3918" s="19">
        <v>5917</v>
      </c>
    </row>
    <row r="3919" spans="1:1">
      <c r="A3919" s="19">
        <v>5918</v>
      </c>
    </row>
    <row r="3920" spans="1:1">
      <c r="A3920" s="19">
        <v>5919</v>
      </c>
    </row>
    <row r="3921" spans="1:1">
      <c r="A3921" s="19">
        <v>5920</v>
      </c>
    </row>
    <row r="3922" spans="1:1">
      <c r="A3922" s="19">
        <v>5921</v>
      </c>
    </row>
    <row r="3923" spans="1:1">
      <c r="A3923" s="19">
        <v>5922</v>
      </c>
    </row>
    <row r="3924" spans="1:1">
      <c r="A3924" s="19">
        <v>5923</v>
      </c>
    </row>
    <row r="3925" spans="1:1">
      <c r="A3925" s="19">
        <v>5924</v>
      </c>
    </row>
    <row r="3926" spans="1:1">
      <c r="A3926" s="19">
        <v>5925</v>
      </c>
    </row>
    <row r="3927" spans="1:1">
      <c r="A3927" s="19">
        <v>5926</v>
      </c>
    </row>
    <row r="3928" spans="1:1">
      <c r="A3928" s="19">
        <v>5927</v>
      </c>
    </row>
    <row r="3929" spans="1:1">
      <c r="A3929" s="19">
        <v>5928</v>
      </c>
    </row>
    <row r="3930" spans="1:1">
      <c r="A3930" s="19">
        <v>5929</v>
      </c>
    </row>
    <row r="3931" spans="1:1">
      <c r="A3931" s="19">
        <v>5930</v>
      </c>
    </row>
    <row r="3932" spans="1:1">
      <c r="A3932" s="19">
        <v>5931</v>
      </c>
    </row>
    <row r="3933" spans="1:1">
      <c r="A3933" s="19">
        <v>5932</v>
      </c>
    </row>
    <row r="3934" spans="1:1">
      <c r="A3934" s="19">
        <v>5933</v>
      </c>
    </row>
    <row r="3935" spans="1:1">
      <c r="A3935" s="19">
        <v>5934</v>
      </c>
    </row>
    <row r="3936" spans="1:1">
      <c r="A3936" s="19">
        <v>5935</v>
      </c>
    </row>
    <row r="3937" spans="1:1">
      <c r="A3937" s="19">
        <v>5936</v>
      </c>
    </row>
    <row r="3938" spans="1:1">
      <c r="A3938" s="19">
        <v>5937</v>
      </c>
    </row>
    <row r="3939" spans="1:1">
      <c r="A3939" s="19">
        <v>5938</v>
      </c>
    </row>
    <row r="3940" spans="1:1">
      <c r="A3940" s="19">
        <v>5939</v>
      </c>
    </row>
    <row r="3941" spans="1:1">
      <c r="A3941" s="19">
        <v>5940</v>
      </c>
    </row>
    <row r="3942" spans="1:1">
      <c r="A3942" s="19">
        <v>5941</v>
      </c>
    </row>
    <row r="3943" spans="1:1">
      <c r="A3943" s="19">
        <v>5942</v>
      </c>
    </row>
    <row r="3944" spans="1:1">
      <c r="A3944" s="19">
        <v>5943</v>
      </c>
    </row>
    <row r="3945" spans="1:1">
      <c r="A3945" s="19">
        <v>5944</v>
      </c>
    </row>
    <row r="3946" spans="1:1">
      <c r="A3946" s="19">
        <v>5945</v>
      </c>
    </row>
    <row r="3947" spans="1:1">
      <c r="A3947" s="19">
        <v>5946</v>
      </c>
    </row>
    <row r="3948" spans="1:1">
      <c r="A3948" s="19">
        <v>5947</v>
      </c>
    </row>
    <row r="3949" spans="1:1">
      <c r="A3949" s="19">
        <v>5948</v>
      </c>
    </row>
    <row r="3950" spans="1:1">
      <c r="A3950" s="19">
        <v>5949</v>
      </c>
    </row>
    <row r="3951" spans="1:1">
      <c r="A3951" s="19">
        <v>5950</v>
      </c>
    </row>
    <row r="3952" spans="1:1">
      <c r="A3952" s="19">
        <v>5951</v>
      </c>
    </row>
    <row r="3953" spans="1:1">
      <c r="A3953" s="19">
        <v>5952</v>
      </c>
    </row>
    <row r="3954" spans="1:1">
      <c r="A3954" s="19">
        <v>5953</v>
      </c>
    </row>
    <row r="3955" spans="1:1">
      <c r="A3955" s="19">
        <v>5954</v>
      </c>
    </row>
    <row r="3956" spans="1:1">
      <c r="A3956" s="19">
        <v>5955</v>
      </c>
    </row>
    <row r="3957" spans="1:1">
      <c r="A3957" s="19">
        <v>5956</v>
      </c>
    </row>
    <row r="3958" spans="1:1">
      <c r="A3958" s="19">
        <v>5957</v>
      </c>
    </row>
    <row r="3959" spans="1:1">
      <c r="A3959" s="19">
        <v>5958</v>
      </c>
    </row>
    <row r="3960" spans="1:1">
      <c r="A3960" s="19">
        <v>5959</v>
      </c>
    </row>
    <row r="3961" spans="1:1">
      <c r="A3961" s="19">
        <v>5960</v>
      </c>
    </row>
    <row r="3962" spans="1:1">
      <c r="A3962" s="19">
        <v>5961</v>
      </c>
    </row>
    <row r="3963" spans="1:1">
      <c r="A3963" s="19">
        <v>5962</v>
      </c>
    </row>
    <row r="3964" spans="1:1">
      <c r="A3964" s="19">
        <v>5963</v>
      </c>
    </row>
    <row r="3965" spans="1:1">
      <c r="A3965" s="19">
        <v>5964</v>
      </c>
    </row>
    <row r="3966" spans="1:1">
      <c r="A3966" s="19">
        <v>5965</v>
      </c>
    </row>
    <row r="3967" spans="1:1">
      <c r="A3967" s="19">
        <v>5966</v>
      </c>
    </row>
    <row r="3968" spans="1:1">
      <c r="A3968" s="19">
        <v>5967</v>
      </c>
    </row>
    <row r="3969" spans="1:1">
      <c r="A3969" s="19">
        <v>5968</v>
      </c>
    </row>
    <row r="3970" spans="1:1">
      <c r="A3970" s="19">
        <v>5969</v>
      </c>
    </row>
    <row r="3971" spans="1:1">
      <c r="A3971" s="19">
        <v>5970</v>
      </c>
    </row>
    <row r="3972" spans="1:1">
      <c r="A3972" s="19">
        <v>5971</v>
      </c>
    </row>
    <row r="3973" spans="1:1">
      <c r="A3973" s="19">
        <v>5972</v>
      </c>
    </row>
    <row r="3974" spans="1:1">
      <c r="A3974" s="19">
        <v>5973</v>
      </c>
    </row>
    <row r="3975" spans="1:1">
      <c r="A3975" s="19">
        <v>5974</v>
      </c>
    </row>
    <row r="3976" spans="1:1">
      <c r="A3976" s="19">
        <v>5975</v>
      </c>
    </row>
    <row r="3977" spans="1:1">
      <c r="A3977" s="19">
        <v>5976</v>
      </c>
    </row>
    <row r="3978" spans="1:1">
      <c r="A3978" s="19">
        <v>5977</v>
      </c>
    </row>
    <row r="3979" spans="1:1">
      <c r="A3979" s="19">
        <v>5978</v>
      </c>
    </row>
    <row r="3980" spans="1:1">
      <c r="A3980" s="19">
        <v>5979</v>
      </c>
    </row>
    <row r="3981" spans="1:1">
      <c r="A3981" s="19">
        <v>5980</v>
      </c>
    </row>
    <row r="3982" spans="1:1">
      <c r="A3982" s="19">
        <v>5981</v>
      </c>
    </row>
    <row r="3983" spans="1:1">
      <c r="A3983" s="19">
        <v>5982</v>
      </c>
    </row>
    <row r="3984" spans="1:1">
      <c r="A3984" s="19">
        <v>5983</v>
      </c>
    </row>
    <row r="3985" spans="1:1">
      <c r="A3985" s="19">
        <v>5984</v>
      </c>
    </row>
    <row r="3986" spans="1:1">
      <c r="A3986" s="19">
        <v>5985</v>
      </c>
    </row>
    <row r="3987" spans="1:1">
      <c r="A3987" s="19">
        <v>5986</v>
      </c>
    </row>
    <row r="3988" spans="1:1">
      <c r="A3988" s="19">
        <v>5987</v>
      </c>
    </row>
    <row r="3989" spans="1:1">
      <c r="A3989" s="19">
        <v>5988</v>
      </c>
    </row>
    <row r="3990" spans="1:1">
      <c r="A3990" s="19">
        <v>5989</v>
      </c>
    </row>
    <row r="3991" spans="1:1">
      <c r="A3991" s="19">
        <v>5990</v>
      </c>
    </row>
    <row r="3992" spans="1:1">
      <c r="A3992" s="19">
        <v>5991</v>
      </c>
    </row>
    <row r="3993" spans="1:1">
      <c r="A3993" s="19">
        <v>5992</v>
      </c>
    </row>
    <row r="3994" spans="1:1">
      <c r="A3994" s="19">
        <v>5993</v>
      </c>
    </row>
    <row r="3995" spans="1:1">
      <c r="A3995" s="19">
        <v>5994</v>
      </c>
    </row>
    <row r="3996" spans="1:1">
      <c r="A3996" s="19">
        <v>5995</v>
      </c>
    </row>
    <row r="3997" spans="1:1">
      <c r="A3997" s="19">
        <v>5996</v>
      </c>
    </row>
    <row r="3998" spans="1:1">
      <c r="A3998" s="19">
        <v>5997</v>
      </c>
    </row>
    <row r="3999" spans="1:1">
      <c r="A3999" s="19">
        <v>5998</v>
      </c>
    </row>
    <row r="4000" spans="1:1">
      <c r="A4000" s="19">
        <v>5999</v>
      </c>
    </row>
    <row r="4001" spans="1:1">
      <c r="A4001" s="19">
        <v>6000</v>
      </c>
    </row>
    <row r="4002" spans="1:1">
      <c r="A4002" s="19">
        <v>6001</v>
      </c>
    </row>
    <row r="4003" spans="1:1">
      <c r="A4003" s="19">
        <v>6002</v>
      </c>
    </row>
    <row r="4004" spans="1:1">
      <c r="A4004" s="19">
        <v>6003</v>
      </c>
    </row>
    <row r="4005" spans="1:1">
      <c r="A4005" s="19">
        <v>6004</v>
      </c>
    </row>
    <row r="4006" spans="1:1">
      <c r="A4006" s="19">
        <v>6005</v>
      </c>
    </row>
    <row r="4007" spans="1:1">
      <c r="A4007" s="19">
        <v>6006</v>
      </c>
    </row>
    <row r="4008" spans="1:1">
      <c r="A4008" s="19">
        <v>6007</v>
      </c>
    </row>
    <row r="4009" spans="1:1">
      <c r="A4009" s="19">
        <v>6008</v>
      </c>
    </row>
    <row r="4010" spans="1:1">
      <c r="A4010" s="19">
        <v>6009</v>
      </c>
    </row>
    <row r="4011" spans="1:1">
      <c r="A4011" s="19">
        <v>6010</v>
      </c>
    </row>
    <row r="4012" spans="1:1">
      <c r="A4012" s="19">
        <v>6011</v>
      </c>
    </row>
    <row r="4013" spans="1:1">
      <c r="A4013" s="19">
        <v>6012</v>
      </c>
    </row>
    <row r="4014" spans="1:1">
      <c r="A4014" s="19">
        <v>6013</v>
      </c>
    </row>
    <row r="4015" spans="1:1">
      <c r="A4015" s="19">
        <v>6014</v>
      </c>
    </row>
    <row r="4016" spans="1:1">
      <c r="A4016" s="19">
        <v>6015</v>
      </c>
    </row>
    <row r="4017" spans="1:1">
      <c r="A4017" s="19">
        <v>6016</v>
      </c>
    </row>
    <row r="4018" spans="1:1">
      <c r="A4018" s="19">
        <v>6017</v>
      </c>
    </row>
    <row r="4019" spans="1:1">
      <c r="A4019" s="19">
        <v>6018</v>
      </c>
    </row>
    <row r="4020" spans="1:1">
      <c r="A4020" s="19">
        <v>6019</v>
      </c>
    </row>
    <row r="4021" spans="1:1">
      <c r="A4021" s="19">
        <v>6020</v>
      </c>
    </row>
    <row r="4022" spans="1:1">
      <c r="A4022" s="19">
        <v>6021</v>
      </c>
    </row>
    <row r="4023" spans="1:1">
      <c r="A4023" s="19">
        <v>6022</v>
      </c>
    </row>
    <row r="4024" spans="1:1">
      <c r="A4024" s="19">
        <v>6023</v>
      </c>
    </row>
    <row r="4025" spans="1:1">
      <c r="A4025" s="19">
        <v>6024</v>
      </c>
    </row>
    <row r="4026" spans="1:1">
      <c r="A4026" s="19">
        <v>6025</v>
      </c>
    </row>
    <row r="4027" spans="1:1">
      <c r="A4027" s="19">
        <v>6026</v>
      </c>
    </row>
    <row r="4028" spans="1:1">
      <c r="A4028" s="19">
        <v>6027</v>
      </c>
    </row>
    <row r="4029" spans="1:1">
      <c r="A4029" s="19">
        <v>6028</v>
      </c>
    </row>
    <row r="4030" spans="1:1">
      <c r="A4030" s="19">
        <v>6029</v>
      </c>
    </row>
    <row r="4031" spans="1:1">
      <c r="A4031" s="19">
        <v>6030</v>
      </c>
    </row>
    <row r="4032" spans="1:1">
      <c r="A4032" s="19">
        <v>6031</v>
      </c>
    </row>
    <row r="4033" spans="1:1">
      <c r="A4033" s="19">
        <v>6032</v>
      </c>
    </row>
    <row r="4034" spans="1:1">
      <c r="A4034" s="19">
        <v>6033</v>
      </c>
    </row>
    <row r="4035" spans="1:1">
      <c r="A4035" s="19">
        <v>6034</v>
      </c>
    </row>
    <row r="4036" spans="1:1">
      <c r="A4036" s="19">
        <v>6035</v>
      </c>
    </row>
    <row r="4037" spans="1:1">
      <c r="A4037" s="19">
        <v>6036</v>
      </c>
    </row>
    <row r="4038" spans="1:1">
      <c r="A4038" s="19">
        <v>6037</v>
      </c>
    </row>
    <row r="4039" spans="1:1">
      <c r="A4039" s="19">
        <v>6038</v>
      </c>
    </row>
    <row r="4040" spans="1:1">
      <c r="A4040" s="19">
        <v>6039</v>
      </c>
    </row>
    <row r="4041" spans="1:1">
      <c r="A4041" s="19">
        <v>6040</v>
      </c>
    </row>
    <row r="4042" spans="1:1">
      <c r="A4042" s="19">
        <v>6041</v>
      </c>
    </row>
    <row r="4043" spans="1:1">
      <c r="A4043" s="19">
        <v>6042</v>
      </c>
    </row>
    <row r="4044" spans="1:1">
      <c r="A4044" s="19">
        <v>6043</v>
      </c>
    </row>
    <row r="4045" spans="1:1">
      <c r="A4045" s="19">
        <v>6044</v>
      </c>
    </row>
    <row r="4046" spans="1:1">
      <c r="A4046" s="19">
        <v>6045</v>
      </c>
    </row>
    <row r="4047" spans="1:1">
      <c r="A4047" s="19">
        <v>6046</v>
      </c>
    </row>
    <row r="4048" spans="1:1">
      <c r="A4048" s="19">
        <v>6047</v>
      </c>
    </row>
    <row r="4049" spans="1:1">
      <c r="A4049" s="19">
        <v>6048</v>
      </c>
    </row>
    <row r="4050" spans="1:1">
      <c r="A4050" s="19">
        <v>6049</v>
      </c>
    </row>
    <row r="4051" spans="1:1">
      <c r="A4051" s="19">
        <v>6050</v>
      </c>
    </row>
    <row r="4052" spans="1:1">
      <c r="A4052" s="19">
        <v>6051</v>
      </c>
    </row>
    <row r="4053" spans="1:1">
      <c r="A4053" s="19">
        <v>6052</v>
      </c>
    </row>
    <row r="4054" spans="1:1">
      <c r="A4054" s="19">
        <v>6053</v>
      </c>
    </row>
    <row r="4055" spans="1:1">
      <c r="A4055" s="19">
        <v>6054</v>
      </c>
    </row>
    <row r="4056" spans="1:1">
      <c r="A4056" s="19">
        <v>6055</v>
      </c>
    </row>
    <row r="4057" spans="1:1">
      <c r="A4057" s="19">
        <v>6056</v>
      </c>
    </row>
    <row r="4058" spans="1:1">
      <c r="A4058" s="19">
        <v>6057</v>
      </c>
    </row>
    <row r="4059" spans="1:1">
      <c r="A4059" s="19">
        <v>6058</v>
      </c>
    </row>
    <row r="4060" spans="1:1">
      <c r="A4060" s="19">
        <v>6059</v>
      </c>
    </row>
    <row r="4061" spans="1:1">
      <c r="A4061" s="19">
        <v>6060</v>
      </c>
    </row>
    <row r="4062" spans="1:1">
      <c r="A4062" s="19">
        <v>6061</v>
      </c>
    </row>
    <row r="4063" spans="1:1">
      <c r="A4063" s="19">
        <v>6062</v>
      </c>
    </row>
    <row r="4064" spans="1:1">
      <c r="A4064" s="19">
        <v>6063</v>
      </c>
    </row>
    <row r="4065" spans="1:1">
      <c r="A4065" s="19">
        <v>6064</v>
      </c>
    </row>
    <row r="4066" spans="1:1">
      <c r="A4066" s="19">
        <v>6065</v>
      </c>
    </row>
    <row r="4067" spans="1:1">
      <c r="A4067" s="19">
        <v>6066</v>
      </c>
    </row>
    <row r="4068" spans="1:1">
      <c r="A4068" s="19">
        <v>6067</v>
      </c>
    </row>
    <row r="4069" spans="1:1">
      <c r="A4069" s="19">
        <v>6068</v>
      </c>
    </row>
    <row r="4070" spans="1:1">
      <c r="A4070" s="19">
        <v>6069</v>
      </c>
    </row>
    <row r="4071" spans="1:1">
      <c r="A4071" s="19">
        <v>6070</v>
      </c>
    </row>
    <row r="4072" spans="1:1">
      <c r="A4072" s="19">
        <v>6071</v>
      </c>
    </row>
    <row r="4073" spans="1:1">
      <c r="A4073" s="19">
        <v>6072</v>
      </c>
    </row>
    <row r="4074" spans="1:1">
      <c r="A4074" s="19">
        <v>6073</v>
      </c>
    </row>
    <row r="4075" spans="1:1">
      <c r="A4075" s="19">
        <v>6074</v>
      </c>
    </row>
    <row r="4076" spans="1:1">
      <c r="A4076" s="19">
        <v>6075</v>
      </c>
    </row>
    <row r="4077" spans="1:1">
      <c r="A4077" s="19">
        <v>6076</v>
      </c>
    </row>
    <row r="4078" spans="1:1">
      <c r="A4078" s="19">
        <v>6077</v>
      </c>
    </row>
    <row r="4079" spans="1:1">
      <c r="A4079" s="19">
        <v>6078</v>
      </c>
    </row>
    <row r="4080" spans="1:1">
      <c r="A4080" s="19">
        <v>6079</v>
      </c>
    </row>
    <row r="4081" spans="1:1">
      <c r="A4081" s="19">
        <v>6080</v>
      </c>
    </row>
    <row r="4082" spans="1:1">
      <c r="A4082" s="19">
        <v>6081</v>
      </c>
    </row>
    <row r="4083" spans="1:1">
      <c r="A4083" s="19">
        <v>6082</v>
      </c>
    </row>
    <row r="4084" spans="1:1">
      <c r="A4084" s="19">
        <v>6083</v>
      </c>
    </row>
    <row r="4085" spans="1:1">
      <c r="A4085" s="19">
        <v>6084</v>
      </c>
    </row>
    <row r="4086" spans="1:1">
      <c r="A4086" s="19">
        <v>6085</v>
      </c>
    </row>
    <row r="4087" spans="1:1">
      <c r="A4087" s="19">
        <v>6086</v>
      </c>
    </row>
    <row r="4088" spans="1:1">
      <c r="A4088" s="19">
        <v>6087</v>
      </c>
    </row>
    <row r="4089" spans="1:1">
      <c r="A4089" s="19">
        <v>6088</v>
      </c>
    </row>
    <row r="4090" spans="1:1">
      <c r="A4090" s="19">
        <v>6089</v>
      </c>
    </row>
    <row r="4091" spans="1:1">
      <c r="A4091" s="19">
        <v>6090</v>
      </c>
    </row>
    <row r="4092" spans="1:1">
      <c r="A4092" s="19">
        <v>6091</v>
      </c>
    </row>
    <row r="4093" spans="1:1">
      <c r="A4093" s="19">
        <v>6092</v>
      </c>
    </row>
    <row r="4094" spans="1:1">
      <c r="A4094" s="19">
        <v>6093</v>
      </c>
    </row>
    <row r="4095" spans="1:1">
      <c r="A4095" s="19">
        <v>6094</v>
      </c>
    </row>
    <row r="4096" spans="1:1">
      <c r="A4096" s="19">
        <v>6095</v>
      </c>
    </row>
    <row r="4097" spans="1:1">
      <c r="A4097" s="19">
        <v>6096</v>
      </c>
    </row>
    <row r="4098" spans="1:1">
      <c r="A4098" s="19">
        <v>6097</v>
      </c>
    </row>
    <row r="4099" spans="1:1">
      <c r="A4099" s="19">
        <v>6098</v>
      </c>
    </row>
    <row r="4100" spans="1:1">
      <c r="A4100" s="19">
        <v>6099</v>
      </c>
    </row>
    <row r="4101" spans="1:1">
      <c r="A4101" s="19">
        <v>6100</v>
      </c>
    </row>
    <row r="4102" spans="1:1">
      <c r="A4102" s="19">
        <v>6101</v>
      </c>
    </row>
    <row r="4103" spans="1:1">
      <c r="A4103" s="19">
        <v>6102</v>
      </c>
    </row>
    <row r="4104" spans="1:1">
      <c r="A4104" s="19">
        <v>6103</v>
      </c>
    </row>
    <row r="4105" spans="1:1">
      <c r="A4105" s="19">
        <v>6104</v>
      </c>
    </row>
    <row r="4106" spans="1:1">
      <c r="A4106" s="19">
        <v>6105</v>
      </c>
    </row>
    <row r="4107" spans="1:1">
      <c r="A4107" s="19">
        <v>6106</v>
      </c>
    </row>
    <row r="4108" spans="1:1">
      <c r="A4108" s="19">
        <v>6107</v>
      </c>
    </row>
    <row r="4109" spans="1:1">
      <c r="A4109" s="19">
        <v>6108</v>
      </c>
    </row>
    <row r="4110" spans="1:1">
      <c r="A4110" s="19">
        <v>6109</v>
      </c>
    </row>
    <row r="4111" spans="1:1">
      <c r="A4111" s="19">
        <v>6110</v>
      </c>
    </row>
    <row r="4112" spans="1:1">
      <c r="A4112" s="19">
        <v>6111</v>
      </c>
    </row>
    <row r="4113" spans="1:1">
      <c r="A4113" s="19">
        <v>6112</v>
      </c>
    </row>
    <row r="4114" spans="1:1">
      <c r="A4114" s="19">
        <v>6113</v>
      </c>
    </row>
    <row r="4115" spans="1:1">
      <c r="A4115" s="19">
        <v>6114</v>
      </c>
    </row>
    <row r="4116" spans="1:1">
      <c r="A4116" s="19">
        <v>6115</v>
      </c>
    </row>
    <row r="4117" spans="1:1">
      <c r="A4117" s="19">
        <v>6116</v>
      </c>
    </row>
    <row r="4118" spans="1:1">
      <c r="A4118" s="19">
        <v>6117</v>
      </c>
    </row>
    <row r="4119" spans="1:1">
      <c r="A4119" s="19">
        <v>6118</v>
      </c>
    </row>
    <row r="4120" spans="1:1">
      <c r="A4120" s="19">
        <v>6119</v>
      </c>
    </row>
    <row r="4121" spans="1:1">
      <c r="A4121" s="19">
        <v>6120</v>
      </c>
    </row>
    <row r="4122" spans="1:1">
      <c r="A4122" s="19">
        <v>6121</v>
      </c>
    </row>
    <row r="4123" spans="1:1">
      <c r="A4123" s="19">
        <v>6122</v>
      </c>
    </row>
    <row r="4124" spans="1:1">
      <c r="A4124" s="19">
        <v>6123</v>
      </c>
    </row>
    <row r="4125" spans="1:1">
      <c r="A4125" s="19">
        <v>6124</v>
      </c>
    </row>
    <row r="4126" spans="1:1">
      <c r="A4126" s="19">
        <v>6125</v>
      </c>
    </row>
    <row r="4127" spans="1:1">
      <c r="A4127" s="19">
        <v>6126</v>
      </c>
    </row>
    <row r="4128" spans="1:1">
      <c r="A4128" s="19">
        <v>6127</v>
      </c>
    </row>
    <row r="4129" spans="1:1">
      <c r="A4129" s="19">
        <v>6128</v>
      </c>
    </row>
    <row r="4130" spans="1:1">
      <c r="A4130" s="19">
        <v>6129</v>
      </c>
    </row>
    <row r="4131" spans="1:1">
      <c r="A4131" s="19">
        <v>6130</v>
      </c>
    </row>
    <row r="4132" spans="1:1">
      <c r="A4132" s="19">
        <v>6131</v>
      </c>
    </row>
    <row r="4133" spans="1:1">
      <c r="A4133" s="19">
        <v>6132</v>
      </c>
    </row>
    <row r="4134" spans="1:1">
      <c r="A4134" s="19">
        <v>6133</v>
      </c>
    </row>
    <row r="4135" spans="1:1">
      <c r="A4135" s="19">
        <v>6134</v>
      </c>
    </row>
    <row r="4136" spans="1:1">
      <c r="A4136" s="19">
        <v>6135</v>
      </c>
    </row>
    <row r="4137" spans="1:1">
      <c r="A4137" s="19">
        <v>6136</v>
      </c>
    </row>
    <row r="4138" spans="1:1">
      <c r="A4138" s="19">
        <v>6137</v>
      </c>
    </row>
    <row r="4139" spans="1:1">
      <c r="A4139" s="19">
        <v>6138</v>
      </c>
    </row>
    <row r="4140" spans="1:1">
      <c r="A4140" s="19">
        <v>6139</v>
      </c>
    </row>
    <row r="4141" spans="1:1">
      <c r="A4141" s="19">
        <v>6140</v>
      </c>
    </row>
    <row r="4142" spans="1:1">
      <c r="A4142" s="19">
        <v>6141</v>
      </c>
    </row>
    <row r="4143" spans="1:1">
      <c r="A4143" s="19">
        <v>6142</v>
      </c>
    </row>
    <row r="4144" spans="1:1">
      <c r="A4144" s="19">
        <v>6143</v>
      </c>
    </row>
    <row r="4145" spans="1:1">
      <c r="A4145" s="19">
        <v>6144</v>
      </c>
    </row>
    <row r="4146" spans="1:1">
      <c r="A4146" s="19">
        <v>6145</v>
      </c>
    </row>
    <row r="4147" spans="1:1">
      <c r="A4147" s="19">
        <v>6146</v>
      </c>
    </row>
    <row r="4148" spans="1:1">
      <c r="A4148" s="19">
        <v>6147</v>
      </c>
    </row>
    <row r="4149" spans="1:1">
      <c r="A4149" s="19">
        <v>6148</v>
      </c>
    </row>
    <row r="4150" spans="1:1">
      <c r="A4150" s="19">
        <v>6149</v>
      </c>
    </row>
    <row r="4151" spans="1:1">
      <c r="A4151" s="19">
        <v>6150</v>
      </c>
    </row>
    <row r="4152" spans="1:1">
      <c r="A4152" s="19">
        <v>6151</v>
      </c>
    </row>
    <row r="4153" spans="1:1">
      <c r="A4153" s="19">
        <v>6152</v>
      </c>
    </row>
    <row r="4154" spans="1:1">
      <c r="A4154" s="19">
        <v>6153</v>
      </c>
    </row>
    <row r="4155" spans="1:1">
      <c r="A4155" s="19">
        <v>6154</v>
      </c>
    </row>
    <row r="4156" spans="1:1">
      <c r="A4156" s="19">
        <v>6155</v>
      </c>
    </row>
    <row r="4157" spans="1:1">
      <c r="A4157" s="19">
        <v>6156</v>
      </c>
    </row>
    <row r="4158" spans="1:1">
      <c r="A4158" s="19">
        <v>6157</v>
      </c>
    </row>
    <row r="4159" spans="1:1">
      <c r="A4159" s="19">
        <v>6158</v>
      </c>
    </row>
    <row r="4160" spans="1:1">
      <c r="A4160" s="19">
        <v>6159</v>
      </c>
    </row>
    <row r="4161" spans="1:1">
      <c r="A4161" s="19">
        <v>6160</v>
      </c>
    </row>
    <row r="4162" spans="1:1">
      <c r="A4162" s="19">
        <v>6161</v>
      </c>
    </row>
    <row r="4163" spans="1:1">
      <c r="A4163" s="19">
        <v>6162</v>
      </c>
    </row>
    <row r="4164" spans="1:1">
      <c r="A4164" s="19">
        <v>6163</v>
      </c>
    </row>
    <row r="4165" spans="1:1">
      <c r="A4165" s="19">
        <v>6164</v>
      </c>
    </row>
    <row r="4166" spans="1:1">
      <c r="A4166" s="19">
        <v>6165</v>
      </c>
    </row>
    <row r="4167" spans="1:1">
      <c r="A4167" s="19">
        <v>6166</v>
      </c>
    </row>
    <row r="4168" spans="1:1">
      <c r="A4168" s="19">
        <v>6167</v>
      </c>
    </row>
    <row r="4169" spans="1:1">
      <c r="A4169" s="19">
        <v>6168</v>
      </c>
    </row>
    <row r="4170" spans="1:1">
      <c r="A4170" s="19">
        <v>6169</v>
      </c>
    </row>
    <row r="4171" spans="1:1">
      <c r="A4171" s="19">
        <v>6170</v>
      </c>
    </row>
    <row r="4172" spans="1:1">
      <c r="A4172" s="19">
        <v>6171</v>
      </c>
    </row>
    <row r="4173" spans="1:1">
      <c r="A4173" s="19">
        <v>6172</v>
      </c>
    </row>
    <row r="4174" spans="1:1">
      <c r="A4174" s="19">
        <v>6173</v>
      </c>
    </row>
    <row r="4175" spans="1:1">
      <c r="A4175" s="19">
        <v>6174</v>
      </c>
    </row>
    <row r="4176" spans="1:1">
      <c r="A4176" s="19">
        <v>6175</v>
      </c>
    </row>
    <row r="4177" spans="1:1">
      <c r="A4177" s="19">
        <v>6176</v>
      </c>
    </row>
    <row r="4178" spans="1:1">
      <c r="A4178" s="19">
        <v>6177</v>
      </c>
    </row>
    <row r="4179" spans="1:1">
      <c r="A4179" s="19">
        <v>6178</v>
      </c>
    </row>
    <row r="4180" spans="1:1">
      <c r="A4180" s="19">
        <v>6179</v>
      </c>
    </row>
    <row r="4181" spans="1:1">
      <c r="A4181" s="19">
        <v>6180</v>
      </c>
    </row>
    <row r="4182" spans="1:1">
      <c r="A4182" s="19">
        <v>6181</v>
      </c>
    </row>
    <row r="4183" spans="1:1">
      <c r="A4183" s="19">
        <v>6182</v>
      </c>
    </row>
    <row r="4184" spans="1:1">
      <c r="A4184" s="19">
        <v>6183</v>
      </c>
    </row>
    <row r="4185" spans="1:1">
      <c r="A4185" s="19">
        <v>6184</v>
      </c>
    </row>
    <row r="4186" spans="1:1">
      <c r="A4186" s="19">
        <v>6185</v>
      </c>
    </row>
    <row r="4187" spans="1:1">
      <c r="A4187" s="19">
        <v>6186</v>
      </c>
    </row>
    <row r="4188" spans="1:1">
      <c r="A4188" s="19">
        <v>6187</v>
      </c>
    </row>
    <row r="4189" spans="1:1">
      <c r="A4189" s="19">
        <v>6188</v>
      </c>
    </row>
    <row r="4190" spans="1:1">
      <c r="A4190" s="19">
        <v>6189</v>
      </c>
    </row>
    <row r="4191" spans="1:1">
      <c r="A4191" s="19">
        <v>6190</v>
      </c>
    </row>
    <row r="4192" spans="1:1">
      <c r="A4192" s="19">
        <v>6191</v>
      </c>
    </row>
    <row r="4193" spans="1:1">
      <c r="A4193" s="19">
        <v>6192</v>
      </c>
    </row>
    <row r="4194" spans="1:1">
      <c r="A4194" s="19">
        <v>6193</v>
      </c>
    </row>
    <row r="4195" spans="1:1">
      <c r="A4195" s="19">
        <v>6194</v>
      </c>
    </row>
    <row r="4196" spans="1:1">
      <c r="A4196" s="19">
        <v>6195</v>
      </c>
    </row>
    <row r="4197" spans="1:1">
      <c r="A4197" s="19">
        <v>6196</v>
      </c>
    </row>
    <row r="4198" spans="1:1">
      <c r="A4198" s="19">
        <v>6197</v>
      </c>
    </row>
    <row r="4199" spans="1:1">
      <c r="A4199" s="19">
        <v>6198</v>
      </c>
    </row>
    <row r="4200" spans="1:1">
      <c r="A4200" s="19">
        <v>6199</v>
      </c>
    </row>
    <row r="4201" spans="1:1">
      <c r="A4201" s="19">
        <v>6200</v>
      </c>
    </row>
    <row r="4202" spans="1:1">
      <c r="A4202" s="19">
        <v>6201</v>
      </c>
    </row>
    <row r="4203" spans="1:1">
      <c r="A4203" s="19">
        <v>6202</v>
      </c>
    </row>
    <row r="4204" spans="1:1">
      <c r="A4204" s="19">
        <v>6203</v>
      </c>
    </row>
    <row r="4205" spans="1:1">
      <c r="A4205" s="19">
        <v>6204</v>
      </c>
    </row>
    <row r="4206" spans="1:1">
      <c r="A4206" s="19">
        <v>6205</v>
      </c>
    </row>
    <row r="4207" spans="1:1">
      <c r="A4207" s="19">
        <v>6206</v>
      </c>
    </row>
    <row r="4208" spans="1:1">
      <c r="A4208" s="19">
        <v>6207</v>
      </c>
    </row>
    <row r="4209" spans="1:1">
      <c r="A4209" s="19">
        <v>6208</v>
      </c>
    </row>
    <row r="4210" spans="1:1">
      <c r="A4210" s="19">
        <v>6209</v>
      </c>
    </row>
    <row r="4211" spans="1:1">
      <c r="A4211" s="19">
        <v>6210</v>
      </c>
    </row>
    <row r="4212" spans="1:1">
      <c r="A4212" s="19">
        <v>6211</v>
      </c>
    </row>
    <row r="4213" spans="1:1">
      <c r="A4213" s="19">
        <v>6212</v>
      </c>
    </row>
    <row r="4214" spans="1:1">
      <c r="A4214" s="19">
        <v>6213</v>
      </c>
    </row>
    <row r="4215" spans="1:1">
      <c r="A4215" s="19">
        <v>6214</v>
      </c>
    </row>
    <row r="4216" spans="1:1">
      <c r="A4216" s="19">
        <v>6215</v>
      </c>
    </row>
    <row r="4217" spans="1:1">
      <c r="A4217" s="19">
        <v>6216</v>
      </c>
    </row>
    <row r="4218" spans="1:1">
      <c r="A4218" s="19">
        <v>6217</v>
      </c>
    </row>
    <row r="4219" spans="1:1">
      <c r="A4219" s="19">
        <v>6218</v>
      </c>
    </row>
    <row r="4220" spans="1:1">
      <c r="A4220" s="19">
        <v>6219</v>
      </c>
    </row>
    <row r="4221" spans="1:1">
      <c r="A4221" s="19">
        <v>6220</v>
      </c>
    </row>
    <row r="4222" spans="1:1">
      <c r="A4222" s="19">
        <v>6221</v>
      </c>
    </row>
    <row r="4223" spans="1:1">
      <c r="A4223" s="19">
        <v>6222</v>
      </c>
    </row>
    <row r="4224" spans="1:1">
      <c r="A4224" s="19">
        <v>6223</v>
      </c>
    </row>
    <row r="4225" spans="1:1">
      <c r="A4225" s="19">
        <v>6224</v>
      </c>
    </row>
    <row r="4226" spans="1:1">
      <c r="A4226" s="19">
        <v>6225</v>
      </c>
    </row>
    <row r="4227" spans="1:1">
      <c r="A4227" s="19">
        <v>6226</v>
      </c>
    </row>
    <row r="4228" spans="1:1">
      <c r="A4228" s="19">
        <v>6227</v>
      </c>
    </row>
    <row r="4229" spans="1:1">
      <c r="A4229" s="19">
        <v>6228</v>
      </c>
    </row>
    <row r="4230" spans="1:1">
      <c r="A4230" s="19">
        <v>6229</v>
      </c>
    </row>
    <row r="4231" spans="1:1">
      <c r="A4231" s="19">
        <v>6230</v>
      </c>
    </row>
    <row r="4232" spans="1:1">
      <c r="A4232" s="19">
        <v>6231</v>
      </c>
    </row>
    <row r="4233" spans="1:1">
      <c r="A4233" s="19">
        <v>6232</v>
      </c>
    </row>
    <row r="4234" spans="1:1">
      <c r="A4234" s="19">
        <v>6233</v>
      </c>
    </row>
    <row r="4235" spans="1:1">
      <c r="A4235" s="19">
        <v>6234</v>
      </c>
    </row>
    <row r="4236" spans="1:1">
      <c r="A4236" s="19">
        <v>6235</v>
      </c>
    </row>
    <row r="4237" spans="1:1">
      <c r="A4237" s="19">
        <v>6236</v>
      </c>
    </row>
    <row r="4238" spans="1:1">
      <c r="A4238" s="19">
        <v>6237</v>
      </c>
    </row>
    <row r="4239" spans="1:1">
      <c r="A4239" s="19">
        <v>6238</v>
      </c>
    </row>
    <row r="4240" spans="1:1">
      <c r="A4240" s="19">
        <v>6239</v>
      </c>
    </row>
    <row r="4241" spans="1:1">
      <c r="A4241" s="19">
        <v>6240</v>
      </c>
    </row>
    <row r="4242" spans="1:1">
      <c r="A4242" s="19">
        <v>6241</v>
      </c>
    </row>
    <row r="4243" spans="1:1">
      <c r="A4243" s="19">
        <v>6242</v>
      </c>
    </row>
    <row r="4244" spans="1:1">
      <c r="A4244" s="19">
        <v>6243</v>
      </c>
    </row>
    <row r="4245" spans="1:1">
      <c r="A4245" s="19">
        <v>6244</v>
      </c>
    </row>
    <row r="4246" spans="1:1">
      <c r="A4246" s="19">
        <v>6245</v>
      </c>
    </row>
    <row r="4247" spans="1:1">
      <c r="A4247" s="19">
        <v>6246</v>
      </c>
    </row>
    <row r="4248" spans="1:1">
      <c r="A4248" s="19">
        <v>6247</v>
      </c>
    </row>
    <row r="4249" spans="1:1">
      <c r="A4249" s="19">
        <v>6248</v>
      </c>
    </row>
    <row r="4250" spans="1:1">
      <c r="A4250" s="19">
        <v>6249</v>
      </c>
    </row>
    <row r="4251" spans="1:1">
      <c r="A4251" s="19">
        <v>6250</v>
      </c>
    </row>
    <row r="4252" spans="1:1">
      <c r="A4252" s="19">
        <v>6251</v>
      </c>
    </row>
    <row r="4253" spans="1:1">
      <c r="A4253" s="19">
        <v>6252</v>
      </c>
    </row>
    <row r="4254" spans="1:1">
      <c r="A4254" s="19">
        <v>6253</v>
      </c>
    </row>
    <row r="4255" spans="1:1">
      <c r="A4255" s="19">
        <v>6254</v>
      </c>
    </row>
    <row r="4256" spans="1:1">
      <c r="A4256" s="19">
        <v>6255</v>
      </c>
    </row>
    <row r="4257" spans="1:1">
      <c r="A4257" s="19">
        <v>6256</v>
      </c>
    </row>
    <row r="4258" spans="1:1">
      <c r="A4258" s="19">
        <v>6257</v>
      </c>
    </row>
    <row r="4259" spans="1:1">
      <c r="A4259" s="19">
        <v>6258</v>
      </c>
    </row>
    <row r="4260" spans="1:1">
      <c r="A4260" s="19">
        <v>6259</v>
      </c>
    </row>
    <row r="4261" spans="1:1">
      <c r="A4261" s="19">
        <v>6260</v>
      </c>
    </row>
    <row r="4262" spans="1:1">
      <c r="A4262" s="19">
        <v>6261</v>
      </c>
    </row>
    <row r="4263" spans="1:1">
      <c r="A4263" s="19">
        <v>6262</v>
      </c>
    </row>
    <row r="4264" spans="1:1">
      <c r="A4264" s="19">
        <v>6263</v>
      </c>
    </row>
    <row r="4265" spans="1:1">
      <c r="A4265" s="19">
        <v>6264</v>
      </c>
    </row>
    <row r="4266" spans="1:1">
      <c r="A4266" s="19">
        <v>6265</v>
      </c>
    </row>
    <row r="4267" spans="1:1">
      <c r="A4267" s="19">
        <v>6266</v>
      </c>
    </row>
    <row r="4268" spans="1:1">
      <c r="A4268" s="19">
        <v>6267</v>
      </c>
    </row>
    <row r="4269" spans="1:1">
      <c r="A4269" s="19">
        <v>6268</v>
      </c>
    </row>
    <row r="4270" spans="1:1">
      <c r="A4270" s="19">
        <v>6269</v>
      </c>
    </row>
    <row r="4271" spans="1:1">
      <c r="A4271" s="19">
        <v>6270</v>
      </c>
    </row>
    <row r="4272" spans="1:1">
      <c r="A4272" s="19">
        <v>6271</v>
      </c>
    </row>
    <row r="4273" spans="1:1">
      <c r="A4273" s="19">
        <v>6272</v>
      </c>
    </row>
    <row r="4274" spans="1:1">
      <c r="A4274" s="19">
        <v>6273</v>
      </c>
    </row>
    <row r="4275" spans="1:1">
      <c r="A4275" s="19">
        <v>6274</v>
      </c>
    </row>
    <row r="4276" spans="1:1">
      <c r="A4276" s="19">
        <v>6275</v>
      </c>
    </row>
    <row r="4277" spans="1:1">
      <c r="A4277" s="19">
        <v>6276</v>
      </c>
    </row>
    <row r="4278" spans="1:1">
      <c r="A4278" s="19">
        <v>6277</v>
      </c>
    </row>
    <row r="4279" spans="1:1">
      <c r="A4279" s="19">
        <v>6278</v>
      </c>
    </row>
    <row r="4280" spans="1:1">
      <c r="A4280" s="19">
        <v>6279</v>
      </c>
    </row>
    <row r="4281" spans="1:1">
      <c r="A4281" s="19">
        <v>6280</v>
      </c>
    </row>
    <row r="4282" spans="1:1">
      <c r="A4282" s="19">
        <v>6281</v>
      </c>
    </row>
    <row r="4283" spans="1:1">
      <c r="A4283" s="19">
        <v>6282</v>
      </c>
    </row>
    <row r="4284" spans="1:1">
      <c r="A4284" s="19">
        <v>6283</v>
      </c>
    </row>
    <row r="4285" spans="1:1">
      <c r="A4285" s="19">
        <v>6284</v>
      </c>
    </row>
    <row r="4286" spans="1:1">
      <c r="A4286" s="19">
        <v>6285</v>
      </c>
    </row>
    <row r="4287" spans="1:1">
      <c r="A4287" s="19">
        <v>6286</v>
      </c>
    </row>
    <row r="4288" spans="1:1">
      <c r="A4288" s="19">
        <v>6287</v>
      </c>
    </row>
    <row r="4289" spans="1:1">
      <c r="A4289" s="19">
        <v>6288</v>
      </c>
    </row>
    <row r="4290" spans="1:1">
      <c r="A4290" s="19">
        <v>6289</v>
      </c>
    </row>
    <row r="4291" spans="1:1">
      <c r="A4291" s="19">
        <v>6290</v>
      </c>
    </row>
    <row r="4292" spans="1:1">
      <c r="A4292" s="19">
        <v>6291</v>
      </c>
    </row>
    <row r="4293" spans="1:1">
      <c r="A4293" s="19">
        <v>6292</v>
      </c>
    </row>
    <row r="4294" spans="1:1">
      <c r="A4294" s="19">
        <v>6293</v>
      </c>
    </row>
    <row r="4295" spans="1:1">
      <c r="A4295" s="19">
        <v>6294</v>
      </c>
    </row>
    <row r="4296" spans="1:1">
      <c r="A4296" s="19">
        <v>6295</v>
      </c>
    </row>
    <row r="4297" spans="1:1">
      <c r="A4297" s="19">
        <v>6296</v>
      </c>
    </row>
    <row r="4298" spans="1:1">
      <c r="A4298" s="19">
        <v>6297</v>
      </c>
    </row>
    <row r="4299" spans="1:1">
      <c r="A4299" s="19">
        <v>6298</v>
      </c>
    </row>
    <row r="4300" spans="1:1">
      <c r="A4300" s="19">
        <v>6299</v>
      </c>
    </row>
    <row r="4301" spans="1:1">
      <c r="A4301" s="19">
        <v>6300</v>
      </c>
    </row>
    <row r="4302" spans="1:1">
      <c r="A4302" s="19">
        <v>6301</v>
      </c>
    </row>
    <row r="4303" spans="1:1">
      <c r="A4303" s="19">
        <v>6302</v>
      </c>
    </row>
    <row r="4304" spans="1:1">
      <c r="A4304" s="19">
        <v>6303</v>
      </c>
    </row>
    <row r="4305" spans="1:1">
      <c r="A4305" s="19">
        <v>6304</v>
      </c>
    </row>
    <row r="4306" spans="1:1">
      <c r="A4306" s="19">
        <v>6305</v>
      </c>
    </row>
    <row r="4307" spans="1:1">
      <c r="A4307" s="19">
        <v>6306</v>
      </c>
    </row>
    <row r="4308" spans="1:1">
      <c r="A4308" s="19">
        <v>6307</v>
      </c>
    </row>
    <row r="4309" spans="1:1">
      <c r="A4309" s="19">
        <v>6308</v>
      </c>
    </row>
    <row r="4310" spans="1:1">
      <c r="A4310" s="19">
        <v>6309</v>
      </c>
    </row>
    <row r="4311" spans="1:1">
      <c r="A4311" s="19">
        <v>6310</v>
      </c>
    </row>
    <row r="4312" spans="1:1">
      <c r="A4312" s="19">
        <v>6311</v>
      </c>
    </row>
    <row r="4313" spans="1:1">
      <c r="A4313" s="19">
        <v>6312</v>
      </c>
    </row>
    <row r="4314" spans="1:1">
      <c r="A4314" s="19">
        <v>6313</v>
      </c>
    </row>
    <row r="4315" spans="1:1">
      <c r="A4315" s="19">
        <v>6314</v>
      </c>
    </row>
    <row r="4316" spans="1:1">
      <c r="A4316" s="19">
        <v>6315</v>
      </c>
    </row>
    <row r="4317" spans="1:1">
      <c r="A4317" s="19">
        <v>6316</v>
      </c>
    </row>
    <row r="4318" spans="1:1">
      <c r="A4318" s="19">
        <v>6317</v>
      </c>
    </row>
    <row r="4319" spans="1:1">
      <c r="A4319" s="19">
        <v>6318</v>
      </c>
    </row>
    <row r="4320" spans="1:1">
      <c r="A4320" s="19">
        <v>6319</v>
      </c>
    </row>
    <row r="4321" spans="1:1">
      <c r="A4321" s="19">
        <v>6320</v>
      </c>
    </row>
    <row r="4322" spans="1:1">
      <c r="A4322" s="19">
        <v>6321</v>
      </c>
    </row>
    <row r="4323" spans="1:1">
      <c r="A4323" s="19">
        <v>6322</v>
      </c>
    </row>
    <row r="4324" spans="1:1">
      <c r="A4324" s="19">
        <v>6323</v>
      </c>
    </row>
    <row r="4325" spans="1:1">
      <c r="A4325" s="19">
        <v>6324</v>
      </c>
    </row>
    <row r="4326" spans="1:1">
      <c r="A4326" s="19">
        <v>6325</v>
      </c>
    </row>
    <row r="4327" spans="1:1">
      <c r="A4327" s="19">
        <v>6326</v>
      </c>
    </row>
    <row r="4328" spans="1:1">
      <c r="A4328" s="19">
        <v>6327</v>
      </c>
    </row>
    <row r="4329" spans="1:1">
      <c r="A4329" s="19">
        <v>6328</v>
      </c>
    </row>
    <row r="4330" spans="1:1">
      <c r="A4330" s="19">
        <v>6329</v>
      </c>
    </row>
    <row r="4331" spans="1:1">
      <c r="A4331" s="19">
        <v>6330</v>
      </c>
    </row>
    <row r="4332" spans="1:1">
      <c r="A4332" s="19">
        <v>6331</v>
      </c>
    </row>
    <row r="4333" spans="1:1">
      <c r="A4333" s="19">
        <v>6332</v>
      </c>
    </row>
    <row r="4334" spans="1:1">
      <c r="A4334" s="19">
        <v>6333</v>
      </c>
    </row>
    <row r="4335" spans="1:1">
      <c r="A4335" s="19">
        <v>6334</v>
      </c>
    </row>
    <row r="4336" spans="1:1">
      <c r="A4336" s="19">
        <v>6335</v>
      </c>
    </row>
    <row r="4337" spans="1:1">
      <c r="A4337" s="19">
        <v>6336</v>
      </c>
    </row>
    <row r="4338" spans="1:1">
      <c r="A4338" s="19">
        <v>6337</v>
      </c>
    </row>
    <row r="4339" spans="1:1">
      <c r="A4339" s="19">
        <v>6338</v>
      </c>
    </row>
    <row r="4340" spans="1:1">
      <c r="A4340" s="19">
        <v>6339</v>
      </c>
    </row>
    <row r="4341" spans="1:1">
      <c r="A4341" s="19">
        <v>6340</v>
      </c>
    </row>
    <row r="4342" spans="1:1">
      <c r="A4342" s="19">
        <v>6341</v>
      </c>
    </row>
    <row r="4343" spans="1:1">
      <c r="A4343" s="19">
        <v>6342</v>
      </c>
    </row>
    <row r="4344" spans="1:1">
      <c r="A4344" s="19">
        <v>6343</v>
      </c>
    </row>
    <row r="4345" spans="1:1">
      <c r="A4345" s="19">
        <v>6344</v>
      </c>
    </row>
    <row r="4346" spans="1:1">
      <c r="A4346" s="19">
        <v>6345</v>
      </c>
    </row>
    <row r="4347" spans="1:1">
      <c r="A4347" s="19">
        <v>6346</v>
      </c>
    </row>
    <row r="4348" spans="1:1">
      <c r="A4348" s="19">
        <v>6347</v>
      </c>
    </row>
    <row r="4349" spans="1:1">
      <c r="A4349" s="19">
        <v>6348</v>
      </c>
    </row>
    <row r="4350" spans="1:1">
      <c r="A4350" s="19">
        <v>6349</v>
      </c>
    </row>
    <row r="4351" spans="1:1">
      <c r="A4351" s="19">
        <v>6350</v>
      </c>
    </row>
    <row r="4352" spans="1:1">
      <c r="A4352" s="19">
        <v>6351</v>
      </c>
    </row>
    <row r="4353" spans="1:1">
      <c r="A4353" s="19">
        <v>6352</v>
      </c>
    </row>
    <row r="4354" spans="1:1">
      <c r="A4354" s="19">
        <v>6353</v>
      </c>
    </row>
    <row r="4355" spans="1:1">
      <c r="A4355" s="19">
        <v>6354</v>
      </c>
    </row>
    <row r="4356" spans="1:1">
      <c r="A4356" s="19">
        <v>6355</v>
      </c>
    </row>
    <row r="4357" spans="1:1">
      <c r="A4357" s="19">
        <v>6356</v>
      </c>
    </row>
    <row r="4358" spans="1:1">
      <c r="A4358" s="19">
        <v>6357</v>
      </c>
    </row>
    <row r="4359" spans="1:1">
      <c r="A4359" s="19">
        <v>6358</v>
      </c>
    </row>
    <row r="4360" spans="1:1">
      <c r="A4360" s="19">
        <v>6359</v>
      </c>
    </row>
    <row r="4361" spans="1:1">
      <c r="A4361" s="19">
        <v>6360</v>
      </c>
    </row>
    <row r="4362" spans="1:1">
      <c r="A4362" s="19">
        <v>6361</v>
      </c>
    </row>
    <row r="4363" spans="1:1">
      <c r="A4363" s="19">
        <v>6362</v>
      </c>
    </row>
    <row r="4364" spans="1:1">
      <c r="A4364" s="19">
        <v>6363</v>
      </c>
    </row>
    <row r="4365" spans="1:1">
      <c r="A4365" s="19">
        <v>6364</v>
      </c>
    </row>
    <row r="4366" spans="1:1">
      <c r="A4366" s="19">
        <v>6365</v>
      </c>
    </row>
    <row r="4367" spans="1:1">
      <c r="A4367" s="19">
        <v>6366</v>
      </c>
    </row>
    <row r="4368" spans="1:1">
      <c r="A4368" s="19">
        <v>6367</v>
      </c>
    </row>
    <row r="4369" spans="1:1">
      <c r="A4369" s="19">
        <v>6368</v>
      </c>
    </row>
    <row r="4370" spans="1:1">
      <c r="A4370" s="19">
        <v>6369</v>
      </c>
    </row>
    <row r="4371" spans="1:1">
      <c r="A4371" s="19">
        <v>6370</v>
      </c>
    </row>
    <row r="4372" spans="1:1">
      <c r="A4372" s="19">
        <v>6371</v>
      </c>
    </row>
    <row r="4373" spans="1:1">
      <c r="A4373" s="19">
        <v>6372</v>
      </c>
    </row>
    <row r="4374" spans="1:1">
      <c r="A4374" s="19">
        <v>6373</v>
      </c>
    </row>
    <row r="4375" spans="1:1">
      <c r="A4375" s="19">
        <v>6374</v>
      </c>
    </row>
    <row r="4376" spans="1:1">
      <c r="A4376" s="19">
        <v>6375</v>
      </c>
    </row>
    <row r="4377" spans="1:1">
      <c r="A4377" s="19">
        <v>6376</v>
      </c>
    </row>
    <row r="4378" spans="1:1">
      <c r="A4378" s="19">
        <v>6377</v>
      </c>
    </row>
    <row r="4379" spans="1:1">
      <c r="A4379" s="19">
        <v>6378</v>
      </c>
    </row>
    <row r="4380" spans="1:1">
      <c r="A4380" s="19">
        <v>6379</v>
      </c>
    </row>
    <row r="4381" spans="1:1">
      <c r="A4381" s="19">
        <v>6380</v>
      </c>
    </row>
    <row r="4382" spans="1:1">
      <c r="A4382" s="19">
        <v>6381</v>
      </c>
    </row>
    <row r="4383" spans="1:1">
      <c r="A4383" s="19">
        <v>6382</v>
      </c>
    </row>
    <row r="4384" spans="1:1">
      <c r="A4384" s="19">
        <v>6383</v>
      </c>
    </row>
    <row r="4385" spans="1:1">
      <c r="A4385" s="19">
        <v>6384</v>
      </c>
    </row>
    <row r="4386" spans="1:1">
      <c r="A4386" s="19">
        <v>6385</v>
      </c>
    </row>
    <row r="4387" spans="1:1">
      <c r="A4387" s="19">
        <v>6386</v>
      </c>
    </row>
    <row r="4388" spans="1:1">
      <c r="A4388" s="19">
        <v>6387</v>
      </c>
    </row>
    <row r="4389" spans="1:1">
      <c r="A4389" s="19">
        <v>6388</v>
      </c>
    </row>
    <row r="4390" spans="1:1">
      <c r="A4390" s="19">
        <v>6389</v>
      </c>
    </row>
    <row r="4391" spans="1:1">
      <c r="A4391" s="19">
        <v>6390</v>
      </c>
    </row>
    <row r="4392" spans="1:1">
      <c r="A4392" s="19">
        <v>6391</v>
      </c>
    </row>
    <row r="4393" spans="1:1">
      <c r="A4393" s="19">
        <v>6392</v>
      </c>
    </row>
    <row r="4394" spans="1:1">
      <c r="A4394" s="19">
        <v>6393</v>
      </c>
    </row>
    <row r="4395" spans="1:1">
      <c r="A4395" s="19">
        <v>6394</v>
      </c>
    </row>
    <row r="4396" spans="1:1">
      <c r="A4396" s="19">
        <v>6395</v>
      </c>
    </row>
    <row r="4397" spans="1:1">
      <c r="A4397" s="19">
        <v>6396</v>
      </c>
    </row>
    <row r="4398" spans="1:1">
      <c r="A4398" s="19">
        <v>6397</v>
      </c>
    </row>
    <row r="4399" spans="1:1">
      <c r="A4399" s="19">
        <v>6398</v>
      </c>
    </row>
    <row r="4400" spans="1:1">
      <c r="A4400" s="19">
        <v>6399</v>
      </c>
    </row>
    <row r="4401" spans="1:1">
      <c r="A4401" s="19">
        <v>6400</v>
      </c>
    </row>
    <row r="4402" spans="1:1">
      <c r="A4402" s="19">
        <v>6401</v>
      </c>
    </row>
    <row r="4403" spans="1:1">
      <c r="A4403" s="19">
        <v>6402</v>
      </c>
    </row>
    <row r="4404" spans="1:1">
      <c r="A4404" s="19">
        <v>6403</v>
      </c>
    </row>
    <row r="4405" spans="1:1">
      <c r="A4405" s="19">
        <v>6404</v>
      </c>
    </row>
    <row r="4406" spans="1:1">
      <c r="A4406" s="19">
        <v>6405</v>
      </c>
    </row>
    <row r="4407" spans="1:1">
      <c r="A4407" s="19">
        <v>6406</v>
      </c>
    </row>
    <row r="4408" spans="1:1">
      <c r="A4408" s="19">
        <v>6407</v>
      </c>
    </row>
    <row r="4409" spans="1:1">
      <c r="A4409" s="19">
        <v>6408</v>
      </c>
    </row>
    <row r="4410" spans="1:1">
      <c r="A4410" s="19">
        <v>6409</v>
      </c>
    </row>
    <row r="4411" spans="1:1">
      <c r="A4411" s="19">
        <v>6410</v>
      </c>
    </row>
    <row r="4412" spans="1:1">
      <c r="A4412" s="19">
        <v>6411</v>
      </c>
    </row>
    <row r="4413" spans="1:1">
      <c r="A4413" s="19">
        <v>6412</v>
      </c>
    </row>
    <row r="4414" spans="1:1">
      <c r="A4414" s="19">
        <v>6413</v>
      </c>
    </row>
    <row r="4415" spans="1:1">
      <c r="A4415" s="19">
        <v>6414</v>
      </c>
    </row>
    <row r="4416" spans="1:1">
      <c r="A4416" s="19">
        <v>6415</v>
      </c>
    </row>
    <row r="4417" spans="1:1">
      <c r="A4417" s="19">
        <v>6416</v>
      </c>
    </row>
    <row r="4418" spans="1:1">
      <c r="A4418" s="19">
        <v>6417</v>
      </c>
    </row>
    <row r="4419" spans="1:1">
      <c r="A4419" s="19">
        <v>6418</v>
      </c>
    </row>
    <row r="4420" spans="1:1">
      <c r="A4420" s="19">
        <v>6419</v>
      </c>
    </row>
    <row r="4421" spans="1:1">
      <c r="A4421" s="19">
        <v>6420</v>
      </c>
    </row>
    <row r="4422" spans="1:1">
      <c r="A4422" s="19">
        <v>6421</v>
      </c>
    </row>
    <row r="4423" spans="1:1">
      <c r="A4423" s="19">
        <v>6422</v>
      </c>
    </row>
    <row r="4424" spans="1:1">
      <c r="A4424" s="19">
        <v>6423</v>
      </c>
    </row>
    <row r="4425" spans="1:1">
      <c r="A4425" s="19">
        <v>6424</v>
      </c>
    </row>
    <row r="4426" spans="1:1">
      <c r="A4426" s="19">
        <v>6425</v>
      </c>
    </row>
    <row r="4427" spans="1:1">
      <c r="A4427" s="19">
        <v>6426</v>
      </c>
    </row>
    <row r="4428" spans="1:1">
      <c r="A4428" s="19">
        <v>6427</v>
      </c>
    </row>
    <row r="4429" spans="1:1">
      <c r="A4429" s="19">
        <v>6428</v>
      </c>
    </row>
    <row r="4430" spans="1:1">
      <c r="A4430" s="19">
        <v>6429</v>
      </c>
    </row>
    <row r="4431" spans="1:1">
      <c r="A4431" s="19">
        <v>6430</v>
      </c>
    </row>
    <row r="4432" spans="1:1">
      <c r="A4432" s="19">
        <v>6431</v>
      </c>
    </row>
    <row r="4433" spans="1:1">
      <c r="A4433" s="19">
        <v>6432</v>
      </c>
    </row>
    <row r="4434" spans="1:1">
      <c r="A4434" s="19">
        <v>6433</v>
      </c>
    </row>
    <row r="4435" spans="1:1">
      <c r="A4435" s="19">
        <v>6434</v>
      </c>
    </row>
    <row r="4436" spans="1:1">
      <c r="A4436" s="19">
        <v>6435</v>
      </c>
    </row>
    <row r="4437" spans="1:1">
      <c r="A4437" s="19">
        <v>6436</v>
      </c>
    </row>
    <row r="4438" spans="1:1">
      <c r="A4438" s="19">
        <v>6437</v>
      </c>
    </row>
    <row r="4439" spans="1:1">
      <c r="A4439" s="19">
        <v>6438</v>
      </c>
    </row>
    <row r="4440" spans="1:1">
      <c r="A4440" s="19">
        <v>6439</v>
      </c>
    </row>
    <row r="4441" spans="1:1">
      <c r="A4441" s="19">
        <v>6440</v>
      </c>
    </row>
    <row r="4442" spans="1:1">
      <c r="A4442" s="19">
        <v>6441</v>
      </c>
    </row>
    <row r="4443" spans="1:1">
      <c r="A4443" s="19">
        <v>6442</v>
      </c>
    </row>
    <row r="4444" spans="1:1">
      <c r="A4444" s="19">
        <v>6443</v>
      </c>
    </row>
    <row r="4445" spans="1:1">
      <c r="A4445" s="19">
        <v>6444</v>
      </c>
    </row>
    <row r="4446" spans="1:1">
      <c r="A4446" s="19">
        <v>6445</v>
      </c>
    </row>
    <row r="4447" spans="1:1">
      <c r="A4447" s="19">
        <v>6446</v>
      </c>
    </row>
    <row r="4448" spans="1:1">
      <c r="A4448" s="19">
        <v>6447</v>
      </c>
    </row>
    <row r="4449" spans="1:1">
      <c r="A4449" s="19">
        <v>6448</v>
      </c>
    </row>
    <row r="4450" spans="1:1">
      <c r="A4450" s="19">
        <v>6449</v>
      </c>
    </row>
    <row r="4451" spans="1:1">
      <c r="A4451" s="19">
        <v>6450</v>
      </c>
    </row>
    <row r="4452" spans="1:1">
      <c r="A4452" s="19">
        <v>6451</v>
      </c>
    </row>
    <row r="4453" spans="1:1">
      <c r="A4453" s="19">
        <v>6452</v>
      </c>
    </row>
    <row r="4454" spans="1:1">
      <c r="A4454" s="19">
        <v>6453</v>
      </c>
    </row>
    <row r="4455" spans="1:1">
      <c r="A4455" s="19">
        <v>6454</v>
      </c>
    </row>
    <row r="4456" spans="1:1">
      <c r="A4456" s="19">
        <v>6455</v>
      </c>
    </row>
    <row r="4457" spans="1:1">
      <c r="A4457" s="19">
        <v>6456</v>
      </c>
    </row>
    <row r="4458" spans="1:1">
      <c r="A4458" s="19">
        <v>6457</v>
      </c>
    </row>
    <row r="4459" spans="1:1">
      <c r="A4459" s="19">
        <v>6458</v>
      </c>
    </row>
    <row r="4460" spans="1:1">
      <c r="A4460" s="19">
        <v>6459</v>
      </c>
    </row>
    <row r="4461" spans="1:1">
      <c r="A4461" s="19">
        <v>6460</v>
      </c>
    </row>
    <row r="4462" spans="1:1">
      <c r="A4462" s="19">
        <v>6461</v>
      </c>
    </row>
    <row r="4463" spans="1:1">
      <c r="A4463" s="19">
        <v>6462</v>
      </c>
    </row>
    <row r="4464" spans="1:1">
      <c r="A4464" s="19">
        <v>6463</v>
      </c>
    </row>
    <row r="4465" spans="1:1">
      <c r="A4465" s="19">
        <v>6464</v>
      </c>
    </row>
    <row r="4466" spans="1:1">
      <c r="A4466" s="19">
        <v>6465</v>
      </c>
    </row>
    <row r="4467" spans="1:1">
      <c r="A4467" s="19">
        <v>6466</v>
      </c>
    </row>
    <row r="4468" spans="1:1">
      <c r="A4468" s="19">
        <v>6467</v>
      </c>
    </row>
    <row r="4469" spans="1:1">
      <c r="A4469" s="19">
        <v>6468</v>
      </c>
    </row>
    <row r="4470" spans="1:1">
      <c r="A4470" s="19">
        <v>6469</v>
      </c>
    </row>
    <row r="4471" spans="1:1">
      <c r="A4471" s="19">
        <v>6470</v>
      </c>
    </row>
    <row r="4472" spans="1:1">
      <c r="A4472" s="19">
        <v>6471</v>
      </c>
    </row>
    <row r="4473" spans="1:1">
      <c r="A4473" s="19">
        <v>6472</v>
      </c>
    </row>
    <row r="4474" spans="1:1">
      <c r="A4474" s="19">
        <v>6473</v>
      </c>
    </row>
    <row r="4475" spans="1:1">
      <c r="A4475" s="19">
        <v>6474</v>
      </c>
    </row>
    <row r="4476" spans="1:1">
      <c r="A4476" s="19">
        <v>6475</v>
      </c>
    </row>
    <row r="4477" spans="1:1">
      <c r="A4477" s="19">
        <v>6476</v>
      </c>
    </row>
    <row r="4478" spans="1:1">
      <c r="A4478" s="19">
        <v>6477</v>
      </c>
    </row>
    <row r="4479" spans="1:1">
      <c r="A4479" s="19">
        <v>6478</v>
      </c>
    </row>
    <row r="4480" spans="1:1">
      <c r="A4480" s="19">
        <v>6479</v>
      </c>
    </row>
    <row r="4481" spans="1:1">
      <c r="A4481" s="19">
        <v>6480</v>
      </c>
    </row>
    <row r="4482" spans="1:1">
      <c r="A4482" s="19">
        <v>6481</v>
      </c>
    </row>
    <row r="4483" spans="1:1">
      <c r="A4483" s="19">
        <v>6482</v>
      </c>
    </row>
    <row r="4484" spans="1:1">
      <c r="A4484" s="19">
        <v>6483</v>
      </c>
    </row>
    <row r="4485" spans="1:1">
      <c r="A4485" s="19">
        <v>6484</v>
      </c>
    </row>
    <row r="4486" spans="1:1">
      <c r="A4486" s="19">
        <v>6485</v>
      </c>
    </row>
    <row r="4487" spans="1:1">
      <c r="A4487" s="19">
        <v>6486</v>
      </c>
    </row>
    <row r="4488" spans="1:1">
      <c r="A4488" s="19">
        <v>6487</v>
      </c>
    </row>
    <row r="4489" spans="1:1">
      <c r="A4489" s="19">
        <v>6488</v>
      </c>
    </row>
    <row r="4490" spans="1:1">
      <c r="A4490" s="19">
        <v>6489</v>
      </c>
    </row>
    <row r="4491" spans="1:1">
      <c r="A4491" s="19">
        <v>6490</v>
      </c>
    </row>
    <row r="4492" spans="1:1">
      <c r="A4492" s="19">
        <v>6491</v>
      </c>
    </row>
    <row r="4493" spans="1:1">
      <c r="A4493" s="19">
        <v>6492</v>
      </c>
    </row>
    <row r="4494" spans="1:1">
      <c r="A4494" s="19">
        <v>6493</v>
      </c>
    </row>
    <row r="4495" spans="1:1">
      <c r="A4495" s="19">
        <v>6494</v>
      </c>
    </row>
    <row r="4496" spans="1:1">
      <c r="A4496" s="19">
        <v>6495</v>
      </c>
    </row>
    <row r="4497" spans="1:1">
      <c r="A4497" s="19">
        <v>6496</v>
      </c>
    </row>
    <row r="4498" spans="1:1">
      <c r="A4498" s="19">
        <v>6497</v>
      </c>
    </row>
    <row r="4499" spans="1:1">
      <c r="A4499" s="19">
        <v>6498</v>
      </c>
    </row>
    <row r="4500" spans="1:1">
      <c r="A4500" s="19">
        <v>6499</v>
      </c>
    </row>
    <row r="4501" spans="1:1">
      <c r="A4501" s="19">
        <v>6500</v>
      </c>
    </row>
    <row r="4502" spans="1:1">
      <c r="A4502" s="19">
        <v>6501</v>
      </c>
    </row>
    <row r="4503" spans="1:1">
      <c r="A4503" s="19">
        <v>6502</v>
      </c>
    </row>
    <row r="4504" spans="1:1">
      <c r="A4504" s="19">
        <v>6503</v>
      </c>
    </row>
    <row r="4505" spans="1:1">
      <c r="A4505" s="19">
        <v>6504</v>
      </c>
    </row>
    <row r="4506" spans="1:1">
      <c r="A4506" s="19">
        <v>6505</v>
      </c>
    </row>
    <row r="4507" spans="1:1">
      <c r="A4507" s="19">
        <v>6506</v>
      </c>
    </row>
    <row r="4508" spans="1:1">
      <c r="A4508" s="19">
        <v>6507</v>
      </c>
    </row>
    <row r="4509" spans="1:1">
      <c r="A4509" s="19">
        <v>6508</v>
      </c>
    </row>
    <row r="4510" spans="1:1">
      <c r="A4510" s="19">
        <v>6509</v>
      </c>
    </row>
    <row r="4511" spans="1:1">
      <c r="A4511" s="19">
        <v>6510</v>
      </c>
    </row>
    <row r="4512" spans="1:1">
      <c r="A4512" s="19">
        <v>6511</v>
      </c>
    </row>
    <row r="4513" spans="1:1">
      <c r="A4513" s="19">
        <v>6512</v>
      </c>
    </row>
    <row r="4514" spans="1:1">
      <c r="A4514" s="19">
        <v>6513</v>
      </c>
    </row>
    <row r="4515" spans="1:1">
      <c r="A4515" s="19">
        <v>6514</v>
      </c>
    </row>
    <row r="4516" spans="1:1">
      <c r="A4516" s="19">
        <v>6515</v>
      </c>
    </row>
    <row r="4517" spans="1:1">
      <c r="A4517" s="19">
        <v>6516</v>
      </c>
    </row>
    <row r="4518" spans="1:1">
      <c r="A4518" s="19">
        <v>6517</v>
      </c>
    </row>
    <row r="4519" spans="1:1">
      <c r="A4519" s="19">
        <v>6518</v>
      </c>
    </row>
    <row r="4520" spans="1:1">
      <c r="A4520" s="19">
        <v>6519</v>
      </c>
    </row>
    <row r="4521" spans="1:1">
      <c r="A4521" s="19">
        <v>6520</v>
      </c>
    </row>
    <row r="4522" spans="1:1">
      <c r="A4522" s="19">
        <v>6521</v>
      </c>
    </row>
    <row r="4523" spans="1:1">
      <c r="A4523" s="19">
        <v>6522</v>
      </c>
    </row>
    <row r="4524" spans="1:1">
      <c r="A4524" s="19">
        <v>6523</v>
      </c>
    </row>
    <row r="4525" spans="1:1">
      <c r="A4525" s="19">
        <v>6524</v>
      </c>
    </row>
    <row r="4526" spans="1:1">
      <c r="A4526" s="19">
        <v>6525</v>
      </c>
    </row>
    <row r="4527" spans="1:1">
      <c r="A4527" s="19">
        <v>6526</v>
      </c>
    </row>
    <row r="4528" spans="1:1">
      <c r="A4528" s="19">
        <v>6527</v>
      </c>
    </row>
    <row r="4529" spans="1:1">
      <c r="A4529" s="19">
        <v>6528</v>
      </c>
    </row>
    <row r="4530" spans="1:1">
      <c r="A4530" s="19">
        <v>6529</v>
      </c>
    </row>
    <row r="4531" spans="1:1">
      <c r="A4531" s="19">
        <v>6530</v>
      </c>
    </row>
    <row r="4532" spans="1:1">
      <c r="A4532" s="19">
        <v>6531</v>
      </c>
    </row>
    <row r="4533" spans="1:1">
      <c r="A4533" s="19">
        <v>6532</v>
      </c>
    </row>
    <row r="4534" spans="1:1">
      <c r="A4534" s="19">
        <v>6533</v>
      </c>
    </row>
    <row r="4535" spans="1:1">
      <c r="A4535" s="19">
        <v>6534</v>
      </c>
    </row>
    <row r="4536" spans="1:1">
      <c r="A4536" s="19">
        <v>6535</v>
      </c>
    </row>
    <row r="4537" spans="1:1">
      <c r="A4537" s="19">
        <v>6536</v>
      </c>
    </row>
    <row r="4538" spans="1:1">
      <c r="A4538" s="19">
        <v>6537</v>
      </c>
    </row>
    <row r="4539" spans="1:1">
      <c r="A4539" s="19">
        <v>6538</v>
      </c>
    </row>
    <row r="4540" spans="1:1">
      <c r="A4540" s="19">
        <v>6539</v>
      </c>
    </row>
    <row r="4541" spans="1:1">
      <c r="A4541" s="19">
        <v>6540</v>
      </c>
    </row>
    <row r="4542" spans="1:1">
      <c r="A4542" s="19">
        <v>6541</v>
      </c>
    </row>
    <row r="4543" spans="1:1">
      <c r="A4543" s="19">
        <v>6542</v>
      </c>
    </row>
    <row r="4544" spans="1:1">
      <c r="A4544" s="19">
        <v>6543</v>
      </c>
    </row>
    <row r="4545" spans="1:1">
      <c r="A4545" s="19">
        <v>6544</v>
      </c>
    </row>
    <row r="4546" spans="1:1">
      <c r="A4546" s="19">
        <v>6545</v>
      </c>
    </row>
    <row r="4547" spans="1:1">
      <c r="A4547" s="19">
        <v>6546</v>
      </c>
    </row>
    <row r="4548" spans="1:1">
      <c r="A4548" s="19">
        <v>6547</v>
      </c>
    </row>
    <row r="4549" spans="1:1">
      <c r="A4549" s="19">
        <v>6548</v>
      </c>
    </row>
    <row r="4550" spans="1:1">
      <c r="A4550" s="19">
        <v>6549</v>
      </c>
    </row>
    <row r="4551" spans="1:1">
      <c r="A4551" s="19">
        <v>6550</v>
      </c>
    </row>
    <row r="4552" spans="1:1">
      <c r="A4552" s="19">
        <v>6551</v>
      </c>
    </row>
    <row r="4553" spans="1:1">
      <c r="A4553" s="19">
        <v>6552</v>
      </c>
    </row>
    <row r="4554" spans="1:1">
      <c r="A4554" s="19">
        <v>6553</v>
      </c>
    </row>
    <row r="4555" spans="1:1">
      <c r="A4555" s="19">
        <v>6554</v>
      </c>
    </row>
    <row r="4556" spans="1:1">
      <c r="A4556" s="19">
        <v>6555</v>
      </c>
    </row>
    <row r="4557" spans="1:1">
      <c r="A4557" s="19">
        <v>6556</v>
      </c>
    </row>
    <row r="4558" spans="1:1">
      <c r="A4558" s="19">
        <v>6557</v>
      </c>
    </row>
    <row r="4559" spans="1:1">
      <c r="A4559" s="19">
        <v>6558</v>
      </c>
    </row>
    <row r="4560" spans="1:1">
      <c r="A4560" s="19">
        <v>6559</v>
      </c>
    </row>
    <row r="4561" spans="1:1">
      <c r="A4561" s="19">
        <v>6560</v>
      </c>
    </row>
    <row r="4562" spans="1:1">
      <c r="A4562" s="19">
        <v>6561</v>
      </c>
    </row>
    <row r="4563" spans="1:1">
      <c r="A4563" s="19">
        <v>6562</v>
      </c>
    </row>
    <row r="4564" spans="1:1">
      <c r="A4564" s="19">
        <v>6563</v>
      </c>
    </row>
    <row r="4565" spans="1:1">
      <c r="A4565" s="19">
        <v>6564</v>
      </c>
    </row>
    <row r="4566" spans="1:1">
      <c r="A4566" s="19">
        <v>6565</v>
      </c>
    </row>
    <row r="4567" spans="1:1">
      <c r="A4567" s="19">
        <v>6566</v>
      </c>
    </row>
    <row r="4568" spans="1:1">
      <c r="A4568" s="19">
        <v>6567</v>
      </c>
    </row>
    <row r="4569" spans="1:1">
      <c r="A4569" s="19">
        <v>6568</v>
      </c>
    </row>
    <row r="4570" spans="1:1">
      <c r="A4570" s="19">
        <v>6569</v>
      </c>
    </row>
    <row r="4571" spans="1:1">
      <c r="A4571" s="19">
        <v>6570</v>
      </c>
    </row>
    <row r="4572" spans="1:1">
      <c r="A4572" s="19">
        <v>6571</v>
      </c>
    </row>
    <row r="4573" spans="1:1">
      <c r="A4573" s="19">
        <v>6572</v>
      </c>
    </row>
    <row r="4574" spans="1:1">
      <c r="A4574" s="19">
        <v>6573</v>
      </c>
    </row>
    <row r="4575" spans="1:1">
      <c r="A4575" s="19">
        <v>6574</v>
      </c>
    </row>
    <row r="4576" spans="1:1">
      <c r="A4576" s="19">
        <v>6575</v>
      </c>
    </row>
    <row r="4577" spans="1:1">
      <c r="A4577" s="19">
        <v>6576</v>
      </c>
    </row>
    <row r="4578" spans="1:1">
      <c r="A4578" s="19">
        <v>6577</v>
      </c>
    </row>
    <row r="4579" spans="1:1">
      <c r="A4579" s="19">
        <v>6578</v>
      </c>
    </row>
    <row r="4580" spans="1:1">
      <c r="A4580" s="19">
        <v>6579</v>
      </c>
    </row>
    <row r="4581" spans="1:1">
      <c r="A4581" s="19">
        <v>6580</v>
      </c>
    </row>
    <row r="4582" spans="1:1">
      <c r="A4582" s="19">
        <v>6581</v>
      </c>
    </row>
    <row r="4583" spans="1:1">
      <c r="A4583" s="19">
        <v>6582</v>
      </c>
    </row>
    <row r="4584" spans="1:1">
      <c r="A4584" s="19">
        <v>6583</v>
      </c>
    </row>
    <row r="4585" spans="1:1">
      <c r="A4585" s="19">
        <v>6584</v>
      </c>
    </row>
    <row r="4586" spans="1:1">
      <c r="A4586" s="19">
        <v>6585</v>
      </c>
    </row>
    <row r="4587" spans="1:1">
      <c r="A4587" s="19">
        <v>6586</v>
      </c>
    </row>
    <row r="4588" spans="1:1">
      <c r="A4588" s="19">
        <v>6587</v>
      </c>
    </row>
    <row r="4589" spans="1:1">
      <c r="A4589" s="19">
        <v>6588</v>
      </c>
    </row>
    <row r="4590" spans="1:1">
      <c r="A4590" s="19">
        <v>6589</v>
      </c>
    </row>
    <row r="4591" spans="1:1">
      <c r="A4591" s="19">
        <v>6590</v>
      </c>
    </row>
    <row r="4592" spans="1:1">
      <c r="A4592" s="19">
        <v>6591</v>
      </c>
    </row>
    <row r="4593" spans="1:1">
      <c r="A4593" s="19">
        <v>6592</v>
      </c>
    </row>
    <row r="4594" spans="1:1">
      <c r="A4594" s="19">
        <v>6593</v>
      </c>
    </row>
    <row r="4595" spans="1:1">
      <c r="A4595" s="19">
        <v>6594</v>
      </c>
    </row>
    <row r="4596" spans="1:1">
      <c r="A4596" s="19">
        <v>6595</v>
      </c>
    </row>
    <row r="4597" spans="1:1">
      <c r="A4597" s="19">
        <v>6596</v>
      </c>
    </row>
    <row r="4598" spans="1:1">
      <c r="A4598" s="19">
        <v>6597</v>
      </c>
    </row>
    <row r="4599" spans="1:1">
      <c r="A4599" s="19">
        <v>6598</v>
      </c>
    </row>
    <row r="4600" spans="1:1">
      <c r="A4600" s="19">
        <v>6599</v>
      </c>
    </row>
    <row r="4601" spans="1:1">
      <c r="A4601" s="19">
        <v>6600</v>
      </c>
    </row>
    <row r="4602" spans="1:1">
      <c r="A4602" s="19">
        <v>6601</v>
      </c>
    </row>
    <row r="4603" spans="1:1">
      <c r="A4603" s="19">
        <v>6602</v>
      </c>
    </row>
    <row r="4604" spans="1:1">
      <c r="A4604" s="19">
        <v>6603</v>
      </c>
    </row>
    <row r="4605" spans="1:1">
      <c r="A4605" s="19">
        <v>6604</v>
      </c>
    </row>
    <row r="4606" spans="1:1">
      <c r="A4606" s="19">
        <v>6605</v>
      </c>
    </row>
    <row r="4607" spans="1:1">
      <c r="A4607" s="19">
        <v>6606</v>
      </c>
    </row>
    <row r="4608" spans="1:1">
      <c r="A4608" s="19">
        <v>6607</v>
      </c>
    </row>
    <row r="4609" spans="1:1">
      <c r="A4609" s="19">
        <v>6608</v>
      </c>
    </row>
    <row r="4610" spans="1:1">
      <c r="A4610" s="19">
        <v>6609</v>
      </c>
    </row>
    <row r="4611" spans="1:1">
      <c r="A4611" s="19">
        <v>6610</v>
      </c>
    </row>
    <row r="4612" spans="1:1">
      <c r="A4612" s="19">
        <v>6611</v>
      </c>
    </row>
    <row r="4613" spans="1:1">
      <c r="A4613" s="19">
        <v>6612</v>
      </c>
    </row>
    <row r="4614" spans="1:1">
      <c r="A4614" s="19">
        <v>6613</v>
      </c>
    </row>
    <row r="4615" spans="1:1">
      <c r="A4615" s="19">
        <v>6614</v>
      </c>
    </row>
    <row r="4616" spans="1:1">
      <c r="A4616" s="19">
        <v>6615</v>
      </c>
    </row>
    <row r="4617" spans="1:1">
      <c r="A4617" s="19">
        <v>6616</v>
      </c>
    </row>
    <row r="4618" spans="1:1">
      <c r="A4618" s="19">
        <v>6617</v>
      </c>
    </row>
    <row r="4619" spans="1:1">
      <c r="A4619" s="19">
        <v>6618</v>
      </c>
    </row>
    <row r="4620" spans="1:1">
      <c r="A4620" s="19">
        <v>6619</v>
      </c>
    </row>
    <row r="4621" spans="1:1">
      <c r="A4621" s="19">
        <v>6620</v>
      </c>
    </row>
    <row r="4622" spans="1:1">
      <c r="A4622" s="19">
        <v>6621</v>
      </c>
    </row>
    <row r="4623" spans="1:1">
      <c r="A4623" s="19">
        <v>6622</v>
      </c>
    </row>
    <row r="4624" spans="1:1">
      <c r="A4624" s="19">
        <v>6623</v>
      </c>
    </row>
    <row r="4625" spans="1:1">
      <c r="A4625" s="19">
        <v>6624</v>
      </c>
    </row>
    <row r="4626" spans="1:1">
      <c r="A4626" s="19">
        <v>6625</v>
      </c>
    </row>
    <row r="4627" spans="1:1">
      <c r="A4627" s="19">
        <v>6626</v>
      </c>
    </row>
    <row r="4628" spans="1:1">
      <c r="A4628" s="19">
        <v>6627</v>
      </c>
    </row>
    <row r="4629" spans="1:1">
      <c r="A4629" s="19">
        <v>6628</v>
      </c>
    </row>
    <row r="4630" spans="1:1">
      <c r="A4630" s="19">
        <v>6629</v>
      </c>
    </row>
    <row r="4631" spans="1:1">
      <c r="A4631" s="19">
        <v>6630</v>
      </c>
    </row>
    <row r="4632" spans="1:1">
      <c r="A4632" s="19">
        <v>6631</v>
      </c>
    </row>
    <row r="4633" spans="1:1">
      <c r="A4633" s="19">
        <v>6632</v>
      </c>
    </row>
    <row r="4634" spans="1:1">
      <c r="A4634" s="19">
        <v>6633</v>
      </c>
    </row>
    <row r="4635" spans="1:1">
      <c r="A4635" s="19">
        <v>6634</v>
      </c>
    </row>
    <row r="4636" spans="1:1">
      <c r="A4636" s="19">
        <v>6635</v>
      </c>
    </row>
    <row r="4637" spans="1:1">
      <c r="A4637" s="19">
        <v>6636</v>
      </c>
    </row>
    <row r="4638" spans="1:1">
      <c r="A4638" s="19">
        <v>6637</v>
      </c>
    </row>
    <row r="4639" spans="1:1">
      <c r="A4639" s="19">
        <v>6638</v>
      </c>
    </row>
    <row r="4640" spans="1:1">
      <c r="A4640" s="19">
        <v>6639</v>
      </c>
    </row>
    <row r="4641" spans="1:1">
      <c r="A4641" s="19">
        <v>6640</v>
      </c>
    </row>
    <row r="4642" spans="1:1">
      <c r="A4642" s="19">
        <v>6641</v>
      </c>
    </row>
    <row r="4643" spans="1:1">
      <c r="A4643" s="19">
        <v>6642</v>
      </c>
    </row>
    <row r="4644" spans="1:1">
      <c r="A4644" s="19">
        <v>6643</v>
      </c>
    </row>
    <row r="4645" spans="1:1">
      <c r="A4645" s="19">
        <v>6644</v>
      </c>
    </row>
    <row r="4646" spans="1:1">
      <c r="A4646" s="19">
        <v>6645</v>
      </c>
    </row>
    <row r="4647" spans="1:1">
      <c r="A4647" s="19">
        <v>6646</v>
      </c>
    </row>
    <row r="4648" spans="1:1">
      <c r="A4648" s="19">
        <v>6647</v>
      </c>
    </row>
    <row r="4649" spans="1:1">
      <c r="A4649" s="19">
        <v>6648</v>
      </c>
    </row>
    <row r="4650" spans="1:1">
      <c r="A4650" s="19">
        <v>6649</v>
      </c>
    </row>
    <row r="4651" spans="1:1">
      <c r="A4651" s="19">
        <v>6650</v>
      </c>
    </row>
    <row r="4652" spans="1:1">
      <c r="A4652" s="19">
        <v>6651</v>
      </c>
    </row>
    <row r="4653" spans="1:1">
      <c r="A4653" s="19">
        <v>6652</v>
      </c>
    </row>
    <row r="4654" spans="1:1">
      <c r="A4654" s="19">
        <v>6653</v>
      </c>
    </row>
    <row r="4655" spans="1:1">
      <c r="A4655" s="19">
        <v>6654</v>
      </c>
    </row>
    <row r="4656" spans="1:1">
      <c r="A4656" s="19">
        <v>6655</v>
      </c>
    </row>
    <row r="4657" spans="1:1">
      <c r="A4657" s="19">
        <v>6656</v>
      </c>
    </row>
    <row r="4658" spans="1:1">
      <c r="A4658" s="19">
        <v>6657</v>
      </c>
    </row>
    <row r="4659" spans="1:1">
      <c r="A4659" s="19">
        <v>6658</v>
      </c>
    </row>
    <row r="4660" spans="1:1">
      <c r="A4660" s="19">
        <v>6659</v>
      </c>
    </row>
    <row r="4661" spans="1:1">
      <c r="A4661" s="19">
        <v>6660</v>
      </c>
    </row>
    <row r="4662" spans="1:1">
      <c r="A4662" s="19">
        <v>6661</v>
      </c>
    </row>
    <row r="4663" spans="1:1">
      <c r="A4663" s="19">
        <v>6662</v>
      </c>
    </row>
    <row r="4664" spans="1:1">
      <c r="A4664" s="19">
        <v>6663</v>
      </c>
    </row>
    <row r="4665" spans="1:1">
      <c r="A4665" s="19">
        <v>6664</v>
      </c>
    </row>
    <row r="4666" spans="1:1">
      <c r="A4666" s="19">
        <v>6665</v>
      </c>
    </row>
    <row r="4667" spans="1:1">
      <c r="A4667" s="19">
        <v>6666</v>
      </c>
    </row>
    <row r="4668" spans="1:1">
      <c r="A4668" s="19">
        <v>6667</v>
      </c>
    </row>
  </sheetData>
  <phoneticPr fontId="1"/>
  <pageMargins left="0.7" right="0.7" top="0.75" bottom="0.75" header="0.3" footer="0.3"/>
  <pageSetup paperSize="9"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N402"/>
  <sheetViews>
    <sheetView topLeftCell="A21" workbookViewId="0">
      <selection sqref="A1:I3"/>
    </sheetView>
  </sheetViews>
  <sheetFormatPr defaultColWidth="8.875" defaultRowHeight="13.5"/>
  <cols>
    <col min="2" max="2" width="14.125" bestFit="1" customWidth="1"/>
    <col min="3" max="3" width="18.875" bestFit="1" customWidth="1"/>
    <col min="4" max="4" width="10.125" bestFit="1" customWidth="1"/>
    <col min="5" max="5" width="11.875" customWidth="1"/>
    <col min="6" max="6" width="13.625" customWidth="1"/>
    <col min="7" max="7" width="16.375" customWidth="1"/>
    <col min="13" max="14" width="9" hidden="1" customWidth="1"/>
  </cols>
  <sheetData>
    <row r="1" spans="1:14" s="1" customFormat="1">
      <c r="A1" s="836" t="str">
        <f>CONCATENATE('加盟校情報&amp;大会設定'!G5,'加盟校情報&amp;大会設定'!H5,'加盟校情報&amp;大会設定'!I5,'加盟校情報&amp;大会設定'!J5)&amp;"  様式Ⅲ(明細書)"</f>
        <v>第50回東海学生陸上競技秋季選手権大会  様式Ⅲ(明細書)</v>
      </c>
      <c r="B1" s="836"/>
      <c r="C1" s="836"/>
      <c r="D1" s="836"/>
      <c r="E1" s="836"/>
      <c r="F1" s="836"/>
      <c r="G1" s="836"/>
      <c r="H1" s="836"/>
      <c r="I1" s="836"/>
    </row>
    <row r="2" spans="1:14" s="1" customFormat="1">
      <c r="A2" s="836"/>
      <c r="B2" s="836"/>
      <c r="C2" s="836"/>
      <c r="D2" s="836"/>
      <c r="E2" s="836"/>
      <c r="F2" s="836"/>
      <c r="G2" s="836"/>
      <c r="H2" s="836"/>
      <c r="I2" s="836"/>
    </row>
    <row r="3" spans="1:14" s="1" customFormat="1">
      <c r="A3" s="836"/>
      <c r="B3" s="836"/>
      <c r="C3" s="836"/>
      <c r="D3" s="836"/>
      <c r="E3" s="836"/>
      <c r="F3" s="836"/>
      <c r="G3" s="836"/>
      <c r="H3" s="836"/>
      <c r="I3" s="836"/>
      <c r="M3" s="1">
        <v>1</v>
      </c>
      <c r="N3" s="1">
        <v>5000</v>
      </c>
    </row>
    <row r="4" spans="1:14" s="1" customFormat="1" ht="18.75">
      <c r="A4" s="4"/>
      <c r="B4" s="4"/>
      <c r="C4" s="4"/>
      <c r="D4" s="4"/>
      <c r="E4" s="4"/>
      <c r="F4" s="4"/>
      <c r="G4" s="4"/>
      <c r="H4" s="4"/>
      <c r="I4" s="4"/>
      <c r="M4" s="1">
        <v>2</v>
      </c>
      <c r="N4" s="1">
        <v>5000</v>
      </c>
    </row>
    <row r="5" spans="1:14" s="1" customFormat="1" ht="18.75">
      <c r="A5" s="4"/>
      <c r="B5" s="3" t="s">
        <v>1</v>
      </c>
      <c r="C5" s="837" t="str">
        <f>IF(基本情報登録!D8&gt;0,基本情報登録!D8,"")</f>
        <v/>
      </c>
      <c r="D5" s="837"/>
      <c r="E5" s="837"/>
      <c r="F5" s="837"/>
      <c r="G5" s="837"/>
      <c r="H5" s="4"/>
      <c r="I5" s="4"/>
      <c r="M5" s="1">
        <v>3</v>
      </c>
      <c r="N5" s="1">
        <v>5000</v>
      </c>
    </row>
    <row r="6" spans="1:14" s="1" customFormat="1" ht="18.75">
      <c r="A6" s="4"/>
      <c r="B6" s="3"/>
      <c r="C6" s="4"/>
      <c r="D6" s="4"/>
      <c r="E6" s="4"/>
      <c r="F6" s="4"/>
      <c r="G6" s="4"/>
      <c r="H6" s="4"/>
      <c r="I6" s="4"/>
      <c r="M6" s="1">
        <v>4</v>
      </c>
      <c r="N6" s="1">
        <v>5000</v>
      </c>
    </row>
    <row r="7" spans="1:14" s="1" customFormat="1" ht="18.75">
      <c r="A7" s="4"/>
      <c r="B7" s="3" t="s">
        <v>2036</v>
      </c>
      <c r="C7" s="837" t="str">
        <f>IF(基本情報登録!D25&gt;0,基本情報登録!D25,"")</f>
        <v/>
      </c>
      <c r="D7" s="837"/>
      <c r="E7" s="837"/>
      <c r="F7" s="837"/>
      <c r="G7" s="837"/>
      <c r="H7" s="4"/>
      <c r="I7" s="4"/>
      <c r="M7" s="1">
        <v>5</v>
      </c>
      <c r="N7" s="1">
        <v>5000</v>
      </c>
    </row>
    <row r="8" spans="1:14" s="1" customFormat="1" ht="18.75">
      <c r="A8" s="4"/>
      <c r="B8" s="3"/>
      <c r="C8" s="4"/>
      <c r="D8" s="4"/>
      <c r="E8" s="4"/>
      <c r="F8" s="4"/>
      <c r="G8" s="4"/>
      <c r="H8" s="4"/>
      <c r="I8" s="4"/>
      <c r="M8" s="1">
        <v>6</v>
      </c>
      <c r="N8" s="1">
        <v>10000</v>
      </c>
    </row>
    <row r="9" spans="1:14" s="1" customFormat="1" ht="18.75" hidden="1">
      <c r="A9" s="4"/>
      <c r="B9" s="3" t="s">
        <v>7</v>
      </c>
      <c r="C9" s="837" t="str">
        <f>IF(基本情報登録!D18&gt;0,基本情報登録!D18,"")</f>
        <v/>
      </c>
      <c r="D9" s="837"/>
      <c r="E9" s="837"/>
      <c r="F9" s="837"/>
      <c r="G9" s="837"/>
      <c r="H9" s="4"/>
      <c r="I9" s="4"/>
      <c r="M9" s="1">
        <v>7</v>
      </c>
      <c r="N9" s="1">
        <v>10000</v>
      </c>
    </row>
    <row r="10" spans="1:14" s="1" customFormat="1" ht="18.75">
      <c r="A10" s="4"/>
      <c r="B10" s="3"/>
      <c r="C10" s="4"/>
      <c r="D10" s="4"/>
      <c r="E10" s="4"/>
      <c r="F10" s="4"/>
      <c r="G10" s="4"/>
      <c r="H10" s="4"/>
      <c r="I10" s="4"/>
      <c r="M10" s="1">
        <v>8</v>
      </c>
      <c r="N10" s="1">
        <v>10000</v>
      </c>
    </row>
    <row r="11" spans="1:14" s="1" customFormat="1" ht="18.75">
      <c r="A11" s="4"/>
      <c r="B11" s="3" t="str">
        <f>基本情報登録!B27</f>
        <v>電話番号</v>
      </c>
      <c r="C11" s="837" t="str">
        <f>IF(基本情報登録!D27&gt;0,基本情報登録!D27,"")</f>
        <v/>
      </c>
      <c r="D11" s="837"/>
      <c r="E11" s="837"/>
      <c r="F11" s="837"/>
      <c r="G11" s="837"/>
      <c r="H11" s="4"/>
      <c r="I11" s="4"/>
      <c r="M11" s="1">
        <v>9</v>
      </c>
      <c r="N11" s="1">
        <v>10000</v>
      </c>
    </row>
    <row r="12" spans="1:14" s="1" customFormat="1" ht="18.75">
      <c r="A12" s="4"/>
      <c r="B12" s="4"/>
      <c r="C12" s="4"/>
      <c r="D12" s="4"/>
      <c r="E12" s="4"/>
      <c r="F12" s="4"/>
      <c r="G12" s="4"/>
      <c r="H12" s="4"/>
      <c r="I12" s="4"/>
      <c r="M12" s="1">
        <v>10</v>
      </c>
      <c r="N12" s="1">
        <v>10000</v>
      </c>
    </row>
    <row r="13" spans="1:14" s="1" customFormat="1" ht="18.75">
      <c r="A13" s="4"/>
      <c r="B13" s="4"/>
      <c r="C13" s="806" t="s">
        <v>1242</v>
      </c>
      <c r="D13" s="806"/>
      <c r="E13" s="806"/>
      <c r="F13" s="806"/>
      <c r="G13" s="806"/>
      <c r="H13" s="4"/>
      <c r="I13" s="4"/>
      <c r="M13" s="1">
        <v>11</v>
      </c>
      <c r="N13" s="1">
        <v>10000</v>
      </c>
    </row>
    <row r="14" spans="1:14" s="1" customFormat="1" ht="19.5" thickBot="1">
      <c r="A14" s="4"/>
      <c r="B14" s="3"/>
      <c r="C14" s="693"/>
      <c r="D14" s="693"/>
      <c r="E14" s="693"/>
      <c r="F14" s="693"/>
      <c r="G14" s="693"/>
      <c r="H14" s="4"/>
      <c r="I14" s="4"/>
      <c r="M14" s="1">
        <v>12</v>
      </c>
      <c r="N14" s="1">
        <v>10000</v>
      </c>
    </row>
    <row r="15" spans="1:14" s="1" customFormat="1" ht="19.5" thickBot="1">
      <c r="A15" s="4"/>
      <c r="B15" s="4"/>
      <c r="C15" s="815" t="s">
        <v>1243</v>
      </c>
      <c r="D15" s="816"/>
      <c r="E15" s="816"/>
      <c r="F15" s="816"/>
      <c r="G15" s="817"/>
      <c r="H15" s="4"/>
      <c r="I15" s="4"/>
      <c r="M15" s="1">
        <v>13</v>
      </c>
      <c r="N15" s="1">
        <v>10000</v>
      </c>
    </row>
    <row r="16" spans="1:14" s="1" customFormat="1" ht="19.5" thickBot="1">
      <c r="A16" s="4"/>
      <c r="B16" s="4"/>
      <c r="C16" s="33" t="s">
        <v>1250</v>
      </c>
      <c r="D16" s="39">
        <v>1500</v>
      </c>
      <c r="E16" s="40" t="s">
        <v>1244</v>
      </c>
      <c r="F16" s="41">
        <f>'様式Ⅰ(男子)'!T7</f>
        <v>0</v>
      </c>
      <c r="G16" s="46">
        <f>D16*F16</f>
        <v>0</v>
      </c>
      <c r="H16" s="4"/>
      <c r="I16" s="4"/>
      <c r="M16" s="1">
        <v>14</v>
      </c>
      <c r="N16" s="1">
        <v>10000</v>
      </c>
    </row>
    <row r="17" spans="1:14" s="1" customFormat="1" ht="20.25" thickTop="1" thickBot="1">
      <c r="A17" s="4"/>
      <c r="B17" s="4"/>
      <c r="C17" s="42" t="s">
        <v>1245</v>
      </c>
      <c r="D17" s="43">
        <v>2000</v>
      </c>
      <c r="E17" s="44" t="s">
        <v>1244</v>
      </c>
      <c r="F17" s="45">
        <f>'様式Ⅱ(男子4×100mR)'!L6+'様式Ⅱ(男子4×400mR)'!L6</f>
        <v>1</v>
      </c>
      <c r="G17" s="46">
        <f>D17*F17</f>
        <v>2000</v>
      </c>
      <c r="H17" s="4"/>
      <c r="I17" s="4"/>
      <c r="M17" s="1">
        <v>15</v>
      </c>
      <c r="N17" s="1">
        <v>10000</v>
      </c>
    </row>
    <row r="18" spans="1:14" s="1" customFormat="1" ht="20.25" thickTop="1" thickBot="1">
      <c r="A18" s="4"/>
      <c r="B18" s="4"/>
      <c r="C18" s="47"/>
      <c r="D18" s="48"/>
      <c r="E18" s="49"/>
      <c r="F18" s="49" t="s">
        <v>1246</v>
      </c>
      <c r="G18" s="50">
        <f>SUM(G16:G17)</f>
        <v>2000</v>
      </c>
      <c r="H18" s="4"/>
      <c r="I18" s="4"/>
      <c r="M18" s="1">
        <v>16</v>
      </c>
      <c r="N18" s="1">
        <v>15000</v>
      </c>
    </row>
    <row r="19" spans="1:14" s="1" customFormat="1" ht="19.5" thickBot="1">
      <c r="A19" s="4"/>
      <c r="B19" s="4"/>
      <c r="C19" s="4"/>
      <c r="D19" s="4"/>
      <c r="E19" s="3"/>
      <c r="F19" s="4"/>
      <c r="G19" s="51"/>
      <c r="H19" s="4"/>
      <c r="I19" s="4"/>
      <c r="M19" s="1">
        <v>17</v>
      </c>
      <c r="N19" s="1">
        <v>15000</v>
      </c>
    </row>
    <row r="20" spans="1:14" s="1" customFormat="1" ht="19.5" thickBot="1">
      <c r="A20" s="4"/>
      <c r="B20" s="4"/>
      <c r="C20" s="818" t="s">
        <v>1247</v>
      </c>
      <c r="D20" s="819"/>
      <c r="E20" s="819"/>
      <c r="F20" s="819"/>
      <c r="G20" s="820"/>
      <c r="H20" s="4"/>
      <c r="I20" s="4"/>
      <c r="M20" s="1">
        <v>18</v>
      </c>
      <c r="N20" s="1">
        <v>15000</v>
      </c>
    </row>
    <row r="21" spans="1:14" s="1" customFormat="1" ht="18.75">
      <c r="A21" s="4"/>
      <c r="B21" s="4"/>
      <c r="C21" s="31" t="s">
        <v>1250</v>
      </c>
      <c r="D21" s="52">
        <v>1500</v>
      </c>
      <c r="E21" s="53" t="s">
        <v>1244</v>
      </c>
      <c r="F21" s="54">
        <f>'様式Ⅰ(女子)'!T7</f>
        <v>0</v>
      </c>
      <c r="G21" s="55">
        <f>D21*F21</f>
        <v>0</v>
      </c>
      <c r="H21" s="4"/>
      <c r="I21" s="4"/>
      <c r="M21" s="1">
        <v>19</v>
      </c>
      <c r="N21" s="1">
        <v>15000</v>
      </c>
    </row>
    <row r="22" spans="1:14" s="1" customFormat="1" ht="19.5" thickBot="1">
      <c r="A22" s="4"/>
      <c r="B22" s="4"/>
      <c r="C22" s="42" t="s">
        <v>1245</v>
      </c>
      <c r="D22" s="43">
        <v>2000</v>
      </c>
      <c r="E22" s="44" t="s">
        <v>1244</v>
      </c>
      <c r="F22" s="45">
        <f>'様式Ⅱ(女子4×100mR)'!L7+'様式Ⅱ(女子4×400mR)'!L7</f>
        <v>2</v>
      </c>
      <c r="G22" s="46">
        <f>D22*F22</f>
        <v>4000</v>
      </c>
      <c r="H22" s="4"/>
      <c r="I22" s="4"/>
      <c r="M22" s="1">
        <v>20</v>
      </c>
      <c r="N22" s="1">
        <v>15000</v>
      </c>
    </row>
    <row r="23" spans="1:14" s="1" customFormat="1" ht="20.25" thickTop="1" thickBot="1">
      <c r="A23" s="4"/>
      <c r="B23" s="4"/>
      <c r="C23" s="47"/>
      <c r="D23" s="48"/>
      <c r="E23" s="48"/>
      <c r="F23" s="49" t="s">
        <v>1246</v>
      </c>
      <c r="G23" s="50">
        <f>SUM(G21:G22)</f>
        <v>4000</v>
      </c>
      <c r="H23" s="4"/>
      <c r="I23" s="4"/>
      <c r="M23" s="1">
        <v>21</v>
      </c>
      <c r="N23" s="1">
        <v>15000</v>
      </c>
    </row>
    <row r="24" spans="1:14" s="1" customFormat="1" ht="19.5" thickBot="1">
      <c r="A24" s="4"/>
      <c r="B24" s="4"/>
      <c r="C24" s="4"/>
      <c r="D24" s="4"/>
      <c r="E24" s="4"/>
      <c r="F24" s="3"/>
      <c r="G24" s="51"/>
      <c r="H24" s="4"/>
      <c r="I24" s="4"/>
      <c r="M24" s="1">
        <v>22</v>
      </c>
      <c r="N24" s="1">
        <v>15000</v>
      </c>
    </row>
    <row r="25" spans="1:14" s="1" customFormat="1" ht="19.5" thickBot="1">
      <c r="A25" s="4"/>
      <c r="B25" s="4"/>
      <c r="C25" s="830" t="s">
        <v>1251</v>
      </c>
      <c r="D25" s="831"/>
      <c r="E25" s="831"/>
      <c r="F25" s="831"/>
      <c r="G25" s="832"/>
      <c r="H25" s="4"/>
      <c r="I25" s="4"/>
      <c r="M25" s="1">
        <v>23</v>
      </c>
      <c r="N25" s="1">
        <v>15000</v>
      </c>
    </row>
    <row r="26" spans="1:14" s="1" customFormat="1" ht="19.5" thickBot="1">
      <c r="A26" s="4"/>
      <c r="B26" s="4"/>
      <c r="C26" s="724" t="s">
        <v>1280</v>
      </c>
      <c r="D26" s="725"/>
      <c r="E26" s="57">
        <f>'様式Ⅰ(男子)'!Y12+'様式Ⅰ(女子)'!Y12</f>
        <v>0</v>
      </c>
      <c r="F26" s="833" t="str">
        <f>IF(E26&gt;0,VLOOKUP(E26,M3:N402,2,0),"")</f>
        <v/>
      </c>
      <c r="G26" s="834"/>
      <c r="H26" s="4"/>
      <c r="I26" s="4"/>
      <c r="M26" s="1">
        <v>24</v>
      </c>
      <c r="N26" s="1">
        <v>15000</v>
      </c>
    </row>
    <row r="27" spans="1:14" s="1" customFormat="1" ht="19.5" thickBot="1">
      <c r="A27" s="4"/>
      <c r="B27" s="4"/>
      <c r="C27" s="4"/>
      <c r="D27" s="4"/>
      <c r="E27" s="4"/>
      <c r="F27" s="4"/>
      <c r="G27" s="4"/>
      <c r="H27" s="4"/>
      <c r="I27" s="4"/>
      <c r="M27" s="1">
        <v>25</v>
      </c>
      <c r="N27" s="1">
        <v>15000</v>
      </c>
    </row>
    <row r="28" spans="1:14" s="1" customFormat="1" ht="19.5" thickBot="1">
      <c r="A28" s="4"/>
      <c r="B28" s="4"/>
      <c r="C28" s="724" t="s">
        <v>1248</v>
      </c>
      <c r="D28" s="726"/>
      <c r="E28" s="821">
        <f>SUM(G18,G23,F26,)</f>
        <v>6000</v>
      </c>
      <c r="F28" s="822"/>
      <c r="G28" s="823"/>
      <c r="H28" s="4"/>
      <c r="I28" s="4"/>
      <c r="M28" s="1">
        <v>26</v>
      </c>
      <c r="N28" s="1">
        <v>15000</v>
      </c>
    </row>
    <row r="29" spans="1:14" s="1" customFormat="1" ht="19.5" thickBot="1">
      <c r="A29" s="4"/>
      <c r="B29" s="4"/>
      <c r="C29" s="3"/>
      <c r="D29" s="3"/>
      <c r="E29" s="51"/>
      <c r="F29" s="3"/>
      <c r="G29" s="3"/>
      <c r="H29" s="4"/>
      <c r="I29" s="4"/>
      <c r="M29" s="1">
        <v>27</v>
      </c>
      <c r="N29" s="1">
        <v>15000</v>
      </c>
    </row>
    <row r="30" spans="1:14" s="1" customFormat="1" ht="18.75">
      <c r="A30" s="4"/>
      <c r="B30" s="4"/>
      <c r="C30" s="824" t="s">
        <v>1249</v>
      </c>
      <c r="D30" s="826" t="s">
        <v>1252</v>
      </c>
      <c r="E30" s="826"/>
      <c r="F30" s="826"/>
      <c r="G30" s="827"/>
      <c r="H30" s="4"/>
      <c r="I30" s="4"/>
      <c r="M30" s="1">
        <v>28</v>
      </c>
      <c r="N30" s="1">
        <v>15000</v>
      </c>
    </row>
    <row r="31" spans="1:14" s="1" customFormat="1" ht="19.5" thickBot="1">
      <c r="A31" s="4"/>
      <c r="B31" s="4"/>
      <c r="C31" s="825"/>
      <c r="D31" s="828" t="s">
        <v>1945</v>
      </c>
      <c r="E31" s="828"/>
      <c r="F31" s="828"/>
      <c r="G31" s="829"/>
      <c r="H31" s="4"/>
      <c r="I31" s="4"/>
      <c r="M31" s="1">
        <v>29</v>
      </c>
      <c r="N31" s="1">
        <v>15000</v>
      </c>
    </row>
    <row r="32" spans="1:14" s="1" customFormat="1" ht="18.75" hidden="1">
      <c r="A32" s="4"/>
      <c r="B32" s="4"/>
      <c r="C32" s="91"/>
      <c r="D32" s="92"/>
      <c r="E32" s="92"/>
      <c r="F32" s="92"/>
      <c r="G32" s="92"/>
      <c r="H32" s="4"/>
      <c r="I32" s="4"/>
      <c r="M32" s="1">
        <v>30</v>
      </c>
      <c r="N32" s="1">
        <v>15000</v>
      </c>
    </row>
    <row r="33" spans="1:14" s="1" customFormat="1" ht="19.5" thickBot="1">
      <c r="A33" s="4"/>
      <c r="B33" s="4"/>
      <c r="C33" s="4"/>
      <c r="D33" s="56"/>
      <c r="E33" s="56"/>
      <c r="F33" s="56"/>
      <c r="G33" s="56"/>
      <c r="H33" s="4"/>
      <c r="I33" s="4"/>
      <c r="M33" s="1">
        <v>31</v>
      </c>
      <c r="N33" s="1">
        <v>25000</v>
      </c>
    </row>
    <row r="34" spans="1:14" s="1" customFormat="1" ht="19.5" thickBot="1">
      <c r="A34" s="4"/>
      <c r="B34" s="4"/>
      <c r="C34" s="806" t="s">
        <v>1928</v>
      </c>
      <c r="D34" s="806"/>
      <c r="E34" s="442" t="s">
        <v>1279</v>
      </c>
      <c r="F34" s="443"/>
      <c r="G34" s="4"/>
      <c r="H34" s="4"/>
      <c r="I34" s="4"/>
      <c r="M34" s="1">
        <v>32</v>
      </c>
      <c r="N34" s="1">
        <v>25000</v>
      </c>
    </row>
    <row r="35" spans="1:14" s="1" customFormat="1" ht="19.5" thickBot="1">
      <c r="A35" s="4"/>
      <c r="B35" s="4"/>
      <c r="C35" s="806" t="s">
        <v>1948</v>
      </c>
      <c r="D35" s="806"/>
      <c r="E35" s="708"/>
      <c r="F35" s="708"/>
      <c r="G35" s="708"/>
      <c r="H35" s="708"/>
      <c r="I35" s="708"/>
      <c r="M35" s="1">
        <v>33</v>
      </c>
      <c r="N35" s="1">
        <v>25000</v>
      </c>
    </row>
    <row r="36" spans="1:14" s="1" customFormat="1" ht="19.5" thickBot="1">
      <c r="A36" s="4"/>
      <c r="B36" s="4"/>
      <c r="C36" s="4"/>
      <c r="D36" s="4"/>
      <c r="E36" s="708"/>
      <c r="F36" s="708"/>
      <c r="G36" s="708"/>
      <c r="H36" s="708"/>
      <c r="I36" s="835"/>
      <c r="M36" s="1">
        <v>34</v>
      </c>
      <c r="N36" s="1">
        <v>25000</v>
      </c>
    </row>
    <row r="37" spans="1:14" s="1" customFormat="1" ht="18.75">
      <c r="A37" s="4"/>
      <c r="B37" s="807" t="s">
        <v>1949</v>
      </c>
      <c r="C37" s="808"/>
      <c r="D37" s="808"/>
      <c r="E37" s="809"/>
      <c r="F37" s="809"/>
      <c r="G37" s="809"/>
      <c r="H37" s="810"/>
      <c r="I37" s="81"/>
      <c r="M37" s="1">
        <v>35</v>
      </c>
      <c r="N37" s="1">
        <v>25000</v>
      </c>
    </row>
    <row r="38" spans="1:14" s="1" customFormat="1" ht="18.75">
      <c r="A38" s="4"/>
      <c r="B38" s="811"/>
      <c r="C38" s="809"/>
      <c r="D38" s="809"/>
      <c r="E38" s="809"/>
      <c r="F38" s="809"/>
      <c r="G38" s="809"/>
      <c r="H38" s="810"/>
      <c r="I38" s="4"/>
      <c r="M38" s="1">
        <v>36</v>
      </c>
      <c r="N38" s="1">
        <v>25000</v>
      </c>
    </row>
    <row r="39" spans="1:14" s="1" customFormat="1" ht="18.75">
      <c r="A39" s="4"/>
      <c r="B39" s="811"/>
      <c r="C39" s="809"/>
      <c r="D39" s="809"/>
      <c r="E39" s="809"/>
      <c r="F39" s="809"/>
      <c r="G39" s="809"/>
      <c r="H39" s="810"/>
      <c r="I39" s="4"/>
      <c r="M39" s="1">
        <v>37</v>
      </c>
      <c r="N39" s="1">
        <v>25000</v>
      </c>
    </row>
    <row r="40" spans="1:14" s="1" customFormat="1" ht="18.75">
      <c r="A40" s="4"/>
      <c r="B40" s="811"/>
      <c r="C40" s="809"/>
      <c r="D40" s="809"/>
      <c r="E40" s="809"/>
      <c r="F40" s="809"/>
      <c r="G40" s="809"/>
      <c r="H40" s="810"/>
      <c r="I40" s="4"/>
      <c r="M40" s="1">
        <v>38</v>
      </c>
      <c r="N40" s="1">
        <v>25000</v>
      </c>
    </row>
    <row r="41" spans="1:14" s="1" customFormat="1" ht="18.75">
      <c r="A41" s="4"/>
      <c r="B41" s="811"/>
      <c r="C41" s="809"/>
      <c r="D41" s="809"/>
      <c r="E41" s="809"/>
      <c r="F41" s="809"/>
      <c r="G41" s="809"/>
      <c r="H41" s="810"/>
      <c r="I41" s="4"/>
      <c r="M41" s="1">
        <v>39</v>
      </c>
      <c r="N41" s="1">
        <v>25000</v>
      </c>
    </row>
    <row r="42" spans="1:14" s="1" customFormat="1" ht="18.75">
      <c r="A42" s="4"/>
      <c r="B42" s="811"/>
      <c r="C42" s="809"/>
      <c r="D42" s="809"/>
      <c r="E42" s="809"/>
      <c r="F42" s="809"/>
      <c r="G42" s="809"/>
      <c r="H42" s="810"/>
      <c r="I42" s="4"/>
      <c r="M42" s="1">
        <v>40</v>
      </c>
      <c r="N42" s="1">
        <v>25000</v>
      </c>
    </row>
    <row r="43" spans="1:14" s="1" customFormat="1" ht="18.75">
      <c r="A43" s="4"/>
      <c r="B43" s="811"/>
      <c r="C43" s="809"/>
      <c r="D43" s="809"/>
      <c r="E43" s="809"/>
      <c r="F43" s="809"/>
      <c r="G43" s="809"/>
      <c r="H43" s="810"/>
      <c r="I43" s="4"/>
      <c r="M43" s="1">
        <v>41</v>
      </c>
      <c r="N43" s="1">
        <v>25000</v>
      </c>
    </row>
    <row r="44" spans="1:14" s="1" customFormat="1" ht="18.75">
      <c r="A44" s="4"/>
      <c r="B44" s="811"/>
      <c r="C44" s="809"/>
      <c r="D44" s="809"/>
      <c r="E44" s="809"/>
      <c r="F44" s="809"/>
      <c r="G44" s="809"/>
      <c r="H44" s="810"/>
      <c r="I44" s="4"/>
      <c r="M44" s="1">
        <v>42</v>
      </c>
      <c r="N44" s="1">
        <v>25000</v>
      </c>
    </row>
    <row r="45" spans="1:14" s="1" customFormat="1" ht="18.75">
      <c r="A45" s="4"/>
      <c r="B45" s="811"/>
      <c r="C45" s="809"/>
      <c r="D45" s="809"/>
      <c r="E45" s="809"/>
      <c r="F45" s="809"/>
      <c r="G45" s="809"/>
      <c r="H45" s="810"/>
      <c r="I45" s="4"/>
      <c r="M45" s="1">
        <v>43</v>
      </c>
      <c r="N45" s="1">
        <v>25000</v>
      </c>
    </row>
    <row r="46" spans="1:14" s="1" customFormat="1" ht="18.75">
      <c r="A46" s="4"/>
      <c r="B46" s="811"/>
      <c r="C46" s="809"/>
      <c r="D46" s="809"/>
      <c r="E46" s="809"/>
      <c r="F46" s="809"/>
      <c r="G46" s="809"/>
      <c r="H46" s="810"/>
      <c r="I46" s="4"/>
      <c r="M46" s="1">
        <v>44</v>
      </c>
      <c r="N46" s="1">
        <v>25000</v>
      </c>
    </row>
    <row r="47" spans="1:14" s="1" customFormat="1" ht="18.75">
      <c r="A47" s="4"/>
      <c r="B47" s="811"/>
      <c r="C47" s="809"/>
      <c r="D47" s="809"/>
      <c r="E47" s="809"/>
      <c r="F47" s="809"/>
      <c r="G47" s="809"/>
      <c r="H47" s="810"/>
      <c r="I47" s="4"/>
      <c r="M47" s="1">
        <v>45</v>
      </c>
      <c r="N47" s="1">
        <v>25000</v>
      </c>
    </row>
    <row r="48" spans="1:14" s="1" customFormat="1" ht="18.75">
      <c r="A48" s="4"/>
      <c r="B48" s="811"/>
      <c r="C48" s="809"/>
      <c r="D48" s="809"/>
      <c r="E48" s="809"/>
      <c r="F48" s="809"/>
      <c r="G48" s="809"/>
      <c r="H48" s="810"/>
      <c r="I48" s="4"/>
      <c r="M48" s="1">
        <v>46</v>
      </c>
      <c r="N48" s="1">
        <v>25000</v>
      </c>
    </row>
    <row r="49" spans="1:14" s="1" customFormat="1" ht="18.75">
      <c r="A49" s="4"/>
      <c r="B49" s="811"/>
      <c r="C49" s="809"/>
      <c r="D49" s="809"/>
      <c r="E49" s="809"/>
      <c r="F49" s="809"/>
      <c r="G49" s="809"/>
      <c r="H49" s="810"/>
      <c r="I49" s="4"/>
      <c r="M49" s="1">
        <v>47</v>
      </c>
      <c r="N49" s="1">
        <v>25000</v>
      </c>
    </row>
    <row r="50" spans="1:14" s="1" customFormat="1" ht="18.75">
      <c r="A50" s="4"/>
      <c r="B50" s="811"/>
      <c r="C50" s="809"/>
      <c r="D50" s="809"/>
      <c r="E50" s="809"/>
      <c r="F50" s="809"/>
      <c r="G50" s="809"/>
      <c r="H50" s="810"/>
      <c r="I50" s="4"/>
      <c r="M50" s="1">
        <v>48</v>
      </c>
      <c r="N50" s="1">
        <v>25000</v>
      </c>
    </row>
    <row r="51" spans="1:14" s="1" customFormat="1" ht="18.75">
      <c r="A51" s="4"/>
      <c r="B51" s="811"/>
      <c r="C51" s="809"/>
      <c r="D51" s="809"/>
      <c r="E51" s="809"/>
      <c r="F51" s="809"/>
      <c r="G51" s="809"/>
      <c r="H51" s="810"/>
      <c r="I51" s="4"/>
      <c r="M51" s="1">
        <v>49</v>
      </c>
      <c r="N51" s="1">
        <v>25000</v>
      </c>
    </row>
    <row r="52" spans="1:14" s="1" customFormat="1" ht="18.75">
      <c r="A52" s="4"/>
      <c r="B52" s="811"/>
      <c r="C52" s="809"/>
      <c r="D52" s="809"/>
      <c r="E52" s="809"/>
      <c r="F52" s="809"/>
      <c r="G52" s="809"/>
      <c r="H52" s="810"/>
      <c r="I52" s="4"/>
      <c r="M52" s="1">
        <v>50</v>
      </c>
      <c r="N52" s="1">
        <v>25000</v>
      </c>
    </row>
    <row r="53" spans="1:14" s="1" customFormat="1" ht="18.75">
      <c r="A53" s="4"/>
      <c r="B53" s="811"/>
      <c r="C53" s="809"/>
      <c r="D53" s="809"/>
      <c r="E53" s="809"/>
      <c r="F53" s="809"/>
      <c r="G53" s="809"/>
      <c r="H53" s="810"/>
      <c r="I53" s="4"/>
      <c r="M53" s="1">
        <v>51</v>
      </c>
      <c r="N53" s="1">
        <v>40000</v>
      </c>
    </row>
    <row r="54" spans="1:14" s="1" customFormat="1" ht="19.5" thickBot="1">
      <c r="A54" s="4"/>
      <c r="B54" s="812"/>
      <c r="C54" s="813"/>
      <c r="D54" s="813"/>
      <c r="E54" s="813"/>
      <c r="F54" s="813"/>
      <c r="G54" s="813"/>
      <c r="H54" s="814"/>
      <c r="I54" s="4"/>
      <c r="M54" s="1">
        <v>52</v>
      </c>
      <c r="N54" s="1">
        <v>40000</v>
      </c>
    </row>
    <row r="55" spans="1:14" s="1" customFormat="1" ht="18.75">
      <c r="A55" s="4"/>
      <c r="B55" s="4"/>
      <c r="C55" s="4"/>
      <c r="D55" s="4"/>
      <c r="E55" s="4"/>
      <c r="F55" s="4"/>
      <c r="G55" s="4"/>
      <c r="H55" s="4"/>
      <c r="I55" s="4"/>
      <c r="M55" s="1">
        <v>53</v>
      </c>
      <c r="N55" s="1">
        <v>40000</v>
      </c>
    </row>
    <row r="56" spans="1:14" s="1" customFormat="1">
      <c r="M56" s="1">
        <v>54</v>
      </c>
      <c r="N56" s="1">
        <v>40000</v>
      </c>
    </row>
    <row r="57" spans="1:14" s="1" customFormat="1">
      <c r="M57" s="1">
        <v>55</v>
      </c>
      <c r="N57" s="1">
        <v>40000</v>
      </c>
    </row>
    <row r="58" spans="1:14" s="1" customFormat="1">
      <c r="M58" s="1">
        <v>56</v>
      </c>
      <c r="N58" s="1">
        <v>40000</v>
      </c>
    </row>
    <row r="59" spans="1:14" s="1" customFormat="1">
      <c r="M59" s="1">
        <v>57</v>
      </c>
      <c r="N59" s="1">
        <v>40000</v>
      </c>
    </row>
    <row r="60" spans="1:14" s="1" customFormat="1">
      <c r="M60" s="1">
        <v>58</v>
      </c>
      <c r="N60" s="1">
        <v>40000</v>
      </c>
    </row>
    <row r="61" spans="1:14" s="1" customFormat="1">
      <c r="M61" s="1">
        <v>59</v>
      </c>
      <c r="N61" s="1">
        <v>40000</v>
      </c>
    </row>
    <row r="62" spans="1:14" s="1" customFormat="1">
      <c r="M62" s="1">
        <v>60</v>
      </c>
      <c r="N62" s="1">
        <v>40000</v>
      </c>
    </row>
    <row r="63" spans="1:14" s="1" customFormat="1">
      <c r="M63" s="1">
        <v>61</v>
      </c>
      <c r="N63" s="1">
        <v>40000</v>
      </c>
    </row>
    <row r="64" spans="1:14" s="1" customFormat="1">
      <c r="M64" s="1">
        <v>62</v>
      </c>
      <c r="N64" s="1">
        <v>40000</v>
      </c>
    </row>
    <row r="65" spans="13:14" s="1" customFormat="1">
      <c r="M65" s="1">
        <v>63</v>
      </c>
      <c r="N65" s="1">
        <v>40000</v>
      </c>
    </row>
    <row r="66" spans="13:14" s="1" customFormat="1">
      <c r="M66" s="1">
        <v>64</v>
      </c>
      <c r="N66" s="1">
        <v>40000</v>
      </c>
    </row>
    <row r="67" spans="13:14" s="1" customFormat="1">
      <c r="M67" s="1">
        <v>65</v>
      </c>
      <c r="N67" s="1">
        <v>40000</v>
      </c>
    </row>
    <row r="68" spans="13:14" s="1" customFormat="1">
      <c r="M68" s="1">
        <v>66</v>
      </c>
      <c r="N68" s="1">
        <v>40000</v>
      </c>
    </row>
    <row r="69" spans="13:14" s="1" customFormat="1">
      <c r="M69" s="1">
        <v>67</v>
      </c>
      <c r="N69" s="1">
        <v>40000</v>
      </c>
    </row>
    <row r="70" spans="13:14" s="1" customFormat="1">
      <c r="M70" s="1">
        <v>68</v>
      </c>
      <c r="N70" s="1">
        <v>40000</v>
      </c>
    </row>
    <row r="71" spans="13:14" s="1" customFormat="1">
      <c r="M71" s="1">
        <v>69</v>
      </c>
      <c r="N71" s="1">
        <v>40000</v>
      </c>
    </row>
    <row r="72" spans="13:14" s="1" customFormat="1">
      <c r="M72" s="1">
        <v>70</v>
      </c>
      <c r="N72" s="1">
        <v>40000</v>
      </c>
    </row>
    <row r="73" spans="13:14" s="1" customFormat="1">
      <c r="M73" s="1">
        <v>71</v>
      </c>
      <c r="N73" s="1">
        <v>40000</v>
      </c>
    </row>
    <row r="74" spans="13:14" s="1" customFormat="1">
      <c r="M74" s="1">
        <v>72</v>
      </c>
      <c r="N74" s="1">
        <v>40000</v>
      </c>
    </row>
    <row r="75" spans="13:14" s="1" customFormat="1">
      <c r="M75" s="1">
        <v>73</v>
      </c>
      <c r="N75" s="1">
        <v>40000</v>
      </c>
    </row>
    <row r="76" spans="13:14" s="1" customFormat="1">
      <c r="M76" s="1">
        <v>74</v>
      </c>
      <c r="N76" s="1">
        <v>40000</v>
      </c>
    </row>
    <row r="77" spans="13:14" s="1" customFormat="1">
      <c r="M77" s="1">
        <v>75</v>
      </c>
      <c r="N77" s="1">
        <v>40000</v>
      </c>
    </row>
    <row r="78" spans="13:14" s="1" customFormat="1">
      <c r="M78" s="1">
        <v>76</v>
      </c>
      <c r="N78" s="1">
        <v>40000</v>
      </c>
    </row>
    <row r="79" spans="13:14" s="1" customFormat="1">
      <c r="M79" s="1">
        <v>77</v>
      </c>
      <c r="N79" s="1">
        <v>40000</v>
      </c>
    </row>
    <row r="80" spans="13:14" s="1" customFormat="1">
      <c r="M80" s="1">
        <v>78</v>
      </c>
      <c r="N80" s="1">
        <v>40000</v>
      </c>
    </row>
    <row r="81" spans="13:14" s="1" customFormat="1">
      <c r="M81" s="1">
        <v>79</v>
      </c>
      <c r="N81" s="1">
        <v>40000</v>
      </c>
    </row>
    <row r="82" spans="13:14" s="1" customFormat="1">
      <c r="M82" s="1">
        <v>80</v>
      </c>
      <c r="N82" s="1">
        <v>40000</v>
      </c>
    </row>
    <row r="83" spans="13:14" s="1" customFormat="1">
      <c r="M83" s="1">
        <v>81</v>
      </c>
      <c r="N83" s="1">
        <v>40000</v>
      </c>
    </row>
    <row r="84" spans="13:14" s="1" customFormat="1">
      <c r="M84" s="1">
        <v>82</v>
      </c>
      <c r="N84" s="1">
        <v>40000</v>
      </c>
    </row>
    <row r="85" spans="13:14" s="1" customFormat="1">
      <c r="M85" s="1">
        <v>83</v>
      </c>
      <c r="N85" s="1">
        <v>40000</v>
      </c>
    </row>
    <row r="86" spans="13:14" s="1" customFormat="1">
      <c r="M86" s="1">
        <v>84</v>
      </c>
      <c r="N86" s="1">
        <v>40000</v>
      </c>
    </row>
    <row r="87" spans="13:14" s="1" customFormat="1">
      <c r="M87" s="1">
        <v>85</v>
      </c>
      <c r="N87" s="1">
        <v>40000</v>
      </c>
    </row>
    <row r="88" spans="13:14" s="1" customFormat="1">
      <c r="M88" s="1">
        <v>86</v>
      </c>
      <c r="N88" s="1">
        <v>40000</v>
      </c>
    </row>
    <row r="89" spans="13:14" s="1" customFormat="1">
      <c r="M89" s="1">
        <v>87</v>
      </c>
      <c r="N89" s="1">
        <v>40000</v>
      </c>
    </row>
    <row r="90" spans="13:14" s="1" customFormat="1">
      <c r="M90" s="1">
        <v>88</v>
      </c>
      <c r="N90" s="1">
        <v>40000</v>
      </c>
    </row>
    <row r="91" spans="13:14" s="1" customFormat="1">
      <c r="M91" s="1">
        <v>89</v>
      </c>
      <c r="N91" s="1">
        <v>40000</v>
      </c>
    </row>
    <row r="92" spans="13:14" s="1" customFormat="1">
      <c r="M92" s="1">
        <v>90</v>
      </c>
      <c r="N92" s="1">
        <v>40000</v>
      </c>
    </row>
    <row r="93" spans="13:14" s="1" customFormat="1">
      <c r="M93" s="1">
        <v>91</v>
      </c>
      <c r="N93" s="1">
        <v>40000</v>
      </c>
    </row>
    <row r="94" spans="13:14" s="1" customFormat="1">
      <c r="M94" s="1">
        <v>92</v>
      </c>
      <c r="N94" s="1">
        <v>40000</v>
      </c>
    </row>
    <row r="95" spans="13:14" s="1" customFormat="1">
      <c r="M95" s="1">
        <v>93</v>
      </c>
      <c r="N95" s="1">
        <v>40000</v>
      </c>
    </row>
    <row r="96" spans="13:14" s="1" customFormat="1">
      <c r="M96" s="1">
        <v>94</v>
      </c>
      <c r="N96" s="1">
        <v>40000</v>
      </c>
    </row>
    <row r="97" spans="13:14" s="1" customFormat="1">
      <c r="M97" s="1">
        <v>95</v>
      </c>
      <c r="N97" s="1">
        <v>40000</v>
      </c>
    </row>
    <row r="98" spans="13:14" s="1" customFormat="1">
      <c r="M98" s="1">
        <v>96</v>
      </c>
      <c r="N98" s="1">
        <v>40000</v>
      </c>
    </row>
    <row r="99" spans="13:14" s="1" customFormat="1">
      <c r="M99" s="1">
        <v>97</v>
      </c>
      <c r="N99" s="1">
        <v>40000</v>
      </c>
    </row>
    <row r="100" spans="13:14" s="1" customFormat="1">
      <c r="M100" s="1">
        <v>98</v>
      </c>
      <c r="N100" s="1">
        <v>40000</v>
      </c>
    </row>
    <row r="101" spans="13:14" s="1" customFormat="1">
      <c r="M101" s="1">
        <v>99</v>
      </c>
      <c r="N101" s="1">
        <v>40000</v>
      </c>
    </row>
    <row r="102" spans="13:14" s="1" customFormat="1">
      <c r="M102" s="1">
        <v>100</v>
      </c>
      <c r="N102" s="1">
        <v>40000</v>
      </c>
    </row>
    <row r="103" spans="13:14" s="1" customFormat="1">
      <c r="M103" s="1">
        <v>101</v>
      </c>
      <c r="N103" s="1">
        <v>40000</v>
      </c>
    </row>
    <row r="104" spans="13:14" s="1" customFormat="1">
      <c r="M104" s="1">
        <v>102</v>
      </c>
      <c r="N104" s="1">
        <v>40000</v>
      </c>
    </row>
    <row r="105" spans="13:14" s="1" customFormat="1">
      <c r="M105" s="1">
        <v>103</v>
      </c>
      <c r="N105" s="1">
        <v>40000</v>
      </c>
    </row>
    <row r="106" spans="13:14" s="1" customFormat="1">
      <c r="M106" s="1">
        <v>104</v>
      </c>
      <c r="N106" s="1">
        <v>40000</v>
      </c>
    </row>
    <row r="107" spans="13:14" s="1" customFormat="1">
      <c r="M107" s="1">
        <v>105</v>
      </c>
      <c r="N107" s="1">
        <v>40000</v>
      </c>
    </row>
    <row r="108" spans="13:14" s="1" customFormat="1">
      <c r="M108" s="1">
        <v>106</v>
      </c>
      <c r="N108" s="1">
        <v>40000</v>
      </c>
    </row>
    <row r="109" spans="13:14" s="1" customFormat="1">
      <c r="M109" s="1">
        <v>107</v>
      </c>
      <c r="N109" s="1">
        <v>40000</v>
      </c>
    </row>
    <row r="110" spans="13:14" s="1" customFormat="1">
      <c r="M110" s="1">
        <v>108</v>
      </c>
      <c r="N110" s="1">
        <v>40000</v>
      </c>
    </row>
    <row r="111" spans="13:14" s="1" customFormat="1">
      <c r="M111" s="1">
        <v>109</v>
      </c>
      <c r="N111" s="1">
        <v>40000</v>
      </c>
    </row>
    <row r="112" spans="13:14" s="1" customFormat="1">
      <c r="M112" s="1">
        <v>110</v>
      </c>
      <c r="N112" s="1">
        <v>40000</v>
      </c>
    </row>
    <row r="113" spans="13:14" s="1" customFormat="1">
      <c r="M113" s="1">
        <v>111</v>
      </c>
      <c r="N113" s="1">
        <v>40000</v>
      </c>
    </row>
    <row r="114" spans="13:14" s="1" customFormat="1">
      <c r="M114" s="1">
        <v>112</v>
      </c>
      <c r="N114" s="1">
        <v>40000</v>
      </c>
    </row>
    <row r="115" spans="13:14" s="1" customFormat="1">
      <c r="M115" s="1">
        <v>113</v>
      </c>
      <c r="N115" s="1">
        <v>40000</v>
      </c>
    </row>
    <row r="116" spans="13:14" s="1" customFormat="1">
      <c r="M116" s="1">
        <v>114</v>
      </c>
      <c r="N116" s="1">
        <v>40000</v>
      </c>
    </row>
    <row r="117" spans="13:14" s="1" customFormat="1">
      <c r="M117" s="1">
        <v>115</v>
      </c>
      <c r="N117" s="1">
        <v>40000</v>
      </c>
    </row>
    <row r="118" spans="13:14" s="1" customFormat="1">
      <c r="M118" s="1">
        <v>116</v>
      </c>
      <c r="N118" s="1">
        <v>40000</v>
      </c>
    </row>
    <row r="119" spans="13:14" s="1" customFormat="1">
      <c r="M119" s="1">
        <v>117</v>
      </c>
      <c r="N119" s="1">
        <v>40000</v>
      </c>
    </row>
    <row r="120" spans="13:14" s="1" customFormat="1">
      <c r="M120" s="1">
        <v>118</v>
      </c>
      <c r="N120" s="1">
        <v>40000</v>
      </c>
    </row>
    <row r="121" spans="13:14" s="1" customFormat="1">
      <c r="M121" s="1">
        <v>119</v>
      </c>
      <c r="N121" s="1">
        <v>40000</v>
      </c>
    </row>
    <row r="122" spans="13:14" s="1" customFormat="1">
      <c r="M122" s="1">
        <v>120</v>
      </c>
      <c r="N122" s="1">
        <v>40000</v>
      </c>
    </row>
    <row r="123" spans="13:14" s="1" customFormat="1">
      <c r="M123" s="1">
        <v>121</v>
      </c>
      <c r="N123" s="1">
        <v>40000</v>
      </c>
    </row>
    <row r="124" spans="13:14" s="1" customFormat="1">
      <c r="M124" s="1">
        <v>122</v>
      </c>
      <c r="N124" s="1">
        <v>40000</v>
      </c>
    </row>
    <row r="125" spans="13:14" s="1" customFormat="1">
      <c r="M125" s="1">
        <v>123</v>
      </c>
      <c r="N125" s="1">
        <v>40000</v>
      </c>
    </row>
    <row r="126" spans="13:14" s="1" customFormat="1">
      <c r="M126" s="1">
        <v>124</v>
      </c>
      <c r="N126" s="1">
        <v>40000</v>
      </c>
    </row>
    <row r="127" spans="13:14" s="1" customFormat="1">
      <c r="M127" s="1">
        <v>125</v>
      </c>
      <c r="N127" s="1">
        <v>40000</v>
      </c>
    </row>
    <row r="128" spans="13:14" s="1" customFormat="1">
      <c r="M128" s="1">
        <v>126</v>
      </c>
      <c r="N128" s="1">
        <v>40000</v>
      </c>
    </row>
    <row r="129" spans="13:14" s="1" customFormat="1">
      <c r="M129" s="1">
        <v>127</v>
      </c>
      <c r="N129" s="1">
        <v>40000</v>
      </c>
    </row>
    <row r="130" spans="13:14" s="1" customFormat="1">
      <c r="M130" s="1">
        <v>128</v>
      </c>
      <c r="N130" s="1">
        <v>40000</v>
      </c>
    </row>
    <row r="131" spans="13:14" s="1" customFormat="1">
      <c r="M131" s="1">
        <v>129</v>
      </c>
      <c r="N131" s="1">
        <v>40000</v>
      </c>
    </row>
    <row r="132" spans="13:14" s="1" customFormat="1">
      <c r="M132" s="1">
        <v>130</v>
      </c>
      <c r="N132" s="1">
        <v>40000</v>
      </c>
    </row>
    <row r="133" spans="13:14" s="1" customFormat="1">
      <c r="M133" s="1">
        <v>131</v>
      </c>
      <c r="N133" s="1">
        <v>40000</v>
      </c>
    </row>
    <row r="134" spans="13:14" s="1" customFormat="1">
      <c r="M134" s="1">
        <v>132</v>
      </c>
      <c r="N134" s="1">
        <v>40000</v>
      </c>
    </row>
    <row r="135" spans="13:14" s="1" customFormat="1">
      <c r="M135" s="1">
        <v>133</v>
      </c>
      <c r="N135" s="1">
        <v>40000</v>
      </c>
    </row>
    <row r="136" spans="13:14" s="1" customFormat="1">
      <c r="M136" s="1">
        <v>134</v>
      </c>
      <c r="N136" s="1">
        <v>40000</v>
      </c>
    </row>
    <row r="137" spans="13:14" s="1" customFormat="1">
      <c r="M137" s="1">
        <v>135</v>
      </c>
      <c r="N137" s="1">
        <v>40000</v>
      </c>
    </row>
    <row r="138" spans="13:14" s="1" customFormat="1">
      <c r="M138" s="1">
        <v>136</v>
      </c>
      <c r="N138" s="1">
        <v>40000</v>
      </c>
    </row>
    <row r="139" spans="13:14" s="1" customFormat="1">
      <c r="M139" s="1">
        <v>137</v>
      </c>
      <c r="N139" s="1">
        <v>40000</v>
      </c>
    </row>
    <row r="140" spans="13:14" s="1" customFormat="1">
      <c r="M140" s="1">
        <v>138</v>
      </c>
      <c r="N140" s="1">
        <v>40000</v>
      </c>
    </row>
    <row r="141" spans="13:14" s="1" customFormat="1">
      <c r="M141" s="1">
        <v>139</v>
      </c>
      <c r="N141" s="1">
        <v>40000</v>
      </c>
    </row>
    <row r="142" spans="13:14" s="1" customFormat="1">
      <c r="M142" s="1">
        <v>140</v>
      </c>
      <c r="N142" s="1">
        <v>40000</v>
      </c>
    </row>
    <row r="143" spans="13:14" s="1" customFormat="1">
      <c r="M143" s="1">
        <v>141</v>
      </c>
      <c r="N143" s="1">
        <v>40000</v>
      </c>
    </row>
    <row r="144" spans="13:14" s="1" customFormat="1">
      <c r="M144" s="1">
        <v>142</v>
      </c>
      <c r="N144" s="1">
        <v>40000</v>
      </c>
    </row>
    <row r="145" spans="13:14" s="1" customFormat="1">
      <c r="M145" s="1">
        <v>143</v>
      </c>
      <c r="N145" s="1">
        <v>40000</v>
      </c>
    </row>
    <row r="146" spans="13:14" s="1" customFormat="1">
      <c r="M146" s="1">
        <v>144</v>
      </c>
      <c r="N146" s="1">
        <v>40000</v>
      </c>
    </row>
    <row r="147" spans="13:14" s="1" customFormat="1">
      <c r="M147" s="1">
        <v>145</v>
      </c>
      <c r="N147" s="1">
        <v>40000</v>
      </c>
    </row>
    <row r="148" spans="13:14" s="1" customFormat="1">
      <c r="M148" s="1">
        <v>146</v>
      </c>
      <c r="N148" s="1">
        <v>40000</v>
      </c>
    </row>
    <row r="149" spans="13:14" s="1" customFormat="1">
      <c r="M149" s="1">
        <v>147</v>
      </c>
      <c r="N149" s="1">
        <v>40000</v>
      </c>
    </row>
    <row r="150" spans="13:14" s="1" customFormat="1">
      <c r="M150" s="1">
        <v>148</v>
      </c>
      <c r="N150" s="1">
        <v>40000</v>
      </c>
    </row>
    <row r="151" spans="13:14" s="1" customFormat="1">
      <c r="M151" s="1">
        <v>149</v>
      </c>
      <c r="N151" s="1">
        <v>40000</v>
      </c>
    </row>
    <row r="152" spans="13:14" s="1" customFormat="1">
      <c r="M152" s="1">
        <v>150</v>
      </c>
      <c r="N152" s="1">
        <v>40000</v>
      </c>
    </row>
    <row r="153" spans="13:14" s="1" customFormat="1">
      <c r="M153" s="1">
        <v>151</v>
      </c>
      <c r="N153" s="1">
        <v>40000</v>
      </c>
    </row>
    <row r="154" spans="13:14" s="1" customFormat="1">
      <c r="M154" s="1">
        <v>152</v>
      </c>
      <c r="N154" s="1">
        <v>40000</v>
      </c>
    </row>
    <row r="155" spans="13:14" s="1" customFormat="1">
      <c r="M155" s="1">
        <v>153</v>
      </c>
      <c r="N155" s="1">
        <v>40000</v>
      </c>
    </row>
    <row r="156" spans="13:14" s="1" customFormat="1">
      <c r="M156" s="1">
        <v>154</v>
      </c>
      <c r="N156" s="1">
        <v>40000</v>
      </c>
    </row>
    <row r="157" spans="13:14" s="1" customFormat="1">
      <c r="M157" s="1">
        <v>155</v>
      </c>
      <c r="N157" s="1">
        <v>40000</v>
      </c>
    </row>
    <row r="158" spans="13:14" s="1" customFormat="1">
      <c r="M158" s="1">
        <v>156</v>
      </c>
      <c r="N158" s="1">
        <v>40000</v>
      </c>
    </row>
    <row r="159" spans="13:14" s="1" customFormat="1">
      <c r="M159" s="1">
        <v>157</v>
      </c>
      <c r="N159" s="1">
        <v>40000</v>
      </c>
    </row>
    <row r="160" spans="13:14" s="1" customFormat="1">
      <c r="M160" s="1">
        <v>158</v>
      </c>
      <c r="N160" s="1">
        <v>40000</v>
      </c>
    </row>
    <row r="161" spans="13:14" s="1" customFormat="1">
      <c r="M161" s="1">
        <v>159</v>
      </c>
      <c r="N161" s="1">
        <v>40000</v>
      </c>
    </row>
    <row r="162" spans="13:14" s="1" customFormat="1">
      <c r="M162" s="1">
        <v>160</v>
      </c>
      <c r="N162" s="1">
        <v>40000</v>
      </c>
    </row>
    <row r="163" spans="13:14" s="1" customFormat="1">
      <c r="M163" s="1">
        <v>161</v>
      </c>
      <c r="N163" s="1">
        <v>40000</v>
      </c>
    </row>
    <row r="164" spans="13:14" s="1" customFormat="1">
      <c r="M164" s="1">
        <v>162</v>
      </c>
      <c r="N164" s="1">
        <v>40000</v>
      </c>
    </row>
    <row r="165" spans="13:14" s="1" customFormat="1">
      <c r="M165" s="1">
        <v>163</v>
      </c>
      <c r="N165" s="1">
        <v>40000</v>
      </c>
    </row>
    <row r="166" spans="13:14" s="1" customFormat="1">
      <c r="M166" s="1">
        <v>164</v>
      </c>
      <c r="N166" s="1">
        <v>40000</v>
      </c>
    </row>
    <row r="167" spans="13:14" s="1" customFormat="1">
      <c r="M167" s="1">
        <v>165</v>
      </c>
      <c r="N167" s="1">
        <v>40000</v>
      </c>
    </row>
    <row r="168" spans="13:14" s="1" customFormat="1">
      <c r="M168" s="1">
        <v>166</v>
      </c>
      <c r="N168" s="1">
        <v>40000</v>
      </c>
    </row>
    <row r="169" spans="13:14" s="1" customFormat="1">
      <c r="M169" s="1">
        <v>167</v>
      </c>
      <c r="N169" s="1">
        <v>40000</v>
      </c>
    </row>
    <row r="170" spans="13:14" s="1" customFormat="1">
      <c r="M170" s="1">
        <v>168</v>
      </c>
      <c r="N170" s="1">
        <v>40000</v>
      </c>
    </row>
    <row r="171" spans="13:14" s="1" customFormat="1">
      <c r="M171" s="1">
        <v>169</v>
      </c>
      <c r="N171" s="1">
        <v>40000</v>
      </c>
    </row>
    <row r="172" spans="13:14" s="1" customFormat="1">
      <c r="M172" s="1">
        <v>170</v>
      </c>
      <c r="N172" s="1">
        <v>40000</v>
      </c>
    </row>
    <row r="173" spans="13:14" s="1" customFormat="1">
      <c r="M173" s="1">
        <v>171</v>
      </c>
      <c r="N173" s="1">
        <v>40000</v>
      </c>
    </row>
    <row r="174" spans="13:14" s="1" customFormat="1">
      <c r="M174" s="1">
        <v>172</v>
      </c>
      <c r="N174" s="1">
        <v>40000</v>
      </c>
    </row>
    <row r="175" spans="13:14" s="1" customFormat="1">
      <c r="M175" s="1">
        <v>173</v>
      </c>
      <c r="N175" s="1">
        <v>40000</v>
      </c>
    </row>
    <row r="176" spans="13:14" s="1" customFormat="1">
      <c r="M176" s="1">
        <v>174</v>
      </c>
      <c r="N176" s="1">
        <v>40000</v>
      </c>
    </row>
    <row r="177" spans="13:14" s="1" customFormat="1">
      <c r="M177" s="1">
        <v>175</v>
      </c>
      <c r="N177" s="1">
        <v>40000</v>
      </c>
    </row>
    <row r="178" spans="13:14" s="1" customFormat="1">
      <c r="M178" s="1">
        <v>176</v>
      </c>
      <c r="N178" s="1">
        <v>40000</v>
      </c>
    </row>
    <row r="179" spans="13:14" s="1" customFormat="1">
      <c r="M179" s="1">
        <v>177</v>
      </c>
      <c r="N179" s="1">
        <v>40000</v>
      </c>
    </row>
    <row r="180" spans="13:14" s="1" customFormat="1">
      <c r="M180" s="1">
        <v>178</v>
      </c>
      <c r="N180" s="1">
        <v>40000</v>
      </c>
    </row>
    <row r="181" spans="13:14" s="1" customFormat="1">
      <c r="M181" s="1">
        <v>179</v>
      </c>
      <c r="N181" s="1">
        <v>40000</v>
      </c>
    </row>
    <row r="182" spans="13:14" s="1" customFormat="1">
      <c r="M182" s="1">
        <v>180</v>
      </c>
      <c r="N182" s="1">
        <v>40000</v>
      </c>
    </row>
    <row r="183" spans="13:14" s="1" customFormat="1">
      <c r="M183" s="1">
        <v>181</v>
      </c>
      <c r="N183" s="1">
        <v>40000</v>
      </c>
    </row>
    <row r="184" spans="13:14" s="1" customFormat="1">
      <c r="M184" s="1">
        <v>182</v>
      </c>
      <c r="N184" s="1">
        <v>40000</v>
      </c>
    </row>
    <row r="185" spans="13:14" s="1" customFormat="1">
      <c r="M185" s="1">
        <v>183</v>
      </c>
      <c r="N185" s="1">
        <v>40000</v>
      </c>
    </row>
    <row r="186" spans="13:14" s="1" customFormat="1">
      <c r="M186" s="1">
        <v>184</v>
      </c>
      <c r="N186" s="1">
        <v>40000</v>
      </c>
    </row>
    <row r="187" spans="13:14" s="1" customFormat="1">
      <c r="M187" s="1">
        <v>185</v>
      </c>
      <c r="N187" s="1">
        <v>40000</v>
      </c>
    </row>
    <row r="188" spans="13:14" s="1" customFormat="1">
      <c r="M188" s="1">
        <v>186</v>
      </c>
      <c r="N188" s="1">
        <v>40000</v>
      </c>
    </row>
    <row r="189" spans="13:14" s="1" customFormat="1">
      <c r="M189" s="1">
        <v>187</v>
      </c>
      <c r="N189" s="1">
        <v>40000</v>
      </c>
    </row>
    <row r="190" spans="13:14" s="1" customFormat="1">
      <c r="M190" s="1">
        <v>188</v>
      </c>
      <c r="N190" s="1">
        <v>40000</v>
      </c>
    </row>
    <row r="191" spans="13:14" s="1" customFormat="1">
      <c r="M191" s="1">
        <v>189</v>
      </c>
      <c r="N191" s="1">
        <v>40000</v>
      </c>
    </row>
    <row r="192" spans="13:14" s="1" customFormat="1">
      <c r="M192" s="1">
        <v>190</v>
      </c>
      <c r="N192" s="1">
        <v>40000</v>
      </c>
    </row>
    <row r="193" spans="13:14" s="1" customFormat="1">
      <c r="M193" s="1">
        <v>191</v>
      </c>
      <c r="N193" s="1">
        <v>40000</v>
      </c>
    </row>
    <row r="194" spans="13:14" s="1" customFormat="1">
      <c r="M194" s="1">
        <v>192</v>
      </c>
      <c r="N194" s="1">
        <v>40000</v>
      </c>
    </row>
    <row r="195" spans="13:14" s="1" customFormat="1">
      <c r="M195" s="1">
        <v>193</v>
      </c>
      <c r="N195" s="1">
        <v>40000</v>
      </c>
    </row>
    <row r="196" spans="13:14" s="1" customFormat="1">
      <c r="M196" s="1">
        <v>194</v>
      </c>
      <c r="N196" s="1">
        <v>40000</v>
      </c>
    </row>
    <row r="197" spans="13:14" s="1" customFormat="1">
      <c r="M197" s="1">
        <v>195</v>
      </c>
      <c r="N197" s="1">
        <v>40000</v>
      </c>
    </row>
    <row r="198" spans="13:14" s="1" customFormat="1">
      <c r="M198" s="1">
        <v>196</v>
      </c>
      <c r="N198" s="1">
        <v>40000</v>
      </c>
    </row>
    <row r="199" spans="13:14" s="1" customFormat="1">
      <c r="M199" s="1">
        <v>197</v>
      </c>
      <c r="N199" s="1">
        <v>40000</v>
      </c>
    </row>
    <row r="200" spans="13:14" s="1" customFormat="1">
      <c r="M200" s="1">
        <v>198</v>
      </c>
      <c r="N200" s="1">
        <v>40000</v>
      </c>
    </row>
    <row r="201" spans="13:14" s="1" customFormat="1">
      <c r="M201" s="1">
        <v>199</v>
      </c>
      <c r="N201" s="1">
        <v>40000</v>
      </c>
    </row>
    <row r="202" spans="13:14" s="1" customFormat="1">
      <c r="M202" s="1">
        <v>200</v>
      </c>
      <c r="N202" s="1">
        <v>40000</v>
      </c>
    </row>
    <row r="203" spans="13:14" s="1" customFormat="1">
      <c r="M203" s="1">
        <v>201</v>
      </c>
      <c r="N203" s="1">
        <v>40000</v>
      </c>
    </row>
    <row r="204" spans="13:14" s="1" customFormat="1">
      <c r="M204" s="1">
        <v>202</v>
      </c>
      <c r="N204" s="1">
        <v>40000</v>
      </c>
    </row>
    <row r="205" spans="13:14" s="1" customFormat="1">
      <c r="M205" s="1">
        <v>203</v>
      </c>
      <c r="N205" s="1">
        <v>40000</v>
      </c>
    </row>
    <row r="206" spans="13:14" s="1" customFormat="1">
      <c r="M206" s="1">
        <v>204</v>
      </c>
      <c r="N206" s="1">
        <v>40000</v>
      </c>
    </row>
    <row r="207" spans="13:14" s="1" customFormat="1">
      <c r="M207" s="1">
        <v>205</v>
      </c>
      <c r="N207" s="1">
        <v>40000</v>
      </c>
    </row>
    <row r="208" spans="13:14" s="1" customFormat="1">
      <c r="M208" s="1">
        <v>206</v>
      </c>
      <c r="N208" s="1">
        <v>40000</v>
      </c>
    </row>
    <row r="209" spans="13:14" s="1" customFormat="1">
      <c r="M209" s="1">
        <v>207</v>
      </c>
      <c r="N209" s="1">
        <v>40000</v>
      </c>
    </row>
    <row r="210" spans="13:14" s="1" customFormat="1">
      <c r="M210" s="1">
        <v>208</v>
      </c>
      <c r="N210" s="1">
        <v>40000</v>
      </c>
    </row>
    <row r="211" spans="13:14" s="1" customFormat="1">
      <c r="M211" s="1">
        <v>209</v>
      </c>
      <c r="N211" s="1">
        <v>40000</v>
      </c>
    </row>
    <row r="212" spans="13:14" s="1" customFormat="1">
      <c r="M212" s="1">
        <v>210</v>
      </c>
      <c r="N212" s="1">
        <v>40000</v>
      </c>
    </row>
    <row r="213" spans="13:14" s="1" customFormat="1">
      <c r="M213" s="1">
        <v>211</v>
      </c>
      <c r="N213" s="1">
        <v>40000</v>
      </c>
    </row>
    <row r="214" spans="13:14" s="1" customFormat="1">
      <c r="M214" s="1">
        <v>212</v>
      </c>
      <c r="N214" s="1">
        <v>40000</v>
      </c>
    </row>
    <row r="215" spans="13:14" s="1" customFormat="1">
      <c r="M215" s="1">
        <v>213</v>
      </c>
      <c r="N215" s="1">
        <v>40000</v>
      </c>
    </row>
    <row r="216" spans="13:14" s="1" customFormat="1">
      <c r="M216" s="1">
        <v>214</v>
      </c>
      <c r="N216" s="1">
        <v>40000</v>
      </c>
    </row>
    <row r="217" spans="13:14" s="1" customFormat="1">
      <c r="M217" s="1">
        <v>215</v>
      </c>
      <c r="N217" s="1">
        <v>40000</v>
      </c>
    </row>
    <row r="218" spans="13:14" s="1" customFormat="1">
      <c r="M218" s="1">
        <v>216</v>
      </c>
      <c r="N218" s="1">
        <v>40000</v>
      </c>
    </row>
    <row r="219" spans="13:14" s="1" customFormat="1">
      <c r="M219" s="1">
        <v>217</v>
      </c>
      <c r="N219" s="1">
        <v>40000</v>
      </c>
    </row>
    <row r="220" spans="13:14" s="1" customFormat="1">
      <c r="M220" s="1">
        <v>218</v>
      </c>
      <c r="N220" s="1">
        <v>40000</v>
      </c>
    </row>
    <row r="221" spans="13:14" s="1" customFormat="1">
      <c r="M221" s="1">
        <v>219</v>
      </c>
      <c r="N221" s="1">
        <v>40000</v>
      </c>
    </row>
    <row r="222" spans="13:14" s="1" customFormat="1">
      <c r="M222" s="1">
        <v>220</v>
      </c>
      <c r="N222" s="1">
        <v>40000</v>
      </c>
    </row>
    <row r="223" spans="13:14" s="1" customFormat="1">
      <c r="M223" s="1">
        <v>221</v>
      </c>
      <c r="N223" s="1">
        <v>40000</v>
      </c>
    </row>
    <row r="224" spans="13:14" s="1" customFormat="1">
      <c r="M224" s="1">
        <v>222</v>
      </c>
      <c r="N224" s="1">
        <v>40000</v>
      </c>
    </row>
    <row r="225" spans="13:14" s="1" customFormat="1">
      <c r="M225" s="1">
        <v>223</v>
      </c>
      <c r="N225" s="1">
        <v>40000</v>
      </c>
    </row>
    <row r="226" spans="13:14" s="1" customFormat="1">
      <c r="M226" s="1">
        <v>224</v>
      </c>
      <c r="N226" s="1">
        <v>40000</v>
      </c>
    </row>
    <row r="227" spans="13:14" s="1" customFormat="1">
      <c r="M227" s="1">
        <v>225</v>
      </c>
      <c r="N227" s="1">
        <v>40000</v>
      </c>
    </row>
    <row r="228" spans="13:14" s="1" customFormat="1">
      <c r="M228" s="1">
        <v>226</v>
      </c>
      <c r="N228" s="1">
        <v>40000</v>
      </c>
    </row>
    <row r="229" spans="13:14" s="1" customFormat="1">
      <c r="M229" s="1">
        <v>227</v>
      </c>
      <c r="N229" s="1">
        <v>40000</v>
      </c>
    </row>
    <row r="230" spans="13:14" s="1" customFormat="1">
      <c r="M230" s="1">
        <v>228</v>
      </c>
      <c r="N230" s="1">
        <v>40000</v>
      </c>
    </row>
    <row r="231" spans="13:14" s="1" customFormat="1">
      <c r="M231" s="1">
        <v>229</v>
      </c>
      <c r="N231" s="1">
        <v>40000</v>
      </c>
    </row>
    <row r="232" spans="13:14" s="1" customFormat="1">
      <c r="M232" s="1">
        <v>230</v>
      </c>
      <c r="N232" s="1">
        <v>40000</v>
      </c>
    </row>
    <row r="233" spans="13:14" s="1" customFormat="1">
      <c r="M233" s="1">
        <v>231</v>
      </c>
      <c r="N233" s="1">
        <v>40000</v>
      </c>
    </row>
    <row r="234" spans="13:14" s="1" customFormat="1">
      <c r="M234" s="1">
        <v>232</v>
      </c>
      <c r="N234" s="1">
        <v>40000</v>
      </c>
    </row>
    <row r="235" spans="13:14" s="1" customFormat="1">
      <c r="M235" s="1">
        <v>233</v>
      </c>
      <c r="N235" s="1">
        <v>40000</v>
      </c>
    </row>
    <row r="236" spans="13:14" s="1" customFormat="1">
      <c r="M236" s="1">
        <v>234</v>
      </c>
      <c r="N236" s="1">
        <v>40000</v>
      </c>
    </row>
    <row r="237" spans="13:14" s="1" customFormat="1">
      <c r="M237" s="1">
        <v>235</v>
      </c>
      <c r="N237" s="1">
        <v>40000</v>
      </c>
    </row>
    <row r="238" spans="13:14" s="1" customFormat="1">
      <c r="M238" s="1">
        <v>236</v>
      </c>
      <c r="N238" s="1">
        <v>40000</v>
      </c>
    </row>
    <row r="239" spans="13:14" s="1" customFormat="1">
      <c r="M239" s="1">
        <v>237</v>
      </c>
      <c r="N239" s="1">
        <v>40000</v>
      </c>
    </row>
    <row r="240" spans="13:14" s="1" customFormat="1">
      <c r="M240" s="1">
        <v>238</v>
      </c>
      <c r="N240" s="1">
        <v>40000</v>
      </c>
    </row>
    <row r="241" spans="13:14" s="1" customFormat="1">
      <c r="M241" s="1">
        <v>239</v>
      </c>
      <c r="N241" s="1">
        <v>40000</v>
      </c>
    </row>
    <row r="242" spans="13:14" s="1" customFormat="1">
      <c r="M242" s="1">
        <v>240</v>
      </c>
      <c r="N242" s="1">
        <v>40000</v>
      </c>
    </row>
    <row r="243" spans="13:14" s="1" customFormat="1">
      <c r="M243" s="1">
        <v>241</v>
      </c>
      <c r="N243" s="1">
        <v>40000</v>
      </c>
    </row>
    <row r="244" spans="13:14" s="1" customFormat="1">
      <c r="M244" s="1">
        <v>242</v>
      </c>
      <c r="N244" s="1">
        <v>40000</v>
      </c>
    </row>
    <row r="245" spans="13:14" s="1" customFormat="1">
      <c r="M245" s="1">
        <v>243</v>
      </c>
      <c r="N245" s="1">
        <v>40000</v>
      </c>
    </row>
    <row r="246" spans="13:14" s="1" customFormat="1">
      <c r="M246" s="1">
        <v>244</v>
      </c>
      <c r="N246" s="1">
        <v>40000</v>
      </c>
    </row>
    <row r="247" spans="13:14" s="1" customFormat="1">
      <c r="M247" s="1">
        <v>245</v>
      </c>
      <c r="N247" s="1">
        <v>40000</v>
      </c>
    </row>
    <row r="248" spans="13:14" s="1" customFormat="1">
      <c r="M248" s="1">
        <v>246</v>
      </c>
      <c r="N248" s="1">
        <v>40000</v>
      </c>
    </row>
    <row r="249" spans="13:14" s="1" customFormat="1">
      <c r="M249" s="1">
        <v>247</v>
      </c>
      <c r="N249" s="1">
        <v>40000</v>
      </c>
    </row>
    <row r="250" spans="13:14" s="1" customFormat="1">
      <c r="M250" s="1">
        <v>248</v>
      </c>
      <c r="N250" s="1">
        <v>40000</v>
      </c>
    </row>
    <row r="251" spans="13:14" s="1" customFormat="1">
      <c r="M251" s="1">
        <v>249</v>
      </c>
      <c r="N251" s="1">
        <v>40000</v>
      </c>
    </row>
    <row r="252" spans="13:14" s="1" customFormat="1">
      <c r="M252" s="1">
        <v>250</v>
      </c>
      <c r="N252" s="1">
        <v>40000</v>
      </c>
    </row>
    <row r="253" spans="13:14" s="1" customFormat="1">
      <c r="M253" s="1">
        <v>251</v>
      </c>
      <c r="N253" s="1">
        <v>40000</v>
      </c>
    </row>
    <row r="254" spans="13:14" s="1" customFormat="1">
      <c r="M254" s="1">
        <v>252</v>
      </c>
      <c r="N254" s="1">
        <v>40000</v>
      </c>
    </row>
    <row r="255" spans="13:14" s="1" customFormat="1">
      <c r="M255" s="1">
        <v>253</v>
      </c>
      <c r="N255" s="1">
        <v>40000</v>
      </c>
    </row>
    <row r="256" spans="13:14" s="1" customFormat="1">
      <c r="M256" s="1">
        <v>254</v>
      </c>
      <c r="N256" s="1">
        <v>40000</v>
      </c>
    </row>
    <row r="257" spans="13:14" s="1" customFormat="1">
      <c r="M257" s="1">
        <v>255</v>
      </c>
      <c r="N257" s="1">
        <v>40000</v>
      </c>
    </row>
    <row r="258" spans="13:14" s="1" customFormat="1">
      <c r="M258" s="1">
        <v>256</v>
      </c>
      <c r="N258" s="1">
        <v>40000</v>
      </c>
    </row>
    <row r="259" spans="13:14" s="1" customFormat="1">
      <c r="M259" s="1">
        <v>257</v>
      </c>
      <c r="N259" s="1">
        <v>40000</v>
      </c>
    </row>
    <row r="260" spans="13:14" s="1" customFormat="1">
      <c r="M260" s="1">
        <v>258</v>
      </c>
      <c r="N260" s="1">
        <v>40000</v>
      </c>
    </row>
    <row r="261" spans="13:14" s="1" customFormat="1">
      <c r="M261" s="1">
        <v>259</v>
      </c>
      <c r="N261" s="1">
        <v>40000</v>
      </c>
    </row>
    <row r="262" spans="13:14" s="1" customFormat="1">
      <c r="M262" s="1">
        <v>260</v>
      </c>
      <c r="N262" s="1">
        <v>40000</v>
      </c>
    </row>
    <row r="263" spans="13:14" s="1" customFormat="1">
      <c r="M263" s="1">
        <v>261</v>
      </c>
      <c r="N263" s="1">
        <v>40000</v>
      </c>
    </row>
    <row r="264" spans="13:14" s="1" customFormat="1">
      <c r="M264" s="1">
        <v>262</v>
      </c>
      <c r="N264" s="1">
        <v>40000</v>
      </c>
    </row>
    <row r="265" spans="13:14" s="1" customFormat="1">
      <c r="M265" s="1">
        <v>263</v>
      </c>
      <c r="N265" s="1">
        <v>40000</v>
      </c>
    </row>
    <row r="266" spans="13:14" s="1" customFormat="1">
      <c r="M266" s="1">
        <v>264</v>
      </c>
      <c r="N266" s="1">
        <v>40000</v>
      </c>
    </row>
    <row r="267" spans="13:14" s="1" customFormat="1">
      <c r="M267" s="1">
        <v>265</v>
      </c>
      <c r="N267" s="1">
        <v>40000</v>
      </c>
    </row>
    <row r="268" spans="13:14" s="1" customFormat="1">
      <c r="M268" s="1">
        <v>266</v>
      </c>
      <c r="N268" s="1">
        <v>40000</v>
      </c>
    </row>
    <row r="269" spans="13:14" s="1" customFormat="1">
      <c r="M269" s="1">
        <v>267</v>
      </c>
      <c r="N269" s="1">
        <v>40000</v>
      </c>
    </row>
    <row r="270" spans="13:14" s="1" customFormat="1">
      <c r="M270" s="1">
        <v>268</v>
      </c>
      <c r="N270" s="1">
        <v>40000</v>
      </c>
    </row>
    <row r="271" spans="13:14" s="1" customFormat="1">
      <c r="M271" s="1">
        <v>269</v>
      </c>
      <c r="N271" s="1">
        <v>40000</v>
      </c>
    </row>
    <row r="272" spans="13:14" s="1" customFormat="1">
      <c r="M272" s="1">
        <v>270</v>
      </c>
      <c r="N272" s="1">
        <v>40000</v>
      </c>
    </row>
    <row r="273" spans="13:14" s="1" customFormat="1">
      <c r="M273" s="1">
        <v>271</v>
      </c>
      <c r="N273" s="1">
        <v>40000</v>
      </c>
    </row>
    <row r="274" spans="13:14" s="1" customFormat="1">
      <c r="M274" s="1">
        <v>272</v>
      </c>
      <c r="N274" s="1">
        <v>40000</v>
      </c>
    </row>
    <row r="275" spans="13:14" s="1" customFormat="1">
      <c r="M275" s="1">
        <v>273</v>
      </c>
      <c r="N275" s="1">
        <v>40000</v>
      </c>
    </row>
    <row r="276" spans="13:14" s="1" customFormat="1">
      <c r="M276" s="1">
        <v>274</v>
      </c>
      <c r="N276" s="1">
        <v>40000</v>
      </c>
    </row>
    <row r="277" spans="13:14" s="1" customFormat="1">
      <c r="M277" s="1">
        <v>275</v>
      </c>
      <c r="N277" s="1">
        <v>40000</v>
      </c>
    </row>
    <row r="278" spans="13:14" s="1" customFormat="1">
      <c r="M278" s="1">
        <v>276</v>
      </c>
      <c r="N278" s="1">
        <v>40000</v>
      </c>
    </row>
    <row r="279" spans="13:14" s="1" customFormat="1">
      <c r="M279" s="1">
        <v>277</v>
      </c>
      <c r="N279" s="1">
        <v>40000</v>
      </c>
    </row>
    <row r="280" spans="13:14" s="1" customFormat="1">
      <c r="M280" s="1">
        <v>278</v>
      </c>
      <c r="N280" s="1">
        <v>40000</v>
      </c>
    </row>
    <row r="281" spans="13:14" s="1" customFormat="1">
      <c r="M281" s="1">
        <v>279</v>
      </c>
      <c r="N281" s="1">
        <v>40000</v>
      </c>
    </row>
    <row r="282" spans="13:14" s="1" customFormat="1">
      <c r="M282" s="1">
        <v>280</v>
      </c>
      <c r="N282" s="1">
        <v>40000</v>
      </c>
    </row>
    <row r="283" spans="13:14" s="1" customFormat="1">
      <c r="M283" s="1">
        <v>281</v>
      </c>
      <c r="N283" s="1">
        <v>40000</v>
      </c>
    </row>
    <row r="284" spans="13:14" s="1" customFormat="1">
      <c r="M284" s="1">
        <v>282</v>
      </c>
      <c r="N284" s="1">
        <v>40000</v>
      </c>
    </row>
    <row r="285" spans="13:14" s="1" customFormat="1">
      <c r="M285" s="1">
        <v>283</v>
      </c>
      <c r="N285" s="1">
        <v>40000</v>
      </c>
    </row>
    <row r="286" spans="13:14" s="1" customFormat="1">
      <c r="M286" s="1">
        <v>284</v>
      </c>
      <c r="N286" s="1">
        <v>40000</v>
      </c>
    </row>
    <row r="287" spans="13:14" s="1" customFormat="1">
      <c r="M287" s="1">
        <v>285</v>
      </c>
      <c r="N287" s="1">
        <v>40000</v>
      </c>
    </row>
    <row r="288" spans="13:14" s="1" customFormat="1">
      <c r="M288" s="1">
        <v>286</v>
      </c>
      <c r="N288" s="1">
        <v>40000</v>
      </c>
    </row>
    <row r="289" spans="13:14" s="1" customFormat="1">
      <c r="M289" s="1">
        <v>287</v>
      </c>
      <c r="N289" s="1">
        <v>40000</v>
      </c>
    </row>
    <row r="290" spans="13:14" s="1" customFormat="1">
      <c r="M290" s="1">
        <v>288</v>
      </c>
      <c r="N290" s="1">
        <v>40000</v>
      </c>
    </row>
    <row r="291" spans="13:14" s="1" customFormat="1">
      <c r="M291" s="1">
        <v>289</v>
      </c>
      <c r="N291" s="1">
        <v>40000</v>
      </c>
    </row>
    <row r="292" spans="13:14" s="1" customFormat="1">
      <c r="M292" s="1">
        <v>290</v>
      </c>
      <c r="N292" s="1">
        <v>40000</v>
      </c>
    </row>
    <row r="293" spans="13:14" s="1" customFormat="1">
      <c r="M293" s="1">
        <v>291</v>
      </c>
      <c r="N293" s="1">
        <v>40000</v>
      </c>
    </row>
    <row r="294" spans="13:14" s="1" customFormat="1">
      <c r="M294" s="1">
        <v>292</v>
      </c>
      <c r="N294" s="1">
        <v>40000</v>
      </c>
    </row>
    <row r="295" spans="13:14" s="1" customFormat="1">
      <c r="M295" s="1">
        <v>293</v>
      </c>
      <c r="N295" s="1">
        <v>40000</v>
      </c>
    </row>
    <row r="296" spans="13:14" s="1" customFormat="1">
      <c r="M296" s="1">
        <v>294</v>
      </c>
      <c r="N296" s="1">
        <v>40000</v>
      </c>
    </row>
    <row r="297" spans="13:14" s="1" customFormat="1">
      <c r="M297" s="1">
        <v>295</v>
      </c>
      <c r="N297" s="1">
        <v>40000</v>
      </c>
    </row>
    <row r="298" spans="13:14" s="1" customFormat="1">
      <c r="M298" s="1">
        <v>296</v>
      </c>
      <c r="N298" s="1">
        <v>40000</v>
      </c>
    </row>
    <row r="299" spans="13:14" s="1" customFormat="1">
      <c r="M299" s="1">
        <v>297</v>
      </c>
      <c r="N299" s="1">
        <v>40000</v>
      </c>
    </row>
    <row r="300" spans="13:14" s="1" customFormat="1">
      <c r="M300" s="1">
        <v>298</v>
      </c>
      <c r="N300" s="1">
        <v>40000</v>
      </c>
    </row>
    <row r="301" spans="13:14" s="1" customFormat="1">
      <c r="M301" s="1">
        <v>299</v>
      </c>
      <c r="N301" s="1">
        <v>40000</v>
      </c>
    </row>
    <row r="302" spans="13:14" s="1" customFormat="1">
      <c r="M302" s="1">
        <v>300</v>
      </c>
      <c r="N302" s="1">
        <v>40000</v>
      </c>
    </row>
    <row r="303" spans="13:14" s="1" customFormat="1">
      <c r="M303" s="1">
        <v>301</v>
      </c>
      <c r="N303" s="1">
        <v>40000</v>
      </c>
    </row>
    <row r="304" spans="13:14" s="1" customFormat="1">
      <c r="M304" s="1">
        <v>302</v>
      </c>
      <c r="N304" s="1">
        <v>40000</v>
      </c>
    </row>
    <row r="305" spans="13:14" s="1" customFormat="1">
      <c r="M305" s="1">
        <v>303</v>
      </c>
      <c r="N305" s="1">
        <v>40000</v>
      </c>
    </row>
    <row r="306" spans="13:14" s="1" customFormat="1">
      <c r="M306" s="1">
        <v>304</v>
      </c>
      <c r="N306" s="1">
        <v>40000</v>
      </c>
    </row>
    <row r="307" spans="13:14" s="1" customFormat="1">
      <c r="M307" s="1">
        <v>305</v>
      </c>
      <c r="N307" s="1">
        <v>40000</v>
      </c>
    </row>
    <row r="308" spans="13:14" s="1" customFormat="1">
      <c r="M308" s="1">
        <v>306</v>
      </c>
      <c r="N308" s="1">
        <v>40000</v>
      </c>
    </row>
    <row r="309" spans="13:14" s="1" customFormat="1">
      <c r="M309" s="1">
        <v>307</v>
      </c>
      <c r="N309" s="1">
        <v>40000</v>
      </c>
    </row>
    <row r="310" spans="13:14" s="1" customFormat="1">
      <c r="M310" s="1">
        <v>308</v>
      </c>
      <c r="N310" s="1">
        <v>40000</v>
      </c>
    </row>
    <row r="311" spans="13:14" s="1" customFormat="1">
      <c r="M311" s="1">
        <v>309</v>
      </c>
      <c r="N311" s="1">
        <v>40000</v>
      </c>
    </row>
    <row r="312" spans="13:14" s="1" customFormat="1">
      <c r="M312" s="1">
        <v>310</v>
      </c>
      <c r="N312" s="1">
        <v>40000</v>
      </c>
    </row>
    <row r="313" spans="13:14" s="1" customFormat="1">
      <c r="M313" s="1">
        <v>311</v>
      </c>
      <c r="N313" s="1">
        <v>40000</v>
      </c>
    </row>
    <row r="314" spans="13:14" s="1" customFormat="1">
      <c r="M314" s="1">
        <v>312</v>
      </c>
      <c r="N314" s="1">
        <v>40000</v>
      </c>
    </row>
    <row r="315" spans="13:14" s="1" customFormat="1">
      <c r="M315" s="1">
        <v>313</v>
      </c>
      <c r="N315" s="1">
        <v>40000</v>
      </c>
    </row>
    <row r="316" spans="13:14" s="1" customFormat="1">
      <c r="M316" s="1">
        <v>314</v>
      </c>
      <c r="N316" s="1">
        <v>40000</v>
      </c>
    </row>
    <row r="317" spans="13:14" s="1" customFormat="1">
      <c r="M317" s="1">
        <v>315</v>
      </c>
      <c r="N317" s="1">
        <v>40000</v>
      </c>
    </row>
    <row r="318" spans="13:14" s="1" customFormat="1">
      <c r="M318" s="1">
        <v>316</v>
      </c>
      <c r="N318" s="1">
        <v>40000</v>
      </c>
    </row>
    <row r="319" spans="13:14" s="1" customFormat="1">
      <c r="M319" s="1">
        <v>317</v>
      </c>
      <c r="N319" s="1">
        <v>40000</v>
      </c>
    </row>
    <row r="320" spans="13:14" s="1" customFormat="1">
      <c r="M320" s="1">
        <v>318</v>
      </c>
      <c r="N320" s="1">
        <v>40000</v>
      </c>
    </row>
    <row r="321" spans="13:14" s="1" customFormat="1">
      <c r="M321" s="1">
        <v>319</v>
      </c>
      <c r="N321" s="1">
        <v>40000</v>
      </c>
    </row>
    <row r="322" spans="13:14" s="1" customFormat="1">
      <c r="M322" s="1">
        <v>320</v>
      </c>
      <c r="N322" s="1">
        <v>40000</v>
      </c>
    </row>
    <row r="323" spans="13:14" s="1" customFormat="1">
      <c r="M323" s="1">
        <v>321</v>
      </c>
      <c r="N323" s="1">
        <v>40000</v>
      </c>
    </row>
    <row r="324" spans="13:14" s="1" customFormat="1">
      <c r="M324" s="1">
        <v>322</v>
      </c>
      <c r="N324" s="1">
        <v>40000</v>
      </c>
    </row>
    <row r="325" spans="13:14" s="1" customFormat="1">
      <c r="M325" s="1">
        <v>323</v>
      </c>
      <c r="N325" s="1">
        <v>40000</v>
      </c>
    </row>
    <row r="326" spans="13:14" s="1" customFormat="1">
      <c r="M326" s="1">
        <v>324</v>
      </c>
      <c r="N326" s="1">
        <v>40000</v>
      </c>
    </row>
    <row r="327" spans="13:14" s="1" customFormat="1">
      <c r="M327" s="1">
        <v>325</v>
      </c>
      <c r="N327" s="1">
        <v>40000</v>
      </c>
    </row>
    <row r="328" spans="13:14" s="1" customFormat="1">
      <c r="M328" s="1">
        <v>326</v>
      </c>
      <c r="N328" s="1">
        <v>40000</v>
      </c>
    </row>
    <row r="329" spans="13:14" s="1" customFormat="1">
      <c r="M329" s="1">
        <v>327</v>
      </c>
      <c r="N329" s="1">
        <v>40000</v>
      </c>
    </row>
    <row r="330" spans="13:14" s="1" customFormat="1">
      <c r="M330" s="1">
        <v>328</v>
      </c>
      <c r="N330" s="1">
        <v>40000</v>
      </c>
    </row>
    <row r="331" spans="13:14" s="1" customFormat="1">
      <c r="M331" s="1">
        <v>329</v>
      </c>
      <c r="N331" s="1">
        <v>40000</v>
      </c>
    </row>
    <row r="332" spans="13:14" s="1" customFormat="1">
      <c r="M332" s="1">
        <v>330</v>
      </c>
      <c r="N332" s="1">
        <v>40000</v>
      </c>
    </row>
    <row r="333" spans="13:14" s="1" customFormat="1">
      <c r="M333" s="1">
        <v>331</v>
      </c>
      <c r="N333" s="1">
        <v>40000</v>
      </c>
    </row>
    <row r="334" spans="13:14" s="1" customFormat="1">
      <c r="M334" s="1">
        <v>332</v>
      </c>
      <c r="N334" s="1">
        <v>40000</v>
      </c>
    </row>
    <row r="335" spans="13:14" s="1" customFormat="1">
      <c r="M335" s="1">
        <v>333</v>
      </c>
      <c r="N335" s="1">
        <v>40000</v>
      </c>
    </row>
    <row r="336" spans="13:14" s="1" customFormat="1">
      <c r="M336" s="1">
        <v>334</v>
      </c>
      <c r="N336" s="1">
        <v>40000</v>
      </c>
    </row>
    <row r="337" spans="13:14" s="1" customFormat="1">
      <c r="M337" s="1">
        <v>335</v>
      </c>
      <c r="N337" s="1">
        <v>40000</v>
      </c>
    </row>
    <row r="338" spans="13:14" s="1" customFormat="1">
      <c r="M338" s="1">
        <v>336</v>
      </c>
      <c r="N338" s="1">
        <v>40000</v>
      </c>
    </row>
    <row r="339" spans="13:14" s="1" customFormat="1">
      <c r="M339" s="1">
        <v>337</v>
      </c>
      <c r="N339" s="1">
        <v>40000</v>
      </c>
    </row>
    <row r="340" spans="13:14" s="1" customFormat="1">
      <c r="M340" s="1">
        <v>338</v>
      </c>
      <c r="N340" s="1">
        <v>40000</v>
      </c>
    </row>
    <row r="341" spans="13:14" s="1" customFormat="1">
      <c r="M341" s="1">
        <v>339</v>
      </c>
      <c r="N341" s="1">
        <v>40000</v>
      </c>
    </row>
    <row r="342" spans="13:14" s="1" customFormat="1">
      <c r="M342" s="1">
        <v>340</v>
      </c>
      <c r="N342" s="1">
        <v>40000</v>
      </c>
    </row>
    <row r="343" spans="13:14" s="1" customFormat="1">
      <c r="M343" s="1">
        <v>341</v>
      </c>
      <c r="N343" s="1">
        <v>40000</v>
      </c>
    </row>
    <row r="344" spans="13:14" s="1" customFormat="1">
      <c r="M344" s="1">
        <v>342</v>
      </c>
      <c r="N344" s="1">
        <v>40000</v>
      </c>
    </row>
    <row r="345" spans="13:14" s="1" customFormat="1">
      <c r="M345" s="1">
        <v>343</v>
      </c>
      <c r="N345" s="1">
        <v>40000</v>
      </c>
    </row>
    <row r="346" spans="13:14" s="1" customFormat="1">
      <c r="M346" s="1">
        <v>344</v>
      </c>
      <c r="N346" s="1">
        <v>40000</v>
      </c>
    </row>
    <row r="347" spans="13:14" s="1" customFormat="1">
      <c r="M347" s="1">
        <v>345</v>
      </c>
      <c r="N347" s="1">
        <v>40000</v>
      </c>
    </row>
    <row r="348" spans="13:14" s="1" customFormat="1">
      <c r="M348" s="1">
        <v>346</v>
      </c>
      <c r="N348" s="1">
        <v>40000</v>
      </c>
    </row>
    <row r="349" spans="13:14" s="1" customFormat="1">
      <c r="M349" s="1">
        <v>347</v>
      </c>
      <c r="N349" s="1">
        <v>40000</v>
      </c>
    </row>
    <row r="350" spans="13:14" s="1" customFormat="1">
      <c r="M350" s="1">
        <v>348</v>
      </c>
      <c r="N350" s="1">
        <v>40000</v>
      </c>
    </row>
    <row r="351" spans="13:14" s="1" customFormat="1">
      <c r="M351" s="1">
        <v>349</v>
      </c>
      <c r="N351" s="1">
        <v>40000</v>
      </c>
    </row>
    <row r="352" spans="13:14" s="1" customFormat="1">
      <c r="M352" s="1">
        <v>350</v>
      </c>
      <c r="N352" s="1">
        <v>40000</v>
      </c>
    </row>
    <row r="353" spans="13:14" s="1" customFormat="1">
      <c r="M353" s="1">
        <v>351</v>
      </c>
      <c r="N353" s="1">
        <v>40000</v>
      </c>
    </row>
    <row r="354" spans="13:14" s="1" customFormat="1">
      <c r="M354" s="1">
        <v>352</v>
      </c>
      <c r="N354" s="1">
        <v>40000</v>
      </c>
    </row>
    <row r="355" spans="13:14" s="1" customFormat="1">
      <c r="M355" s="1">
        <v>353</v>
      </c>
      <c r="N355" s="1">
        <v>40000</v>
      </c>
    </row>
    <row r="356" spans="13:14" s="1" customFormat="1">
      <c r="M356" s="1">
        <v>354</v>
      </c>
      <c r="N356" s="1">
        <v>40000</v>
      </c>
    </row>
    <row r="357" spans="13:14" s="1" customFormat="1">
      <c r="M357" s="1">
        <v>355</v>
      </c>
      <c r="N357" s="1">
        <v>40000</v>
      </c>
    </row>
    <row r="358" spans="13:14" s="1" customFormat="1">
      <c r="M358" s="1">
        <v>356</v>
      </c>
      <c r="N358" s="1">
        <v>40000</v>
      </c>
    </row>
    <row r="359" spans="13:14" s="1" customFormat="1">
      <c r="M359" s="1">
        <v>357</v>
      </c>
      <c r="N359" s="1">
        <v>40000</v>
      </c>
    </row>
    <row r="360" spans="13:14" s="1" customFormat="1">
      <c r="M360" s="1">
        <v>358</v>
      </c>
      <c r="N360" s="1">
        <v>40000</v>
      </c>
    </row>
    <row r="361" spans="13:14" s="1" customFormat="1">
      <c r="M361" s="1">
        <v>359</v>
      </c>
      <c r="N361" s="1">
        <v>40000</v>
      </c>
    </row>
    <row r="362" spans="13:14" s="1" customFormat="1">
      <c r="M362" s="1">
        <v>360</v>
      </c>
      <c r="N362" s="1">
        <v>40000</v>
      </c>
    </row>
    <row r="363" spans="13:14" s="1" customFormat="1">
      <c r="M363" s="1">
        <v>361</v>
      </c>
      <c r="N363" s="1">
        <v>40000</v>
      </c>
    </row>
    <row r="364" spans="13:14" s="1" customFormat="1">
      <c r="M364" s="1">
        <v>362</v>
      </c>
      <c r="N364" s="1">
        <v>40000</v>
      </c>
    </row>
    <row r="365" spans="13:14" s="1" customFormat="1">
      <c r="M365" s="1">
        <v>363</v>
      </c>
      <c r="N365" s="1">
        <v>40000</v>
      </c>
    </row>
    <row r="366" spans="13:14" s="1" customFormat="1">
      <c r="M366" s="1">
        <v>364</v>
      </c>
      <c r="N366" s="1">
        <v>40000</v>
      </c>
    </row>
    <row r="367" spans="13:14" s="1" customFormat="1">
      <c r="M367" s="1">
        <v>365</v>
      </c>
      <c r="N367" s="1">
        <v>40000</v>
      </c>
    </row>
    <row r="368" spans="13:14" s="1" customFormat="1">
      <c r="M368" s="1">
        <v>366</v>
      </c>
      <c r="N368" s="1">
        <v>40000</v>
      </c>
    </row>
    <row r="369" spans="13:14" s="1" customFormat="1">
      <c r="M369" s="1">
        <v>367</v>
      </c>
      <c r="N369" s="1">
        <v>40000</v>
      </c>
    </row>
    <row r="370" spans="13:14" s="1" customFormat="1">
      <c r="M370" s="1">
        <v>368</v>
      </c>
      <c r="N370" s="1">
        <v>40000</v>
      </c>
    </row>
    <row r="371" spans="13:14" s="1" customFormat="1">
      <c r="M371" s="1">
        <v>369</v>
      </c>
      <c r="N371" s="1">
        <v>40000</v>
      </c>
    </row>
    <row r="372" spans="13:14" s="1" customFormat="1">
      <c r="M372" s="1">
        <v>370</v>
      </c>
      <c r="N372" s="1">
        <v>40000</v>
      </c>
    </row>
    <row r="373" spans="13:14" s="1" customFormat="1">
      <c r="M373" s="1">
        <v>371</v>
      </c>
      <c r="N373" s="1">
        <v>40000</v>
      </c>
    </row>
    <row r="374" spans="13:14" s="1" customFormat="1">
      <c r="M374" s="1">
        <v>372</v>
      </c>
      <c r="N374" s="1">
        <v>40000</v>
      </c>
    </row>
    <row r="375" spans="13:14" s="1" customFormat="1">
      <c r="M375" s="1">
        <v>373</v>
      </c>
      <c r="N375" s="1">
        <v>40000</v>
      </c>
    </row>
    <row r="376" spans="13:14" s="1" customFormat="1">
      <c r="M376" s="1">
        <v>374</v>
      </c>
      <c r="N376" s="1">
        <v>40000</v>
      </c>
    </row>
    <row r="377" spans="13:14" s="1" customFormat="1">
      <c r="M377" s="1">
        <v>375</v>
      </c>
      <c r="N377" s="1">
        <v>40000</v>
      </c>
    </row>
    <row r="378" spans="13:14" s="1" customFormat="1">
      <c r="M378" s="1">
        <v>376</v>
      </c>
      <c r="N378" s="1">
        <v>40000</v>
      </c>
    </row>
    <row r="379" spans="13:14" s="1" customFormat="1">
      <c r="M379" s="1">
        <v>377</v>
      </c>
      <c r="N379" s="1">
        <v>40000</v>
      </c>
    </row>
    <row r="380" spans="13:14" s="1" customFormat="1">
      <c r="M380" s="1">
        <v>378</v>
      </c>
      <c r="N380" s="1">
        <v>40000</v>
      </c>
    </row>
    <row r="381" spans="13:14" s="1" customFormat="1">
      <c r="M381" s="1">
        <v>379</v>
      </c>
      <c r="N381" s="1">
        <v>40000</v>
      </c>
    </row>
    <row r="382" spans="13:14" s="1" customFormat="1">
      <c r="M382" s="1">
        <v>380</v>
      </c>
      <c r="N382" s="1">
        <v>40000</v>
      </c>
    </row>
    <row r="383" spans="13:14" s="1" customFormat="1">
      <c r="M383" s="1">
        <v>381</v>
      </c>
      <c r="N383" s="1">
        <v>40000</v>
      </c>
    </row>
    <row r="384" spans="13:14" s="1" customFormat="1">
      <c r="M384" s="1">
        <v>382</v>
      </c>
      <c r="N384" s="1">
        <v>40000</v>
      </c>
    </row>
    <row r="385" spans="13:14" s="1" customFormat="1">
      <c r="M385" s="1">
        <v>383</v>
      </c>
      <c r="N385" s="1">
        <v>40000</v>
      </c>
    </row>
    <row r="386" spans="13:14">
      <c r="M386" s="1">
        <v>384</v>
      </c>
      <c r="N386" s="1">
        <v>40000</v>
      </c>
    </row>
    <row r="387" spans="13:14">
      <c r="M387" s="1">
        <v>385</v>
      </c>
      <c r="N387" s="1">
        <v>40000</v>
      </c>
    </row>
    <row r="388" spans="13:14">
      <c r="M388" s="1">
        <v>386</v>
      </c>
      <c r="N388" s="1">
        <v>40000</v>
      </c>
    </row>
    <row r="389" spans="13:14">
      <c r="M389" s="1">
        <v>387</v>
      </c>
      <c r="N389" s="1">
        <v>40000</v>
      </c>
    </row>
    <row r="390" spans="13:14">
      <c r="M390" s="1">
        <v>388</v>
      </c>
      <c r="N390" s="1">
        <v>40000</v>
      </c>
    </row>
    <row r="391" spans="13:14">
      <c r="M391" s="1">
        <v>389</v>
      </c>
      <c r="N391" s="1">
        <v>40000</v>
      </c>
    </row>
    <row r="392" spans="13:14">
      <c r="M392" s="1">
        <v>390</v>
      </c>
      <c r="N392" s="1">
        <v>40000</v>
      </c>
    </row>
    <row r="393" spans="13:14">
      <c r="M393" s="1">
        <v>391</v>
      </c>
      <c r="N393" s="1">
        <v>40000</v>
      </c>
    </row>
    <row r="394" spans="13:14">
      <c r="M394" s="1">
        <v>392</v>
      </c>
      <c r="N394" s="1">
        <v>40000</v>
      </c>
    </row>
    <row r="395" spans="13:14">
      <c r="M395" s="1">
        <v>393</v>
      </c>
      <c r="N395" s="1">
        <v>40000</v>
      </c>
    </row>
    <row r="396" spans="13:14">
      <c r="M396" s="1">
        <v>394</v>
      </c>
      <c r="N396" s="1">
        <v>40000</v>
      </c>
    </row>
    <row r="397" spans="13:14">
      <c r="M397" s="1">
        <v>395</v>
      </c>
      <c r="N397" s="1">
        <v>40000</v>
      </c>
    </row>
    <row r="398" spans="13:14">
      <c r="M398" s="1">
        <v>396</v>
      </c>
      <c r="N398" s="1">
        <v>40000</v>
      </c>
    </row>
    <row r="399" spans="13:14">
      <c r="M399" s="1">
        <v>397</v>
      </c>
      <c r="N399" s="1">
        <v>40000</v>
      </c>
    </row>
    <row r="400" spans="13:14">
      <c r="M400" s="1">
        <v>398</v>
      </c>
      <c r="N400" s="1">
        <v>40000</v>
      </c>
    </row>
    <row r="401" spans="13:14">
      <c r="M401" s="1">
        <v>399</v>
      </c>
      <c r="N401" s="1">
        <v>40000</v>
      </c>
    </row>
    <row r="402" spans="13:14">
      <c r="M402" s="1">
        <v>400</v>
      </c>
      <c r="N402" s="1">
        <v>40000</v>
      </c>
    </row>
  </sheetData>
  <mergeCells count="22">
    <mergeCell ref="C13:G14"/>
    <mergeCell ref="A1:I3"/>
    <mergeCell ref="C5:G5"/>
    <mergeCell ref="C7:G7"/>
    <mergeCell ref="C9:G9"/>
    <mergeCell ref="C11:G11"/>
    <mergeCell ref="C34:D34"/>
    <mergeCell ref="E34:F34"/>
    <mergeCell ref="B37:H54"/>
    <mergeCell ref="C15:G15"/>
    <mergeCell ref="C20:G20"/>
    <mergeCell ref="C28:D28"/>
    <mergeCell ref="E28:G28"/>
    <mergeCell ref="C30:C31"/>
    <mergeCell ref="D30:G30"/>
    <mergeCell ref="D31:G31"/>
    <mergeCell ref="C25:G25"/>
    <mergeCell ref="C26:D26"/>
    <mergeCell ref="F26:G26"/>
    <mergeCell ref="C35:D35"/>
    <mergeCell ref="E35:I35"/>
    <mergeCell ref="E36:I36"/>
  </mergeCells>
  <phoneticPr fontId="1"/>
  <pageMargins left="0.7" right="0.7" top="0.75" bottom="0.75" header="0.3" footer="0.3"/>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'加盟校情報&amp;大会設定'!$E$3:$E$4</xm:f>
          </x14:formula1>
          <xm:sqref>E34:F34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95"/>
  <sheetViews>
    <sheetView topLeftCell="A7" workbookViewId="0"/>
  </sheetViews>
  <sheetFormatPr defaultColWidth="8.875" defaultRowHeight="13.5"/>
  <cols>
    <col min="1" max="2" width="9" style="6"/>
    <col min="3" max="3" width="16.125" style="6" bestFit="1" customWidth="1"/>
    <col min="4" max="4" width="17.125" style="6" bestFit="1" customWidth="1"/>
    <col min="5" max="5" width="9" style="6"/>
    <col min="6" max="11" width="10.5" style="6" bestFit="1" customWidth="1"/>
    <col min="12" max="13" width="9" style="6"/>
  </cols>
  <sheetData>
    <row r="1" spans="1:11">
      <c r="A1" s="6" t="s">
        <v>1214</v>
      </c>
    </row>
    <row r="2" spans="1:11">
      <c r="A2" s="6" t="s">
        <v>1122</v>
      </c>
      <c r="B2" s="6" t="s">
        <v>1184</v>
      </c>
      <c r="C2" s="6" t="s">
        <v>1185</v>
      </c>
      <c r="D2" s="6" t="s">
        <v>1215</v>
      </c>
      <c r="E2" s="6" t="s">
        <v>1216</v>
      </c>
    </row>
    <row r="3" spans="1:11">
      <c r="A3" s="6" t="str">
        <f>基本情報登録!D10</f>
        <v/>
      </c>
      <c r="B3" s="6">
        <f>基本情報登録!D8</f>
        <v>0</v>
      </c>
      <c r="C3" s="6" t="str">
        <f>基本情報登録!D6</f>
        <v/>
      </c>
      <c r="D3" s="6" t="str">
        <f>基本情報登録!D11</f>
        <v/>
      </c>
      <c r="E3" s="6">
        <f>基本情報登録!D12</f>
        <v>51</v>
      </c>
    </row>
    <row r="5" spans="1:11">
      <c r="A5" s="838" t="s">
        <v>1194</v>
      </c>
      <c r="B5" s="838"/>
      <c r="C5" s="838"/>
      <c r="D5" s="838"/>
      <c r="E5" s="838"/>
      <c r="F5" s="838"/>
      <c r="G5" s="838"/>
      <c r="H5" s="838"/>
      <c r="I5" s="838"/>
      <c r="J5" s="838"/>
      <c r="K5" s="838"/>
    </row>
    <row r="6" spans="1:11">
      <c r="A6" s="6" t="s">
        <v>1193</v>
      </c>
      <c r="B6" s="6" t="s">
        <v>1122</v>
      </c>
      <c r="C6" s="6" t="s">
        <v>1184</v>
      </c>
      <c r="D6" s="6" t="s">
        <v>1185</v>
      </c>
      <c r="E6" s="6" t="s">
        <v>1186</v>
      </c>
      <c r="F6" s="6" t="s">
        <v>1187</v>
      </c>
      <c r="G6" s="6" t="s">
        <v>1188</v>
      </c>
      <c r="H6" s="6" t="s">
        <v>1189</v>
      </c>
      <c r="I6" s="6" t="s">
        <v>1190</v>
      </c>
      <c r="J6" s="6" t="s">
        <v>1191</v>
      </c>
      <c r="K6" s="6" t="s">
        <v>1192</v>
      </c>
    </row>
    <row r="7" spans="1:11">
      <c r="A7" s="6">
        <v>1</v>
      </c>
      <c r="B7" s="6" t="str">
        <f>基本情報登録!$D$10</f>
        <v/>
      </c>
      <c r="C7" s="6" t="str">
        <f>基本情報登録!$D$8&amp;'様式Ⅱ(男子4×100mR)'!$I$9</f>
        <v>A</v>
      </c>
      <c r="D7" s="6" t="str">
        <f>基本情報登録!$D$6&amp;'様式Ⅱ(男子4×100mR)'!$I$9</f>
        <v>A</v>
      </c>
      <c r="E7" s="6" t="str">
        <f>'様式Ⅱ(男子4×100mR)'!$E$12</f>
        <v>00000</v>
      </c>
      <c r="F7" s="6" t="str">
        <f>'様式Ⅱ(男子4×100mR)'!$D$18</f>
        <v/>
      </c>
      <c r="G7" s="6" t="str">
        <f>'様式Ⅱ(男子4×100mR)'!$D$20</f>
        <v/>
      </c>
      <c r="H7" s="6" t="str">
        <f>'様式Ⅱ(男子4×100mR)'!$D$22</f>
        <v/>
      </c>
      <c r="I7" s="6" t="str">
        <f>'様式Ⅱ(男子4×100mR)'!$D$24</f>
        <v/>
      </c>
      <c r="J7" s="6" t="str">
        <f>'様式Ⅱ(男子4×100mR)'!$D$26</f>
        <v/>
      </c>
      <c r="K7" s="6" t="str">
        <f>'様式Ⅱ(男子4×100mR)'!$D$28</f>
        <v/>
      </c>
    </row>
    <row r="8" spans="1:11">
      <c r="A8" s="6">
        <v>2</v>
      </c>
      <c r="B8" s="6" t="str">
        <f>基本情報登録!$D$10</f>
        <v/>
      </c>
      <c r="C8" s="6" t="str">
        <f>基本情報登録!$D$8&amp;'様式Ⅱ(男子4×100mR)'!$I$38</f>
        <v/>
      </c>
      <c r="D8" s="6" t="str">
        <f>基本情報登録!$D$6&amp;'様式Ⅱ(男子4×100mR)'!$I$38</f>
        <v/>
      </c>
      <c r="E8" s="6" t="str">
        <f>'様式Ⅱ(男子4×100mR)'!$E$41</f>
        <v>00000</v>
      </c>
      <c r="F8" s="6" t="str">
        <f>'様式Ⅱ(男子4×100mR)'!$D$47</f>
        <v/>
      </c>
      <c r="G8" s="6" t="str">
        <f>'様式Ⅱ(男子4×100mR)'!$D$49</f>
        <v/>
      </c>
      <c r="H8" s="6" t="str">
        <f>'様式Ⅱ(男子4×100mR)'!$D$51</f>
        <v/>
      </c>
      <c r="I8" s="6" t="str">
        <f>'様式Ⅱ(男子4×100mR)'!$D$53</f>
        <v/>
      </c>
      <c r="J8" s="6" t="str">
        <f>'様式Ⅱ(男子4×100mR)'!$D$55</f>
        <v/>
      </c>
      <c r="K8" s="6" t="str">
        <f>'様式Ⅱ(男子4×100mR)'!$D$57</f>
        <v/>
      </c>
    </row>
    <row r="9" spans="1:11">
      <c r="A9" s="6">
        <v>3</v>
      </c>
      <c r="B9" s="6" t="str">
        <f>基本情報登録!$D$10</f>
        <v/>
      </c>
      <c r="C9" s="6" t="str">
        <f>基本情報登録!$D$8&amp;'様式Ⅱ(男子4×100mR)'!$I$67</f>
        <v/>
      </c>
      <c r="D9" s="6" t="str">
        <f>基本情報登録!$D$6&amp;'様式Ⅱ(男子4×100mR)'!$I$67</f>
        <v/>
      </c>
      <c r="E9" s="6" t="str">
        <f>'様式Ⅱ(男子4×100mR)'!$E$70</f>
        <v>00000</v>
      </c>
      <c r="F9" s="6" t="str">
        <f>'様式Ⅱ(男子4×100mR)'!$D$76</f>
        <v/>
      </c>
      <c r="G9" s="6" t="str">
        <f>'様式Ⅱ(男子4×100mR)'!$D$78</f>
        <v/>
      </c>
      <c r="H9" s="6" t="str">
        <f>'様式Ⅱ(男子4×100mR)'!$D$80</f>
        <v/>
      </c>
      <c r="I9" s="6" t="str">
        <f>'様式Ⅱ(男子4×100mR)'!$D$82</f>
        <v/>
      </c>
      <c r="J9" s="6" t="str">
        <f>'様式Ⅱ(男子4×100mR)'!$D$84</f>
        <v/>
      </c>
      <c r="K9" s="6" t="str">
        <f>'様式Ⅱ(男子4×100mR)'!$D$86</f>
        <v/>
      </c>
    </row>
    <row r="10" spans="1:11">
      <c r="A10" s="6">
        <v>4</v>
      </c>
      <c r="B10" s="6" t="str">
        <f>基本情報登録!$D$10</f>
        <v/>
      </c>
      <c r="C10" s="6" t="str">
        <f>基本情報登録!$D$8&amp;'様式Ⅱ(男子4×100mR)'!$I$96</f>
        <v/>
      </c>
      <c r="D10" s="6" t="str">
        <f>基本情報登録!$D$6&amp;'様式Ⅱ(男子4×100mR)'!$I$96</f>
        <v/>
      </c>
      <c r="E10" s="6" t="str">
        <f>'様式Ⅱ(男子4×100mR)'!$E$99</f>
        <v>00000</v>
      </c>
      <c r="F10" s="6" t="str">
        <f>'様式Ⅱ(男子4×100mR)'!$D$105</f>
        <v/>
      </c>
      <c r="G10" s="6" t="str">
        <f>'様式Ⅱ(男子4×100mR)'!$D$107</f>
        <v/>
      </c>
      <c r="H10" s="6" t="str">
        <f>'様式Ⅱ(男子4×100mR)'!$D$109</f>
        <v/>
      </c>
      <c r="I10" s="6" t="str">
        <f>'様式Ⅱ(男子4×100mR)'!$D$111</f>
        <v/>
      </c>
      <c r="J10" s="6" t="str">
        <f>'様式Ⅱ(男子4×100mR)'!$D$113</f>
        <v/>
      </c>
      <c r="K10" s="6" t="str">
        <f>'様式Ⅱ(男子4×100mR)'!$D$115</f>
        <v/>
      </c>
    </row>
    <row r="11" spans="1:11">
      <c r="A11" s="6">
        <v>5</v>
      </c>
      <c r="B11" s="6" t="str">
        <f>基本情報登録!$D$10</f>
        <v/>
      </c>
      <c r="C11" s="6" t="str">
        <f>基本情報登録!$D$8&amp;'様式Ⅱ(男子4×100mR)'!$I$125</f>
        <v/>
      </c>
      <c r="D11" s="6" t="str">
        <f>基本情報登録!$D$6&amp;'様式Ⅱ(男子4×100mR)'!$I$125</f>
        <v/>
      </c>
      <c r="E11" s="6" t="str">
        <f>'様式Ⅱ(男子4×100mR)'!$E$128</f>
        <v>00000</v>
      </c>
      <c r="F11" s="6" t="str">
        <f>'様式Ⅱ(男子4×100mR)'!$D$134</f>
        <v/>
      </c>
      <c r="G11" s="6" t="str">
        <f>'様式Ⅱ(男子4×100mR)'!$D$136</f>
        <v/>
      </c>
      <c r="H11" s="6" t="str">
        <f>'様式Ⅱ(男子4×100mR)'!$D$138</f>
        <v/>
      </c>
      <c r="I11" s="6" t="str">
        <f>'様式Ⅱ(男子4×100mR)'!$D$140</f>
        <v/>
      </c>
      <c r="J11" s="6" t="str">
        <f>'様式Ⅱ(男子4×100mR)'!$D$142</f>
        <v/>
      </c>
      <c r="K11" s="6" t="str">
        <f>'様式Ⅱ(男子4×100mR)'!$D$144</f>
        <v/>
      </c>
    </row>
    <row r="12" spans="1:11">
      <c r="A12" s="6">
        <v>6</v>
      </c>
      <c r="B12" s="6" t="str">
        <f>基本情報登録!$D$10</f>
        <v/>
      </c>
      <c r="C12" s="6" t="str">
        <f>基本情報登録!$D$8&amp;'様式Ⅱ(男子4×100mR)'!$I$154</f>
        <v/>
      </c>
      <c r="D12" s="6" t="str">
        <f>基本情報登録!$D$6&amp;'様式Ⅱ(男子4×100mR)'!$I$154</f>
        <v/>
      </c>
      <c r="E12" s="6" t="str">
        <f>'様式Ⅱ(男子4×100mR)'!$E$157</f>
        <v>00000</v>
      </c>
      <c r="F12" s="6" t="str">
        <f>'様式Ⅱ(男子4×100mR)'!$D$163</f>
        <v/>
      </c>
      <c r="G12" s="6" t="str">
        <f>'様式Ⅱ(男子4×100mR)'!$D$165</f>
        <v/>
      </c>
      <c r="H12" s="6" t="str">
        <f>'様式Ⅱ(男子4×100mR)'!$D$167</f>
        <v/>
      </c>
      <c r="I12" s="6" t="str">
        <f>'様式Ⅱ(男子4×100mR)'!$D$169</f>
        <v/>
      </c>
      <c r="J12" s="6" t="str">
        <f>'様式Ⅱ(男子4×100mR)'!$D$171</f>
        <v/>
      </c>
      <c r="K12" s="6" t="str">
        <f>'様式Ⅱ(男子4×100mR)'!$D$173</f>
        <v/>
      </c>
    </row>
    <row r="13" spans="1:11">
      <c r="A13" s="6">
        <v>7</v>
      </c>
      <c r="B13" s="6" t="str">
        <f>基本情報登録!$D$10</f>
        <v/>
      </c>
      <c r="C13" s="6" t="str">
        <f>基本情報登録!$D$8&amp;'様式Ⅱ(男子4×100mR)'!$I$183</f>
        <v/>
      </c>
      <c r="D13" s="6" t="str">
        <f>基本情報登録!$D$6&amp;'様式Ⅱ(男子4×100mR)'!$I$183</f>
        <v/>
      </c>
      <c r="E13" s="6" t="str">
        <f>'様式Ⅱ(男子4×100mR)'!$E$186</f>
        <v>00000</v>
      </c>
      <c r="F13" s="6" t="str">
        <f>'様式Ⅱ(男子4×100mR)'!$D$192</f>
        <v/>
      </c>
      <c r="G13" s="6" t="str">
        <f>'様式Ⅱ(男子4×100mR)'!$D$194</f>
        <v/>
      </c>
      <c r="H13" s="6" t="str">
        <f>'様式Ⅱ(男子4×100mR)'!$D$196</f>
        <v/>
      </c>
      <c r="I13" s="6" t="str">
        <f>'様式Ⅱ(男子4×100mR)'!$D$198</f>
        <v/>
      </c>
      <c r="J13" s="6" t="str">
        <f>'様式Ⅱ(男子4×100mR)'!$D$200</f>
        <v/>
      </c>
      <c r="K13" s="6" t="str">
        <f>'様式Ⅱ(男子4×100mR)'!$D$202</f>
        <v/>
      </c>
    </row>
    <row r="14" spans="1:11">
      <c r="A14" s="6">
        <v>8</v>
      </c>
      <c r="B14" s="6" t="str">
        <f>基本情報登録!$D$10</f>
        <v/>
      </c>
      <c r="C14" s="6" t="str">
        <f>基本情報登録!$D$8&amp;'様式Ⅱ(男子4×100mR)'!$I$212</f>
        <v/>
      </c>
      <c r="D14" s="6" t="str">
        <f>基本情報登録!$D$6&amp;'様式Ⅱ(男子4×100mR)'!$I$212</f>
        <v/>
      </c>
      <c r="E14" s="6" t="str">
        <f>'様式Ⅱ(男子4×100mR)'!$E$215</f>
        <v>00000</v>
      </c>
      <c r="F14" s="6" t="str">
        <f>'様式Ⅱ(男子4×100mR)'!$D$221</f>
        <v/>
      </c>
      <c r="G14" s="6" t="str">
        <f>'様式Ⅱ(男子4×100mR)'!$D$223</f>
        <v/>
      </c>
      <c r="H14" s="6" t="str">
        <f>'様式Ⅱ(男子4×100mR)'!$D$225</f>
        <v/>
      </c>
      <c r="I14" s="6" t="str">
        <f>'様式Ⅱ(男子4×100mR)'!$D$227</f>
        <v/>
      </c>
      <c r="J14" s="6" t="str">
        <f>'様式Ⅱ(男子4×100mR)'!$D$229</f>
        <v/>
      </c>
      <c r="K14" s="6" t="str">
        <f>'様式Ⅱ(男子4×100mR)'!$D$231</f>
        <v/>
      </c>
    </row>
    <row r="15" spans="1:11">
      <c r="A15" s="6">
        <v>9</v>
      </c>
      <c r="B15" s="6" t="str">
        <f>基本情報登録!$D$10</f>
        <v/>
      </c>
      <c r="C15" s="6" t="str">
        <f>基本情報登録!$D$8&amp;'様式Ⅱ(男子4×100mR)'!$I$241</f>
        <v/>
      </c>
      <c r="D15" s="6" t="str">
        <f>基本情報登録!$D$6&amp;'様式Ⅱ(男子4×100mR)'!$I$241</f>
        <v/>
      </c>
      <c r="E15" s="6" t="str">
        <f>'様式Ⅱ(男子4×100mR)'!$E$244</f>
        <v>00000</v>
      </c>
      <c r="F15" s="6" t="str">
        <f>'様式Ⅱ(男子4×100mR)'!$D$250</f>
        <v/>
      </c>
      <c r="G15" s="6" t="str">
        <f>'様式Ⅱ(男子4×100mR)'!$D$252</f>
        <v/>
      </c>
      <c r="H15" s="6" t="str">
        <f>'様式Ⅱ(男子4×100mR)'!$D$254</f>
        <v/>
      </c>
      <c r="I15" s="6" t="str">
        <f>'様式Ⅱ(男子4×100mR)'!$D$256</f>
        <v/>
      </c>
      <c r="J15" s="6" t="str">
        <f>'様式Ⅱ(男子4×100mR)'!$D$258</f>
        <v/>
      </c>
      <c r="K15" s="6" t="str">
        <f>'様式Ⅱ(男子4×100mR)'!$D$260</f>
        <v/>
      </c>
    </row>
    <row r="16" spans="1:11">
      <c r="A16" s="6">
        <v>10</v>
      </c>
      <c r="B16" s="6" t="str">
        <f>基本情報登録!$D$10</f>
        <v/>
      </c>
      <c r="C16" s="6" t="str">
        <f>基本情報登録!$D$8&amp;'様式Ⅱ(男子4×100mR)'!$I$270</f>
        <v/>
      </c>
      <c r="D16" s="6" t="str">
        <f>基本情報登録!$D$6&amp;'様式Ⅱ(男子4×100mR)'!$I$270</f>
        <v/>
      </c>
      <c r="E16" s="6" t="str">
        <f>'様式Ⅱ(男子4×100mR)'!$E$273</f>
        <v>00000</v>
      </c>
      <c r="F16" s="6" t="str">
        <f>'様式Ⅱ(男子4×100mR)'!$D$279</f>
        <v/>
      </c>
      <c r="G16" s="6" t="str">
        <f>'様式Ⅱ(男子4×100mR)'!$D$281</f>
        <v/>
      </c>
      <c r="H16" s="6" t="str">
        <f>'様式Ⅱ(男子4×100mR)'!$D$283</f>
        <v/>
      </c>
      <c r="I16" s="6" t="str">
        <f>'様式Ⅱ(男子4×100mR)'!$D$285</f>
        <v/>
      </c>
      <c r="J16" s="6" t="str">
        <f>'様式Ⅱ(男子4×100mR)'!$D$287</f>
        <v/>
      </c>
      <c r="K16" s="6" t="str">
        <f>'様式Ⅱ(男子4×100mR)'!$D$289</f>
        <v/>
      </c>
    </row>
    <row r="17" spans="1:11">
      <c r="A17" s="6">
        <v>11</v>
      </c>
      <c r="B17" s="6" t="str">
        <f>基本情報登録!$D$10</f>
        <v/>
      </c>
      <c r="C17" s="6" t="str">
        <f>基本情報登録!$D$8&amp;'様式Ⅱ(男子4×100mR)'!$I$299</f>
        <v/>
      </c>
      <c r="D17" s="6" t="str">
        <f>基本情報登録!$D$6&amp;'様式Ⅱ(男子4×100mR)'!$I$299</f>
        <v/>
      </c>
      <c r="E17" s="6" t="str">
        <f>'様式Ⅱ(男子4×100mR)'!$E$302</f>
        <v>00000</v>
      </c>
      <c r="F17" s="6" t="str">
        <f>'様式Ⅱ(男子4×100mR)'!$D$308</f>
        <v/>
      </c>
      <c r="G17" s="6" t="str">
        <f>'様式Ⅱ(男子4×100mR)'!$D$310</f>
        <v/>
      </c>
      <c r="H17" s="6" t="str">
        <f>'様式Ⅱ(男子4×100mR)'!$D$312</f>
        <v/>
      </c>
      <c r="I17" s="6" t="str">
        <f>'様式Ⅱ(男子4×100mR)'!$D$314</f>
        <v/>
      </c>
      <c r="J17" s="6" t="str">
        <f>'様式Ⅱ(男子4×100mR)'!$D$316</f>
        <v/>
      </c>
      <c r="K17" s="6" t="str">
        <f>'様式Ⅱ(男子4×100mR)'!$D$318</f>
        <v/>
      </c>
    </row>
    <row r="18" spans="1:11">
      <c r="A18" s="6">
        <v>12</v>
      </c>
      <c r="B18" s="6" t="str">
        <f>基本情報登録!$D$10</f>
        <v/>
      </c>
      <c r="C18" s="6" t="str">
        <f>基本情報登録!$D$8&amp;'様式Ⅱ(男子4×100mR)'!$I$328</f>
        <v/>
      </c>
      <c r="D18" s="6" t="str">
        <f>基本情報登録!$D$6&amp;'様式Ⅱ(男子4×100mR)'!$I$328</f>
        <v/>
      </c>
      <c r="E18" s="6" t="str">
        <f>'様式Ⅱ(男子4×100mR)'!$E$331</f>
        <v>00000</v>
      </c>
      <c r="F18" s="6" t="str">
        <f>'様式Ⅱ(男子4×100mR)'!$D$337</f>
        <v/>
      </c>
      <c r="G18" s="6" t="str">
        <f>'様式Ⅱ(男子4×100mR)'!$D$339</f>
        <v/>
      </c>
      <c r="H18" s="6" t="str">
        <f>'様式Ⅱ(男子4×100mR)'!$D$341</f>
        <v/>
      </c>
      <c r="I18" s="6" t="str">
        <f>'様式Ⅱ(男子4×100mR)'!$D$343</f>
        <v/>
      </c>
      <c r="J18" s="6" t="str">
        <f>'様式Ⅱ(男子4×100mR)'!$D$345</f>
        <v/>
      </c>
      <c r="K18" s="6" t="str">
        <f>'様式Ⅱ(男子4×100mR)'!$D$347</f>
        <v/>
      </c>
    </row>
    <row r="19" spans="1:11">
      <c r="A19" s="6">
        <v>13</v>
      </c>
      <c r="B19" s="6" t="str">
        <f>基本情報登録!$D$10</f>
        <v/>
      </c>
      <c r="C19" s="6" t="str">
        <f>基本情報登録!$D$8&amp;'様式Ⅱ(男子4×100mR)'!$I$357</f>
        <v/>
      </c>
      <c r="D19" s="6" t="str">
        <f>基本情報登録!$D$6&amp;'様式Ⅱ(男子4×100mR)'!$I$357</f>
        <v/>
      </c>
      <c r="E19" s="6" t="str">
        <f>'様式Ⅱ(男子4×100mR)'!$E$360</f>
        <v>00000</v>
      </c>
      <c r="F19" s="6" t="str">
        <f>'様式Ⅱ(男子4×100mR)'!$D$366</f>
        <v/>
      </c>
      <c r="G19" s="6" t="str">
        <f>'様式Ⅱ(男子4×100mR)'!$D$368</f>
        <v/>
      </c>
      <c r="H19" s="6" t="str">
        <f>'様式Ⅱ(男子4×100mR)'!$D$370</f>
        <v/>
      </c>
      <c r="I19" s="6" t="str">
        <f>'様式Ⅱ(男子4×100mR)'!$D$372</f>
        <v/>
      </c>
      <c r="J19" s="6" t="str">
        <f>'様式Ⅱ(男子4×100mR)'!$D$374</f>
        <v/>
      </c>
      <c r="K19" s="6" t="str">
        <f>'様式Ⅱ(男子4×100mR)'!$D$376</f>
        <v/>
      </c>
    </row>
    <row r="20" spans="1:11">
      <c r="A20" s="6">
        <v>14</v>
      </c>
      <c r="B20" s="6" t="str">
        <f>基本情報登録!$D$10</f>
        <v/>
      </c>
      <c r="C20" s="6" t="str">
        <f>基本情報登録!$D$8&amp;'様式Ⅱ(男子4×100mR)'!$I$386</f>
        <v/>
      </c>
      <c r="D20" s="6" t="str">
        <f>基本情報登録!$D$6&amp;'様式Ⅱ(男子4×100mR)'!$I$386</f>
        <v/>
      </c>
      <c r="E20" s="6" t="str">
        <f>'様式Ⅱ(男子4×100mR)'!$E$389</f>
        <v>00000</v>
      </c>
      <c r="F20" s="6" t="str">
        <f>'様式Ⅱ(男子4×100mR)'!$D$395</f>
        <v/>
      </c>
      <c r="G20" s="6" t="str">
        <f>'様式Ⅱ(男子4×100mR)'!$D$397</f>
        <v/>
      </c>
      <c r="H20" s="6" t="str">
        <f>'様式Ⅱ(男子4×100mR)'!$D$399</f>
        <v/>
      </c>
      <c r="I20" s="6" t="str">
        <f>'様式Ⅱ(男子4×100mR)'!$D$401</f>
        <v/>
      </c>
      <c r="J20" s="6" t="str">
        <f>'様式Ⅱ(男子4×100mR)'!$D$403</f>
        <v/>
      </c>
      <c r="K20" s="6" t="str">
        <f>'様式Ⅱ(男子4×100mR)'!$D$405</f>
        <v/>
      </c>
    </row>
    <row r="21" spans="1:11">
      <c r="A21" s="6">
        <v>15</v>
      </c>
      <c r="B21" s="6" t="str">
        <f>基本情報登録!$D$10</f>
        <v/>
      </c>
      <c r="C21" s="6" t="str">
        <f>基本情報登録!$D$8&amp;'様式Ⅱ(男子4×100mR)'!$I$415</f>
        <v/>
      </c>
      <c r="D21" s="6" t="str">
        <f>基本情報登録!$D$6&amp;'様式Ⅱ(男子4×100mR)'!$I$415</f>
        <v/>
      </c>
      <c r="E21" s="6" t="str">
        <f>'様式Ⅱ(男子4×100mR)'!$E$418</f>
        <v>00000</v>
      </c>
      <c r="F21" s="6" t="str">
        <f>'様式Ⅱ(男子4×100mR)'!$D$424</f>
        <v/>
      </c>
      <c r="G21" s="6" t="str">
        <f>'様式Ⅱ(男子4×100mR)'!$D$426</f>
        <v/>
      </c>
      <c r="H21" s="6" t="str">
        <f>'様式Ⅱ(男子4×100mR)'!$D$428</f>
        <v/>
      </c>
      <c r="I21" s="6" t="str">
        <f>'様式Ⅱ(男子4×100mR)'!$D$430</f>
        <v/>
      </c>
      <c r="J21" s="6" t="str">
        <f>'様式Ⅱ(男子4×100mR)'!$D$432</f>
        <v/>
      </c>
      <c r="K21" s="6" t="str">
        <f>'様式Ⅱ(男子4×100mR)'!$D$434</f>
        <v/>
      </c>
    </row>
    <row r="22" spans="1:11">
      <c r="A22" s="6">
        <v>16</v>
      </c>
      <c r="B22" s="6" t="str">
        <f>基本情報登録!$D$10</f>
        <v/>
      </c>
      <c r="C22" s="6" t="str">
        <f>基本情報登録!$D$8&amp;'様式Ⅱ(男子4×100mR)'!$I$444</f>
        <v/>
      </c>
      <c r="D22" s="6" t="str">
        <f>基本情報登録!$D$6&amp;'様式Ⅱ(男子4×100mR)'!$I$444</f>
        <v/>
      </c>
      <c r="E22" s="6" t="str">
        <f>'様式Ⅱ(男子4×100mR)'!$E$447</f>
        <v>00000</v>
      </c>
      <c r="F22" s="6" t="str">
        <f>'様式Ⅱ(男子4×100mR)'!$D$453</f>
        <v/>
      </c>
      <c r="G22" s="6" t="str">
        <f>'様式Ⅱ(男子4×100mR)'!$D$455</f>
        <v/>
      </c>
      <c r="H22" s="6" t="str">
        <f>'様式Ⅱ(男子4×100mR)'!$D$457</f>
        <v/>
      </c>
      <c r="I22" s="6" t="str">
        <f>'様式Ⅱ(男子4×100mR)'!$D$459</f>
        <v/>
      </c>
      <c r="J22" s="6" t="str">
        <f>'様式Ⅱ(男子4×100mR)'!$D$461</f>
        <v/>
      </c>
      <c r="K22" s="6" t="str">
        <f>'様式Ⅱ(男子4×100mR)'!$D$463</f>
        <v/>
      </c>
    </row>
    <row r="23" spans="1:11">
      <c r="A23" s="6">
        <v>17</v>
      </c>
      <c r="B23" s="6" t="str">
        <f>基本情報登録!$D$10</f>
        <v/>
      </c>
      <c r="C23" s="6" t="str">
        <f>基本情報登録!$D$8&amp;'様式Ⅱ(男子4×100mR)'!$I$473</f>
        <v/>
      </c>
      <c r="D23" s="6" t="str">
        <f>基本情報登録!$D$6&amp;'様式Ⅱ(男子4×100mR)'!$I$473</f>
        <v/>
      </c>
      <c r="E23" s="6" t="str">
        <f>'様式Ⅱ(男子4×100mR)'!$E$476</f>
        <v>00000</v>
      </c>
      <c r="F23" s="6" t="str">
        <f>'様式Ⅱ(男子4×100mR)'!$D$482</f>
        <v/>
      </c>
      <c r="G23" s="6" t="str">
        <f>'様式Ⅱ(男子4×100mR)'!$D$484</f>
        <v/>
      </c>
      <c r="H23" s="6" t="str">
        <f>'様式Ⅱ(男子4×100mR)'!$D$486</f>
        <v/>
      </c>
      <c r="I23" s="6" t="str">
        <f>'様式Ⅱ(男子4×100mR)'!$D$488</f>
        <v/>
      </c>
      <c r="J23" s="6" t="str">
        <f>'様式Ⅱ(男子4×100mR)'!$D$490</f>
        <v/>
      </c>
      <c r="K23" s="6" t="str">
        <f>'様式Ⅱ(男子4×100mR)'!$D$492</f>
        <v/>
      </c>
    </row>
    <row r="24" spans="1:11">
      <c r="A24" s="6">
        <v>18</v>
      </c>
      <c r="B24" s="6" t="str">
        <f>基本情報登録!$D$10</f>
        <v/>
      </c>
      <c r="C24" s="6" t="str">
        <f>基本情報登録!$D$8&amp;'様式Ⅱ(男子4×100mR)'!$I$502</f>
        <v/>
      </c>
      <c r="D24" s="6" t="str">
        <f>基本情報登録!$D$6&amp;'様式Ⅱ(男子4×100mR)'!$I$502</f>
        <v/>
      </c>
      <c r="E24" s="6" t="str">
        <f>'様式Ⅱ(男子4×100mR)'!$E$505</f>
        <v>00000</v>
      </c>
      <c r="F24" s="6" t="str">
        <f>'様式Ⅱ(男子4×100mR)'!$D$511</f>
        <v/>
      </c>
      <c r="G24" s="6" t="str">
        <f>'様式Ⅱ(男子4×100mR)'!$D$513</f>
        <v/>
      </c>
      <c r="H24" s="6" t="str">
        <f>'様式Ⅱ(男子4×100mR)'!$D$515</f>
        <v/>
      </c>
      <c r="I24" s="6" t="str">
        <f>'様式Ⅱ(男子4×100mR)'!$D$517</f>
        <v/>
      </c>
      <c r="J24" s="6" t="str">
        <f>'様式Ⅱ(男子4×100mR)'!$D$519</f>
        <v/>
      </c>
      <c r="K24" s="6" t="str">
        <f>'様式Ⅱ(男子4×100mR)'!$D$521</f>
        <v/>
      </c>
    </row>
    <row r="25" spans="1:11">
      <c r="A25" s="6">
        <v>19</v>
      </c>
      <c r="B25" s="6" t="str">
        <f>基本情報登録!$D$10</f>
        <v/>
      </c>
      <c r="C25" s="6" t="str">
        <f>基本情報登録!$D$8&amp;'様式Ⅱ(男子4×100mR)'!$I$531</f>
        <v/>
      </c>
      <c r="D25" s="6" t="str">
        <f>基本情報登録!$D$6&amp;'様式Ⅱ(男子4×100mR)'!$I$531</f>
        <v/>
      </c>
      <c r="E25" s="6" t="str">
        <f>'様式Ⅱ(男子4×100mR)'!$E$534</f>
        <v>00000</v>
      </c>
      <c r="F25" s="6" t="str">
        <f>'様式Ⅱ(男子4×100mR)'!$D$540</f>
        <v/>
      </c>
      <c r="G25" s="6" t="str">
        <f>'様式Ⅱ(男子4×100mR)'!$D$542</f>
        <v/>
      </c>
      <c r="H25" s="6" t="str">
        <f>'様式Ⅱ(男子4×100mR)'!$D$544</f>
        <v/>
      </c>
      <c r="I25" s="6" t="str">
        <f>'様式Ⅱ(男子4×100mR)'!$D$546</f>
        <v/>
      </c>
      <c r="J25" s="6" t="str">
        <f>'様式Ⅱ(男子4×100mR)'!$D$548</f>
        <v/>
      </c>
      <c r="K25" s="6" t="str">
        <f>'様式Ⅱ(男子4×100mR)'!$D$550</f>
        <v/>
      </c>
    </row>
    <row r="26" spans="1:11">
      <c r="A26" s="6">
        <v>20</v>
      </c>
      <c r="B26" s="6" t="str">
        <f>基本情報登録!$D$10</f>
        <v/>
      </c>
      <c r="C26" s="6" t="str">
        <f>基本情報登録!$D$8&amp;'様式Ⅱ(男子4×100mR)'!$I$560</f>
        <v/>
      </c>
      <c r="D26" s="6" t="str">
        <f>基本情報登録!$D$6&amp;'様式Ⅱ(男子4×100mR)'!$I$560</f>
        <v/>
      </c>
      <c r="E26" s="6" t="str">
        <f>'様式Ⅱ(男子4×100mR)'!$E$563</f>
        <v>00000</v>
      </c>
      <c r="F26" s="6" t="str">
        <f>'様式Ⅱ(男子4×100mR)'!$D$569</f>
        <v/>
      </c>
      <c r="G26" s="6" t="str">
        <f>'様式Ⅱ(男子4×100mR)'!$D$571</f>
        <v/>
      </c>
      <c r="H26" s="6" t="str">
        <f>'様式Ⅱ(男子4×100mR)'!$D$573</f>
        <v/>
      </c>
      <c r="I26" s="6" t="str">
        <f>'様式Ⅱ(男子4×100mR)'!$D$575</f>
        <v/>
      </c>
      <c r="J26" s="6" t="str">
        <f>'様式Ⅱ(男子4×100mR)'!$D$577</f>
        <v/>
      </c>
      <c r="K26" s="6" t="str">
        <f>'様式Ⅱ(男子4×100mR)'!$D$579</f>
        <v/>
      </c>
    </row>
    <row r="28" spans="1:11">
      <c r="A28" s="838" t="s">
        <v>1238</v>
      </c>
      <c r="B28" s="838"/>
      <c r="C28" s="838"/>
      <c r="D28" s="838"/>
      <c r="E28" s="838"/>
      <c r="F28" s="838"/>
      <c r="G28" s="838"/>
      <c r="H28" s="838"/>
      <c r="I28" s="838"/>
      <c r="J28" s="838"/>
      <c r="K28" s="838"/>
    </row>
    <row r="29" spans="1:11">
      <c r="A29" s="6" t="s">
        <v>1193</v>
      </c>
      <c r="B29" s="6" t="s">
        <v>1122</v>
      </c>
      <c r="C29" s="6" t="s">
        <v>1184</v>
      </c>
      <c r="D29" s="6" t="s">
        <v>1185</v>
      </c>
      <c r="E29" s="6" t="s">
        <v>1186</v>
      </c>
      <c r="F29" s="6" t="s">
        <v>1187</v>
      </c>
      <c r="G29" s="6" t="s">
        <v>1188</v>
      </c>
      <c r="H29" s="6" t="s">
        <v>1189</v>
      </c>
      <c r="I29" s="6" t="s">
        <v>1190</v>
      </c>
      <c r="J29" s="6" t="s">
        <v>1191</v>
      </c>
      <c r="K29" s="6" t="s">
        <v>1192</v>
      </c>
    </row>
    <row r="30" spans="1:11">
      <c r="A30" s="6">
        <v>1</v>
      </c>
      <c r="B30" s="6" t="str">
        <f>基本情報登録!$D$10</f>
        <v/>
      </c>
      <c r="C30" s="6" t="str">
        <f>基本情報登録!$D$8&amp;'様式Ⅱ(男子4×400mR)'!$I$9</f>
        <v>A</v>
      </c>
      <c r="D30" s="6" t="str">
        <f>基本情報登録!$D$6&amp;'様式Ⅱ(男子4×400mR)'!$I$9</f>
        <v>A</v>
      </c>
      <c r="E30" s="6" t="str">
        <f>'様式Ⅱ(男子4×400mR)'!$E$12</f>
        <v>32264</v>
      </c>
      <c r="F30" s="6" t="str">
        <f>'様式Ⅱ(男子4×400mR)'!$D$18</f>
        <v/>
      </c>
      <c r="G30" s="6" t="str">
        <f>'様式Ⅱ(男子4×400mR)'!$D$20</f>
        <v/>
      </c>
      <c r="H30" s="6" t="str">
        <f>'様式Ⅱ(男子4×400mR)'!$D$22</f>
        <v/>
      </c>
      <c r="I30" s="6" t="str">
        <f>'様式Ⅱ(男子4×400mR)'!$D$24</f>
        <v/>
      </c>
      <c r="J30" s="6" t="str">
        <f>'様式Ⅱ(男子4×400mR)'!$D$26</f>
        <v/>
      </c>
      <c r="K30" s="6" t="str">
        <f>'様式Ⅱ(男子4×400mR)'!$D$28</f>
        <v/>
      </c>
    </row>
    <row r="31" spans="1:11">
      <c r="A31" s="6">
        <v>2</v>
      </c>
      <c r="B31" s="6" t="str">
        <f>基本情報登録!$D$10</f>
        <v/>
      </c>
      <c r="C31" s="6" t="str">
        <f>基本情報登録!$D$8&amp;'様式Ⅱ(男子4×400mR)'!$I$38</f>
        <v/>
      </c>
      <c r="D31" s="6" t="str">
        <f>基本情報登録!$D$6&amp;'様式Ⅱ(男子4×400mR)'!$I$38</f>
        <v/>
      </c>
      <c r="E31" s="6" t="str">
        <f>'様式Ⅱ(男子4×400mR)'!$E$41</f>
        <v>00000</v>
      </c>
      <c r="F31" s="6" t="str">
        <f>'様式Ⅱ(男子4×400mR)'!$D$47</f>
        <v/>
      </c>
      <c r="G31" s="6" t="str">
        <f>'様式Ⅱ(男子4×400mR)'!$D$49</f>
        <v/>
      </c>
      <c r="H31" s="6" t="str">
        <f>'様式Ⅱ(男子4×400mR)'!$D$51</f>
        <v/>
      </c>
      <c r="I31" s="6" t="str">
        <f>'様式Ⅱ(男子4×400mR)'!$D$53</f>
        <v/>
      </c>
      <c r="J31" s="6" t="str">
        <f>'様式Ⅱ(男子4×400mR)'!$D$55</f>
        <v/>
      </c>
      <c r="K31" s="6" t="str">
        <f>'様式Ⅱ(男子4×400mR)'!$D$57</f>
        <v/>
      </c>
    </row>
    <row r="32" spans="1:11">
      <c r="A32" s="6">
        <v>3</v>
      </c>
      <c r="B32" s="6" t="str">
        <f>基本情報登録!$D$10</f>
        <v/>
      </c>
      <c r="C32" s="6" t="str">
        <f>基本情報登録!$D$8&amp;'様式Ⅱ(男子4×400mR)'!$I$67</f>
        <v/>
      </c>
      <c r="D32" s="6" t="str">
        <f>基本情報登録!$D$6&amp;'様式Ⅱ(男子4×400mR)'!$I$67</f>
        <v/>
      </c>
      <c r="E32" s="6" t="str">
        <f>'様式Ⅱ(男子4×400mR)'!$E$70</f>
        <v>00000</v>
      </c>
      <c r="F32" s="6" t="str">
        <f>'様式Ⅱ(男子4×400mR)'!$D$76</f>
        <v/>
      </c>
      <c r="G32" s="6" t="str">
        <f>'様式Ⅱ(男子4×400mR)'!$D$78</f>
        <v/>
      </c>
      <c r="H32" s="6" t="str">
        <f>'様式Ⅱ(男子4×400mR)'!$D$80</f>
        <v/>
      </c>
      <c r="I32" s="6" t="str">
        <f>'様式Ⅱ(男子4×400mR)'!$D$82</f>
        <v/>
      </c>
      <c r="J32" s="6" t="str">
        <f>'様式Ⅱ(男子4×400mR)'!$D$84</f>
        <v/>
      </c>
      <c r="K32" s="6" t="str">
        <f>'様式Ⅱ(男子4×400mR)'!$D$86</f>
        <v/>
      </c>
    </row>
    <row r="33" spans="1:11">
      <c r="A33" s="6">
        <v>4</v>
      </c>
      <c r="B33" s="6" t="str">
        <f>基本情報登録!$D$10</f>
        <v/>
      </c>
      <c r="C33" s="6" t="str">
        <f>基本情報登録!$D$8&amp;'様式Ⅱ(男子4×400mR)'!$I$96</f>
        <v/>
      </c>
      <c r="D33" s="6" t="str">
        <f>基本情報登録!$D$6&amp;'様式Ⅱ(男子4×400mR)'!$I$96</f>
        <v/>
      </c>
      <c r="E33" s="6" t="str">
        <f>'様式Ⅱ(男子4×400mR)'!$E$99</f>
        <v>00000</v>
      </c>
      <c r="F33" s="6" t="str">
        <f>'様式Ⅱ(男子4×400mR)'!$D$105</f>
        <v/>
      </c>
      <c r="G33" s="6" t="str">
        <f>'様式Ⅱ(男子4×400mR)'!$D$107</f>
        <v/>
      </c>
      <c r="H33" s="6" t="str">
        <f>'様式Ⅱ(男子4×400mR)'!$D$109</f>
        <v/>
      </c>
      <c r="I33" s="6" t="str">
        <f>'様式Ⅱ(男子4×400mR)'!$D$111</f>
        <v/>
      </c>
      <c r="J33" s="6" t="str">
        <f>'様式Ⅱ(男子4×400mR)'!$D$113</f>
        <v/>
      </c>
      <c r="K33" s="6" t="str">
        <f>'様式Ⅱ(男子4×400mR)'!$D$115</f>
        <v/>
      </c>
    </row>
    <row r="34" spans="1:11">
      <c r="A34" s="6">
        <v>5</v>
      </c>
      <c r="B34" s="6" t="str">
        <f>基本情報登録!$D$10</f>
        <v/>
      </c>
      <c r="C34" s="6" t="str">
        <f>基本情報登録!$D$8&amp;'様式Ⅱ(男子4×400mR)'!$I$125</f>
        <v/>
      </c>
      <c r="D34" s="6" t="str">
        <f>基本情報登録!$D$6&amp;'様式Ⅱ(男子4×400mR)'!$I$125</f>
        <v/>
      </c>
      <c r="E34" s="6" t="str">
        <f>'様式Ⅱ(男子4×400mR)'!$E$128</f>
        <v>00000</v>
      </c>
      <c r="F34" s="6" t="str">
        <f>'様式Ⅱ(男子4×400mR)'!$D$134</f>
        <v/>
      </c>
      <c r="G34" s="6" t="str">
        <f>'様式Ⅱ(男子4×400mR)'!$D$136</f>
        <v/>
      </c>
      <c r="H34" s="6" t="str">
        <f>'様式Ⅱ(男子4×400mR)'!$D$138</f>
        <v/>
      </c>
      <c r="I34" s="6" t="str">
        <f>'様式Ⅱ(男子4×400mR)'!$D$140</f>
        <v/>
      </c>
      <c r="J34" s="6" t="str">
        <f>'様式Ⅱ(男子4×400mR)'!$D$142</f>
        <v/>
      </c>
      <c r="K34" s="6" t="str">
        <f>'様式Ⅱ(男子4×400mR)'!$D$144</f>
        <v/>
      </c>
    </row>
    <row r="35" spans="1:11">
      <c r="A35" s="6">
        <v>6</v>
      </c>
      <c r="B35" s="6" t="str">
        <f>基本情報登録!$D$10</f>
        <v/>
      </c>
      <c r="C35" s="6" t="str">
        <f>基本情報登録!$D$8&amp;'様式Ⅱ(男子4×400mR)'!$I$154</f>
        <v/>
      </c>
      <c r="D35" s="6" t="str">
        <f>基本情報登録!$D$6&amp;'様式Ⅱ(男子4×400mR)'!$I$154</f>
        <v/>
      </c>
      <c r="E35" s="6" t="str">
        <f>'様式Ⅱ(男子4×400mR)'!$E$157</f>
        <v>00000</v>
      </c>
      <c r="F35" s="6" t="str">
        <f>'様式Ⅱ(男子4×400mR)'!$D$163</f>
        <v/>
      </c>
      <c r="G35" s="6" t="str">
        <f>'様式Ⅱ(男子4×400mR)'!$D$165</f>
        <v/>
      </c>
      <c r="H35" s="6" t="str">
        <f>'様式Ⅱ(男子4×400mR)'!$D$167</f>
        <v/>
      </c>
      <c r="I35" s="6" t="str">
        <f>'様式Ⅱ(男子4×400mR)'!$D$169</f>
        <v/>
      </c>
      <c r="J35" s="6" t="str">
        <f>'様式Ⅱ(男子4×400mR)'!$D$171</f>
        <v/>
      </c>
      <c r="K35" s="6" t="str">
        <f>'様式Ⅱ(男子4×400mR)'!$D$173</f>
        <v/>
      </c>
    </row>
    <row r="36" spans="1:11">
      <c r="A36" s="6">
        <v>7</v>
      </c>
      <c r="B36" s="6" t="str">
        <f>基本情報登録!$D$10</f>
        <v/>
      </c>
      <c r="C36" s="6" t="str">
        <f>基本情報登録!$D$8&amp;'様式Ⅱ(男子4×400mR)'!$I$183</f>
        <v/>
      </c>
      <c r="D36" s="6" t="str">
        <f>基本情報登録!$D$6&amp;'様式Ⅱ(男子4×400mR)'!$I$183</f>
        <v/>
      </c>
      <c r="E36" s="6" t="str">
        <f>'様式Ⅱ(男子4×400mR)'!$E$186</f>
        <v>00000</v>
      </c>
      <c r="F36" s="6" t="str">
        <f>'様式Ⅱ(男子4×400mR)'!$D$192</f>
        <v/>
      </c>
      <c r="G36" s="6" t="str">
        <f>'様式Ⅱ(男子4×400mR)'!$D$194</f>
        <v/>
      </c>
      <c r="H36" s="6" t="str">
        <f>'様式Ⅱ(男子4×400mR)'!$D$196</f>
        <v/>
      </c>
      <c r="I36" s="6" t="str">
        <f>'様式Ⅱ(男子4×400mR)'!$D$198</f>
        <v/>
      </c>
      <c r="J36" s="6" t="str">
        <f>'様式Ⅱ(男子4×400mR)'!$D$200</f>
        <v/>
      </c>
      <c r="K36" s="6" t="str">
        <f>'様式Ⅱ(男子4×400mR)'!$D$202</f>
        <v/>
      </c>
    </row>
    <row r="37" spans="1:11">
      <c r="A37" s="6">
        <v>8</v>
      </c>
      <c r="B37" s="6" t="str">
        <f>基本情報登録!$D$10</f>
        <v/>
      </c>
      <c r="C37" s="6" t="str">
        <f>基本情報登録!$D$8&amp;'様式Ⅱ(男子4×400mR)'!$I$212</f>
        <v/>
      </c>
      <c r="D37" s="6" t="str">
        <f>基本情報登録!$D$6&amp;'様式Ⅱ(男子4×400mR)'!$I$212</f>
        <v/>
      </c>
      <c r="E37" s="6" t="str">
        <f>'様式Ⅱ(男子4×400mR)'!$E$215</f>
        <v>00000</v>
      </c>
      <c r="F37" s="6" t="str">
        <f>'様式Ⅱ(男子4×400mR)'!$D$221</f>
        <v/>
      </c>
      <c r="G37" s="6" t="str">
        <f>'様式Ⅱ(男子4×400mR)'!$D$223</f>
        <v/>
      </c>
      <c r="H37" s="6" t="str">
        <f>'様式Ⅱ(男子4×400mR)'!$D$225</f>
        <v/>
      </c>
      <c r="I37" s="6" t="str">
        <f>'様式Ⅱ(男子4×400mR)'!$D$227</f>
        <v/>
      </c>
      <c r="J37" s="6" t="str">
        <f>'様式Ⅱ(男子4×400mR)'!$D$229</f>
        <v/>
      </c>
      <c r="K37" s="6" t="str">
        <f>'様式Ⅱ(男子4×400mR)'!$D$231</f>
        <v/>
      </c>
    </row>
    <row r="38" spans="1:11">
      <c r="A38" s="6">
        <v>9</v>
      </c>
      <c r="B38" s="6" t="str">
        <f>基本情報登録!$D$10</f>
        <v/>
      </c>
      <c r="C38" s="6" t="str">
        <f>基本情報登録!$D$8&amp;'様式Ⅱ(男子4×400mR)'!$I$241</f>
        <v/>
      </c>
      <c r="D38" s="6" t="str">
        <f>基本情報登録!$D$6&amp;'様式Ⅱ(男子4×400mR)'!$I$241</f>
        <v/>
      </c>
      <c r="E38" s="6" t="str">
        <f>'様式Ⅱ(男子4×400mR)'!$E$244</f>
        <v>00000</v>
      </c>
      <c r="F38" s="6" t="str">
        <f>'様式Ⅱ(男子4×400mR)'!$D$250</f>
        <v/>
      </c>
      <c r="G38" s="6" t="str">
        <f>'様式Ⅱ(男子4×400mR)'!$D$252</f>
        <v/>
      </c>
      <c r="H38" s="6" t="str">
        <f>'様式Ⅱ(男子4×400mR)'!$D$254</f>
        <v/>
      </c>
      <c r="I38" s="6" t="str">
        <f>'様式Ⅱ(男子4×400mR)'!$D$256</f>
        <v/>
      </c>
      <c r="J38" s="6" t="str">
        <f>'様式Ⅱ(男子4×400mR)'!$D$258</f>
        <v/>
      </c>
      <c r="K38" s="6" t="str">
        <f>'様式Ⅱ(男子4×400mR)'!$D$260</f>
        <v/>
      </c>
    </row>
    <row r="39" spans="1:11">
      <c r="A39" s="6">
        <v>10</v>
      </c>
      <c r="B39" s="6" t="str">
        <f>基本情報登録!$D$10</f>
        <v/>
      </c>
      <c r="C39" s="6" t="str">
        <f>基本情報登録!$D$8&amp;'様式Ⅱ(男子4×400mR)'!$I$270</f>
        <v/>
      </c>
      <c r="D39" s="6" t="str">
        <f>基本情報登録!$D$6&amp;'様式Ⅱ(男子4×400mR)'!$I$270</f>
        <v/>
      </c>
      <c r="E39" s="6" t="str">
        <f>'様式Ⅱ(男子4×400mR)'!$E$273</f>
        <v>00000</v>
      </c>
      <c r="F39" s="6" t="str">
        <f>'様式Ⅱ(男子4×400mR)'!$D$279</f>
        <v/>
      </c>
      <c r="G39" s="6" t="str">
        <f>'様式Ⅱ(男子4×400mR)'!$D$281</f>
        <v/>
      </c>
      <c r="H39" s="6" t="str">
        <f>'様式Ⅱ(男子4×400mR)'!$D$283</f>
        <v/>
      </c>
      <c r="I39" s="6" t="str">
        <f>'様式Ⅱ(男子4×400mR)'!$D$285</f>
        <v/>
      </c>
      <c r="J39" s="6" t="str">
        <f>'様式Ⅱ(男子4×400mR)'!$D$287</f>
        <v/>
      </c>
      <c r="K39" s="6" t="str">
        <f>'様式Ⅱ(男子4×400mR)'!$D$289</f>
        <v/>
      </c>
    </row>
    <row r="40" spans="1:11">
      <c r="A40" s="6">
        <v>11</v>
      </c>
      <c r="B40" s="6" t="str">
        <f>基本情報登録!$D$10</f>
        <v/>
      </c>
      <c r="C40" s="6" t="str">
        <f>基本情報登録!$D$8&amp;'様式Ⅱ(男子4×400mR)'!$I$299</f>
        <v/>
      </c>
      <c r="D40" s="6" t="str">
        <f>基本情報登録!$D$6&amp;'様式Ⅱ(男子4×400mR)'!$I$299</f>
        <v/>
      </c>
      <c r="E40" s="6" t="str">
        <f>'様式Ⅱ(男子4×400mR)'!$E$302</f>
        <v>00000</v>
      </c>
      <c r="F40" s="6" t="str">
        <f>'様式Ⅱ(男子4×400mR)'!$D$308</f>
        <v/>
      </c>
      <c r="G40" s="6" t="str">
        <f>'様式Ⅱ(男子4×400mR)'!$D$310</f>
        <v/>
      </c>
      <c r="H40" s="6" t="str">
        <f>'様式Ⅱ(男子4×400mR)'!$D$312</f>
        <v/>
      </c>
      <c r="I40" s="6" t="str">
        <f>'様式Ⅱ(男子4×400mR)'!$D$314</f>
        <v/>
      </c>
      <c r="J40" s="6" t="str">
        <f>'様式Ⅱ(男子4×400mR)'!$D$316</f>
        <v/>
      </c>
      <c r="K40" s="6" t="str">
        <f>'様式Ⅱ(男子4×400mR)'!$D$318</f>
        <v/>
      </c>
    </row>
    <row r="41" spans="1:11">
      <c r="A41" s="6">
        <v>12</v>
      </c>
      <c r="B41" s="6" t="str">
        <f>基本情報登録!$D$10</f>
        <v/>
      </c>
      <c r="C41" s="6" t="str">
        <f>基本情報登録!$D$8&amp;'様式Ⅱ(男子4×400mR)'!$I$328</f>
        <v/>
      </c>
      <c r="D41" s="6" t="str">
        <f>基本情報登録!$D$6&amp;'様式Ⅱ(男子4×400mR)'!$I$328</f>
        <v/>
      </c>
      <c r="E41" s="6" t="str">
        <f>'様式Ⅱ(男子4×400mR)'!$E$331</f>
        <v>00000</v>
      </c>
      <c r="F41" s="6" t="str">
        <f>'様式Ⅱ(男子4×400mR)'!$D$337</f>
        <v/>
      </c>
      <c r="G41" s="6" t="str">
        <f>'様式Ⅱ(男子4×400mR)'!$D$339</f>
        <v/>
      </c>
      <c r="H41" s="6" t="str">
        <f>'様式Ⅱ(男子4×400mR)'!$D$341</f>
        <v/>
      </c>
      <c r="I41" s="6" t="str">
        <f>'様式Ⅱ(男子4×400mR)'!$D$343</f>
        <v/>
      </c>
      <c r="J41" s="6" t="str">
        <f>'様式Ⅱ(男子4×400mR)'!$D$345</f>
        <v/>
      </c>
      <c r="K41" s="6" t="str">
        <f>'様式Ⅱ(男子4×400mR)'!$D$347</f>
        <v/>
      </c>
    </row>
    <row r="42" spans="1:11">
      <c r="A42" s="6">
        <v>13</v>
      </c>
      <c r="B42" s="6" t="str">
        <f>基本情報登録!$D$10</f>
        <v/>
      </c>
      <c r="C42" s="6" t="str">
        <f>基本情報登録!$D$8&amp;'様式Ⅱ(男子4×400mR)'!$I$357</f>
        <v/>
      </c>
      <c r="D42" s="6" t="str">
        <f>基本情報登録!$D$6&amp;'様式Ⅱ(男子4×400mR)'!$I$357</f>
        <v/>
      </c>
      <c r="E42" s="6" t="str">
        <f>'様式Ⅱ(男子4×400mR)'!$E$360</f>
        <v>00000</v>
      </c>
      <c r="F42" s="6" t="str">
        <f>'様式Ⅱ(男子4×400mR)'!$D$366</f>
        <v/>
      </c>
      <c r="G42" s="6" t="str">
        <f>'様式Ⅱ(男子4×400mR)'!$D$368</f>
        <v/>
      </c>
      <c r="H42" s="6" t="str">
        <f>'様式Ⅱ(男子4×400mR)'!$D$370</f>
        <v/>
      </c>
      <c r="I42" s="6" t="str">
        <f>'様式Ⅱ(男子4×400mR)'!$D$372</f>
        <v/>
      </c>
      <c r="J42" s="6" t="str">
        <f>'様式Ⅱ(男子4×400mR)'!$D$374</f>
        <v/>
      </c>
      <c r="K42" s="6" t="str">
        <f>'様式Ⅱ(男子4×400mR)'!$D$376</f>
        <v/>
      </c>
    </row>
    <row r="43" spans="1:11">
      <c r="A43" s="6">
        <v>14</v>
      </c>
      <c r="B43" s="6" t="str">
        <f>基本情報登録!$D$10</f>
        <v/>
      </c>
      <c r="C43" s="6" t="str">
        <f>基本情報登録!$D$8&amp;'様式Ⅱ(男子4×400mR)'!$I$386</f>
        <v/>
      </c>
      <c r="D43" s="6" t="str">
        <f>基本情報登録!$D$6&amp;'様式Ⅱ(男子4×400mR)'!$I$386</f>
        <v/>
      </c>
      <c r="E43" s="6" t="str">
        <f>'様式Ⅱ(男子4×400mR)'!$E$389</f>
        <v>00000</v>
      </c>
      <c r="F43" s="6" t="str">
        <f>'様式Ⅱ(男子4×400mR)'!$D$395</f>
        <v/>
      </c>
      <c r="G43" s="6" t="str">
        <f>'様式Ⅱ(男子4×400mR)'!$D$397</f>
        <v/>
      </c>
      <c r="H43" s="6" t="str">
        <f>'様式Ⅱ(男子4×400mR)'!$D$399</f>
        <v/>
      </c>
      <c r="I43" s="6" t="str">
        <f>'様式Ⅱ(男子4×400mR)'!$D$401</f>
        <v/>
      </c>
      <c r="J43" s="6" t="str">
        <f>'様式Ⅱ(男子4×400mR)'!$D$403</f>
        <v/>
      </c>
      <c r="K43" s="6" t="str">
        <f>'様式Ⅱ(男子4×400mR)'!$D$405</f>
        <v/>
      </c>
    </row>
    <row r="44" spans="1:11">
      <c r="A44" s="6">
        <v>15</v>
      </c>
      <c r="B44" s="6" t="str">
        <f>基本情報登録!$D$10</f>
        <v/>
      </c>
      <c r="C44" s="6" t="str">
        <f>基本情報登録!$D$8&amp;'様式Ⅱ(男子4×400mR)'!$I$415</f>
        <v/>
      </c>
      <c r="D44" s="6" t="str">
        <f>基本情報登録!$D$6&amp;'様式Ⅱ(男子4×400mR)'!$I$415</f>
        <v/>
      </c>
      <c r="E44" s="6" t="str">
        <f>'様式Ⅱ(男子4×400mR)'!$E$418</f>
        <v>00000</v>
      </c>
      <c r="F44" s="6" t="str">
        <f>'様式Ⅱ(男子4×400mR)'!$D$424</f>
        <v/>
      </c>
      <c r="G44" s="6" t="str">
        <f>'様式Ⅱ(男子4×400mR)'!$D$426</f>
        <v/>
      </c>
      <c r="H44" s="6" t="str">
        <f>'様式Ⅱ(男子4×400mR)'!$D$428</f>
        <v/>
      </c>
      <c r="I44" s="6" t="str">
        <f>'様式Ⅱ(男子4×400mR)'!$D$430</f>
        <v/>
      </c>
      <c r="J44" s="6" t="str">
        <f>'様式Ⅱ(男子4×400mR)'!$D$432</f>
        <v/>
      </c>
      <c r="K44" s="6" t="str">
        <f>'様式Ⅱ(男子4×400mR)'!$D$434</f>
        <v/>
      </c>
    </row>
    <row r="45" spans="1:11">
      <c r="A45" s="6">
        <v>16</v>
      </c>
      <c r="B45" s="6" t="str">
        <f>基本情報登録!$D$10</f>
        <v/>
      </c>
      <c r="C45" s="6" t="str">
        <f>基本情報登録!$D$8&amp;'様式Ⅱ(男子4×400mR)'!$I$444</f>
        <v/>
      </c>
      <c r="D45" s="6" t="str">
        <f>基本情報登録!$D$6&amp;'様式Ⅱ(男子4×400mR)'!$I$444</f>
        <v/>
      </c>
      <c r="E45" s="6" t="str">
        <f>'様式Ⅱ(男子4×400mR)'!$E$447</f>
        <v>00000</v>
      </c>
      <c r="F45" s="6" t="str">
        <f>'様式Ⅱ(男子4×400mR)'!$D$453</f>
        <v/>
      </c>
      <c r="G45" s="6" t="str">
        <f>'様式Ⅱ(男子4×400mR)'!$D$455</f>
        <v/>
      </c>
      <c r="H45" s="6" t="str">
        <f>'様式Ⅱ(男子4×400mR)'!$D$457</f>
        <v/>
      </c>
      <c r="I45" s="6" t="str">
        <f>'様式Ⅱ(男子4×400mR)'!$D$459</f>
        <v/>
      </c>
      <c r="J45" s="6" t="str">
        <f>'様式Ⅱ(男子4×400mR)'!$D$461</f>
        <v/>
      </c>
      <c r="K45" s="6" t="str">
        <f>'様式Ⅱ(男子4×400mR)'!$D$463</f>
        <v/>
      </c>
    </row>
    <row r="46" spans="1:11">
      <c r="A46" s="6">
        <v>17</v>
      </c>
      <c r="B46" s="6" t="str">
        <f>基本情報登録!$D$10</f>
        <v/>
      </c>
      <c r="C46" s="6" t="str">
        <f>基本情報登録!$D$8&amp;'様式Ⅱ(男子4×400mR)'!$I$473</f>
        <v/>
      </c>
      <c r="D46" s="6" t="str">
        <f>基本情報登録!$D$6&amp;'様式Ⅱ(男子4×400mR)'!$I$473</f>
        <v/>
      </c>
      <c r="E46" s="6" t="str">
        <f>'様式Ⅱ(男子4×400mR)'!$E$476</f>
        <v>00000</v>
      </c>
      <c r="F46" s="6" t="str">
        <f>'様式Ⅱ(男子4×400mR)'!$D$482</f>
        <v/>
      </c>
      <c r="G46" s="6" t="str">
        <f>'様式Ⅱ(男子4×400mR)'!$D$484</f>
        <v/>
      </c>
      <c r="H46" s="6" t="str">
        <f>'様式Ⅱ(男子4×400mR)'!$D$486</f>
        <v/>
      </c>
      <c r="I46" s="6" t="str">
        <f>'様式Ⅱ(男子4×400mR)'!$D$488</f>
        <v/>
      </c>
      <c r="J46" s="6" t="str">
        <f>'様式Ⅱ(男子4×400mR)'!$D$490</f>
        <v/>
      </c>
      <c r="K46" s="6" t="str">
        <f>'様式Ⅱ(男子4×400mR)'!$D$492</f>
        <v/>
      </c>
    </row>
    <row r="47" spans="1:11">
      <c r="A47" s="6">
        <v>18</v>
      </c>
      <c r="B47" s="6" t="str">
        <f>基本情報登録!$D$10</f>
        <v/>
      </c>
      <c r="C47" s="6" t="str">
        <f>基本情報登録!$D$8&amp;'様式Ⅱ(男子4×400mR)'!$I$502</f>
        <v/>
      </c>
      <c r="D47" s="6" t="str">
        <f>基本情報登録!$D$6&amp;'様式Ⅱ(男子4×400mR)'!$I$502</f>
        <v/>
      </c>
      <c r="E47" s="6" t="str">
        <f>'様式Ⅱ(男子4×400mR)'!$E$505</f>
        <v>00000</v>
      </c>
      <c r="F47" s="6" t="str">
        <f>'様式Ⅱ(男子4×400mR)'!$D$511</f>
        <v/>
      </c>
      <c r="G47" s="6" t="str">
        <f>'様式Ⅱ(男子4×400mR)'!$D$513</f>
        <v/>
      </c>
      <c r="H47" s="6" t="str">
        <f>'様式Ⅱ(男子4×400mR)'!$D$515</f>
        <v/>
      </c>
      <c r="I47" s="6" t="str">
        <f>'様式Ⅱ(男子4×400mR)'!$D$517</f>
        <v/>
      </c>
      <c r="J47" s="6" t="str">
        <f>'様式Ⅱ(男子4×400mR)'!$D$519</f>
        <v/>
      </c>
      <c r="K47" s="6" t="str">
        <f>'様式Ⅱ(男子4×400mR)'!$D$521</f>
        <v/>
      </c>
    </row>
    <row r="48" spans="1:11">
      <c r="A48" s="6">
        <v>19</v>
      </c>
      <c r="B48" s="6" t="str">
        <f>基本情報登録!$D$10</f>
        <v/>
      </c>
      <c r="C48" s="6" t="str">
        <f>基本情報登録!$D$8&amp;'様式Ⅱ(男子4×400mR)'!$I$531</f>
        <v/>
      </c>
      <c r="D48" s="6" t="str">
        <f>基本情報登録!$D$6&amp;'様式Ⅱ(男子4×400mR)'!$I$531</f>
        <v/>
      </c>
      <c r="E48" s="6" t="str">
        <f>'様式Ⅱ(男子4×400mR)'!$E$534</f>
        <v>00000</v>
      </c>
      <c r="F48" s="6" t="str">
        <f>'様式Ⅱ(男子4×400mR)'!$D$540</f>
        <v/>
      </c>
      <c r="G48" s="6" t="str">
        <f>'様式Ⅱ(男子4×400mR)'!$D$542</f>
        <v/>
      </c>
      <c r="H48" s="6" t="str">
        <f>'様式Ⅱ(男子4×400mR)'!$D$544</f>
        <v/>
      </c>
      <c r="I48" s="6" t="str">
        <f>'様式Ⅱ(男子4×400mR)'!$D$546</f>
        <v/>
      </c>
      <c r="J48" s="6" t="str">
        <f>'様式Ⅱ(男子4×400mR)'!$D$548</f>
        <v/>
      </c>
      <c r="K48" s="6" t="str">
        <f>'様式Ⅱ(男子4×400mR)'!$D$550</f>
        <v/>
      </c>
    </row>
    <row r="49" spans="1:11">
      <c r="A49" s="6">
        <v>20</v>
      </c>
      <c r="B49" s="6" t="str">
        <f>基本情報登録!$D$10</f>
        <v/>
      </c>
      <c r="C49" s="6" t="str">
        <f>基本情報登録!$D$8&amp;'様式Ⅱ(男子4×400mR)'!$I$560</f>
        <v/>
      </c>
      <c r="D49" s="6" t="str">
        <f>基本情報登録!$D$6&amp;'様式Ⅱ(男子4×400mR)'!$I$560</f>
        <v/>
      </c>
      <c r="E49" s="6" t="str">
        <f>'様式Ⅱ(男子4×400mR)'!$E$563</f>
        <v>00000</v>
      </c>
      <c r="F49" s="6" t="str">
        <f>'様式Ⅱ(男子4×400mR)'!$D$569</f>
        <v/>
      </c>
      <c r="G49" s="6" t="str">
        <f>'様式Ⅱ(男子4×400mR)'!$D$571</f>
        <v/>
      </c>
      <c r="H49" s="6" t="str">
        <f>'様式Ⅱ(男子4×400mR)'!$D$573</f>
        <v/>
      </c>
      <c r="I49" s="6" t="str">
        <f>'様式Ⅱ(男子4×400mR)'!$D$575</f>
        <v/>
      </c>
      <c r="J49" s="6" t="str">
        <f>'様式Ⅱ(男子4×400mR)'!$D$577</f>
        <v/>
      </c>
      <c r="K49" s="6" t="str">
        <f>'様式Ⅱ(男子4×400mR)'!$D$579</f>
        <v/>
      </c>
    </row>
    <row r="51" spans="1:11">
      <c r="A51" s="839" t="s">
        <v>1239</v>
      </c>
      <c r="B51" s="839"/>
      <c r="C51" s="839"/>
      <c r="D51" s="839"/>
      <c r="E51" s="839"/>
      <c r="F51" s="839"/>
      <c r="G51" s="839"/>
      <c r="H51" s="839"/>
      <c r="I51" s="839"/>
      <c r="J51" s="839"/>
      <c r="K51" s="839"/>
    </row>
    <row r="52" spans="1:11">
      <c r="A52" s="6" t="s">
        <v>1193</v>
      </c>
      <c r="B52" s="6" t="s">
        <v>1122</v>
      </c>
      <c r="C52" s="6" t="s">
        <v>1184</v>
      </c>
      <c r="D52" s="6" t="s">
        <v>1185</v>
      </c>
      <c r="E52" s="6" t="s">
        <v>1186</v>
      </c>
      <c r="F52" s="6" t="s">
        <v>1187</v>
      </c>
      <c r="G52" s="6" t="s">
        <v>1188</v>
      </c>
      <c r="H52" s="6" t="s">
        <v>1189</v>
      </c>
      <c r="I52" s="6" t="s">
        <v>1190</v>
      </c>
      <c r="J52" s="6" t="s">
        <v>1191</v>
      </c>
      <c r="K52" s="6" t="s">
        <v>1192</v>
      </c>
    </row>
    <row r="53" spans="1:11">
      <c r="A53" s="6">
        <v>1</v>
      </c>
      <c r="B53" s="6" t="str">
        <f>基本情報登録!$D$10</f>
        <v/>
      </c>
      <c r="C53" s="6" t="str">
        <f>基本情報登録!$D$8&amp;'様式Ⅱ(女子4×100mR)'!$I$9</f>
        <v>A</v>
      </c>
      <c r="D53" s="6" t="str">
        <f>基本情報登録!$D$6&amp;'様式Ⅱ(女子4×100mR)'!$I$9</f>
        <v>A</v>
      </c>
      <c r="E53" s="6" t="str">
        <f>'様式Ⅱ(女子4×100mR)'!$E$12</f>
        <v>04817</v>
      </c>
      <c r="F53" s="6" t="e">
        <f>'様式Ⅱ(女子4×100mR)'!$D$18</f>
        <v>#N/A</v>
      </c>
      <c r="G53" s="6" t="e">
        <f>'様式Ⅱ(女子4×100mR)'!$D$20</f>
        <v>#VALUE!</v>
      </c>
      <c r="H53" s="6" t="e">
        <f>'様式Ⅱ(女子4×100mR)'!$D$22</f>
        <v>#VALUE!</v>
      </c>
      <c r="I53" s="6" t="e">
        <f>'様式Ⅱ(女子4×100mR)'!$D$24</f>
        <v>#VALUE!</v>
      </c>
      <c r="J53" s="6" t="e">
        <f>'様式Ⅱ(女子4×100mR)'!$D$26</f>
        <v>#VALUE!</v>
      </c>
      <c r="K53" s="6" t="e">
        <f>'様式Ⅱ(女子4×100mR)'!$D$28</f>
        <v>#VALUE!</v>
      </c>
    </row>
    <row r="54" spans="1:11">
      <c r="A54" s="6">
        <v>2</v>
      </c>
      <c r="B54" s="6" t="str">
        <f>基本情報登録!$D$10</f>
        <v/>
      </c>
      <c r="C54" s="6" t="str">
        <f>基本情報登録!$D$8&amp;'様式Ⅱ(女子4×100mR)'!$I$38</f>
        <v/>
      </c>
      <c r="D54" s="6" t="str">
        <f>基本情報登録!$D$6&amp;'様式Ⅱ(女子4×100mR)'!$I$38</f>
        <v/>
      </c>
      <c r="E54" s="6" t="str">
        <f>'様式Ⅱ(女子4×100mR)'!$E$41</f>
        <v>00000</v>
      </c>
      <c r="F54" s="6" t="str">
        <f>'様式Ⅱ(女子4×100mR)'!$D$47</f>
        <v/>
      </c>
      <c r="G54" s="6" t="str">
        <f>'様式Ⅱ(女子4×100mR)'!$D$49</f>
        <v/>
      </c>
      <c r="H54" s="6" t="str">
        <f>'様式Ⅱ(女子4×100mR)'!$D$51</f>
        <v/>
      </c>
      <c r="I54" s="6" t="str">
        <f>'様式Ⅱ(女子4×100mR)'!$D$53</f>
        <v/>
      </c>
      <c r="J54" s="6" t="str">
        <f>'様式Ⅱ(女子4×100mR)'!$D$55</f>
        <v/>
      </c>
      <c r="K54" s="6" t="str">
        <f>'様式Ⅱ(女子4×100mR)'!$D$57</f>
        <v/>
      </c>
    </row>
    <row r="55" spans="1:11">
      <c r="A55" s="6">
        <v>3</v>
      </c>
      <c r="B55" s="6" t="str">
        <f>基本情報登録!$D$10</f>
        <v/>
      </c>
      <c r="C55" s="6" t="str">
        <f>基本情報登録!$D$8&amp;'様式Ⅱ(女子4×100mR)'!$I$67</f>
        <v/>
      </c>
      <c r="D55" s="6" t="str">
        <f>基本情報登録!$D$6&amp;'様式Ⅱ(女子4×100mR)'!$I$67</f>
        <v/>
      </c>
      <c r="E55" s="6" t="str">
        <f>'様式Ⅱ(女子4×100mR)'!$E$70</f>
        <v>00000</v>
      </c>
      <c r="F55" s="6" t="str">
        <f>'様式Ⅱ(女子4×100mR)'!$D$76</f>
        <v/>
      </c>
      <c r="G55" s="6" t="str">
        <f>'様式Ⅱ(女子4×100mR)'!$D$78</f>
        <v/>
      </c>
      <c r="H55" s="6" t="str">
        <f>'様式Ⅱ(女子4×100mR)'!$D$80</f>
        <v/>
      </c>
      <c r="I55" s="6" t="str">
        <f>'様式Ⅱ(女子4×100mR)'!$D$82</f>
        <v/>
      </c>
      <c r="J55" s="6" t="str">
        <f>'様式Ⅱ(女子4×100mR)'!$D$84</f>
        <v/>
      </c>
      <c r="K55" s="6" t="str">
        <f>'様式Ⅱ(女子4×100mR)'!$D$86</f>
        <v/>
      </c>
    </row>
    <row r="56" spans="1:11">
      <c r="A56" s="6">
        <v>4</v>
      </c>
      <c r="B56" s="6" t="str">
        <f>基本情報登録!$D$10</f>
        <v/>
      </c>
      <c r="C56" s="6" t="str">
        <f>基本情報登録!$D$8&amp;'様式Ⅱ(女子4×100mR)'!$I$96</f>
        <v/>
      </c>
      <c r="D56" s="6" t="str">
        <f>基本情報登録!$D$6&amp;'様式Ⅱ(女子4×100mR)'!$I$96</f>
        <v/>
      </c>
      <c r="E56" s="6" t="str">
        <f>'様式Ⅱ(女子4×100mR)'!$E$99</f>
        <v>00000</v>
      </c>
      <c r="F56" s="6" t="str">
        <f>'様式Ⅱ(女子4×100mR)'!$D$105</f>
        <v/>
      </c>
      <c r="G56" s="6" t="str">
        <f>'様式Ⅱ(女子4×100mR)'!$D$107</f>
        <v/>
      </c>
      <c r="H56" s="6" t="str">
        <f>'様式Ⅱ(女子4×100mR)'!$D$109</f>
        <v/>
      </c>
      <c r="I56" s="6" t="str">
        <f>'様式Ⅱ(女子4×100mR)'!$D$111</f>
        <v/>
      </c>
      <c r="J56" s="6" t="str">
        <f>'様式Ⅱ(女子4×100mR)'!$D$113</f>
        <v/>
      </c>
      <c r="K56" s="6" t="str">
        <f>'様式Ⅱ(女子4×100mR)'!$D$115</f>
        <v/>
      </c>
    </row>
    <row r="57" spans="1:11">
      <c r="A57" s="6">
        <v>5</v>
      </c>
      <c r="B57" s="6" t="str">
        <f>基本情報登録!$D$10</f>
        <v/>
      </c>
      <c r="C57" s="6" t="str">
        <f>基本情報登録!$D$8&amp;'様式Ⅱ(女子4×100mR)'!$I$125</f>
        <v/>
      </c>
      <c r="D57" s="6" t="str">
        <f>基本情報登録!$D$6&amp;'様式Ⅱ(女子4×100mR)'!$I$125</f>
        <v/>
      </c>
      <c r="E57" s="6" t="str">
        <f>'様式Ⅱ(女子4×100mR)'!$E$128</f>
        <v>00000</v>
      </c>
      <c r="F57" s="6" t="str">
        <f>'様式Ⅱ(女子4×100mR)'!$D$134</f>
        <v/>
      </c>
      <c r="G57" s="6" t="str">
        <f>'様式Ⅱ(女子4×100mR)'!$D$136</f>
        <v/>
      </c>
      <c r="H57" s="6" t="str">
        <f>'様式Ⅱ(女子4×100mR)'!$D$138</f>
        <v/>
      </c>
      <c r="I57" s="6" t="str">
        <f>'様式Ⅱ(女子4×100mR)'!$D$140</f>
        <v/>
      </c>
      <c r="J57" s="6" t="str">
        <f>'様式Ⅱ(女子4×100mR)'!$D$142</f>
        <v/>
      </c>
      <c r="K57" s="6" t="str">
        <f>'様式Ⅱ(女子4×100mR)'!$D$144</f>
        <v/>
      </c>
    </row>
    <row r="58" spans="1:11">
      <c r="A58" s="6">
        <v>6</v>
      </c>
      <c r="B58" s="6" t="str">
        <f>基本情報登録!$D$10</f>
        <v/>
      </c>
      <c r="C58" s="6" t="str">
        <f>基本情報登録!$D$8&amp;'様式Ⅱ(女子4×100mR)'!$I$154</f>
        <v/>
      </c>
      <c r="D58" s="6" t="str">
        <f>基本情報登録!$D$6&amp;'様式Ⅱ(女子4×100mR)'!$I$154</f>
        <v/>
      </c>
      <c r="E58" s="6" t="str">
        <f>'様式Ⅱ(女子4×100mR)'!$E$157</f>
        <v>00000</v>
      </c>
      <c r="F58" s="6" t="str">
        <f>'様式Ⅱ(女子4×100mR)'!$D$163</f>
        <v/>
      </c>
      <c r="G58" s="6" t="str">
        <f>'様式Ⅱ(女子4×100mR)'!$D$165</f>
        <v/>
      </c>
      <c r="H58" s="6" t="str">
        <f>'様式Ⅱ(女子4×100mR)'!$D$167</f>
        <v/>
      </c>
      <c r="I58" s="6" t="str">
        <f>'様式Ⅱ(女子4×100mR)'!$D$169</f>
        <v/>
      </c>
      <c r="J58" s="6" t="str">
        <f>'様式Ⅱ(女子4×100mR)'!$D$171</f>
        <v/>
      </c>
      <c r="K58" s="6" t="str">
        <f>'様式Ⅱ(女子4×100mR)'!$D$173</f>
        <v/>
      </c>
    </row>
    <row r="59" spans="1:11">
      <c r="A59" s="6">
        <v>7</v>
      </c>
      <c r="B59" s="6" t="str">
        <f>基本情報登録!$D$10</f>
        <v/>
      </c>
      <c r="C59" s="6" t="str">
        <f>基本情報登録!$D$8&amp;'様式Ⅱ(女子4×100mR)'!$I$183</f>
        <v/>
      </c>
      <c r="D59" s="6" t="str">
        <f>基本情報登録!$D$6&amp;'様式Ⅱ(女子4×100mR)'!$I$183</f>
        <v/>
      </c>
      <c r="E59" s="6" t="str">
        <f>'様式Ⅱ(女子4×100mR)'!$E$186</f>
        <v>00000</v>
      </c>
      <c r="F59" s="6" t="str">
        <f>'様式Ⅱ(女子4×100mR)'!$D$192</f>
        <v/>
      </c>
      <c r="G59" s="6" t="str">
        <f>'様式Ⅱ(女子4×100mR)'!$D$194</f>
        <v/>
      </c>
      <c r="H59" s="6" t="str">
        <f>'様式Ⅱ(女子4×100mR)'!$D$196</f>
        <v/>
      </c>
      <c r="I59" s="6" t="str">
        <f>'様式Ⅱ(女子4×100mR)'!$D$198</f>
        <v/>
      </c>
      <c r="J59" s="6" t="str">
        <f>'様式Ⅱ(女子4×100mR)'!$D$200</f>
        <v/>
      </c>
      <c r="K59" s="6" t="str">
        <f>'様式Ⅱ(女子4×100mR)'!$D$202</f>
        <v/>
      </c>
    </row>
    <row r="60" spans="1:11">
      <c r="A60" s="6">
        <v>8</v>
      </c>
      <c r="B60" s="6" t="str">
        <f>基本情報登録!$D$10</f>
        <v/>
      </c>
      <c r="C60" s="6" t="str">
        <f>基本情報登録!$D$8&amp;'様式Ⅱ(女子4×100mR)'!$I$212</f>
        <v/>
      </c>
      <c r="D60" s="6" t="str">
        <f>基本情報登録!$D$6&amp;'様式Ⅱ(女子4×100mR)'!$I$212</f>
        <v/>
      </c>
      <c r="E60" s="6" t="str">
        <f>'様式Ⅱ(女子4×100mR)'!$E$215</f>
        <v>00000</v>
      </c>
      <c r="F60" s="6" t="str">
        <f>'様式Ⅱ(女子4×100mR)'!$D$221</f>
        <v/>
      </c>
      <c r="G60" s="6" t="str">
        <f>'様式Ⅱ(女子4×100mR)'!$D$223</f>
        <v/>
      </c>
      <c r="H60" s="6" t="str">
        <f>'様式Ⅱ(女子4×100mR)'!$D$225</f>
        <v/>
      </c>
      <c r="I60" s="6" t="str">
        <f>'様式Ⅱ(女子4×100mR)'!$D$227</f>
        <v/>
      </c>
      <c r="J60" s="6" t="str">
        <f>'様式Ⅱ(女子4×100mR)'!$D$229</f>
        <v/>
      </c>
      <c r="K60" s="6" t="str">
        <f>'様式Ⅱ(女子4×100mR)'!$D$231</f>
        <v/>
      </c>
    </row>
    <row r="61" spans="1:11">
      <c r="A61" s="6">
        <v>9</v>
      </c>
      <c r="B61" s="6" t="str">
        <f>基本情報登録!$D$10</f>
        <v/>
      </c>
      <c r="C61" s="6" t="str">
        <f>基本情報登録!$D$8&amp;'様式Ⅱ(女子4×100mR)'!$I$241</f>
        <v/>
      </c>
      <c r="D61" s="6" t="str">
        <f>基本情報登録!$D$6&amp;'様式Ⅱ(女子4×100mR)'!$I$241</f>
        <v/>
      </c>
      <c r="E61" s="6" t="str">
        <f>'様式Ⅱ(女子4×100mR)'!$E$244</f>
        <v>00000</v>
      </c>
      <c r="F61" s="6" t="str">
        <f>'様式Ⅱ(女子4×100mR)'!$D$250</f>
        <v/>
      </c>
      <c r="G61" s="6" t="str">
        <f>'様式Ⅱ(女子4×100mR)'!$D$252</f>
        <v/>
      </c>
      <c r="H61" s="6" t="str">
        <f>'様式Ⅱ(女子4×100mR)'!$D$254</f>
        <v/>
      </c>
      <c r="I61" s="6" t="str">
        <f>'様式Ⅱ(女子4×100mR)'!$D$256</f>
        <v/>
      </c>
      <c r="J61" s="6" t="str">
        <f>'様式Ⅱ(女子4×100mR)'!$D$258</f>
        <v/>
      </c>
      <c r="K61" s="6" t="str">
        <f>'様式Ⅱ(女子4×100mR)'!$D$260</f>
        <v/>
      </c>
    </row>
    <row r="62" spans="1:11">
      <c r="A62" s="6">
        <v>10</v>
      </c>
      <c r="B62" s="6" t="str">
        <f>基本情報登録!$D$10</f>
        <v/>
      </c>
      <c r="C62" s="6" t="str">
        <f>基本情報登録!$D$8&amp;'様式Ⅱ(女子4×100mR)'!$I$270</f>
        <v/>
      </c>
      <c r="D62" s="6" t="str">
        <f>基本情報登録!$D$6&amp;'様式Ⅱ(女子4×100mR)'!$I$270</f>
        <v/>
      </c>
      <c r="E62" s="6" t="str">
        <f>'様式Ⅱ(女子4×100mR)'!$E$273</f>
        <v>00000</v>
      </c>
      <c r="F62" s="6" t="str">
        <f>'様式Ⅱ(女子4×100mR)'!$D$279</f>
        <v/>
      </c>
      <c r="G62" s="6" t="str">
        <f>'様式Ⅱ(女子4×100mR)'!$D$281</f>
        <v/>
      </c>
      <c r="H62" s="6" t="str">
        <f>'様式Ⅱ(女子4×100mR)'!$D$283</f>
        <v/>
      </c>
      <c r="I62" s="6" t="str">
        <f>'様式Ⅱ(女子4×100mR)'!$D$285</f>
        <v/>
      </c>
      <c r="J62" s="6" t="str">
        <f>'様式Ⅱ(女子4×100mR)'!$D$287</f>
        <v/>
      </c>
      <c r="K62" s="6" t="str">
        <f>'様式Ⅱ(女子4×100mR)'!$D$289</f>
        <v/>
      </c>
    </row>
    <row r="63" spans="1:11">
      <c r="A63" s="6">
        <v>11</v>
      </c>
      <c r="B63" s="6" t="str">
        <f>基本情報登録!$D$10</f>
        <v/>
      </c>
      <c r="C63" s="6" t="str">
        <f>基本情報登録!$D$8&amp;'様式Ⅱ(女子4×100mR)'!$I$299</f>
        <v/>
      </c>
      <c r="D63" s="6" t="str">
        <f>基本情報登録!$D$6&amp;'様式Ⅱ(女子4×100mR)'!$I$299</f>
        <v/>
      </c>
      <c r="E63" s="6" t="str">
        <f>'様式Ⅱ(女子4×100mR)'!$E$302</f>
        <v>00000</v>
      </c>
      <c r="F63" s="6" t="str">
        <f>'様式Ⅱ(女子4×100mR)'!$D$308</f>
        <v/>
      </c>
      <c r="G63" s="6" t="str">
        <f>'様式Ⅱ(女子4×100mR)'!$D$310</f>
        <v/>
      </c>
      <c r="H63" s="6" t="str">
        <f>'様式Ⅱ(女子4×100mR)'!$D$312</f>
        <v/>
      </c>
      <c r="I63" s="6" t="str">
        <f>'様式Ⅱ(女子4×100mR)'!$D$314</f>
        <v/>
      </c>
      <c r="J63" s="6" t="str">
        <f>'様式Ⅱ(女子4×100mR)'!$D$316</f>
        <v/>
      </c>
      <c r="K63" s="6" t="str">
        <f>'様式Ⅱ(女子4×100mR)'!$D$318</f>
        <v/>
      </c>
    </row>
    <row r="64" spans="1:11">
      <c r="A64" s="6">
        <v>12</v>
      </c>
      <c r="B64" s="6" t="str">
        <f>基本情報登録!$D$10</f>
        <v/>
      </c>
      <c r="C64" s="6" t="str">
        <f>基本情報登録!$D$8&amp;'様式Ⅱ(女子4×100mR)'!$I$328</f>
        <v/>
      </c>
      <c r="D64" s="6" t="str">
        <f>基本情報登録!$D$6&amp;'様式Ⅱ(女子4×100mR)'!$I$328</f>
        <v/>
      </c>
      <c r="E64" s="6" t="str">
        <f>'様式Ⅱ(女子4×100mR)'!$E$331</f>
        <v>00000</v>
      </c>
      <c r="F64" s="6" t="str">
        <f>'様式Ⅱ(女子4×100mR)'!$D$337</f>
        <v/>
      </c>
      <c r="G64" s="6" t="str">
        <f>'様式Ⅱ(女子4×100mR)'!$D$339</f>
        <v/>
      </c>
      <c r="H64" s="6" t="str">
        <f>'様式Ⅱ(女子4×100mR)'!$D$341</f>
        <v/>
      </c>
      <c r="I64" s="6" t="str">
        <f>'様式Ⅱ(女子4×100mR)'!$D$343</f>
        <v/>
      </c>
      <c r="J64" s="6" t="str">
        <f>'様式Ⅱ(女子4×100mR)'!$D$345</f>
        <v/>
      </c>
      <c r="K64" s="6" t="str">
        <f>'様式Ⅱ(女子4×100mR)'!$D$347</f>
        <v/>
      </c>
    </row>
    <row r="65" spans="1:11">
      <c r="A65" s="6">
        <v>13</v>
      </c>
      <c r="B65" s="6" t="str">
        <f>基本情報登録!$D$10</f>
        <v/>
      </c>
      <c r="C65" s="6" t="str">
        <f>基本情報登録!$D$8&amp;'様式Ⅱ(女子4×100mR)'!$I$357</f>
        <v/>
      </c>
      <c r="D65" s="6" t="str">
        <f>基本情報登録!$D$6&amp;'様式Ⅱ(女子4×100mR)'!$I$357</f>
        <v/>
      </c>
      <c r="E65" s="6" t="str">
        <f>'様式Ⅱ(女子4×100mR)'!$E$360</f>
        <v>00000</v>
      </c>
      <c r="F65" s="6" t="str">
        <f>'様式Ⅱ(女子4×100mR)'!$D$366</f>
        <v/>
      </c>
      <c r="G65" s="6" t="str">
        <f>'様式Ⅱ(女子4×100mR)'!$D$368</f>
        <v/>
      </c>
      <c r="H65" s="6" t="str">
        <f>'様式Ⅱ(女子4×100mR)'!$D$370</f>
        <v/>
      </c>
      <c r="I65" s="6" t="str">
        <f>'様式Ⅱ(女子4×100mR)'!$D$372</f>
        <v/>
      </c>
      <c r="J65" s="6" t="str">
        <f>'様式Ⅱ(女子4×100mR)'!$D$374</f>
        <v/>
      </c>
      <c r="K65" s="6" t="str">
        <f>'様式Ⅱ(女子4×100mR)'!$D$376</f>
        <v/>
      </c>
    </row>
    <row r="66" spans="1:11">
      <c r="A66" s="6">
        <v>14</v>
      </c>
      <c r="B66" s="6" t="str">
        <f>基本情報登録!$D$10</f>
        <v/>
      </c>
      <c r="C66" s="6" t="str">
        <f>基本情報登録!$D$8&amp;'様式Ⅱ(女子4×100mR)'!$I$386</f>
        <v/>
      </c>
      <c r="D66" s="6" t="str">
        <f>基本情報登録!$D$6&amp;'様式Ⅱ(女子4×100mR)'!$I$386</f>
        <v/>
      </c>
      <c r="E66" s="6" t="str">
        <f>'様式Ⅱ(女子4×100mR)'!$E$389</f>
        <v>00000</v>
      </c>
      <c r="F66" s="6" t="str">
        <f>'様式Ⅱ(女子4×100mR)'!$D$395</f>
        <v/>
      </c>
      <c r="G66" s="6" t="str">
        <f>'様式Ⅱ(女子4×100mR)'!$D$397</f>
        <v/>
      </c>
      <c r="H66" s="6" t="str">
        <f>'様式Ⅱ(女子4×100mR)'!$D$399</f>
        <v/>
      </c>
      <c r="I66" s="6" t="str">
        <f>'様式Ⅱ(女子4×100mR)'!$D$401</f>
        <v/>
      </c>
      <c r="J66" s="6" t="str">
        <f>'様式Ⅱ(女子4×100mR)'!$D$403</f>
        <v/>
      </c>
      <c r="K66" s="6" t="str">
        <f>'様式Ⅱ(女子4×100mR)'!$D$405</f>
        <v/>
      </c>
    </row>
    <row r="67" spans="1:11">
      <c r="A67" s="6">
        <v>15</v>
      </c>
      <c r="B67" s="6" t="str">
        <f>基本情報登録!$D$10</f>
        <v/>
      </c>
      <c r="C67" s="6" t="str">
        <f>基本情報登録!$D$8&amp;'様式Ⅱ(女子4×100mR)'!$I$415</f>
        <v/>
      </c>
      <c r="D67" s="6" t="str">
        <f>基本情報登録!$D$6&amp;'様式Ⅱ(女子4×100mR)'!$I$415</f>
        <v/>
      </c>
      <c r="E67" s="6" t="str">
        <f>'様式Ⅱ(女子4×100mR)'!$E$418</f>
        <v>00000</v>
      </c>
      <c r="F67" s="6" t="str">
        <f>'様式Ⅱ(女子4×100mR)'!$D$424</f>
        <v/>
      </c>
      <c r="G67" s="6" t="str">
        <f>'様式Ⅱ(女子4×100mR)'!$D$426</f>
        <v/>
      </c>
      <c r="H67" s="6" t="str">
        <f>'様式Ⅱ(女子4×100mR)'!$D$428</f>
        <v/>
      </c>
      <c r="I67" s="6" t="str">
        <f>'様式Ⅱ(女子4×100mR)'!$D$430</f>
        <v/>
      </c>
      <c r="J67" s="6" t="str">
        <f>'様式Ⅱ(女子4×100mR)'!$D$432</f>
        <v/>
      </c>
      <c r="K67" s="6" t="str">
        <f>'様式Ⅱ(女子4×100mR)'!$D$434</f>
        <v/>
      </c>
    </row>
    <row r="68" spans="1:11">
      <c r="A68" s="6">
        <v>16</v>
      </c>
      <c r="B68" s="6" t="str">
        <f>基本情報登録!$D$10</f>
        <v/>
      </c>
      <c r="C68" s="6" t="str">
        <f>基本情報登録!$D$8&amp;'様式Ⅱ(女子4×100mR)'!$I$444</f>
        <v/>
      </c>
      <c r="D68" s="6" t="str">
        <f>基本情報登録!$D$6&amp;'様式Ⅱ(女子4×100mR)'!$I$444</f>
        <v/>
      </c>
      <c r="E68" s="6" t="str">
        <f>'様式Ⅱ(女子4×100mR)'!$E$447</f>
        <v>00000</v>
      </c>
      <c r="F68" s="6" t="str">
        <f>'様式Ⅱ(女子4×100mR)'!$D$453</f>
        <v/>
      </c>
      <c r="G68" s="6" t="str">
        <f>'様式Ⅱ(女子4×100mR)'!$D$455</f>
        <v/>
      </c>
      <c r="H68" s="6" t="str">
        <f>'様式Ⅱ(女子4×100mR)'!$D$457</f>
        <v/>
      </c>
      <c r="I68" s="6" t="str">
        <f>'様式Ⅱ(女子4×100mR)'!$D$459</f>
        <v/>
      </c>
      <c r="J68" s="6" t="str">
        <f>'様式Ⅱ(女子4×100mR)'!$D$461</f>
        <v/>
      </c>
      <c r="K68" s="6" t="str">
        <f>'様式Ⅱ(女子4×100mR)'!$D$463</f>
        <v/>
      </c>
    </row>
    <row r="69" spans="1:11">
      <c r="A69" s="6">
        <v>17</v>
      </c>
      <c r="B69" s="6" t="str">
        <f>基本情報登録!$D$10</f>
        <v/>
      </c>
      <c r="C69" s="6" t="str">
        <f>基本情報登録!$D$8&amp;'様式Ⅱ(女子4×100mR)'!$I$473</f>
        <v/>
      </c>
      <c r="D69" s="6" t="str">
        <f>基本情報登録!$D$6&amp;'様式Ⅱ(女子4×100mR)'!$I$473</f>
        <v/>
      </c>
      <c r="E69" s="6" t="str">
        <f>'様式Ⅱ(女子4×100mR)'!$E$476</f>
        <v>00000</v>
      </c>
      <c r="F69" s="6" t="str">
        <f>'様式Ⅱ(女子4×100mR)'!$D$482</f>
        <v/>
      </c>
      <c r="G69" s="6" t="str">
        <f>'様式Ⅱ(女子4×100mR)'!$D$484</f>
        <v/>
      </c>
      <c r="H69" s="6" t="str">
        <f>'様式Ⅱ(女子4×100mR)'!$D$486</f>
        <v/>
      </c>
      <c r="I69" s="6" t="str">
        <f>'様式Ⅱ(女子4×100mR)'!$D$488</f>
        <v/>
      </c>
      <c r="J69" s="6" t="str">
        <f>'様式Ⅱ(女子4×100mR)'!$D$490</f>
        <v/>
      </c>
      <c r="K69" s="6" t="str">
        <f>'様式Ⅱ(女子4×100mR)'!$D$492</f>
        <v/>
      </c>
    </row>
    <row r="70" spans="1:11">
      <c r="A70" s="6">
        <v>18</v>
      </c>
      <c r="B70" s="6" t="str">
        <f>基本情報登録!$D$10</f>
        <v/>
      </c>
      <c r="C70" s="6" t="str">
        <f>基本情報登録!$D$8&amp;'様式Ⅱ(女子4×100mR)'!$I$502</f>
        <v/>
      </c>
      <c r="D70" s="6" t="str">
        <f>基本情報登録!$D$6&amp;'様式Ⅱ(女子4×100mR)'!$I$502</f>
        <v/>
      </c>
      <c r="E70" s="6" t="str">
        <f>'様式Ⅱ(女子4×100mR)'!$E$505</f>
        <v>00000</v>
      </c>
      <c r="F70" s="6" t="str">
        <f>'様式Ⅱ(女子4×100mR)'!$D$511</f>
        <v/>
      </c>
      <c r="G70" s="6" t="str">
        <f>'様式Ⅱ(女子4×100mR)'!$D$513</f>
        <v/>
      </c>
      <c r="H70" s="6" t="str">
        <f>'様式Ⅱ(女子4×100mR)'!$D$515</f>
        <v/>
      </c>
      <c r="I70" s="6" t="str">
        <f>'様式Ⅱ(女子4×100mR)'!$D$517</f>
        <v/>
      </c>
      <c r="J70" s="6" t="str">
        <f>'様式Ⅱ(女子4×100mR)'!$D$519</f>
        <v/>
      </c>
      <c r="K70" s="6" t="str">
        <f>'様式Ⅱ(女子4×100mR)'!$D$521</f>
        <v/>
      </c>
    </row>
    <row r="71" spans="1:11">
      <c r="A71" s="6">
        <v>19</v>
      </c>
      <c r="B71" s="6" t="str">
        <f>基本情報登録!$D$10</f>
        <v/>
      </c>
      <c r="C71" s="6" t="str">
        <f>基本情報登録!$D$8&amp;'様式Ⅱ(女子4×100mR)'!$I$531</f>
        <v/>
      </c>
      <c r="D71" s="6" t="str">
        <f>基本情報登録!$D$6&amp;'様式Ⅱ(女子4×100mR)'!$I$531</f>
        <v/>
      </c>
      <c r="E71" s="6" t="str">
        <f>'様式Ⅱ(女子4×100mR)'!$E$534</f>
        <v>00000</v>
      </c>
      <c r="F71" s="6" t="str">
        <f>'様式Ⅱ(女子4×100mR)'!$D$540</f>
        <v/>
      </c>
      <c r="G71" s="6" t="str">
        <f>'様式Ⅱ(女子4×100mR)'!$D$542</f>
        <v/>
      </c>
      <c r="H71" s="6" t="str">
        <f>'様式Ⅱ(女子4×100mR)'!$D$544</f>
        <v/>
      </c>
      <c r="I71" s="6" t="str">
        <f>'様式Ⅱ(女子4×100mR)'!$D$546</f>
        <v/>
      </c>
      <c r="J71" s="6" t="str">
        <f>'様式Ⅱ(女子4×100mR)'!$D$548</f>
        <v/>
      </c>
      <c r="K71" s="6" t="str">
        <f>'様式Ⅱ(女子4×100mR)'!$D$550</f>
        <v/>
      </c>
    </row>
    <row r="72" spans="1:11">
      <c r="A72" s="6">
        <v>20</v>
      </c>
      <c r="B72" s="6" t="str">
        <f>基本情報登録!$D$10</f>
        <v/>
      </c>
      <c r="C72" s="6" t="str">
        <f>基本情報登録!$D$8&amp;'様式Ⅱ(女子4×100mR)'!$I$560</f>
        <v/>
      </c>
      <c r="D72" s="6" t="str">
        <f>基本情報登録!$D$6&amp;'様式Ⅱ(女子4×100mR)'!$I$560</f>
        <v/>
      </c>
      <c r="E72" s="6" t="str">
        <f>'様式Ⅱ(女子4×100mR)'!$E$563</f>
        <v>00000</v>
      </c>
      <c r="F72" s="6" t="str">
        <f>'様式Ⅱ(女子4×100mR)'!$D$569</f>
        <v/>
      </c>
      <c r="G72" s="6" t="str">
        <f>'様式Ⅱ(女子4×100mR)'!$D$571</f>
        <v/>
      </c>
      <c r="H72" s="6" t="str">
        <f>'様式Ⅱ(女子4×100mR)'!$D$573</f>
        <v/>
      </c>
      <c r="I72" s="6" t="str">
        <f>'様式Ⅱ(女子4×100mR)'!$D$575</f>
        <v/>
      </c>
      <c r="J72" s="6" t="str">
        <f>'様式Ⅱ(女子4×100mR)'!$D$577</f>
        <v/>
      </c>
      <c r="K72" s="6" t="str">
        <f>'様式Ⅱ(女子4×100mR)'!$D$579</f>
        <v/>
      </c>
    </row>
    <row r="74" spans="1:11">
      <c r="A74" s="839" t="s">
        <v>1241</v>
      </c>
      <c r="B74" s="839"/>
      <c r="C74" s="839"/>
      <c r="D74" s="839"/>
      <c r="E74" s="839"/>
      <c r="F74" s="839"/>
      <c r="G74" s="839"/>
      <c r="H74" s="839"/>
      <c r="I74" s="839"/>
      <c r="J74" s="839"/>
      <c r="K74" s="839"/>
    </row>
    <row r="75" spans="1:11">
      <c r="A75" s="6" t="s">
        <v>1193</v>
      </c>
      <c r="B75" s="6" t="s">
        <v>1122</v>
      </c>
      <c r="C75" s="6" t="s">
        <v>1184</v>
      </c>
      <c r="D75" s="6" t="s">
        <v>1185</v>
      </c>
      <c r="E75" s="6" t="s">
        <v>1186</v>
      </c>
      <c r="F75" s="6" t="s">
        <v>1187</v>
      </c>
      <c r="G75" s="6" t="s">
        <v>1188</v>
      </c>
      <c r="H75" s="6" t="s">
        <v>1189</v>
      </c>
      <c r="I75" s="6" t="s">
        <v>1190</v>
      </c>
      <c r="J75" s="6" t="s">
        <v>1191</v>
      </c>
      <c r="K75" s="6" t="s">
        <v>1192</v>
      </c>
    </row>
    <row r="76" spans="1:11">
      <c r="A76" s="6">
        <v>1</v>
      </c>
      <c r="B76" s="6" t="str">
        <f>基本情報登録!$D$10</f>
        <v/>
      </c>
      <c r="C76" s="6" t="str">
        <f>基本情報登録!$D$8&amp;'様式Ⅱ(女子4×400mR)'!$I$9</f>
        <v>A</v>
      </c>
      <c r="D76" s="6" t="str">
        <f>基本情報登録!$D$6&amp;'様式Ⅱ(女子4×400mR)'!$I$9</f>
        <v>A</v>
      </c>
      <c r="E76" s="6" t="str">
        <f>'様式Ⅱ(女子4×400mR)'!$E$12</f>
        <v>35943</v>
      </c>
      <c r="F76" s="6" t="e">
        <f>'様式Ⅱ(女子4×400mR)'!$D$18</f>
        <v>#N/A</v>
      </c>
      <c r="G76" s="6" t="e">
        <f>'様式Ⅱ(女子4×400mR)'!$D$20</f>
        <v>#VALUE!</v>
      </c>
      <c r="H76" s="6" t="e">
        <f>'様式Ⅱ(女子4×400mR)'!$D$22</f>
        <v>#VALUE!</v>
      </c>
      <c r="I76" s="6" t="e">
        <f>'様式Ⅱ(女子4×400mR)'!$D$24</f>
        <v>#VALUE!</v>
      </c>
      <c r="J76" s="6" t="e">
        <f>'様式Ⅱ(女子4×400mR)'!$D$26</f>
        <v>#VALUE!</v>
      </c>
      <c r="K76" s="6" t="e">
        <f>'様式Ⅱ(女子4×400mR)'!$D$28</f>
        <v>#VALUE!</v>
      </c>
    </row>
    <row r="77" spans="1:11">
      <c r="A77" s="6">
        <v>2</v>
      </c>
      <c r="B77" s="6" t="str">
        <f>基本情報登録!$D$10</f>
        <v/>
      </c>
      <c r="C77" s="6" t="str">
        <f>基本情報登録!$D$8&amp;'様式Ⅱ(女子4×400mR)'!$I$38</f>
        <v/>
      </c>
      <c r="D77" s="6" t="str">
        <f>基本情報登録!$D$6&amp;'様式Ⅱ(女子4×400mR)'!$I$38</f>
        <v/>
      </c>
      <c r="E77" s="6" t="str">
        <f>'様式Ⅱ(女子4×400mR)'!$E$41</f>
        <v>00000</v>
      </c>
      <c r="F77" s="6" t="str">
        <f>'様式Ⅱ(女子4×400mR)'!$D$47</f>
        <v/>
      </c>
      <c r="G77" s="6" t="str">
        <f>'様式Ⅱ(女子4×400mR)'!$D$49</f>
        <v/>
      </c>
      <c r="H77" s="6" t="str">
        <f>'様式Ⅱ(女子4×400mR)'!$D$51</f>
        <v/>
      </c>
      <c r="I77" s="6" t="str">
        <f>'様式Ⅱ(女子4×400mR)'!$D$53</f>
        <v/>
      </c>
      <c r="J77" s="6" t="str">
        <f>'様式Ⅱ(女子4×400mR)'!$D$55</f>
        <v/>
      </c>
      <c r="K77" s="6" t="str">
        <f>'様式Ⅱ(女子4×400mR)'!$D$57</f>
        <v/>
      </c>
    </row>
    <row r="78" spans="1:11">
      <c r="A78" s="6">
        <v>3</v>
      </c>
      <c r="B78" s="6" t="str">
        <f>基本情報登録!$D$10</f>
        <v/>
      </c>
      <c r="C78" s="6" t="str">
        <f>基本情報登録!$D$8&amp;'様式Ⅱ(女子4×400mR)'!$I$67</f>
        <v/>
      </c>
      <c r="D78" s="6" t="str">
        <f>基本情報登録!$D$6&amp;'様式Ⅱ(女子4×400mR)'!$I$67</f>
        <v/>
      </c>
      <c r="E78" s="6" t="str">
        <f>'様式Ⅱ(女子4×400mR)'!$E$70</f>
        <v>00000</v>
      </c>
      <c r="F78" s="6" t="str">
        <f>'様式Ⅱ(女子4×400mR)'!$D$76</f>
        <v/>
      </c>
      <c r="G78" s="6" t="str">
        <f>'様式Ⅱ(女子4×400mR)'!$D$78</f>
        <v/>
      </c>
      <c r="H78" s="6" t="str">
        <f>'様式Ⅱ(女子4×400mR)'!$D$80</f>
        <v/>
      </c>
      <c r="I78" s="6" t="str">
        <f>'様式Ⅱ(女子4×400mR)'!$D$82</f>
        <v/>
      </c>
      <c r="J78" s="6" t="str">
        <f>'様式Ⅱ(女子4×400mR)'!$D$84</f>
        <v/>
      </c>
      <c r="K78" s="6" t="str">
        <f>'様式Ⅱ(女子4×400mR)'!$D$86</f>
        <v/>
      </c>
    </row>
    <row r="79" spans="1:11">
      <c r="A79" s="6">
        <v>4</v>
      </c>
      <c r="B79" s="6" t="str">
        <f>基本情報登録!$D$10</f>
        <v/>
      </c>
      <c r="C79" s="6" t="str">
        <f>基本情報登録!$D$8&amp;'様式Ⅱ(女子4×400mR)'!$I$96</f>
        <v/>
      </c>
      <c r="D79" s="6" t="str">
        <f>基本情報登録!$D$6&amp;'様式Ⅱ(女子4×400mR)'!$I$96</f>
        <v/>
      </c>
      <c r="E79" s="6" t="str">
        <f>'様式Ⅱ(女子4×400mR)'!$E$99</f>
        <v>00000</v>
      </c>
      <c r="F79" s="6" t="str">
        <f>'様式Ⅱ(女子4×400mR)'!$D$105</f>
        <v/>
      </c>
      <c r="G79" s="6" t="str">
        <f>'様式Ⅱ(女子4×400mR)'!$D$107</f>
        <v/>
      </c>
      <c r="H79" s="6" t="str">
        <f>'様式Ⅱ(女子4×400mR)'!$D$109</f>
        <v/>
      </c>
      <c r="I79" s="6" t="str">
        <f>'様式Ⅱ(女子4×400mR)'!$D$111</f>
        <v/>
      </c>
      <c r="J79" s="6" t="str">
        <f>'様式Ⅱ(女子4×400mR)'!$D$113</f>
        <v/>
      </c>
      <c r="K79" s="6" t="str">
        <f>'様式Ⅱ(女子4×400mR)'!$D$115</f>
        <v/>
      </c>
    </row>
    <row r="80" spans="1:11">
      <c r="A80" s="6">
        <v>5</v>
      </c>
      <c r="B80" s="6" t="str">
        <f>基本情報登録!$D$10</f>
        <v/>
      </c>
      <c r="C80" s="6" t="str">
        <f>基本情報登録!$D$8&amp;'様式Ⅱ(女子4×400mR)'!$I$125</f>
        <v/>
      </c>
      <c r="D80" s="6" t="str">
        <f>基本情報登録!$D$6&amp;'様式Ⅱ(女子4×400mR)'!$I$125</f>
        <v/>
      </c>
      <c r="E80" s="6" t="str">
        <f>'様式Ⅱ(女子4×400mR)'!$E$128</f>
        <v>00000</v>
      </c>
      <c r="F80" s="6" t="str">
        <f>'様式Ⅱ(女子4×400mR)'!$D$134</f>
        <v/>
      </c>
      <c r="G80" s="6" t="str">
        <f>'様式Ⅱ(女子4×400mR)'!$D$136</f>
        <v/>
      </c>
      <c r="H80" s="6" t="str">
        <f>'様式Ⅱ(女子4×400mR)'!$D$138</f>
        <v/>
      </c>
      <c r="I80" s="6" t="str">
        <f>'様式Ⅱ(女子4×400mR)'!$D$140</f>
        <v/>
      </c>
      <c r="J80" s="6" t="str">
        <f>'様式Ⅱ(女子4×400mR)'!$D$142</f>
        <v/>
      </c>
      <c r="K80" s="6" t="str">
        <f>'様式Ⅱ(女子4×400mR)'!$D$144</f>
        <v/>
      </c>
    </row>
    <row r="81" spans="1:11">
      <c r="A81" s="6">
        <v>6</v>
      </c>
      <c r="B81" s="6" t="str">
        <f>基本情報登録!$D$10</f>
        <v/>
      </c>
      <c r="C81" s="6" t="str">
        <f>基本情報登録!$D$8&amp;'様式Ⅱ(女子4×400mR)'!$I$154</f>
        <v/>
      </c>
      <c r="D81" s="6" t="str">
        <f>基本情報登録!$D$6&amp;'様式Ⅱ(女子4×400mR)'!$I$154</f>
        <v/>
      </c>
      <c r="E81" s="6" t="str">
        <f>'様式Ⅱ(女子4×400mR)'!$E$157</f>
        <v>00000</v>
      </c>
      <c r="F81" s="6" t="str">
        <f>'様式Ⅱ(女子4×400mR)'!$D$163</f>
        <v/>
      </c>
      <c r="G81" s="6" t="str">
        <f>'様式Ⅱ(女子4×400mR)'!$D$165</f>
        <v/>
      </c>
      <c r="H81" s="6" t="str">
        <f>'様式Ⅱ(女子4×400mR)'!$D$167</f>
        <v/>
      </c>
      <c r="I81" s="6" t="str">
        <f>'様式Ⅱ(女子4×400mR)'!$D$169</f>
        <v/>
      </c>
      <c r="J81" s="6" t="str">
        <f>'様式Ⅱ(女子4×400mR)'!$D$171</f>
        <v/>
      </c>
      <c r="K81" s="6" t="str">
        <f>'様式Ⅱ(女子4×400mR)'!$D$173</f>
        <v/>
      </c>
    </row>
    <row r="82" spans="1:11">
      <c r="A82" s="6">
        <v>7</v>
      </c>
      <c r="B82" s="6" t="str">
        <f>基本情報登録!$D$10</f>
        <v/>
      </c>
      <c r="C82" s="6" t="str">
        <f>基本情報登録!$D$8&amp;'様式Ⅱ(女子4×400mR)'!$I$183</f>
        <v/>
      </c>
      <c r="D82" s="6" t="str">
        <f>基本情報登録!$D$6&amp;'様式Ⅱ(女子4×400mR)'!$I$183</f>
        <v/>
      </c>
      <c r="E82" s="6" t="str">
        <f>'様式Ⅱ(女子4×400mR)'!$E$186</f>
        <v>00000</v>
      </c>
      <c r="F82" s="6" t="str">
        <f>'様式Ⅱ(女子4×400mR)'!$D$192</f>
        <v/>
      </c>
      <c r="G82" s="6" t="str">
        <f>'様式Ⅱ(女子4×400mR)'!$D$194</f>
        <v/>
      </c>
      <c r="H82" s="6" t="str">
        <f>'様式Ⅱ(女子4×400mR)'!$D$196</f>
        <v/>
      </c>
      <c r="I82" s="6" t="str">
        <f>'様式Ⅱ(女子4×400mR)'!$D$198</f>
        <v/>
      </c>
      <c r="J82" s="6" t="str">
        <f>'様式Ⅱ(女子4×400mR)'!$D$200</f>
        <v/>
      </c>
      <c r="K82" s="6" t="str">
        <f>'様式Ⅱ(女子4×400mR)'!$D$202</f>
        <v/>
      </c>
    </row>
    <row r="83" spans="1:11">
      <c r="A83" s="6">
        <v>8</v>
      </c>
      <c r="B83" s="6" t="str">
        <f>基本情報登録!$D$10</f>
        <v/>
      </c>
      <c r="C83" s="6" t="str">
        <f>基本情報登録!$D$8&amp;'様式Ⅱ(女子4×400mR)'!$I$212</f>
        <v/>
      </c>
      <c r="D83" s="6" t="str">
        <f>基本情報登録!$D$6&amp;'様式Ⅱ(女子4×400mR)'!$I$212</f>
        <v/>
      </c>
      <c r="E83" s="6" t="str">
        <f>'様式Ⅱ(女子4×400mR)'!$E$215</f>
        <v>00000</v>
      </c>
      <c r="F83" s="6" t="str">
        <f>'様式Ⅱ(女子4×400mR)'!$D$221</f>
        <v/>
      </c>
      <c r="G83" s="6" t="str">
        <f>'様式Ⅱ(女子4×400mR)'!$D$223</f>
        <v/>
      </c>
      <c r="H83" s="6" t="str">
        <f>'様式Ⅱ(女子4×400mR)'!$D$225</f>
        <v/>
      </c>
      <c r="I83" s="6" t="str">
        <f>'様式Ⅱ(女子4×400mR)'!$D$227</f>
        <v/>
      </c>
      <c r="J83" s="6" t="str">
        <f>'様式Ⅱ(女子4×400mR)'!$D$229</f>
        <v/>
      </c>
      <c r="K83" s="6" t="str">
        <f>'様式Ⅱ(女子4×400mR)'!$D$231</f>
        <v/>
      </c>
    </row>
    <row r="84" spans="1:11">
      <c r="A84" s="6">
        <v>9</v>
      </c>
      <c r="B84" s="6" t="str">
        <f>基本情報登録!$D$10</f>
        <v/>
      </c>
      <c r="C84" s="6" t="str">
        <f>基本情報登録!$D$8&amp;'様式Ⅱ(女子4×400mR)'!$I$241</f>
        <v/>
      </c>
      <c r="D84" s="6" t="str">
        <f>基本情報登録!$D$6&amp;'様式Ⅱ(女子4×400mR)'!$I$241</f>
        <v/>
      </c>
      <c r="E84" s="6" t="str">
        <f>'様式Ⅱ(女子4×400mR)'!$E$244</f>
        <v>00000</v>
      </c>
      <c r="F84" s="6" t="str">
        <f>'様式Ⅱ(女子4×400mR)'!$D$250</f>
        <v/>
      </c>
      <c r="G84" s="6" t="str">
        <f>'様式Ⅱ(女子4×400mR)'!$D$252</f>
        <v/>
      </c>
      <c r="H84" s="6" t="str">
        <f>'様式Ⅱ(女子4×400mR)'!$D$254</f>
        <v/>
      </c>
      <c r="I84" s="6" t="str">
        <f>'様式Ⅱ(女子4×400mR)'!$D$256</f>
        <v/>
      </c>
      <c r="J84" s="6" t="str">
        <f>'様式Ⅱ(女子4×400mR)'!$D$258</f>
        <v/>
      </c>
      <c r="K84" s="6" t="str">
        <f>'様式Ⅱ(女子4×400mR)'!$D$260</f>
        <v/>
      </c>
    </row>
    <row r="85" spans="1:11">
      <c r="A85" s="6">
        <v>10</v>
      </c>
      <c r="B85" s="6" t="str">
        <f>基本情報登録!$D$10</f>
        <v/>
      </c>
      <c r="C85" s="6" t="str">
        <f>基本情報登録!$D$8&amp;'様式Ⅱ(女子4×400mR)'!$I$270</f>
        <v/>
      </c>
      <c r="D85" s="6" t="str">
        <f>基本情報登録!$D$6&amp;'様式Ⅱ(女子4×400mR)'!$I$270</f>
        <v/>
      </c>
      <c r="E85" s="6" t="str">
        <f>'様式Ⅱ(女子4×400mR)'!$E$273</f>
        <v>00000</v>
      </c>
      <c r="F85" s="6" t="str">
        <f>'様式Ⅱ(女子4×400mR)'!$D$279</f>
        <v/>
      </c>
      <c r="G85" s="6" t="str">
        <f>'様式Ⅱ(女子4×400mR)'!$D$281</f>
        <v/>
      </c>
      <c r="H85" s="6" t="str">
        <f>'様式Ⅱ(女子4×400mR)'!$D$283</f>
        <v/>
      </c>
      <c r="I85" s="6" t="str">
        <f>'様式Ⅱ(女子4×400mR)'!$D$285</f>
        <v/>
      </c>
      <c r="J85" s="6" t="str">
        <f>'様式Ⅱ(女子4×400mR)'!$D$287</f>
        <v/>
      </c>
      <c r="K85" s="6" t="str">
        <f>'様式Ⅱ(女子4×400mR)'!$D$289</f>
        <v/>
      </c>
    </row>
    <row r="86" spans="1:11">
      <c r="A86" s="6">
        <v>11</v>
      </c>
      <c r="B86" s="6" t="str">
        <f>基本情報登録!$D$10</f>
        <v/>
      </c>
      <c r="C86" s="6" t="str">
        <f>基本情報登録!$D$8&amp;'様式Ⅱ(女子4×400mR)'!$I$299</f>
        <v/>
      </c>
      <c r="D86" s="6" t="str">
        <f>基本情報登録!$D$6&amp;'様式Ⅱ(女子4×400mR)'!$I$299</f>
        <v/>
      </c>
      <c r="E86" s="6" t="str">
        <f>'様式Ⅱ(女子4×400mR)'!$E$302</f>
        <v>00000</v>
      </c>
      <c r="F86" s="6" t="str">
        <f>'様式Ⅱ(女子4×400mR)'!$D$308</f>
        <v/>
      </c>
      <c r="G86" s="6" t="str">
        <f>'様式Ⅱ(女子4×400mR)'!$D$310</f>
        <v/>
      </c>
      <c r="H86" s="6" t="str">
        <f>'様式Ⅱ(女子4×400mR)'!$D$312</f>
        <v/>
      </c>
      <c r="I86" s="6" t="str">
        <f>'様式Ⅱ(女子4×400mR)'!$D$314</f>
        <v/>
      </c>
      <c r="J86" s="6" t="str">
        <f>'様式Ⅱ(女子4×400mR)'!$D$316</f>
        <v/>
      </c>
      <c r="K86" s="6" t="str">
        <f>'様式Ⅱ(女子4×400mR)'!$D$318</f>
        <v/>
      </c>
    </row>
    <row r="87" spans="1:11">
      <c r="A87" s="6">
        <v>12</v>
      </c>
      <c r="B87" s="6" t="str">
        <f>基本情報登録!$D$10</f>
        <v/>
      </c>
      <c r="C87" s="6" t="str">
        <f>基本情報登録!$D$8&amp;'様式Ⅱ(女子4×400mR)'!$I$328</f>
        <v/>
      </c>
      <c r="D87" s="6" t="str">
        <f>基本情報登録!$D$6&amp;'様式Ⅱ(女子4×400mR)'!$I$328</f>
        <v/>
      </c>
      <c r="E87" s="6" t="str">
        <f>'様式Ⅱ(女子4×400mR)'!$E$331</f>
        <v>00000</v>
      </c>
      <c r="F87" s="6" t="str">
        <f>'様式Ⅱ(女子4×400mR)'!$D$337</f>
        <v/>
      </c>
      <c r="G87" s="6" t="str">
        <f>'様式Ⅱ(女子4×400mR)'!$D$339</f>
        <v/>
      </c>
      <c r="H87" s="6" t="str">
        <f>'様式Ⅱ(女子4×400mR)'!$D$341</f>
        <v/>
      </c>
      <c r="I87" s="6" t="str">
        <f>'様式Ⅱ(女子4×400mR)'!$D$343</f>
        <v/>
      </c>
      <c r="J87" s="6" t="str">
        <f>'様式Ⅱ(女子4×400mR)'!$D$345</f>
        <v/>
      </c>
      <c r="K87" s="6" t="str">
        <f>'様式Ⅱ(女子4×400mR)'!$D$347</f>
        <v/>
      </c>
    </row>
    <row r="88" spans="1:11">
      <c r="A88" s="6">
        <v>13</v>
      </c>
      <c r="B88" s="6" t="str">
        <f>基本情報登録!$D$10</f>
        <v/>
      </c>
      <c r="C88" s="6" t="str">
        <f>基本情報登録!$D$8&amp;'様式Ⅱ(女子4×400mR)'!$I$357</f>
        <v/>
      </c>
      <c r="D88" s="6" t="str">
        <f>基本情報登録!$D$6&amp;'様式Ⅱ(女子4×400mR)'!$I$357</f>
        <v/>
      </c>
      <c r="E88" s="6" t="str">
        <f>'様式Ⅱ(女子4×400mR)'!$E$360</f>
        <v>00000</v>
      </c>
      <c r="F88" s="6" t="str">
        <f>'様式Ⅱ(女子4×400mR)'!$D$366</f>
        <v/>
      </c>
      <c r="G88" s="6" t="str">
        <f>'様式Ⅱ(女子4×400mR)'!$D$368</f>
        <v/>
      </c>
      <c r="H88" s="6" t="str">
        <f>'様式Ⅱ(女子4×400mR)'!$D$370</f>
        <v/>
      </c>
      <c r="I88" s="6" t="str">
        <f>'様式Ⅱ(女子4×400mR)'!$D$372</f>
        <v/>
      </c>
      <c r="J88" s="6" t="str">
        <f>'様式Ⅱ(女子4×400mR)'!$D$374</f>
        <v/>
      </c>
      <c r="K88" s="6" t="str">
        <f>'様式Ⅱ(女子4×400mR)'!$D$376</f>
        <v/>
      </c>
    </row>
    <row r="89" spans="1:11">
      <c r="A89" s="6">
        <v>14</v>
      </c>
      <c r="B89" s="6" t="str">
        <f>基本情報登録!$D$10</f>
        <v/>
      </c>
      <c r="C89" s="6" t="str">
        <f>基本情報登録!$D$8&amp;'様式Ⅱ(女子4×400mR)'!$I$386</f>
        <v/>
      </c>
      <c r="D89" s="6" t="str">
        <f>基本情報登録!$D$6&amp;'様式Ⅱ(女子4×400mR)'!$I$386</f>
        <v/>
      </c>
      <c r="E89" s="6" t="str">
        <f>'様式Ⅱ(女子4×400mR)'!$E$389</f>
        <v>00000</v>
      </c>
      <c r="F89" s="6" t="str">
        <f>'様式Ⅱ(女子4×400mR)'!$D$395</f>
        <v/>
      </c>
      <c r="G89" s="6" t="str">
        <f>'様式Ⅱ(女子4×400mR)'!$D$397</f>
        <v/>
      </c>
      <c r="H89" s="6" t="str">
        <f>'様式Ⅱ(女子4×400mR)'!$D$399</f>
        <v/>
      </c>
      <c r="I89" s="6" t="str">
        <f>'様式Ⅱ(女子4×400mR)'!$D$401</f>
        <v/>
      </c>
      <c r="J89" s="6" t="str">
        <f>'様式Ⅱ(女子4×400mR)'!$D$403</f>
        <v/>
      </c>
      <c r="K89" s="6" t="str">
        <f>'様式Ⅱ(女子4×400mR)'!$D$405</f>
        <v/>
      </c>
    </row>
    <row r="90" spans="1:11">
      <c r="A90" s="6">
        <v>15</v>
      </c>
      <c r="B90" s="6" t="str">
        <f>基本情報登録!$D$10</f>
        <v/>
      </c>
      <c r="C90" s="6" t="str">
        <f>基本情報登録!$D$8&amp;'様式Ⅱ(女子4×400mR)'!$I$415</f>
        <v/>
      </c>
      <c r="D90" s="6" t="str">
        <f>基本情報登録!$D$6&amp;'様式Ⅱ(女子4×400mR)'!$I$415</f>
        <v/>
      </c>
      <c r="E90" s="6" t="str">
        <f>'様式Ⅱ(女子4×400mR)'!$E$418</f>
        <v>00000</v>
      </c>
      <c r="F90" s="6" t="str">
        <f>'様式Ⅱ(女子4×400mR)'!$D$424</f>
        <v/>
      </c>
      <c r="G90" s="6" t="str">
        <f>'様式Ⅱ(女子4×400mR)'!$D$426</f>
        <v/>
      </c>
      <c r="H90" s="6" t="str">
        <f>'様式Ⅱ(女子4×400mR)'!$D$428</f>
        <v/>
      </c>
      <c r="I90" s="6" t="str">
        <f>'様式Ⅱ(女子4×400mR)'!$D$430</f>
        <v/>
      </c>
      <c r="J90" s="6" t="str">
        <f>'様式Ⅱ(女子4×400mR)'!$D$432</f>
        <v/>
      </c>
      <c r="K90" s="6" t="str">
        <f>'様式Ⅱ(女子4×400mR)'!$D$434</f>
        <v/>
      </c>
    </row>
    <row r="91" spans="1:11">
      <c r="A91" s="6">
        <v>16</v>
      </c>
      <c r="B91" s="6" t="str">
        <f>基本情報登録!$D$10</f>
        <v/>
      </c>
      <c r="C91" s="6" t="str">
        <f>基本情報登録!$D$8&amp;'様式Ⅱ(女子4×400mR)'!$I$444</f>
        <v/>
      </c>
      <c r="D91" s="6" t="str">
        <f>基本情報登録!$D$6&amp;'様式Ⅱ(女子4×400mR)'!$I$444</f>
        <v/>
      </c>
      <c r="E91" s="6" t="str">
        <f>'様式Ⅱ(女子4×400mR)'!$E$447</f>
        <v>00000</v>
      </c>
      <c r="F91" s="6" t="str">
        <f>'様式Ⅱ(女子4×400mR)'!$D$453</f>
        <v/>
      </c>
      <c r="G91" s="6" t="str">
        <f>'様式Ⅱ(女子4×400mR)'!$D$455</f>
        <v/>
      </c>
      <c r="H91" s="6" t="str">
        <f>'様式Ⅱ(女子4×400mR)'!$D$457</f>
        <v/>
      </c>
      <c r="I91" s="6" t="str">
        <f>'様式Ⅱ(女子4×400mR)'!$D$459</f>
        <v/>
      </c>
      <c r="J91" s="6" t="str">
        <f>'様式Ⅱ(女子4×400mR)'!$D$461</f>
        <v/>
      </c>
      <c r="K91" s="6" t="str">
        <f>'様式Ⅱ(女子4×400mR)'!$D$463</f>
        <v/>
      </c>
    </row>
    <row r="92" spans="1:11">
      <c r="A92" s="6">
        <v>17</v>
      </c>
      <c r="B92" s="6" t="str">
        <f>基本情報登録!$D$10</f>
        <v/>
      </c>
      <c r="C92" s="6" t="str">
        <f>基本情報登録!$D$8&amp;'様式Ⅱ(女子4×400mR)'!$I$473</f>
        <v/>
      </c>
      <c r="D92" s="6" t="str">
        <f>基本情報登録!$D$6&amp;'様式Ⅱ(女子4×400mR)'!$I$473</f>
        <v/>
      </c>
      <c r="E92" s="6" t="str">
        <f>'様式Ⅱ(女子4×400mR)'!$E$476</f>
        <v>00000</v>
      </c>
      <c r="F92" s="6" t="str">
        <f>'様式Ⅱ(女子4×400mR)'!$D$482</f>
        <v/>
      </c>
      <c r="G92" s="6" t="str">
        <f>'様式Ⅱ(女子4×400mR)'!$D$484</f>
        <v/>
      </c>
      <c r="H92" s="6" t="str">
        <f>'様式Ⅱ(女子4×400mR)'!$D$486</f>
        <v/>
      </c>
      <c r="I92" s="6" t="str">
        <f>'様式Ⅱ(女子4×400mR)'!$D$488</f>
        <v/>
      </c>
      <c r="J92" s="6" t="str">
        <f>'様式Ⅱ(女子4×400mR)'!$D$490</f>
        <v/>
      </c>
      <c r="K92" s="6" t="str">
        <f>'様式Ⅱ(女子4×400mR)'!$D$492</f>
        <v/>
      </c>
    </row>
    <row r="93" spans="1:11">
      <c r="A93" s="6">
        <v>18</v>
      </c>
      <c r="B93" s="6" t="str">
        <f>基本情報登録!$D$10</f>
        <v/>
      </c>
      <c r="C93" s="6" t="str">
        <f>基本情報登録!$D$8&amp;'様式Ⅱ(女子4×400mR)'!$I$502</f>
        <v/>
      </c>
      <c r="D93" s="6" t="str">
        <f>基本情報登録!$D$6&amp;'様式Ⅱ(女子4×400mR)'!$I$502</f>
        <v/>
      </c>
      <c r="E93" s="6" t="str">
        <f>'様式Ⅱ(女子4×400mR)'!$E$505</f>
        <v>00000</v>
      </c>
      <c r="F93" s="6" t="str">
        <f>'様式Ⅱ(女子4×400mR)'!$D$511</f>
        <v/>
      </c>
      <c r="G93" s="6" t="str">
        <f>'様式Ⅱ(女子4×400mR)'!$D$513</f>
        <v/>
      </c>
      <c r="H93" s="6" t="str">
        <f>'様式Ⅱ(女子4×400mR)'!$D$515</f>
        <v/>
      </c>
      <c r="I93" s="6" t="str">
        <f>'様式Ⅱ(女子4×400mR)'!$D$517</f>
        <v/>
      </c>
      <c r="J93" s="6" t="str">
        <f>'様式Ⅱ(女子4×400mR)'!$D$519</f>
        <v/>
      </c>
      <c r="K93" s="6" t="str">
        <f>'様式Ⅱ(女子4×400mR)'!$D$521</f>
        <v/>
      </c>
    </row>
    <row r="94" spans="1:11">
      <c r="A94" s="6">
        <v>19</v>
      </c>
      <c r="B94" s="6" t="str">
        <f>基本情報登録!$D$10</f>
        <v/>
      </c>
      <c r="C94" s="6" t="str">
        <f>基本情報登録!$D$8&amp;'様式Ⅱ(女子4×400mR)'!$I$531</f>
        <v/>
      </c>
      <c r="D94" s="6" t="str">
        <f>基本情報登録!$D$6&amp;'様式Ⅱ(女子4×400mR)'!$I$531</f>
        <v/>
      </c>
      <c r="E94" s="6" t="str">
        <f>'様式Ⅱ(女子4×400mR)'!$E$534</f>
        <v>00000</v>
      </c>
      <c r="F94" s="6" t="str">
        <f>'様式Ⅱ(女子4×400mR)'!$D$540</f>
        <v/>
      </c>
      <c r="G94" s="6" t="str">
        <f>'様式Ⅱ(女子4×400mR)'!$D$542</f>
        <v/>
      </c>
      <c r="H94" s="6" t="str">
        <f>'様式Ⅱ(女子4×400mR)'!$D$544</f>
        <v/>
      </c>
      <c r="I94" s="6" t="str">
        <f>'様式Ⅱ(女子4×400mR)'!$D$546</f>
        <v/>
      </c>
      <c r="J94" s="6" t="str">
        <f>'様式Ⅱ(女子4×400mR)'!$D$548</f>
        <v/>
      </c>
      <c r="K94" s="6" t="str">
        <f>'様式Ⅱ(女子4×400mR)'!$D$550</f>
        <v/>
      </c>
    </row>
    <row r="95" spans="1:11">
      <c r="A95" s="6">
        <v>20</v>
      </c>
      <c r="B95" s="6" t="str">
        <f>基本情報登録!$D$10</f>
        <v/>
      </c>
      <c r="C95" s="6" t="str">
        <f>基本情報登録!$D$8&amp;'様式Ⅱ(女子4×400mR)'!$I$560</f>
        <v/>
      </c>
      <c r="D95" s="6" t="str">
        <f>基本情報登録!$D$6&amp;'様式Ⅱ(女子4×400mR)'!$I$560</f>
        <v/>
      </c>
      <c r="E95" s="6" t="str">
        <f>'様式Ⅱ(女子4×400mR)'!$E$563</f>
        <v>00000</v>
      </c>
      <c r="F95" s="6" t="str">
        <f>'様式Ⅱ(女子4×400mR)'!$D$569</f>
        <v/>
      </c>
      <c r="G95" s="6" t="str">
        <f>'様式Ⅱ(女子4×400mR)'!$D$571</f>
        <v/>
      </c>
      <c r="H95" s="6" t="str">
        <f>'様式Ⅱ(女子4×400mR)'!$D$573</f>
        <v/>
      </c>
      <c r="I95" s="6" t="str">
        <f>'様式Ⅱ(女子4×400mR)'!$D$575</f>
        <v/>
      </c>
      <c r="J95" s="6" t="str">
        <f>'様式Ⅱ(女子4×400mR)'!$D$577</f>
        <v/>
      </c>
      <c r="K95" s="6" t="str">
        <f>'様式Ⅱ(女子4×400mR)'!$D$579</f>
        <v/>
      </c>
    </row>
  </sheetData>
  <mergeCells count="4">
    <mergeCell ref="A5:K5"/>
    <mergeCell ref="A28:K28"/>
    <mergeCell ref="A51:K51"/>
    <mergeCell ref="A74:K74"/>
  </mergeCells>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33CC"/>
    <pageSetUpPr fitToPage="1"/>
  </sheetPr>
  <dimension ref="A1:CA314"/>
  <sheetViews>
    <sheetView zoomScale="61" zoomScaleNormal="80" workbookViewId="0">
      <selection activeCell="K21" sqref="K21"/>
    </sheetView>
  </sheetViews>
  <sheetFormatPr defaultColWidth="8.875" defaultRowHeight="13.5"/>
  <cols>
    <col min="1" max="1" width="9.125" bestFit="1" customWidth="1"/>
    <col min="2" max="2" width="3.625" customWidth="1"/>
    <col min="3" max="3" width="12.875" customWidth="1"/>
    <col min="4" max="4" width="19.875" customWidth="1"/>
    <col min="5" max="5" width="34.75" customWidth="1"/>
    <col min="6" max="6" width="28.125" customWidth="1"/>
    <col min="7" max="7" width="14.125" customWidth="1"/>
    <col min="8" max="8" width="12.125" hidden="1" customWidth="1"/>
    <col min="9" max="9" width="17.25" hidden="1" customWidth="1"/>
    <col min="10" max="10" width="8.5" customWidth="1"/>
    <col min="11" max="11" width="11.5" customWidth="1"/>
    <col min="12" max="12" width="10.625" hidden="1" customWidth="1"/>
    <col min="13" max="13" width="5.125" customWidth="1"/>
    <col min="14" max="14" width="12.5" style="86" customWidth="1"/>
    <col min="15" max="15" width="10.625" hidden="1" customWidth="1"/>
    <col min="16" max="16" width="20.125" customWidth="1"/>
    <col min="17" max="17" width="21.875" style="170" hidden="1" customWidth="1"/>
    <col min="18" max="18" width="9" hidden="1" customWidth="1"/>
    <col min="19" max="19" width="9.125" hidden="1" customWidth="1"/>
    <col min="20" max="20" width="18.625" hidden="1" customWidth="1"/>
    <col min="21" max="21" width="12.375" customWidth="1"/>
    <col min="22" max="22" width="13.625" customWidth="1"/>
    <col min="23" max="23" width="13.625" hidden="1" customWidth="1"/>
    <col min="24" max="26" width="9" hidden="1" customWidth="1"/>
    <col min="27" max="49" width="9.125" hidden="1" customWidth="1"/>
    <col min="50" max="50" width="12.375" hidden="1" customWidth="1"/>
    <col min="51" max="63" width="9.125" hidden="1" customWidth="1"/>
    <col min="64" max="75" width="9" hidden="1" customWidth="1"/>
    <col min="76" max="79" width="9.125" hidden="1" customWidth="1"/>
    <col min="80" max="109" width="8.875" customWidth="1"/>
  </cols>
  <sheetData>
    <row r="1" spans="1:79" s="1" customFormat="1" ht="18" customHeight="1">
      <c r="A1" s="556" t="str">
        <f>CONCATENATE('加盟校情報&amp;大会設定'!G5,'加盟校情報&amp;大会設定'!H5,'加盟校情報&amp;大会設定'!I5,'加盟校情報&amp;大会設定'!J5)&amp;"　女子様式Ⅰ"</f>
        <v>第50回東海学生陸上競技秋季選手権大会　女子様式Ⅰ</v>
      </c>
      <c r="B1" s="556"/>
      <c r="C1" s="556"/>
      <c r="D1" s="556"/>
      <c r="E1" s="556"/>
      <c r="F1" s="556"/>
      <c r="G1" s="556"/>
      <c r="H1" s="556"/>
      <c r="I1" s="556"/>
      <c r="J1" s="556"/>
      <c r="K1" s="556"/>
      <c r="L1" s="556"/>
      <c r="M1" s="556"/>
      <c r="N1" s="556"/>
      <c r="O1" s="556"/>
      <c r="P1" s="556"/>
      <c r="Q1" s="556"/>
      <c r="R1" s="556"/>
      <c r="S1" s="556"/>
      <c r="T1" s="556"/>
      <c r="U1" s="556"/>
      <c r="V1" s="556"/>
      <c r="W1" s="325"/>
      <c r="Y1" s="1" t="s">
        <v>2302</v>
      </c>
    </row>
    <row r="2" spans="1:79" s="1" customFormat="1" ht="18" customHeight="1">
      <c r="A2" s="556"/>
      <c r="B2" s="556"/>
      <c r="C2" s="556"/>
      <c r="D2" s="556"/>
      <c r="E2" s="556"/>
      <c r="F2" s="556"/>
      <c r="G2" s="556"/>
      <c r="H2" s="556"/>
      <c r="I2" s="556"/>
      <c r="J2" s="556"/>
      <c r="K2" s="556"/>
      <c r="L2" s="556"/>
      <c r="M2" s="556"/>
      <c r="N2" s="556"/>
      <c r="O2" s="556"/>
      <c r="P2" s="556"/>
      <c r="Q2" s="556"/>
      <c r="R2" s="556"/>
      <c r="S2" s="556"/>
      <c r="T2" s="556"/>
      <c r="U2" s="556"/>
      <c r="V2" s="556"/>
      <c r="W2" s="325"/>
    </row>
    <row r="3" spans="1:79" s="1" customFormat="1" ht="18" customHeight="1">
      <c r="A3" s="556"/>
      <c r="B3" s="556"/>
      <c r="C3" s="556"/>
      <c r="D3" s="556"/>
      <c r="E3" s="556"/>
      <c r="F3" s="556"/>
      <c r="G3" s="556"/>
      <c r="H3" s="556"/>
      <c r="I3" s="556"/>
      <c r="J3" s="556"/>
      <c r="K3" s="556"/>
      <c r="L3" s="556"/>
      <c r="M3" s="556"/>
      <c r="N3" s="556"/>
      <c r="O3" s="556"/>
      <c r="P3" s="556"/>
      <c r="Q3" s="556"/>
      <c r="R3" s="556"/>
      <c r="S3" s="556"/>
      <c r="T3" s="556"/>
      <c r="U3" s="556"/>
      <c r="V3" s="556"/>
      <c r="W3" s="325"/>
    </row>
    <row r="4" spans="1:79" s="1" customFormat="1" ht="38.25" customHeight="1">
      <c r="A4" s="555"/>
      <c r="B4" s="555"/>
      <c r="C4" s="555"/>
      <c r="D4" s="294"/>
      <c r="E4" s="294"/>
      <c r="F4" s="294"/>
      <c r="G4" s="294"/>
      <c r="H4" s="294"/>
      <c r="I4" s="294"/>
      <c r="J4" s="294"/>
      <c r="K4" s="294"/>
      <c r="L4" s="294"/>
      <c r="M4" s="294"/>
      <c r="N4" s="294"/>
      <c r="O4" s="294"/>
      <c r="P4" s="294"/>
      <c r="Q4" s="294"/>
      <c r="R4" s="294"/>
      <c r="S4" s="294"/>
      <c r="T4" s="313"/>
      <c r="U4" s="296" t="s">
        <v>2307</v>
      </c>
      <c r="V4" s="296" t="str">
        <f>IF(基本情報登録!D8="","",VLOOKUP(基本情報登録!D8,'加盟校情報&amp;大会設定'!A:F,6,FALSE))</f>
        <v/>
      </c>
      <c r="W4" s="296"/>
      <c r="X4" s="88"/>
      <c r="Y4" s="82"/>
      <c r="Z4" s="88"/>
      <c r="AA4" s="88"/>
      <c r="AB4" s="88"/>
      <c r="AC4" s="88"/>
      <c r="AD4" s="88"/>
      <c r="AE4" s="88"/>
      <c r="AF4" s="88"/>
      <c r="AG4" s="88"/>
      <c r="AH4" s="88"/>
      <c r="AI4" s="88"/>
      <c r="AJ4" s="88"/>
      <c r="AK4" s="88"/>
      <c r="AL4" s="88"/>
      <c r="AM4" s="88"/>
      <c r="AN4" s="88"/>
      <c r="AO4" s="88"/>
      <c r="AP4" s="88"/>
      <c r="AQ4" s="88"/>
      <c r="AR4" s="88"/>
      <c r="AS4" s="88"/>
      <c r="AT4" s="88"/>
      <c r="AU4" s="88"/>
      <c r="AV4" s="88"/>
      <c r="AW4" s="88"/>
      <c r="BL4" s="88"/>
      <c r="BM4" s="88"/>
      <c r="BN4" s="88"/>
      <c r="BO4" s="88"/>
      <c r="BP4" s="88"/>
      <c r="BQ4" s="88"/>
    </row>
    <row r="5" spans="1:79" s="1" customFormat="1" ht="18.75" customHeight="1">
      <c r="A5" s="297" t="s">
        <v>910</v>
      </c>
      <c r="B5" s="298"/>
      <c r="C5" s="299" t="s">
        <v>1</v>
      </c>
      <c r="D5" s="446" t="str">
        <f>IF(基本情報登録!D8&gt;0,基本情報登録!D8,"")</f>
        <v/>
      </c>
      <c r="E5" s="446"/>
      <c r="F5" s="299"/>
      <c r="G5" s="298"/>
      <c r="H5" s="298"/>
      <c r="I5" s="298"/>
      <c r="J5" s="298"/>
      <c r="K5" s="299" t="s">
        <v>6</v>
      </c>
      <c r="L5" s="299"/>
      <c r="M5" s="299"/>
      <c r="N5" s="446" t="str">
        <f>IF(基本情報登録!D20&gt;0,基本情報登録!D20,"")</f>
        <v/>
      </c>
      <c r="O5" s="446"/>
      <c r="P5" s="446"/>
      <c r="Q5" s="446"/>
      <c r="R5" s="446"/>
      <c r="S5" s="300" t="s">
        <v>11</v>
      </c>
      <c r="T5" s="466" t="s">
        <v>2250</v>
      </c>
      <c r="U5" s="466" t="s">
        <v>12</v>
      </c>
      <c r="V5" s="466"/>
      <c r="W5" s="318"/>
      <c r="Y5" s="82"/>
    </row>
    <row r="6" spans="1:79" s="1" customFormat="1" ht="18" customHeight="1">
      <c r="A6" s="298"/>
      <c r="B6" s="298"/>
      <c r="C6" s="299"/>
      <c r="D6" s="298"/>
      <c r="E6" s="298"/>
      <c r="F6" s="298"/>
      <c r="G6" s="298"/>
      <c r="H6" s="298"/>
      <c r="I6" s="298"/>
      <c r="J6" s="298"/>
      <c r="K6" s="298"/>
      <c r="L6" s="298"/>
      <c r="M6" s="298"/>
      <c r="N6" s="301"/>
      <c r="O6" s="298"/>
      <c r="P6" s="298"/>
      <c r="Q6" s="302"/>
      <c r="R6" s="298"/>
      <c r="S6" s="268"/>
      <c r="T6" s="466"/>
      <c r="U6" s="466"/>
      <c r="V6" s="466"/>
      <c r="W6" s="318"/>
      <c r="Y6" s="82"/>
    </row>
    <row r="7" spans="1:79" s="1" customFormat="1" ht="18" customHeight="1">
      <c r="A7" s="298"/>
      <c r="B7" s="298"/>
      <c r="C7" s="299" t="s">
        <v>2079</v>
      </c>
      <c r="D7" s="446" t="str">
        <f>IF(基本情報登録!D25&gt;0,基本情報登録!D25,"")</f>
        <v/>
      </c>
      <c r="E7" s="446"/>
      <c r="F7" s="299"/>
      <c r="G7" s="303"/>
      <c r="H7" s="298"/>
      <c r="I7" s="298"/>
      <c r="J7" s="298"/>
      <c r="K7" s="299" t="s">
        <v>7</v>
      </c>
      <c r="L7" s="299"/>
      <c r="M7" s="299"/>
      <c r="N7" s="447" t="str">
        <f>IF(基本情報登録!D27&gt;0,基本情報登録!D27,"")</f>
        <v/>
      </c>
      <c r="O7" s="447"/>
      <c r="P7" s="447"/>
      <c r="Q7" s="447"/>
      <c r="R7" s="447"/>
      <c r="S7" s="268"/>
      <c r="T7" s="466">
        <f>COUNTA(K14:K313)</f>
        <v>0</v>
      </c>
      <c r="U7" s="495">
        <f>T7*1500</f>
        <v>0</v>
      </c>
      <c r="V7" s="495"/>
      <c r="W7" s="319"/>
      <c r="Y7" s="82"/>
    </row>
    <row r="8" spans="1:79" s="1" customFormat="1" ht="18" customHeight="1">
      <c r="A8" s="298"/>
      <c r="B8" s="298"/>
      <c r="C8" s="299"/>
      <c r="D8" s="298"/>
      <c r="E8" s="298"/>
      <c r="F8" s="298"/>
      <c r="G8" s="298"/>
      <c r="H8" s="298"/>
      <c r="I8" s="298"/>
      <c r="J8" s="298"/>
      <c r="K8" s="298"/>
      <c r="L8" s="298"/>
      <c r="M8" s="298"/>
      <c r="N8" s="301"/>
      <c r="O8" s="298"/>
      <c r="P8" s="298"/>
      <c r="Q8" s="302"/>
      <c r="R8" s="298"/>
      <c r="S8" s="268"/>
      <c r="T8" s="466"/>
      <c r="U8" s="495"/>
      <c r="V8" s="495"/>
      <c r="W8" s="319"/>
      <c r="Y8" s="82"/>
    </row>
    <row r="9" spans="1:79" s="1" customFormat="1" ht="117" customHeight="1" thickBot="1">
      <c r="A9" s="501" t="s">
        <v>6045</v>
      </c>
      <c r="B9" s="502"/>
      <c r="C9" s="502"/>
      <c r="D9" s="502"/>
      <c r="E9" s="502"/>
      <c r="F9" s="502"/>
      <c r="G9" s="502"/>
      <c r="H9" s="502"/>
      <c r="I9" s="502"/>
      <c r="J9" s="502"/>
      <c r="K9" s="502"/>
      <c r="L9" s="502"/>
      <c r="M9" s="502"/>
      <c r="N9" s="502"/>
      <c r="O9" s="502"/>
      <c r="P9" s="502"/>
      <c r="Q9" s="502"/>
      <c r="R9" s="502"/>
      <c r="S9" s="502"/>
      <c r="T9" s="297"/>
      <c r="U9" s="314"/>
      <c r="V9" s="297"/>
      <c r="W9" s="297"/>
      <c r="Y9" s="82"/>
      <c r="AY9" s="1" t="s">
        <v>2333</v>
      </c>
      <c r="AZ9" s="1" t="s">
        <v>2333</v>
      </c>
      <c r="BI9" s="1" t="s">
        <v>2304</v>
      </c>
    </row>
    <row r="10" spans="1:79" s="1" customFormat="1" ht="20.100000000000001" customHeight="1" thickBot="1">
      <c r="A10" s="505" t="s">
        <v>2128</v>
      </c>
      <c r="B10" s="506"/>
      <c r="C10" s="507"/>
      <c r="D10" s="508" t="s">
        <v>8368</v>
      </c>
      <c r="E10" s="509"/>
      <c r="F10" s="509"/>
      <c r="G10" s="509"/>
      <c r="H10" s="509"/>
      <c r="I10" s="509"/>
      <c r="J10" s="509"/>
      <c r="K10" s="509"/>
      <c r="L10" s="509"/>
      <c r="M10" s="509"/>
      <c r="N10" s="509"/>
      <c r="O10" s="509"/>
      <c r="P10" s="509"/>
      <c r="Q10" s="509"/>
      <c r="R10" s="509"/>
      <c r="S10" s="509"/>
      <c r="T10" s="510"/>
      <c r="U10" s="305" t="s">
        <v>2250</v>
      </c>
      <c r="V10" s="305" t="s">
        <v>12</v>
      </c>
      <c r="W10" s="297"/>
      <c r="X10" s="84">
        <f>IF(OR(SUM(X14:X317)=0,C14=""),0,1)</f>
        <v>0</v>
      </c>
      <c r="Y10" s="82"/>
      <c r="Z10" s="93">
        <f>IF(SUM(Z14:Z313)&lt;&gt;0,1,0)</f>
        <v>0</v>
      </c>
      <c r="AB10" s="93">
        <f>IF(OR(MOD(SUM(AF14:AF372),10)=5,MOD(SUM(AF14:AF173),10)=0),0,1)</f>
        <v>0</v>
      </c>
      <c r="AC10" s="93"/>
      <c r="AD10" s="93"/>
      <c r="AE10" s="93"/>
      <c r="AF10" s="98"/>
      <c r="AG10" s="102"/>
      <c r="AI10" s="83" t="str">
        <f>IF(AI12&gt;0,1,"")</f>
        <v/>
      </c>
      <c r="AK10" s="93">
        <f>IF(MAX(AK14:AK372)&gt;0,1,0)</f>
        <v>0</v>
      </c>
      <c r="AL10" s="333">
        <f>IF(COUNTIF(AL14:AL522,1)&gt;0,1,0)</f>
        <v>0</v>
      </c>
      <c r="AM10" s="93">
        <f>IF(SUM(AM14)&lt;&gt;0,1,0)</f>
        <v>0</v>
      </c>
      <c r="AN10" s="93">
        <f>IF(SUM(AN14:AN313)&lt;&gt;0,1,0)</f>
        <v>0</v>
      </c>
      <c r="AO10" s="93"/>
      <c r="AP10" s="107"/>
      <c r="AQ10" s="108"/>
      <c r="AR10" s="108"/>
      <c r="AS10" s="108"/>
      <c r="AT10" s="108"/>
      <c r="AU10" s="108"/>
      <c r="AW10" s="83" t="str">
        <f t="shared" ref="AW10" si="0">IF(AW12&gt;0,1,"")</f>
        <v/>
      </c>
      <c r="AX10" s="93">
        <f>IF(SUM(AX14:AX313)=0,0,1)*0</f>
        <v>0</v>
      </c>
      <c r="AY10" s="93">
        <f>IF(SUM(AY14:AY313)=0,0,1)*0</f>
        <v>0</v>
      </c>
      <c r="AZ10" s="93">
        <f>IF(SUM(AZ14:AZ313)=0,0,1)*0</f>
        <v>0</v>
      </c>
      <c r="BA10" s="93">
        <f>IF(SUM(BA12:BA313)=0,0,IF(OR(SUM(BA12:BA313)&gt;21,SUM(BA12:BA313)&lt;10),1,0))</f>
        <v>0</v>
      </c>
      <c r="BB10" s="93">
        <f>IF(SUM(BB14:BB313)=0,0,IF(OR(SUM(BB14:BB313)&gt;21,SUM(BB14:BB313)&lt;10),1,0))</f>
        <v>0</v>
      </c>
      <c r="BC10" s="122"/>
      <c r="BD10" s="122"/>
      <c r="BI10" s="93" t="e">
        <f>IF(MAX(BI14:BI313)&gt;3,1,"")*0</f>
        <v>#VALUE!</v>
      </c>
      <c r="BL10" s="84"/>
      <c r="BM10" s="84"/>
      <c r="BN10" s="84"/>
      <c r="BO10" s="84"/>
      <c r="BP10" s="84"/>
      <c r="BQ10" s="84"/>
      <c r="BT10" s="93" t="str">
        <f>IF(MAX(BT14:BT313)&gt;0,1,"")</f>
        <v/>
      </c>
      <c r="BU10" s="93" t="str">
        <f>IF(MAX(BU14:BU313)&gt;0,1,"")</f>
        <v/>
      </c>
      <c r="BV10" s="93" t="str">
        <f>IF(MAX(BV14:BV313)&gt;0,1,"")</f>
        <v/>
      </c>
      <c r="BX10" s="93" t="str">
        <f>IF(MAX(BX14:BX313)&gt;1,1,"")</f>
        <v/>
      </c>
      <c r="BZ10" s="93" t="str">
        <f>IF(MAX(BZ14:BZ313)&gt;1,1,"")</f>
        <v/>
      </c>
      <c r="CA10" s="93" t="e">
        <f>IF(MAX(CA14:CA313)&gt;0,1,"")*0</f>
        <v>#VALUE!</v>
      </c>
    </row>
    <row r="11" spans="1:79" s="1" customFormat="1" ht="21.6" customHeight="1" thickBot="1">
      <c r="A11" s="511" t="s">
        <v>2113</v>
      </c>
      <c r="B11" s="512"/>
      <c r="C11" s="513"/>
      <c r="D11" s="514" t="str">
        <f>IF(COUNTIF($X$10:$CC$10,1)&gt;0,HLOOKUP(1,$X$10:$CC$11,2,FALSE),"")</f>
        <v/>
      </c>
      <c r="E11" s="515"/>
      <c r="F11" s="515"/>
      <c r="G11" s="515"/>
      <c r="H11" s="515"/>
      <c r="I11" s="515"/>
      <c r="J11" s="515"/>
      <c r="K11" s="515"/>
      <c r="L11" s="515"/>
      <c r="M11" s="515"/>
      <c r="N11" s="515"/>
      <c r="O11" s="515"/>
      <c r="P11" s="515"/>
      <c r="Q11" s="515"/>
      <c r="R11" s="515"/>
      <c r="S11" s="515"/>
      <c r="T11" s="516"/>
      <c r="U11" s="305">
        <f>COUNTA(K14:K313)</f>
        <v>0</v>
      </c>
      <c r="V11" s="315">
        <f>T7*2500</f>
        <v>0</v>
      </c>
      <c r="W11" s="297"/>
      <c r="X11" s="105" t="s">
        <v>6061</v>
      </c>
      <c r="Y11" s="82"/>
      <c r="Z11" s="94" t="s">
        <v>2175</v>
      </c>
      <c r="AB11" s="101" t="s">
        <v>6023</v>
      </c>
      <c r="AC11" s="101" t="s">
        <v>2143</v>
      </c>
      <c r="AD11" s="101" t="s">
        <v>2143</v>
      </c>
      <c r="AE11" s="101" t="s">
        <v>2143</v>
      </c>
      <c r="AF11" s="101" t="s">
        <v>6022</v>
      </c>
      <c r="AG11" s="103"/>
      <c r="AI11" s="85" t="s">
        <v>6021</v>
      </c>
      <c r="AK11" s="105" t="s">
        <v>2147</v>
      </c>
      <c r="AL11" s="20" t="s">
        <v>6063</v>
      </c>
      <c r="AM11" s="105" t="s">
        <v>2148</v>
      </c>
      <c r="AN11" s="93" t="s">
        <v>2162</v>
      </c>
      <c r="AO11" s="93"/>
      <c r="AP11" s="109"/>
      <c r="AQ11" s="110"/>
      <c r="AR11" s="110"/>
      <c r="AS11" s="110"/>
      <c r="AT11" s="110"/>
      <c r="AU11" s="110"/>
      <c r="AW11" s="85" t="s">
        <v>2161</v>
      </c>
      <c r="AX11" s="93" t="s">
        <v>2176</v>
      </c>
      <c r="AY11" s="93" t="s">
        <v>2177</v>
      </c>
      <c r="AZ11" s="93" t="s">
        <v>2178</v>
      </c>
      <c r="BA11" s="93" t="s">
        <v>2179</v>
      </c>
      <c r="BB11" s="93" t="s">
        <v>2180</v>
      </c>
      <c r="BC11" s="122"/>
      <c r="BD11" s="122"/>
      <c r="BI11" s="1" t="s">
        <v>2247</v>
      </c>
      <c r="BL11" s="84"/>
      <c r="BM11" s="84"/>
      <c r="BN11" s="84"/>
      <c r="BO11" s="84"/>
      <c r="BP11" s="84"/>
      <c r="BQ11" s="84"/>
      <c r="BT11" s="85" t="s">
        <v>2282</v>
      </c>
      <c r="BU11" s="85" t="s">
        <v>6022</v>
      </c>
      <c r="BV11" s="85" t="s">
        <v>6022</v>
      </c>
      <c r="BX11" s="1" t="s">
        <v>2280</v>
      </c>
      <c r="BZ11" s="1" t="s">
        <v>2281</v>
      </c>
      <c r="CA11" s="1" t="s">
        <v>6046</v>
      </c>
    </row>
    <row r="12" spans="1:79" s="1" customFormat="1" ht="18" customHeight="1" thickBot="1">
      <c r="A12" s="489" t="s">
        <v>13</v>
      </c>
      <c r="B12" s="491" t="s">
        <v>14</v>
      </c>
      <c r="C12" s="492"/>
      <c r="D12" s="467" t="s">
        <v>15</v>
      </c>
      <c r="E12" s="467" t="s">
        <v>6019</v>
      </c>
      <c r="F12" s="467" t="s">
        <v>6060</v>
      </c>
      <c r="G12" s="467" t="s">
        <v>39</v>
      </c>
      <c r="H12" s="307" t="s">
        <v>4</v>
      </c>
      <c r="I12" s="307" t="s">
        <v>16</v>
      </c>
      <c r="J12" s="491" t="s">
        <v>17</v>
      </c>
      <c r="K12" s="492"/>
      <c r="L12" s="467" t="s">
        <v>18</v>
      </c>
      <c r="M12" s="448" t="s">
        <v>2037</v>
      </c>
      <c r="N12" s="449"/>
      <c r="O12" s="449"/>
      <c r="P12" s="449"/>
      <c r="Q12" s="449"/>
      <c r="R12" s="449"/>
      <c r="S12" s="449"/>
      <c r="T12" s="450"/>
      <c r="U12" s="455" t="s">
        <v>2186</v>
      </c>
      <c r="V12" s="456"/>
      <c r="W12" s="297"/>
      <c r="X12" s="326" t="s">
        <v>6062</v>
      </c>
      <c r="Y12" s="1">
        <f>SUM(BK14:BK313)</f>
        <v>0</v>
      </c>
      <c r="Z12" s="95" t="s">
        <v>2139</v>
      </c>
      <c r="AA12" s="496" t="s">
        <v>2141</v>
      </c>
      <c r="AB12" s="497"/>
      <c r="AC12" s="497"/>
      <c r="AD12" s="497"/>
      <c r="AE12" s="497"/>
      <c r="AF12" s="497"/>
      <c r="AG12" s="99"/>
      <c r="AH12" s="93" t="s">
        <v>2144</v>
      </c>
      <c r="AI12" s="83">
        <f>MAX(AI14:AI313)</f>
        <v>0</v>
      </c>
      <c r="AJ12" s="93" t="s">
        <v>2144</v>
      </c>
      <c r="AK12" s="93"/>
      <c r="AL12" s="20" t="s">
        <v>6064</v>
      </c>
      <c r="AM12" s="105" t="s">
        <v>2149</v>
      </c>
      <c r="AN12" s="93"/>
      <c r="AO12" s="498" t="s">
        <v>2150</v>
      </c>
      <c r="AP12" s="499"/>
      <c r="AQ12" s="499"/>
      <c r="AR12" s="499"/>
      <c r="AS12" s="499"/>
      <c r="AT12" s="499"/>
      <c r="AU12" s="500"/>
      <c r="AW12" s="83">
        <f>MAX(AW14:AW313)</f>
        <v>0</v>
      </c>
      <c r="AX12" s="123">
        <f>DATE(2018,1,1)</f>
        <v>43101</v>
      </c>
      <c r="AY12" s="99" t="s">
        <v>2181</v>
      </c>
      <c r="AZ12" s="99" t="s">
        <v>2182</v>
      </c>
      <c r="BA12" s="101" t="s">
        <v>1245</v>
      </c>
      <c r="BB12" s="93"/>
      <c r="BC12" s="122"/>
      <c r="BD12" s="122"/>
      <c r="BE12" s="1">
        <f>SUM(BE14:BE313)</f>
        <v>0</v>
      </c>
      <c r="BF12" s="1">
        <f>SUM(BF14:BF313)</f>
        <v>0</v>
      </c>
      <c r="BL12" s="84"/>
      <c r="BM12" s="84"/>
      <c r="BN12" s="84"/>
      <c r="BO12" s="84"/>
      <c r="BP12" s="84"/>
      <c r="BQ12" s="84"/>
    </row>
    <row r="13" spans="1:79" s="1" customFormat="1" ht="18" customHeight="1" thickBot="1">
      <c r="A13" s="490"/>
      <c r="B13" s="493"/>
      <c r="C13" s="494"/>
      <c r="D13" s="468"/>
      <c r="E13" s="468"/>
      <c r="F13" s="468"/>
      <c r="G13" s="468"/>
      <c r="H13" s="308"/>
      <c r="I13" s="308"/>
      <c r="J13" s="493"/>
      <c r="K13" s="494"/>
      <c r="L13" s="468"/>
      <c r="M13" s="451" t="s">
        <v>2125</v>
      </c>
      <c r="N13" s="452"/>
      <c r="O13" s="309" t="s">
        <v>19</v>
      </c>
      <c r="P13" s="311" t="s">
        <v>6007</v>
      </c>
      <c r="Q13" s="310" t="s">
        <v>20</v>
      </c>
      <c r="R13" s="451" t="s">
        <v>21</v>
      </c>
      <c r="S13" s="453"/>
      <c r="T13" s="454"/>
      <c r="U13" s="312" t="s">
        <v>22</v>
      </c>
      <c r="V13" s="312" t="s">
        <v>23</v>
      </c>
      <c r="W13" s="297"/>
      <c r="Y13" s="82" t="s">
        <v>910</v>
      </c>
      <c r="Z13" s="96"/>
      <c r="AA13" s="93" t="s">
        <v>14</v>
      </c>
      <c r="AB13" s="93" t="s">
        <v>15</v>
      </c>
      <c r="AC13" s="93" t="s">
        <v>1183</v>
      </c>
      <c r="AD13" s="93" t="s">
        <v>39</v>
      </c>
      <c r="AE13" s="93" t="s">
        <v>2142</v>
      </c>
      <c r="AF13" s="93" t="s">
        <v>1248</v>
      </c>
      <c r="AG13" s="93" t="s">
        <v>2146</v>
      </c>
      <c r="AH13" s="93" t="s">
        <v>2145</v>
      </c>
      <c r="AJ13" s="93" t="s">
        <v>2145</v>
      </c>
      <c r="AK13" s="93"/>
      <c r="AL13" s="93"/>
      <c r="AM13" s="93"/>
      <c r="AN13" s="93" t="s">
        <v>2158</v>
      </c>
      <c r="AO13" s="93" t="s">
        <v>2151</v>
      </c>
      <c r="AP13" s="109" t="s">
        <v>2152</v>
      </c>
      <c r="AQ13" s="110" t="s">
        <v>2153</v>
      </c>
      <c r="AR13" s="110" t="s">
        <v>2154</v>
      </c>
      <c r="AS13" s="110" t="s">
        <v>2155</v>
      </c>
      <c r="AT13" s="110" t="s">
        <v>2156</v>
      </c>
      <c r="AU13" s="110" t="s">
        <v>2157</v>
      </c>
      <c r="AV13" s="1" t="s">
        <v>2159</v>
      </c>
      <c r="AW13" s="83" t="s">
        <v>2160</v>
      </c>
      <c r="AX13" s="123">
        <f>DATE(2019,9,16)</f>
        <v>43724</v>
      </c>
      <c r="AY13" s="123"/>
      <c r="AZ13" s="123"/>
      <c r="BA13" s="93" t="s">
        <v>2183</v>
      </c>
      <c r="BB13" s="93" t="s">
        <v>2184</v>
      </c>
      <c r="BC13" s="93" t="s">
        <v>2193</v>
      </c>
      <c r="BD13" s="93" t="s">
        <v>2185</v>
      </c>
      <c r="BE13" s="1" t="s">
        <v>2240</v>
      </c>
      <c r="BF13" s="1" t="s">
        <v>2241</v>
      </c>
      <c r="BH13" s="1" t="s">
        <v>2246</v>
      </c>
      <c r="BI13" s="1" t="s">
        <v>2246</v>
      </c>
      <c r="BL13" s="523" t="s">
        <v>2318</v>
      </c>
      <c r="BM13" s="523"/>
      <c r="BN13" s="523"/>
      <c r="BO13" s="523"/>
      <c r="BP13" s="523"/>
      <c r="BQ13" s="523"/>
      <c r="BT13" s="1" t="s">
        <v>2279</v>
      </c>
      <c r="CA13" s="1" t="s">
        <v>6047</v>
      </c>
    </row>
    <row r="14" spans="1:79" s="1" customFormat="1" ht="18" customHeight="1" thickTop="1" thickBot="1">
      <c r="A14" s="538">
        <v>1</v>
      </c>
      <c r="B14" s="540" t="s">
        <v>1240</v>
      </c>
      <c r="C14" s="542"/>
      <c r="D14" s="544" t="str">
        <f>IF(C14&gt;0,VLOOKUP(C14,女子登録情報!$A$1:$H$2000,3,0),"")</f>
        <v/>
      </c>
      <c r="E14" s="544" t="str">
        <f>IF(C14&gt;0,VLOOKUP(C14,女子登録情報!$A$1:$H$2000,4,0),"")</f>
        <v/>
      </c>
      <c r="F14" s="469" t="str">
        <f>IF(C14&gt;0,VLOOKUP(C14,女子登録情報!$A$1:$H$1688,7,0),"")</f>
        <v/>
      </c>
      <c r="G14" s="335" t="str">
        <f>IF(C14&gt;0,VLOOKUP(C14,女子登録情報!$A$1:$H$2000,8,0),"")</f>
        <v/>
      </c>
      <c r="H14" s="526" t="e">
        <f>IF(G15&gt;0,VLOOKUP(G15,女子登録情報!$M$2:$N$49,2,0),"")</f>
        <v>#N/A</v>
      </c>
      <c r="I14" s="526" t="str">
        <f>IF(C14&gt;0,TEXT(C14,"100000000"),"000000000")</f>
        <v>000000000</v>
      </c>
      <c r="J14" s="324" t="s">
        <v>24</v>
      </c>
      <c r="K14" s="323"/>
      <c r="L14" s="284" t="str">
        <f>IF(K14&gt;0,VLOOKUP(K14,女子登録情報!$J$66:$K$86,2,0),"")</f>
        <v/>
      </c>
      <c r="M14" s="324" t="s">
        <v>27</v>
      </c>
      <c r="N14" s="275"/>
      <c r="O14" s="290" t="str">
        <f>IF(L14="","",LEFT(L14,5)&amp;" "&amp;IF(OR(LEFT(L14,3)*1&lt;70,LEFT(L14,3)*1&gt;100),REPT(0,7-LEN(N14)),REPT(0,5-LEN(N14)))&amp;N14)</f>
        <v/>
      </c>
      <c r="P14" s="316" t="str">
        <f t="shared" ref="P14:P77" si="1">IF(OR(K14="",N14=""),"",IF(COUNTIF(K14,"*m*")&gt;0,AP14,IF(COUNTIF(K14,"*種*")&gt;0,AU14,AT14)))</f>
        <v/>
      </c>
      <c r="Q14" s="288"/>
      <c r="R14" s="559"/>
      <c r="S14" s="560"/>
      <c r="T14" s="561"/>
      <c r="U14" s="531"/>
      <c r="V14" s="533"/>
      <c r="W14" s="339"/>
      <c r="X14" s="84">
        <f t="shared" ref="X14:X77" si="2">IF(C14="",0,IF(F14=$D$5,0,1))</f>
        <v>0</v>
      </c>
      <c r="Y14" s="82"/>
      <c r="Z14" s="97">
        <f t="shared" ref="Z14:Z77" si="3">IF(AND(C14&lt;2001,C14&gt;0),1,0)</f>
        <v>0</v>
      </c>
      <c r="AA14" s="523" t="str">
        <f>IF(C14="","",C14)</f>
        <v/>
      </c>
      <c r="AB14" s="84" t="str">
        <f t="shared" ref="AB14:AB77" si="4">IF($C14="","",IF(D14="",1,0))</f>
        <v/>
      </c>
      <c r="AC14" s="84" t="str">
        <f t="shared" ref="AC14:AC77" si="5">IF($C14="","",IF(E14="",1,0))</f>
        <v/>
      </c>
      <c r="AD14" s="84" t="str">
        <f t="shared" ref="AD14:AD77" si="6">IF($C14="","",IF(G14="",1,0))</f>
        <v/>
      </c>
      <c r="AE14" s="84" t="str">
        <f t="shared" ref="AE14:AE77" si="7">IF($C14="","",IF(H14="",1,0))</f>
        <v/>
      </c>
      <c r="AF14" s="100">
        <f>IF(ISNA(OR(AB14:AE14)),1,SUM(AB14:AE14))</f>
        <v>0</v>
      </c>
      <c r="AG14" s="100" t="str">
        <f>IF(D14="","",D14)</f>
        <v/>
      </c>
      <c r="AH14" s="84" t="str">
        <f t="shared" ref="AH14:AH77" si="8">IF($AG14="","",IF(K14="","",$AG14&amp;"-"&amp;K14))</f>
        <v/>
      </c>
      <c r="AI14" s="84" t="str">
        <f t="shared" ref="AI14:AI77" si="9">IF(AND(COUNTA(K14,N14,Q14,R14,U14,V14)&gt;0,BQ14=1),1,"")</f>
        <v/>
      </c>
      <c r="AJ14" s="104" t="str">
        <f t="shared" ref="AJ14:AJ77" si="10">IF(K14="","",COUNTIF($AH$12:$AH$313,AH14))</f>
        <v/>
      </c>
      <c r="AK14" s="93">
        <f>IF(MAX(AJ14)&gt;1,1,0)</f>
        <v>0</v>
      </c>
      <c r="AL14" s="93">
        <f>IFERROR(IF(C14="",0,IF(COUNTIF($C$14:C14,C14)&gt;1,1,0)),"")</f>
        <v>0</v>
      </c>
      <c r="AM14" s="106" t="str">
        <f>IF(COUNTIF($N$14:$N$313,"*,*")&gt;0,1,IF(COUNTIF($N$14:$N$313,"*分*")&gt;0,1,IF(COUNTIF($N$14:$N$313,"*秒*")&gt;0,1,IF(COUNTIF($N$14:$N$313,"*cm*")&gt;0,1,IF(COUNTIF($N$14:$N$313,"*m*")&gt;0,1,IF(COUNTIF($N$14:$N$313,"*.*")&gt;0,1,""))))))</f>
        <v/>
      </c>
      <c r="AN14" s="93">
        <f t="shared" ref="AN14:AN77" si="11">IF(COUNTIF(K14,"*m*")&gt;0,IF(VALUE(AR14)&gt;59,1,0),0)</f>
        <v>0</v>
      </c>
      <c r="AO14" s="93" t="str">
        <f>IF(COUNTIF(K14,"*m*")&gt;0,RIGHT(10000000+AV14,7),RIGHT(100000+AV14,5))</f>
        <v>00000</v>
      </c>
      <c r="AP14" s="109" t="str">
        <f>IF(AQ14=0,AR14&amp;"秒"&amp;AS14,AQ14&amp;"分"&amp;AR14&amp;"秒"&amp;AS14)</f>
        <v>0秒0</v>
      </c>
      <c r="AQ14" s="110">
        <f t="shared" ref="AQ14:AQ77" si="12">INT(N14/10000)</f>
        <v>0</v>
      </c>
      <c r="AR14" s="110" t="str">
        <f t="shared" ref="AR14:AR77" si="13">RIGHT(INT(N14/100),2)</f>
        <v>0</v>
      </c>
      <c r="AS14" s="110" t="str">
        <f t="shared" ref="AS14:AS77" si="14">RIGHT(INT(N14/1),2)</f>
        <v>0</v>
      </c>
      <c r="AT14" s="110" t="str">
        <f t="shared" ref="AT14:AT77" si="15">INT(N14/100)&amp;"m"&amp;RIGHT(N14,2)</f>
        <v>0m</v>
      </c>
      <c r="AU14" s="110" t="str">
        <f t="shared" ref="AU14:AU77" si="16">N14&amp;"点"</f>
        <v>点</v>
      </c>
      <c r="AV14" s="93">
        <f t="shared" ref="AV14:AV77" si="17">VALUE(N14)</f>
        <v>0</v>
      </c>
      <c r="AW14" s="83" t="str">
        <f t="shared" ref="AW14:AW77" si="18">IF(COUNTIF(K14,"*m*")=0,"",IF($K14="","",COUNTIF($N14,AW$13)))</f>
        <v/>
      </c>
      <c r="AX14" s="93">
        <f t="shared" ref="AX14:AX77" si="19">IF(Q14="",0,IF(OR(Q14&lt;$AX$12,Q14&gt;$AX$13),1,0))</f>
        <v>0</v>
      </c>
      <c r="AY14" s="93">
        <f>IF($N14="",0,IF($Q14="",1,0))</f>
        <v>0</v>
      </c>
      <c r="AZ14" s="93">
        <f>IF($N14="",0,IF($R14="",1,0))</f>
        <v>0</v>
      </c>
      <c r="BA14" s="503">
        <f>IF(U14="",0,COUNTA($U$14:U15))</f>
        <v>0</v>
      </c>
      <c r="BB14" s="503">
        <f>IF(V14="",0,COUNTA($V$14:V15))</f>
        <v>0</v>
      </c>
      <c r="BC14" s="519" t="e">
        <f>IF(OR($L14="20200",$L15="20200",#REF!="20200"),COUNTIF($L$14:L15,"20200"),0)</f>
        <v>#REF!</v>
      </c>
      <c r="BD14" s="557" t="e">
        <f>IF($BC14=0,0,INDEX($N14:$N15,MATCH("20200",$L14:$L15,0),1))</f>
        <v>#REF!</v>
      </c>
      <c r="BE14" s="84" t="str">
        <f t="shared" ref="BE14:BE77" si="20">IF(K14="","",IF(COUNTIF(K14,"*OP*")&gt;0,1,""))</f>
        <v/>
      </c>
      <c r="BF14" s="84" t="str">
        <f t="shared" ref="BF14:BF77" si="21">IF(K14="","",IF(COUNTIF(K14,"*OP*")&gt;0,"",1))</f>
        <v/>
      </c>
      <c r="BG14" s="84" t="str">
        <f t="shared" ref="BG14:BG77" si="22">IF(K14="","",IF(COUNTIF(K14,"*OP*")&gt;0,"",K14))</f>
        <v/>
      </c>
      <c r="BH14" s="124" t="str">
        <f>IF(K14="","",COUNTIF($BG$14:BG14,BG14))</f>
        <v/>
      </c>
      <c r="BI14" s="1" t="str">
        <f>IFERROR(BF14*BH14,"")</f>
        <v/>
      </c>
      <c r="BJ14" s="523" t="str">
        <f>IF(D14="","",COUNTIF($AG$14:AG14,AG14))</f>
        <v/>
      </c>
      <c r="BK14" s="523">
        <f>IF(BJ14=1,BJ14,0)</f>
        <v>0</v>
      </c>
      <c r="BL14" s="523" t="str">
        <f>IF(D14="","",$BP14)</f>
        <v/>
      </c>
      <c r="BM14" s="523" t="str">
        <f>IF(E14="","",$BP14)</f>
        <v/>
      </c>
      <c r="BN14" s="523" t="str">
        <f>IF(G14="","",$BP14)</f>
        <v/>
      </c>
      <c r="BO14" s="524" t="str">
        <f>IFERROR(IF(H14="","",BP14),"")</f>
        <v/>
      </c>
      <c r="BP14" s="523">
        <v>1</v>
      </c>
      <c r="BQ14" s="523">
        <f>IF(C14&gt;0,"",IF(COUNTIF(BL14:BO15,BP14)=4,"",1))</f>
        <v>1</v>
      </c>
      <c r="BT14" s="524" t="str">
        <f>IF(AG14="","",IF(AND(COUNTA(K14:K15)=0,COUNTA(U14:V15)=0),1,""))</f>
        <v/>
      </c>
      <c r="BU14" s="523">
        <f>IF(AND($AG14="",COUNTA(U14)&gt;0),1,0)</f>
        <v>0</v>
      </c>
      <c r="BV14" s="523">
        <f>IF(AND($AG14="",COUNTA(V14)&gt;0),1,0)</f>
        <v>0</v>
      </c>
      <c r="BW14" s="523" t="str">
        <f>D14&amp;"-"&amp;U14</f>
        <v>-</v>
      </c>
      <c r="BX14" s="523" t="str">
        <f>IF(U14="","",COUNTIF($BW$14:BW14,BW14))</f>
        <v/>
      </c>
      <c r="BY14" s="523" t="str">
        <f>D14&amp;"-"&amp;V14</f>
        <v>-</v>
      </c>
      <c r="BZ14" s="523" t="str">
        <f>IF(V14="","",COUNTIF($BY$14:BY14,BY14))</f>
        <v/>
      </c>
      <c r="CA14" s="84" t="str">
        <f>IFERROR(IF(VLOOKUP(K14,種目数エラー用!D:E,2,FALSE)=(VLOOKUP(K15,種目数エラー用!D:E,2,FALSE)),1,""),"")</f>
        <v/>
      </c>
    </row>
    <row r="15" spans="1:79" s="1" customFormat="1" ht="18" customHeight="1" thickBot="1">
      <c r="A15" s="547"/>
      <c r="B15" s="548"/>
      <c r="C15" s="549"/>
      <c r="D15" s="550"/>
      <c r="E15" s="550"/>
      <c r="F15" s="470"/>
      <c r="G15" s="336" t="str">
        <f>IF(C14&gt;0,VLOOKUP(C14,女子登録情報!$A$1:$H$2000,5,0),"")</f>
        <v/>
      </c>
      <c r="H15" s="527"/>
      <c r="I15" s="527"/>
      <c r="J15" s="336" t="s">
        <v>28</v>
      </c>
      <c r="K15" s="337"/>
      <c r="L15" s="284" t="str">
        <f>IF(K15&gt;0,VLOOKUP(K15,女子登録情報!$J$66:$K$86,2,0),"")</f>
        <v/>
      </c>
      <c r="M15" s="336" t="s">
        <v>29</v>
      </c>
      <c r="N15" s="285"/>
      <c r="O15" s="291" t="str">
        <f t="shared" ref="O15:O57" si="23">IF(L15="","",LEFT(L15,5)&amp;" "&amp;IF(OR(LEFT(L15,3)*1&lt;70,LEFT(L15,3)*1&gt;100),REPT(0,7-LEN(N15)),REPT(0,5-LEN(N15)))&amp;N15)</f>
        <v/>
      </c>
      <c r="P15" s="317" t="str">
        <f t="shared" si="1"/>
        <v/>
      </c>
      <c r="Q15" s="289"/>
      <c r="R15" s="552"/>
      <c r="S15" s="553"/>
      <c r="T15" s="554"/>
      <c r="U15" s="532"/>
      <c r="V15" s="534"/>
      <c r="W15" s="339"/>
      <c r="X15" s="84">
        <f t="shared" si="2"/>
        <v>0</v>
      </c>
      <c r="Y15" s="82"/>
      <c r="Z15" s="97">
        <f t="shared" si="3"/>
        <v>0</v>
      </c>
      <c r="AA15" s="523"/>
      <c r="AB15" s="84" t="str">
        <f t="shared" si="4"/>
        <v/>
      </c>
      <c r="AC15" s="84" t="str">
        <f t="shared" si="5"/>
        <v/>
      </c>
      <c r="AD15" s="84" t="str">
        <f t="shared" si="6"/>
        <v/>
      </c>
      <c r="AE15" s="84" t="str">
        <f t="shared" si="7"/>
        <v/>
      </c>
      <c r="AF15" s="100">
        <f t="shared" ref="AF15:AF57" si="24">IF(ISNA(OR(AB15:AE15)),1,SUM(AB15:AE15))</f>
        <v>0</v>
      </c>
      <c r="AG15" s="100" t="str">
        <f>AG14</f>
        <v/>
      </c>
      <c r="AH15" s="84" t="str">
        <f t="shared" si="8"/>
        <v/>
      </c>
      <c r="AI15" s="84" t="str">
        <f t="shared" si="9"/>
        <v/>
      </c>
      <c r="AJ15" s="104" t="str">
        <f t="shared" si="10"/>
        <v/>
      </c>
      <c r="AK15" s="93">
        <f t="shared" ref="AK15:AK57" si="25">IF(MAX(AJ15)&gt;1,1,0)</f>
        <v>0</v>
      </c>
      <c r="AL15" s="93">
        <f>IFERROR(IF(C15="",0,IF(COUNTIF($C$14:C15,C15)&gt;1,1,0)),"")</f>
        <v>0</v>
      </c>
      <c r="AN15" s="93">
        <f t="shared" si="11"/>
        <v>0</v>
      </c>
      <c r="AO15" s="93" t="str">
        <f t="shared" ref="AO15:AO78" si="26">IF(COUNTIF(L15,"*m*")&gt;0,RIGHT(10000000+AV15,7),RIGHT(100000+AV15,5))</f>
        <v>00000</v>
      </c>
      <c r="AP15" s="109" t="str">
        <f t="shared" ref="AP15:AP57" si="27">IF(AQ15=0,AR15&amp;"秒"&amp;AS15,AQ15&amp;"分"&amp;AR15&amp;"秒"&amp;AS15)</f>
        <v>0秒0</v>
      </c>
      <c r="AQ15" s="110">
        <f t="shared" si="12"/>
        <v>0</v>
      </c>
      <c r="AR15" s="110" t="str">
        <f t="shared" si="13"/>
        <v>0</v>
      </c>
      <c r="AS15" s="110" t="str">
        <f t="shared" si="14"/>
        <v>0</v>
      </c>
      <c r="AT15" s="110" t="str">
        <f t="shared" si="15"/>
        <v>0m</v>
      </c>
      <c r="AU15" s="110" t="str">
        <f t="shared" si="16"/>
        <v>点</v>
      </c>
      <c r="AV15" s="93">
        <f t="shared" si="17"/>
        <v>0</v>
      </c>
      <c r="AW15" s="83" t="str">
        <f t="shared" si="18"/>
        <v/>
      </c>
      <c r="AX15" s="93">
        <f t="shared" si="19"/>
        <v>0</v>
      </c>
      <c r="AY15" s="93">
        <f t="shared" ref="AY15:AY57" si="28">IF($N15="",0,IF($Q15="",1,0))</f>
        <v>0</v>
      </c>
      <c r="AZ15" s="93">
        <f t="shared" ref="AZ15:AZ57" si="29">IF($N15="",0,IF($R15="",1,0))</f>
        <v>0</v>
      </c>
      <c r="BA15" s="504"/>
      <c r="BB15" s="504"/>
      <c r="BC15" s="520"/>
      <c r="BD15" s="558"/>
      <c r="BE15" s="84" t="str">
        <f t="shared" si="20"/>
        <v/>
      </c>
      <c r="BF15" s="84" t="str">
        <f t="shared" si="21"/>
        <v/>
      </c>
      <c r="BG15" s="84" t="str">
        <f t="shared" si="22"/>
        <v/>
      </c>
      <c r="BH15" s="124" t="str">
        <f>IF(K15="","",COUNTIF($BG$14:BG15,BG15))</f>
        <v/>
      </c>
      <c r="BI15" s="1" t="str">
        <f t="shared" ref="BI15:BI57" si="30">IFERROR(BF15*BH15,"")</f>
        <v/>
      </c>
      <c r="BJ15" s="523"/>
      <c r="BK15" s="523"/>
      <c r="BL15" s="523"/>
      <c r="BM15" s="523"/>
      <c r="BN15" s="523"/>
      <c r="BO15" s="525"/>
      <c r="BP15" s="523"/>
      <c r="BQ15" s="523"/>
      <c r="BT15" s="525"/>
      <c r="BU15" s="523"/>
      <c r="BV15" s="523"/>
      <c r="BW15" s="523"/>
      <c r="BX15" s="523"/>
      <c r="BY15" s="523"/>
      <c r="BZ15" s="523"/>
      <c r="CA15" s="84" t="str">
        <f>IFERROR(IF(VLOOKUP(K15,種目数エラー用!D:E,2,FALSE)=(VLOOKUP(K16,種目数エラー用!D:E,2,FALSE)),1,""),"")</f>
        <v/>
      </c>
    </row>
    <row r="16" spans="1:79" s="1" customFormat="1" ht="18" customHeight="1" thickTop="1" thickBot="1">
      <c r="A16" s="538">
        <v>2</v>
      </c>
      <c r="B16" s="540" t="s">
        <v>1176</v>
      </c>
      <c r="C16" s="542"/>
      <c r="D16" s="544" t="str">
        <f>IF(C16&gt;0,VLOOKUP(C16,女子登録情報!$A$1:$H$2000,3,0),"")</f>
        <v/>
      </c>
      <c r="E16" s="544" t="str">
        <f>IF(C16&gt;0,VLOOKUP(C16,女子登録情報!$A$1:$H$2000,4,0),"")</f>
        <v/>
      </c>
      <c r="F16" s="469" t="str">
        <f>IF(C16&gt;0,VLOOKUP(C16,女子登録情報!$A$1:$H$1688,7,0),"")</f>
        <v/>
      </c>
      <c r="G16" s="335" t="str">
        <f>IF(C16&gt;0,VLOOKUP(C16,女子登録情報!$A$1:$H$2000,8,0),"")</f>
        <v/>
      </c>
      <c r="H16" s="526" t="e">
        <f>IF(G17&gt;0,VLOOKUP(G17,女子登録情報!$M$2:$N$49,2,0),"")</f>
        <v>#N/A</v>
      </c>
      <c r="I16" s="546" t="str">
        <f t="shared" ref="I16" si="31">IF(C16&gt;0,TEXT(C16,"100000000"),"000000000")</f>
        <v>000000000</v>
      </c>
      <c r="J16" s="324" t="s">
        <v>24</v>
      </c>
      <c r="K16" s="323"/>
      <c r="L16" s="284" t="str">
        <f>IF(K16&gt;0,VLOOKUP(K16,女子登録情報!$J$66:$K$86,2,0),"")</f>
        <v/>
      </c>
      <c r="M16" s="324" t="s">
        <v>27</v>
      </c>
      <c r="N16" s="275"/>
      <c r="O16" s="59" t="str">
        <f t="shared" si="23"/>
        <v/>
      </c>
      <c r="P16" s="316" t="str">
        <f t="shared" si="1"/>
        <v/>
      </c>
      <c r="Q16" s="287"/>
      <c r="R16" s="528"/>
      <c r="S16" s="529"/>
      <c r="T16" s="530"/>
      <c r="U16" s="531"/>
      <c r="V16" s="533"/>
      <c r="W16" s="339"/>
      <c r="X16" s="84">
        <f t="shared" si="2"/>
        <v>0</v>
      </c>
      <c r="Y16" s="82"/>
      <c r="Z16" s="97">
        <f t="shared" si="3"/>
        <v>0</v>
      </c>
      <c r="AA16" s="523" t="str">
        <f>IF(C16="","",C16)</f>
        <v/>
      </c>
      <c r="AB16" s="84" t="str">
        <f t="shared" si="4"/>
        <v/>
      </c>
      <c r="AC16" s="84" t="str">
        <f t="shared" si="5"/>
        <v/>
      </c>
      <c r="AD16" s="84" t="str">
        <f t="shared" si="6"/>
        <v/>
      </c>
      <c r="AE16" s="84" t="str">
        <f t="shared" si="7"/>
        <v/>
      </c>
      <c r="AF16" s="100">
        <f t="shared" si="24"/>
        <v>0</v>
      </c>
      <c r="AG16" s="100" t="str">
        <f>IF(D16="","",D16)</f>
        <v/>
      </c>
      <c r="AH16" s="84" t="str">
        <f t="shared" si="8"/>
        <v/>
      </c>
      <c r="AI16" s="84" t="str">
        <f t="shared" si="9"/>
        <v/>
      </c>
      <c r="AJ16" s="104" t="str">
        <f t="shared" si="10"/>
        <v/>
      </c>
      <c r="AK16" s="93">
        <f t="shared" si="25"/>
        <v>0</v>
      </c>
      <c r="AL16" s="93">
        <f>IFERROR(IF(C16="",0,IF(COUNTIF($C$14:C16,C16)&gt;1,1,0)),"")</f>
        <v>0</v>
      </c>
      <c r="AN16" s="93">
        <f t="shared" si="11"/>
        <v>0</v>
      </c>
      <c r="AO16" s="93" t="str">
        <f t="shared" si="26"/>
        <v>00000</v>
      </c>
      <c r="AP16" s="109" t="str">
        <f t="shared" si="27"/>
        <v>0秒0</v>
      </c>
      <c r="AQ16" s="110">
        <f t="shared" si="12"/>
        <v>0</v>
      </c>
      <c r="AR16" s="110" t="str">
        <f t="shared" si="13"/>
        <v>0</v>
      </c>
      <c r="AS16" s="110" t="str">
        <f t="shared" si="14"/>
        <v>0</v>
      </c>
      <c r="AT16" s="110" t="str">
        <f t="shared" si="15"/>
        <v>0m</v>
      </c>
      <c r="AU16" s="110" t="str">
        <f t="shared" si="16"/>
        <v>点</v>
      </c>
      <c r="AV16" s="93">
        <f t="shared" si="17"/>
        <v>0</v>
      </c>
      <c r="AW16" s="83" t="str">
        <f t="shared" si="18"/>
        <v/>
      </c>
      <c r="AX16" s="93">
        <f t="shared" si="19"/>
        <v>0</v>
      </c>
      <c r="AY16" s="93">
        <f t="shared" si="28"/>
        <v>0</v>
      </c>
      <c r="AZ16" s="93">
        <f t="shared" si="29"/>
        <v>0</v>
      </c>
      <c r="BA16" s="503">
        <f>IF(U16="",0,COUNTA($U$14:U17))</f>
        <v>0</v>
      </c>
      <c r="BB16" s="503">
        <f>IF(V16="",0,COUNTA($V$14:V17))</f>
        <v>0</v>
      </c>
      <c r="BC16" s="519" t="e">
        <f>IF(OR($L16="20200",$L17="20200",#REF!="20200"),COUNTIF($L$14:L17,"20200"),0)</f>
        <v>#REF!</v>
      </c>
      <c r="BD16" s="557" t="e">
        <f>IF($BC16=0,0,INDEX($N16:$N17,MATCH("20200",$L16:$L17,0),1))</f>
        <v>#REF!</v>
      </c>
      <c r="BE16" s="84" t="str">
        <f t="shared" si="20"/>
        <v/>
      </c>
      <c r="BF16" s="84" t="str">
        <f t="shared" si="21"/>
        <v/>
      </c>
      <c r="BG16" s="84" t="str">
        <f t="shared" si="22"/>
        <v/>
      </c>
      <c r="BH16" s="124" t="str">
        <f>IF(K16="","",COUNTIF($BG$14:BG16,BG16))</f>
        <v/>
      </c>
      <c r="BI16" s="1" t="str">
        <f t="shared" si="30"/>
        <v/>
      </c>
      <c r="BJ16" s="523" t="str">
        <f>IF(D16="","",COUNTIF($AG$14:AG16,AG16))</f>
        <v/>
      </c>
      <c r="BK16" s="523">
        <f t="shared" ref="BK16" si="32">IF(BJ16=1,BJ16,0)</f>
        <v>0</v>
      </c>
      <c r="BL16" s="523" t="str">
        <f>IF(D16="","",$BP16)</f>
        <v/>
      </c>
      <c r="BM16" s="523" t="str">
        <f>IF(E16="","",$BP16)</f>
        <v/>
      </c>
      <c r="BN16" s="523" t="str">
        <f>IF(G16="","",$BP16)</f>
        <v/>
      </c>
      <c r="BO16" s="524" t="str">
        <f>IFERROR(IF(H16="","",BP16),"")</f>
        <v/>
      </c>
      <c r="BP16" s="523">
        <v>2</v>
      </c>
      <c r="BQ16" s="523">
        <f>IF(C16&gt;0,"",IF(COUNTIF(BL16:BO17,BP16)=4,"",1))</f>
        <v>1</v>
      </c>
      <c r="BT16" s="524" t="str">
        <f>IF(AG16="","",IF(AND(COUNTA(K16:K17)=0,COUNTA(U16:V17)=0),1,""))</f>
        <v/>
      </c>
      <c r="BU16" s="523">
        <f>IF(AND($AG16="",COUNTA(U16)&gt;0),1,0)</f>
        <v>0</v>
      </c>
      <c r="BV16" s="523">
        <f>IF(AND($AG16="",COUNTA(V16)&gt;0),1,0)</f>
        <v>0</v>
      </c>
      <c r="BW16" s="523" t="str">
        <f>D16&amp;"-"&amp;U16</f>
        <v>-</v>
      </c>
      <c r="BX16" s="523" t="str">
        <f>IF(U16="","",COUNTIF($BW$14:BW16,BW16))</f>
        <v/>
      </c>
      <c r="BY16" s="523" t="str">
        <f>D16&amp;"-"&amp;V16</f>
        <v>-</v>
      </c>
      <c r="BZ16" s="523" t="str">
        <f>IF(V16="","",COUNTIF($BY$14:BY16,BY16))</f>
        <v/>
      </c>
      <c r="CA16" s="84" t="str">
        <f>IFERROR(IF(VLOOKUP(K16,種目数エラー用!D:E,2,FALSE)=(VLOOKUP(K17,種目数エラー用!D:E,2,FALSE)),1,""),"")</f>
        <v/>
      </c>
    </row>
    <row r="17" spans="1:79" s="1" customFormat="1" ht="18" customHeight="1" thickBot="1">
      <c r="A17" s="547"/>
      <c r="B17" s="548"/>
      <c r="C17" s="549"/>
      <c r="D17" s="550"/>
      <c r="E17" s="550"/>
      <c r="F17" s="470"/>
      <c r="G17" s="336" t="str">
        <f>IF(C16&gt;0,VLOOKUP(C16,女子登録情報!$A$1:$H$2000,5,0),"")</f>
        <v/>
      </c>
      <c r="H17" s="527"/>
      <c r="I17" s="546"/>
      <c r="J17" s="336" t="s">
        <v>28</v>
      </c>
      <c r="K17" s="337"/>
      <c r="L17" s="284" t="str">
        <f>IF(K17&gt;0,VLOOKUP(K17,女子登録情報!$J$66:$K$86,2,0),"")</f>
        <v/>
      </c>
      <c r="M17" s="336" t="s">
        <v>29</v>
      </c>
      <c r="N17" s="285"/>
      <c r="O17" s="59" t="str">
        <f t="shared" si="23"/>
        <v/>
      </c>
      <c r="P17" s="317" t="str">
        <f t="shared" si="1"/>
        <v/>
      </c>
      <c r="Q17" s="209"/>
      <c r="R17" s="535"/>
      <c r="S17" s="536"/>
      <c r="T17" s="537"/>
      <c r="U17" s="532"/>
      <c r="V17" s="534"/>
      <c r="W17" s="339"/>
      <c r="X17" s="84">
        <f t="shared" si="2"/>
        <v>0</v>
      </c>
      <c r="Y17" s="82"/>
      <c r="Z17" s="97">
        <f t="shared" si="3"/>
        <v>0</v>
      </c>
      <c r="AA17" s="523"/>
      <c r="AB17" s="84" t="str">
        <f t="shared" si="4"/>
        <v/>
      </c>
      <c r="AC17" s="84" t="str">
        <f t="shared" si="5"/>
        <v/>
      </c>
      <c r="AD17" s="84" t="str">
        <f t="shared" si="6"/>
        <v/>
      </c>
      <c r="AE17" s="84" t="str">
        <f t="shared" si="7"/>
        <v/>
      </c>
      <c r="AF17" s="100">
        <f t="shared" si="24"/>
        <v>0</v>
      </c>
      <c r="AG17" s="100" t="str">
        <f t="shared" ref="AG17" si="33">AG16</f>
        <v/>
      </c>
      <c r="AH17" s="84" t="str">
        <f t="shared" si="8"/>
        <v/>
      </c>
      <c r="AI17" s="84" t="str">
        <f t="shared" si="9"/>
        <v/>
      </c>
      <c r="AJ17" s="104" t="str">
        <f t="shared" si="10"/>
        <v/>
      </c>
      <c r="AK17" s="93">
        <f t="shared" si="25"/>
        <v>0</v>
      </c>
      <c r="AL17" s="93">
        <f>IFERROR(IF(C17="",0,IF(COUNTIF($C$14:C17,C17)&gt;1,1,0)),"")</f>
        <v>0</v>
      </c>
      <c r="AN17" s="93">
        <f t="shared" si="11"/>
        <v>0</v>
      </c>
      <c r="AO17" s="93" t="str">
        <f t="shared" si="26"/>
        <v>00000</v>
      </c>
      <c r="AP17" s="109" t="str">
        <f t="shared" si="27"/>
        <v>0秒0</v>
      </c>
      <c r="AQ17" s="110">
        <f t="shared" si="12"/>
        <v>0</v>
      </c>
      <c r="AR17" s="110" t="str">
        <f t="shared" si="13"/>
        <v>0</v>
      </c>
      <c r="AS17" s="110" t="str">
        <f t="shared" si="14"/>
        <v>0</v>
      </c>
      <c r="AT17" s="110" t="str">
        <f t="shared" si="15"/>
        <v>0m</v>
      </c>
      <c r="AU17" s="110" t="str">
        <f t="shared" si="16"/>
        <v>点</v>
      </c>
      <c r="AV17" s="93">
        <f t="shared" si="17"/>
        <v>0</v>
      </c>
      <c r="AW17" s="83" t="str">
        <f t="shared" si="18"/>
        <v/>
      </c>
      <c r="AX17" s="93">
        <f t="shared" si="19"/>
        <v>0</v>
      </c>
      <c r="AY17" s="93">
        <f t="shared" si="28"/>
        <v>0</v>
      </c>
      <c r="AZ17" s="93">
        <f t="shared" si="29"/>
        <v>0</v>
      </c>
      <c r="BA17" s="504"/>
      <c r="BB17" s="504"/>
      <c r="BC17" s="520"/>
      <c r="BD17" s="558"/>
      <c r="BE17" s="84" t="str">
        <f t="shared" si="20"/>
        <v/>
      </c>
      <c r="BF17" s="84" t="str">
        <f t="shared" si="21"/>
        <v/>
      </c>
      <c r="BG17" s="84" t="str">
        <f t="shared" si="22"/>
        <v/>
      </c>
      <c r="BH17" s="124" t="str">
        <f>IF(K17="","",COUNTIF($BG$14:BG17,BG17))</f>
        <v/>
      </c>
      <c r="BI17" s="1" t="str">
        <f t="shared" si="30"/>
        <v/>
      </c>
      <c r="BJ17" s="523"/>
      <c r="BK17" s="523"/>
      <c r="BL17" s="523"/>
      <c r="BM17" s="523"/>
      <c r="BN17" s="523"/>
      <c r="BO17" s="525"/>
      <c r="BP17" s="523"/>
      <c r="BQ17" s="523"/>
      <c r="BT17" s="525"/>
      <c r="BU17" s="523"/>
      <c r="BV17" s="523"/>
      <c r="BW17" s="523"/>
      <c r="BX17" s="523"/>
      <c r="BY17" s="523"/>
      <c r="BZ17" s="523"/>
      <c r="CA17" s="84" t="str">
        <f>IFERROR(IF(VLOOKUP(K17,種目数エラー用!D:E,2,FALSE)=(VLOOKUP(K18,種目数エラー用!D:E,2,FALSE)),1,""),"")</f>
        <v/>
      </c>
    </row>
    <row r="18" spans="1:79" s="1" customFormat="1" ht="18" customHeight="1" thickTop="1" thickBot="1">
      <c r="A18" s="538">
        <v>3</v>
      </c>
      <c r="B18" s="540" t="s">
        <v>1240</v>
      </c>
      <c r="C18" s="542"/>
      <c r="D18" s="544" t="str">
        <f>IF(C18&gt;0,VLOOKUP(C18,女子登録情報!$A$1:$H$2000,3,0),"")</f>
        <v/>
      </c>
      <c r="E18" s="544" t="str">
        <f>IF(C18&gt;0,VLOOKUP(C18,女子登録情報!$A$1:$H$2000,4,0),"")</f>
        <v/>
      </c>
      <c r="F18" s="469" t="str">
        <f>IF(C18&gt;0,VLOOKUP(C18,女子登録情報!$A$1:$H$1688,7,0),"")</f>
        <v/>
      </c>
      <c r="G18" s="335" t="str">
        <f>IF(C18&gt;0,VLOOKUP(C18,女子登録情報!$A$1:$H$2000,8,0),"")</f>
        <v/>
      </c>
      <c r="H18" s="526" t="e">
        <f>IF(G19&gt;0,VLOOKUP(G19,女子登録情報!$M$2:$N$49,2,0),"")</f>
        <v>#N/A</v>
      </c>
      <c r="I18" s="544" t="str">
        <f t="shared" ref="I18" si="34">IF(C18&gt;0,TEXT(C18,"100000000"),"000000000")</f>
        <v>000000000</v>
      </c>
      <c r="J18" s="324" t="s">
        <v>24</v>
      </c>
      <c r="K18" s="323"/>
      <c r="L18" s="284" t="str">
        <f>IF(K18&gt;0,VLOOKUP(K18,女子登録情報!$J$66:$K$86,2,0),"")</f>
        <v/>
      </c>
      <c r="M18" s="324" t="s">
        <v>27</v>
      </c>
      <c r="N18" s="275"/>
      <c r="O18" s="59" t="str">
        <f t="shared" si="23"/>
        <v/>
      </c>
      <c r="P18" s="316" t="str">
        <f t="shared" si="1"/>
        <v/>
      </c>
      <c r="Q18" s="209"/>
      <c r="R18" s="528"/>
      <c r="S18" s="529"/>
      <c r="T18" s="530"/>
      <c r="U18" s="531"/>
      <c r="V18" s="533"/>
      <c r="W18" s="339"/>
      <c r="X18" s="84">
        <f t="shared" si="2"/>
        <v>0</v>
      </c>
      <c r="Y18" s="82"/>
      <c r="Z18" s="97">
        <f t="shared" si="3"/>
        <v>0</v>
      </c>
      <c r="AA18" s="523" t="str">
        <f>IF(C18="","",C18)</f>
        <v/>
      </c>
      <c r="AB18" s="84" t="str">
        <f t="shared" si="4"/>
        <v/>
      </c>
      <c r="AC18" s="84" t="str">
        <f t="shared" si="5"/>
        <v/>
      </c>
      <c r="AD18" s="84" t="str">
        <f t="shared" si="6"/>
        <v/>
      </c>
      <c r="AE18" s="84" t="str">
        <f t="shared" si="7"/>
        <v/>
      </c>
      <c r="AF18" s="100">
        <f t="shared" si="24"/>
        <v>0</v>
      </c>
      <c r="AG18" s="100" t="str">
        <f>IF(D18="","",D18)</f>
        <v/>
      </c>
      <c r="AH18" s="84" t="str">
        <f t="shared" si="8"/>
        <v/>
      </c>
      <c r="AI18" s="84" t="str">
        <f t="shared" si="9"/>
        <v/>
      </c>
      <c r="AJ18" s="104" t="str">
        <f t="shared" si="10"/>
        <v/>
      </c>
      <c r="AK18" s="93">
        <f t="shared" si="25"/>
        <v>0</v>
      </c>
      <c r="AL18" s="93">
        <f>IFERROR(IF(C18="",0,IF(COUNTIF($C$14:C18,C18)&gt;1,1,0)),"")</f>
        <v>0</v>
      </c>
      <c r="AN18" s="93">
        <f t="shared" si="11"/>
        <v>0</v>
      </c>
      <c r="AO18" s="93" t="str">
        <f t="shared" si="26"/>
        <v>00000</v>
      </c>
      <c r="AP18" s="109" t="str">
        <f t="shared" si="27"/>
        <v>0秒0</v>
      </c>
      <c r="AQ18" s="110">
        <f t="shared" si="12"/>
        <v>0</v>
      </c>
      <c r="AR18" s="110" t="str">
        <f t="shared" si="13"/>
        <v>0</v>
      </c>
      <c r="AS18" s="110" t="str">
        <f t="shared" si="14"/>
        <v>0</v>
      </c>
      <c r="AT18" s="110" t="str">
        <f t="shared" si="15"/>
        <v>0m</v>
      </c>
      <c r="AU18" s="110" t="str">
        <f t="shared" si="16"/>
        <v>点</v>
      </c>
      <c r="AV18" s="93">
        <f t="shared" si="17"/>
        <v>0</v>
      </c>
      <c r="AW18" s="83" t="str">
        <f t="shared" si="18"/>
        <v/>
      </c>
      <c r="AX18" s="93">
        <f t="shared" si="19"/>
        <v>0</v>
      </c>
      <c r="AY18" s="93">
        <f t="shared" si="28"/>
        <v>0</v>
      </c>
      <c r="AZ18" s="93">
        <f t="shared" si="29"/>
        <v>0</v>
      </c>
      <c r="BA18" s="503">
        <f>IF(U18="",0,COUNTA($U$14:U19))</f>
        <v>0</v>
      </c>
      <c r="BB18" s="503">
        <f>IF(V18="",0,COUNTA($V$14:V19))</f>
        <v>0</v>
      </c>
      <c r="BC18" s="519" t="e">
        <f>IF(OR($L18="20200",$L19="20200",#REF!="20200"),COUNTIF($L$14:L19,"20200"),0)</f>
        <v>#REF!</v>
      </c>
      <c r="BD18" s="557" t="e">
        <f>IF($BC18=0,0,INDEX($N18:$N19,MATCH("20200",$L18:$L19,0),1))</f>
        <v>#REF!</v>
      </c>
      <c r="BE18" s="84" t="str">
        <f t="shared" si="20"/>
        <v/>
      </c>
      <c r="BF18" s="84" t="str">
        <f t="shared" si="21"/>
        <v/>
      </c>
      <c r="BG18" s="84" t="str">
        <f t="shared" si="22"/>
        <v/>
      </c>
      <c r="BH18" s="124" t="str">
        <f>IF(K18="","",COUNTIF($BG$14:BG18,BG18))</f>
        <v/>
      </c>
      <c r="BI18" s="1" t="str">
        <f t="shared" si="30"/>
        <v/>
      </c>
      <c r="BJ18" s="523" t="str">
        <f>IF(D18="","",COUNTIF($AG$14:AG18,AG18))</f>
        <v/>
      </c>
      <c r="BK18" s="523">
        <f t="shared" ref="BK18" si="35">IF(BJ18=1,BJ18,0)</f>
        <v>0</v>
      </c>
      <c r="BL18" s="523" t="str">
        <f>IF(D18="","",$BP18)</f>
        <v/>
      </c>
      <c r="BM18" s="523" t="str">
        <f>IF(E18="","",$BP18)</f>
        <v/>
      </c>
      <c r="BN18" s="523" t="str">
        <f>IF(G18="","",$BP18)</f>
        <v/>
      </c>
      <c r="BO18" s="524" t="str">
        <f>IFERROR(IF(H18="","",BP18),"")</f>
        <v/>
      </c>
      <c r="BP18" s="523">
        <v>3</v>
      </c>
      <c r="BQ18" s="523">
        <f>IF(C18&gt;0,"",IF(COUNTIF(BL18:BO19,BP18)=4,"",1))</f>
        <v>1</v>
      </c>
      <c r="BT18" s="524" t="str">
        <f>IF(AG18="","",IF(AND(COUNTA(K18:K19)=0,COUNTA(U18:V19)=0),1,""))</f>
        <v/>
      </c>
      <c r="BU18" s="523">
        <f>IF(AND($AG18="",COUNTA(U18)&gt;0),1,0)</f>
        <v>0</v>
      </c>
      <c r="BV18" s="523">
        <f>IF(AND($AG18="",COUNTA(V18)&gt;0),1,0)</f>
        <v>0</v>
      </c>
      <c r="BW18" s="523" t="str">
        <f>D18&amp;"-"&amp;U18</f>
        <v>-</v>
      </c>
      <c r="BX18" s="523" t="str">
        <f>IF(U18="","",COUNTIF($BW$14:BW18,BW18))</f>
        <v/>
      </c>
      <c r="BY18" s="523" t="str">
        <f>D18&amp;"-"&amp;V18</f>
        <v>-</v>
      </c>
      <c r="BZ18" s="523" t="str">
        <f>IF(V18="","",COUNTIF($BY$14:BY18,BY18))</f>
        <v/>
      </c>
      <c r="CA18" s="84" t="str">
        <f>IFERROR(IF(VLOOKUP(K18,種目数エラー用!D:E,2,FALSE)=(VLOOKUP(K19,種目数エラー用!D:E,2,FALSE)),1,""),"")</f>
        <v/>
      </c>
    </row>
    <row r="19" spans="1:79" s="1" customFormat="1" ht="18" customHeight="1" thickBot="1">
      <c r="A19" s="547"/>
      <c r="B19" s="548"/>
      <c r="C19" s="549"/>
      <c r="D19" s="550"/>
      <c r="E19" s="550"/>
      <c r="F19" s="470"/>
      <c r="G19" s="336" t="str">
        <f>IF(C18&gt;0,VLOOKUP(C18,女子登録情報!$A$1:$H$2000,5,0),"")</f>
        <v/>
      </c>
      <c r="H19" s="527"/>
      <c r="I19" s="551"/>
      <c r="J19" s="336" t="s">
        <v>28</v>
      </c>
      <c r="K19" s="337"/>
      <c r="L19" s="284" t="str">
        <f>IF(K19&gt;0,VLOOKUP(K19,女子登録情報!$J$66:$K$86,2,0),"")</f>
        <v/>
      </c>
      <c r="M19" s="336" t="s">
        <v>29</v>
      </c>
      <c r="N19" s="285"/>
      <c r="O19" s="59" t="str">
        <f t="shared" si="23"/>
        <v/>
      </c>
      <c r="P19" s="317" t="str">
        <f t="shared" si="1"/>
        <v/>
      </c>
      <c r="Q19" s="209"/>
      <c r="R19" s="535"/>
      <c r="S19" s="536"/>
      <c r="T19" s="537"/>
      <c r="U19" s="532"/>
      <c r="V19" s="534"/>
      <c r="W19" s="339"/>
      <c r="X19" s="84">
        <f t="shared" si="2"/>
        <v>0</v>
      </c>
      <c r="Y19" s="82"/>
      <c r="Z19" s="97">
        <f t="shared" si="3"/>
        <v>0</v>
      </c>
      <c r="AA19" s="523"/>
      <c r="AB19" s="84" t="str">
        <f t="shared" si="4"/>
        <v/>
      </c>
      <c r="AC19" s="84" t="str">
        <f t="shared" si="5"/>
        <v/>
      </c>
      <c r="AD19" s="84" t="str">
        <f t="shared" si="6"/>
        <v/>
      </c>
      <c r="AE19" s="84" t="str">
        <f t="shared" si="7"/>
        <v/>
      </c>
      <c r="AF19" s="100">
        <f t="shared" si="24"/>
        <v>0</v>
      </c>
      <c r="AG19" s="100" t="str">
        <f t="shared" ref="AG19" si="36">AG18</f>
        <v/>
      </c>
      <c r="AH19" s="84" t="str">
        <f t="shared" si="8"/>
        <v/>
      </c>
      <c r="AI19" s="84" t="str">
        <f t="shared" si="9"/>
        <v/>
      </c>
      <c r="AJ19" s="104" t="str">
        <f t="shared" si="10"/>
        <v/>
      </c>
      <c r="AK19" s="93">
        <f t="shared" si="25"/>
        <v>0</v>
      </c>
      <c r="AL19" s="93">
        <f>IFERROR(IF(C19="",0,IF(COUNTIF($C$14:C19,C19)&gt;1,1,0)),"")</f>
        <v>0</v>
      </c>
      <c r="AN19" s="93">
        <f t="shared" si="11"/>
        <v>0</v>
      </c>
      <c r="AO19" s="93" t="str">
        <f t="shared" si="26"/>
        <v>00000</v>
      </c>
      <c r="AP19" s="109" t="str">
        <f t="shared" si="27"/>
        <v>0秒0</v>
      </c>
      <c r="AQ19" s="110">
        <f t="shared" si="12"/>
        <v>0</v>
      </c>
      <c r="AR19" s="110" t="str">
        <f t="shared" si="13"/>
        <v>0</v>
      </c>
      <c r="AS19" s="110" t="str">
        <f t="shared" si="14"/>
        <v>0</v>
      </c>
      <c r="AT19" s="110" t="str">
        <f t="shared" si="15"/>
        <v>0m</v>
      </c>
      <c r="AU19" s="110" t="str">
        <f t="shared" si="16"/>
        <v>点</v>
      </c>
      <c r="AV19" s="93">
        <f t="shared" si="17"/>
        <v>0</v>
      </c>
      <c r="AW19" s="83" t="str">
        <f t="shared" si="18"/>
        <v/>
      </c>
      <c r="AX19" s="93">
        <f t="shared" si="19"/>
        <v>0</v>
      </c>
      <c r="AY19" s="93">
        <f t="shared" si="28"/>
        <v>0</v>
      </c>
      <c r="AZ19" s="93">
        <f t="shared" si="29"/>
        <v>0</v>
      </c>
      <c r="BA19" s="504"/>
      <c r="BB19" s="504"/>
      <c r="BC19" s="520"/>
      <c r="BD19" s="558"/>
      <c r="BE19" s="84" t="str">
        <f t="shared" si="20"/>
        <v/>
      </c>
      <c r="BF19" s="84" t="str">
        <f t="shared" si="21"/>
        <v/>
      </c>
      <c r="BG19" s="84" t="str">
        <f t="shared" si="22"/>
        <v/>
      </c>
      <c r="BH19" s="124" t="str">
        <f>IF(K19="","",COUNTIF($BG$14:BG19,BG19))</f>
        <v/>
      </c>
      <c r="BI19" s="1" t="str">
        <f t="shared" si="30"/>
        <v/>
      </c>
      <c r="BJ19" s="523"/>
      <c r="BK19" s="523"/>
      <c r="BL19" s="523"/>
      <c r="BM19" s="523"/>
      <c r="BN19" s="523"/>
      <c r="BO19" s="525"/>
      <c r="BP19" s="523"/>
      <c r="BQ19" s="523"/>
      <c r="BT19" s="525"/>
      <c r="BU19" s="523"/>
      <c r="BV19" s="523"/>
      <c r="BW19" s="523"/>
      <c r="BX19" s="523"/>
      <c r="BY19" s="523"/>
      <c r="BZ19" s="523"/>
      <c r="CA19" s="84" t="str">
        <f>IFERROR(IF(VLOOKUP(K19,種目数エラー用!D:E,2,FALSE)=(VLOOKUP(K20,種目数エラー用!D:E,2,FALSE)),1,""),"")</f>
        <v/>
      </c>
    </row>
    <row r="20" spans="1:79" s="1" customFormat="1" ht="18" customHeight="1" thickTop="1" thickBot="1">
      <c r="A20" s="538">
        <v>4</v>
      </c>
      <c r="B20" s="540" t="s">
        <v>1176</v>
      </c>
      <c r="C20" s="542"/>
      <c r="D20" s="544" t="str">
        <f>IF(C20&gt;0,VLOOKUP(C20,女子登録情報!$A$1:$H$2000,3,0),"")</f>
        <v/>
      </c>
      <c r="E20" s="544" t="str">
        <f>IF(C20&gt;0,VLOOKUP(C20,女子登録情報!$A$1:$H$2000,4,0),"")</f>
        <v/>
      </c>
      <c r="F20" s="469" t="str">
        <f>IF(C20&gt;0,VLOOKUP(C20,女子登録情報!$A$1:$H$1688,7,0),"")</f>
        <v/>
      </c>
      <c r="G20" s="335" t="str">
        <f>IF(C20&gt;0,VLOOKUP(C20,女子登録情報!$A$1:$H$2000,8,0),"")</f>
        <v/>
      </c>
      <c r="H20" s="526" t="e">
        <f>IF(G21&gt;0,VLOOKUP(G21,女子登録情報!$M$2:$N$49,2,0),"")</f>
        <v>#N/A</v>
      </c>
      <c r="I20" s="526" t="str">
        <f t="shared" ref="I20" si="37">IF(C20&gt;0,TEXT(C20,"100000000"),"000000000")</f>
        <v>000000000</v>
      </c>
      <c r="J20" s="324" t="s">
        <v>24</v>
      </c>
      <c r="K20" s="323"/>
      <c r="L20" s="284" t="str">
        <f>IF(K20&gt;0,VLOOKUP(K20,女子登録情報!$J$66:$K$86,2,0),"")</f>
        <v/>
      </c>
      <c r="M20" s="324" t="s">
        <v>27</v>
      </c>
      <c r="N20" s="275"/>
      <c r="O20" s="59" t="str">
        <f t="shared" si="23"/>
        <v/>
      </c>
      <c r="P20" s="316" t="str">
        <f t="shared" si="1"/>
        <v/>
      </c>
      <c r="Q20" s="209"/>
      <c r="R20" s="528"/>
      <c r="S20" s="529"/>
      <c r="T20" s="530"/>
      <c r="U20" s="531"/>
      <c r="V20" s="533"/>
      <c r="W20" s="339"/>
      <c r="X20" s="84">
        <f t="shared" si="2"/>
        <v>0</v>
      </c>
      <c r="Z20" s="97">
        <f t="shared" si="3"/>
        <v>0</v>
      </c>
      <c r="AA20" s="523" t="str">
        <f>IF(C20="","",C20)</f>
        <v/>
      </c>
      <c r="AB20" s="84" t="str">
        <f t="shared" si="4"/>
        <v/>
      </c>
      <c r="AC20" s="84" t="str">
        <f t="shared" si="5"/>
        <v/>
      </c>
      <c r="AD20" s="84" t="str">
        <f t="shared" si="6"/>
        <v/>
      </c>
      <c r="AE20" s="84" t="str">
        <f t="shared" si="7"/>
        <v/>
      </c>
      <c r="AF20" s="100">
        <f t="shared" si="24"/>
        <v>0</v>
      </c>
      <c r="AG20" s="100" t="str">
        <f>IF(D20="","",D20)</f>
        <v/>
      </c>
      <c r="AH20" s="84" t="str">
        <f t="shared" si="8"/>
        <v/>
      </c>
      <c r="AI20" s="84" t="str">
        <f t="shared" si="9"/>
        <v/>
      </c>
      <c r="AJ20" s="104" t="str">
        <f t="shared" si="10"/>
        <v/>
      </c>
      <c r="AK20" s="93">
        <f t="shared" si="25"/>
        <v>0</v>
      </c>
      <c r="AL20" s="93">
        <f>IFERROR(IF(C20="",0,IF(COUNTIF($C$14:C20,C20)&gt;1,1,0)),"")</f>
        <v>0</v>
      </c>
      <c r="AN20" s="93">
        <f t="shared" si="11"/>
        <v>0</v>
      </c>
      <c r="AO20" s="93" t="str">
        <f t="shared" si="26"/>
        <v>00000</v>
      </c>
      <c r="AP20" s="109" t="str">
        <f t="shared" si="27"/>
        <v>0秒0</v>
      </c>
      <c r="AQ20" s="110">
        <f t="shared" si="12"/>
        <v>0</v>
      </c>
      <c r="AR20" s="110" t="str">
        <f t="shared" si="13"/>
        <v>0</v>
      </c>
      <c r="AS20" s="110" t="str">
        <f t="shared" si="14"/>
        <v>0</v>
      </c>
      <c r="AT20" s="110" t="str">
        <f t="shared" si="15"/>
        <v>0m</v>
      </c>
      <c r="AU20" s="110" t="str">
        <f t="shared" si="16"/>
        <v>点</v>
      </c>
      <c r="AV20" s="93">
        <f t="shared" si="17"/>
        <v>0</v>
      </c>
      <c r="AW20" s="83" t="str">
        <f t="shared" si="18"/>
        <v/>
      </c>
      <c r="AX20" s="93">
        <f t="shared" si="19"/>
        <v>0</v>
      </c>
      <c r="AY20" s="93">
        <f t="shared" si="28"/>
        <v>0</v>
      </c>
      <c r="AZ20" s="93">
        <f t="shared" si="29"/>
        <v>0</v>
      </c>
      <c r="BA20" s="503">
        <f>IF(U20="",0,COUNTA($U$14:U21))</f>
        <v>0</v>
      </c>
      <c r="BB20" s="503">
        <f>IF(V20="",0,COUNTA($V$14:V21))</f>
        <v>0</v>
      </c>
      <c r="BC20" s="519" t="e">
        <f>IF(OR($L20="20200",$L21="20200",#REF!="20200"),COUNTIF($L$14:L21,"20200"),0)</f>
        <v>#REF!</v>
      </c>
      <c r="BD20" s="557" t="e">
        <f>IF($BC20=0,0,INDEX($N20:$N21,MATCH("20200",$L20:$L21,0),1))</f>
        <v>#REF!</v>
      </c>
      <c r="BE20" s="84" t="str">
        <f t="shared" si="20"/>
        <v/>
      </c>
      <c r="BF20" s="84" t="str">
        <f t="shared" si="21"/>
        <v/>
      </c>
      <c r="BG20" s="84" t="str">
        <f t="shared" si="22"/>
        <v/>
      </c>
      <c r="BH20" s="124" t="str">
        <f>IF(K20="","",COUNTIF($BG$14:BG20,BG20))</f>
        <v/>
      </c>
      <c r="BI20" s="1" t="str">
        <f t="shared" si="30"/>
        <v/>
      </c>
      <c r="BJ20" s="523" t="str">
        <f>IF(D20="","",COUNTIF($AG$14:AG20,AG20))</f>
        <v/>
      </c>
      <c r="BK20" s="523">
        <f t="shared" ref="BK20" si="38">IF(BJ20=1,BJ20,0)</f>
        <v>0</v>
      </c>
      <c r="BL20" s="523" t="str">
        <f>IF(D20="","",$BP20)</f>
        <v/>
      </c>
      <c r="BM20" s="523" t="str">
        <f>IF(E20="","",$BP20)</f>
        <v/>
      </c>
      <c r="BN20" s="523" t="str">
        <f>IF(G20="","",$BP20)</f>
        <v/>
      </c>
      <c r="BO20" s="524" t="str">
        <f>IFERROR(IF(H20="","",BP20),"")</f>
        <v/>
      </c>
      <c r="BP20" s="523">
        <v>4</v>
      </c>
      <c r="BQ20" s="523">
        <f>IF(C20&gt;0,"",IF(COUNTIF(BL20:BO21,BP20)=4,"",1))</f>
        <v>1</v>
      </c>
      <c r="BT20" s="524" t="str">
        <f>IF(AG20="","",IF(AND(COUNTA(K20:K21)=0,COUNTA(U20:V21)=0),1,""))</f>
        <v/>
      </c>
      <c r="BU20" s="523">
        <f>IF(AND($AG20="",COUNTA(U20)&gt;0),1,0)</f>
        <v>0</v>
      </c>
      <c r="BV20" s="523">
        <f>IF(AND($AG20="",COUNTA(V20)&gt;0),1,0)</f>
        <v>0</v>
      </c>
      <c r="BW20" s="523" t="str">
        <f>D20&amp;"-"&amp;U20</f>
        <v>-</v>
      </c>
      <c r="BX20" s="523" t="str">
        <f>IF(U20="","",COUNTIF($BW$14:BW20,BW20))</f>
        <v/>
      </c>
      <c r="BY20" s="523" t="str">
        <f>D20&amp;"-"&amp;V20</f>
        <v>-</v>
      </c>
      <c r="BZ20" s="523" t="str">
        <f>IF(V20="","",COUNTIF($BY$14:BY20,BY20))</f>
        <v/>
      </c>
      <c r="CA20" s="84" t="str">
        <f>IFERROR(IF(VLOOKUP(K20,種目数エラー用!D:E,2,FALSE)=(VLOOKUP(K21,種目数エラー用!D:E,2,FALSE)),1,""),"")</f>
        <v/>
      </c>
    </row>
    <row r="21" spans="1:79" s="1" customFormat="1" ht="18" customHeight="1" thickBot="1">
      <c r="A21" s="547"/>
      <c r="B21" s="548"/>
      <c r="C21" s="549"/>
      <c r="D21" s="550"/>
      <c r="E21" s="550"/>
      <c r="F21" s="470"/>
      <c r="G21" s="336" t="str">
        <f>IF(C20&gt;0,VLOOKUP(C20,女子登録情報!$A$1:$H$2000,5,0),"")</f>
        <v/>
      </c>
      <c r="H21" s="527"/>
      <c r="I21" s="546"/>
      <c r="J21" s="336" t="s">
        <v>28</v>
      </c>
      <c r="K21" s="337"/>
      <c r="L21" s="284" t="str">
        <f>IF(K21&gt;0,VLOOKUP(K21,女子登録情報!$J$66:$K$86,2,0),"")</f>
        <v/>
      </c>
      <c r="M21" s="336" t="s">
        <v>29</v>
      </c>
      <c r="N21" s="285"/>
      <c r="O21" s="59" t="str">
        <f t="shared" si="23"/>
        <v/>
      </c>
      <c r="P21" s="317" t="str">
        <f t="shared" si="1"/>
        <v/>
      </c>
      <c r="Q21" s="209"/>
      <c r="R21" s="535"/>
      <c r="S21" s="536"/>
      <c r="T21" s="537"/>
      <c r="U21" s="532"/>
      <c r="V21" s="534"/>
      <c r="W21" s="339"/>
      <c r="X21" s="84">
        <f t="shared" si="2"/>
        <v>0</v>
      </c>
      <c r="Z21" s="97">
        <f t="shared" si="3"/>
        <v>0</v>
      </c>
      <c r="AA21" s="523"/>
      <c r="AB21" s="84" t="str">
        <f t="shared" si="4"/>
        <v/>
      </c>
      <c r="AC21" s="84" t="str">
        <f t="shared" si="5"/>
        <v/>
      </c>
      <c r="AD21" s="84" t="str">
        <f t="shared" si="6"/>
        <v/>
      </c>
      <c r="AE21" s="84" t="str">
        <f t="shared" si="7"/>
        <v/>
      </c>
      <c r="AF21" s="100">
        <f t="shared" si="24"/>
        <v>0</v>
      </c>
      <c r="AG21" s="100" t="str">
        <f t="shared" ref="AG21" si="39">AG20</f>
        <v/>
      </c>
      <c r="AH21" s="84" t="str">
        <f t="shared" si="8"/>
        <v/>
      </c>
      <c r="AI21" s="84" t="str">
        <f t="shared" si="9"/>
        <v/>
      </c>
      <c r="AJ21" s="104" t="str">
        <f t="shared" si="10"/>
        <v/>
      </c>
      <c r="AK21" s="93">
        <f t="shared" si="25"/>
        <v>0</v>
      </c>
      <c r="AL21" s="93">
        <f>IFERROR(IF(C21="",0,IF(COUNTIF($C$14:C21,C21)&gt;1,1,0)),"")</f>
        <v>0</v>
      </c>
      <c r="AN21" s="93">
        <f t="shared" si="11"/>
        <v>0</v>
      </c>
      <c r="AO21" s="93" t="str">
        <f t="shared" si="26"/>
        <v>00000</v>
      </c>
      <c r="AP21" s="109" t="str">
        <f t="shared" si="27"/>
        <v>0秒0</v>
      </c>
      <c r="AQ21" s="110">
        <f t="shared" si="12"/>
        <v>0</v>
      </c>
      <c r="AR21" s="110" t="str">
        <f t="shared" si="13"/>
        <v>0</v>
      </c>
      <c r="AS21" s="110" t="str">
        <f t="shared" si="14"/>
        <v>0</v>
      </c>
      <c r="AT21" s="110" t="str">
        <f t="shared" si="15"/>
        <v>0m</v>
      </c>
      <c r="AU21" s="110" t="str">
        <f t="shared" si="16"/>
        <v>点</v>
      </c>
      <c r="AV21" s="93">
        <f t="shared" si="17"/>
        <v>0</v>
      </c>
      <c r="AW21" s="83" t="str">
        <f t="shared" si="18"/>
        <v/>
      </c>
      <c r="AX21" s="93">
        <f t="shared" si="19"/>
        <v>0</v>
      </c>
      <c r="AY21" s="93">
        <f t="shared" si="28"/>
        <v>0</v>
      </c>
      <c r="AZ21" s="93">
        <f t="shared" si="29"/>
        <v>0</v>
      </c>
      <c r="BA21" s="504"/>
      <c r="BB21" s="504"/>
      <c r="BC21" s="520"/>
      <c r="BD21" s="558"/>
      <c r="BE21" s="84" t="str">
        <f t="shared" si="20"/>
        <v/>
      </c>
      <c r="BF21" s="84" t="str">
        <f t="shared" si="21"/>
        <v/>
      </c>
      <c r="BG21" s="84" t="str">
        <f t="shared" si="22"/>
        <v/>
      </c>
      <c r="BH21" s="124" t="str">
        <f>IF(K21="","",COUNTIF($BG$14:BG21,BG21))</f>
        <v/>
      </c>
      <c r="BI21" s="1" t="str">
        <f t="shared" si="30"/>
        <v/>
      </c>
      <c r="BJ21" s="523"/>
      <c r="BK21" s="523"/>
      <c r="BL21" s="523"/>
      <c r="BM21" s="523"/>
      <c r="BN21" s="523"/>
      <c r="BO21" s="525"/>
      <c r="BP21" s="523"/>
      <c r="BQ21" s="523"/>
      <c r="BT21" s="525"/>
      <c r="BU21" s="523"/>
      <c r="BV21" s="523"/>
      <c r="BW21" s="523"/>
      <c r="BX21" s="523"/>
      <c r="BY21" s="523"/>
      <c r="BZ21" s="523"/>
      <c r="CA21" s="84" t="str">
        <f>IFERROR(IF(VLOOKUP(K21,種目数エラー用!D:E,2,FALSE)=(VLOOKUP(K22,種目数エラー用!D:E,2,FALSE)),1,""),"")</f>
        <v/>
      </c>
    </row>
    <row r="22" spans="1:79" s="1" customFormat="1" ht="18" customHeight="1" thickTop="1" thickBot="1">
      <c r="A22" s="538">
        <v>5</v>
      </c>
      <c r="B22" s="540" t="s">
        <v>1176</v>
      </c>
      <c r="C22" s="542"/>
      <c r="D22" s="544" t="str">
        <f>IF(C22&gt;0,VLOOKUP(C22,女子登録情報!$A$1:$H$2000,3,0),"")</f>
        <v/>
      </c>
      <c r="E22" s="544" t="str">
        <f>IF(C22&gt;0,VLOOKUP(C22,女子登録情報!$A$1:$H$2000,4,0),"")</f>
        <v/>
      </c>
      <c r="F22" s="469" t="str">
        <f>IF(C22&gt;0,VLOOKUP(C22,女子登録情報!$A$1:$H$1688,7,0),"")</f>
        <v/>
      </c>
      <c r="G22" s="335" t="str">
        <f>IF(C22&gt;0,VLOOKUP(C22,女子登録情報!$A$1:$H$2000,8,0),"")</f>
        <v/>
      </c>
      <c r="H22" s="526" t="e">
        <f>IF(G23&gt;0,VLOOKUP(G23,女子登録情報!$M$2:$N$49,2,0),"")</f>
        <v>#N/A</v>
      </c>
      <c r="I22" s="526" t="str">
        <f t="shared" ref="I22" si="40">IF(C22&gt;0,TEXT(C22,"100000000"),"000000000")</f>
        <v>000000000</v>
      </c>
      <c r="J22" s="324" t="s">
        <v>24</v>
      </c>
      <c r="K22" s="323"/>
      <c r="L22" s="284" t="str">
        <f>IF(K22&gt;0,VLOOKUP(K22,女子登録情報!$J$66:$K$86,2,0),"")</f>
        <v/>
      </c>
      <c r="M22" s="324" t="s">
        <v>27</v>
      </c>
      <c r="N22" s="275"/>
      <c r="O22" s="59" t="str">
        <f t="shared" si="23"/>
        <v/>
      </c>
      <c r="P22" s="316" t="str">
        <f t="shared" si="1"/>
        <v/>
      </c>
      <c r="Q22" s="209"/>
      <c r="R22" s="528"/>
      <c r="S22" s="529"/>
      <c r="T22" s="530"/>
      <c r="U22" s="531"/>
      <c r="V22" s="533"/>
      <c r="W22" s="339"/>
      <c r="X22" s="84">
        <f t="shared" si="2"/>
        <v>0</v>
      </c>
      <c r="Z22" s="97">
        <f t="shared" si="3"/>
        <v>0</v>
      </c>
      <c r="AA22" s="523" t="str">
        <f>IF(C22="","",C22)</f>
        <v/>
      </c>
      <c r="AB22" s="84" t="str">
        <f t="shared" si="4"/>
        <v/>
      </c>
      <c r="AC22" s="84" t="str">
        <f t="shared" si="5"/>
        <v/>
      </c>
      <c r="AD22" s="84" t="str">
        <f t="shared" si="6"/>
        <v/>
      </c>
      <c r="AE22" s="84" t="str">
        <f t="shared" si="7"/>
        <v/>
      </c>
      <c r="AF22" s="100">
        <f t="shared" si="24"/>
        <v>0</v>
      </c>
      <c r="AG22" s="100" t="str">
        <f>IF(D22="","",D22)</f>
        <v/>
      </c>
      <c r="AH22" s="84" t="str">
        <f t="shared" si="8"/>
        <v/>
      </c>
      <c r="AI22" s="84" t="str">
        <f t="shared" si="9"/>
        <v/>
      </c>
      <c r="AJ22" s="104" t="str">
        <f t="shared" si="10"/>
        <v/>
      </c>
      <c r="AK22" s="93">
        <f t="shared" si="25"/>
        <v>0</v>
      </c>
      <c r="AL22" s="93">
        <f>IFERROR(IF(C22="",0,IF(COUNTIF($C$14:C22,C22)&gt;1,1,0)),"")</f>
        <v>0</v>
      </c>
      <c r="AN22" s="93">
        <f t="shared" si="11"/>
        <v>0</v>
      </c>
      <c r="AO22" s="93" t="str">
        <f t="shared" si="26"/>
        <v>00000</v>
      </c>
      <c r="AP22" s="109" t="str">
        <f t="shared" si="27"/>
        <v>0秒0</v>
      </c>
      <c r="AQ22" s="110">
        <f t="shared" si="12"/>
        <v>0</v>
      </c>
      <c r="AR22" s="110" t="str">
        <f t="shared" si="13"/>
        <v>0</v>
      </c>
      <c r="AS22" s="110" t="str">
        <f t="shared" si="14"/>
        <v>0</v>
      </c>
      <c r="AT22" s="110" t="str">
        <f t="shared" si="15"/>
        <v>0m</v>
      </c>
      <c r="AU22" s="110" t="str">
        <f t="shared" si="16"/>
        <v>点</v>
      </c>
      <c r="AV22" s="93">
        <f t="shared" si="17"/>
        <v>0</v>
      </c>
      <c r="AW22" s="83" t="str">
        <f t="shared" si="18"/>
        <v/>
      </c>
      <c r="AX22" s="93">
        <f t="shared" si="19"/>
        <v>0</v>
      </c>
      <c r="AY22" s="93">
        <f t="shared" si="28"/>
        <v>0</v>
      </c>
      <c r="AZ22" s="93">
        <f t="shared" si="29"/>
        <v>0</v>
      </c>
      <c r="BA22" s="503">
        <f>IF(U22="",0,COUNTA($U$14:U23))</f>
        <v>0</v>
      </c>
      <c r="BB22" s="503">
        <f>IF(V22="",0,COUNTA($V$14:V23))</f>
        <v>0</v>
      </c>
      <c r="BC22" s="519" t="e">
        <f>IF(OR($L22="20200",$L23="20200",#REF!="20200"),COUNTIF($L$14:L23,"20200"),0)</f>
        <v>#REF!</v>
      </c>
      <c r="BD22" s="557" t="e">
        <f>IF($BC22=0,0,INDEX($N22:$N23,MATCH("20200",$L22:$L23,0),1))</f>
        <v>#REF!</v>
      </c>
      <c r="BE22" s="84" t="str">
        <f t="shared" si="20"/>
        <v/>
      </c>
      <c r="BF22" s="84" t="str">
        <f t="shared" si="21"/>
        <v/>
      </c>
      <c r="BG22" s="84" t="str">
        <f t="shared" si="22"/>
        <v/>
      </c>
      <c r="BH22" s="124" t="str">
        <f>IF(K22="","",COUNTIF($BG$14:BG22,BG22))</f>
        <v/>
      </c>
      <c r="BI22" s="1" t="str">
        <f t="shared" si="30"/>
        <v/>
      </c>
      <c r="BJ22" s="523" t="str">
        <f>IF(D22="","",COUNTIF($AG$14:AG22,AG22))</f>
        <v/>
      </c>
      <c r="BK22" s="523">
        <f t="shared" ref="BK22" si="41">IF(BJ22=1,BJ22,0)</f>
        <v>0</v>
      </c>
      <c r="BL22" s="523" t="str">
        <f>IF(D22="","",$BP22)</f>
        <v/>
      </c>
      <c r="BM22" s="523" t="str">
        <f>IF(E22="","",$BP22)</f>
        <v/>
      </c>
      <c r="BN22" s="523" t="str">
        <f>IF(G22="","",$BP22)</f>
        <v/>
      </c>
      <c r="BO22" s="524" t="str">
        <f>IFERROR(IF(H22="","",BP22),"")</f>
        <v/>
      </c>
      <c r="BP22" s="523">
        <v>5</v>
      </c>
      <c r="BQ22" s="523">
        <f>IF(C22&gt;0,"",IF(COUNTIF(BL22:BO23,BP22)=4,"",1))</f>
        <v>1</v>
      </c>
      <c r="BT22" s="524" t="str">
        <f>IF(AG22="","",IF(AND(COUNTA(K22:K23)=0,COUNTA(U22:V23)=0),1,""))</f>
        <v/>
      </c>
      <c r="BU22" s="523">
        <f>IF(AND($AG22="",COUNTA(U22)&gt;0),1,0)</f>
        <v>0</v>
      </c>
      <c r="BV22" s="523">
        <f>IF(AND($AG22="",COUNTA(V22)&gt;0),1,0)</f>
        <v>0</v>
      </c>
      <c r="BW22" s="523" t="str">
        <f>D22&amp;"-"&amp;U22</f>
        <v>-</v>
      </c>
      <c r="BX22" s="523" t="str">
        <f>IF(U22="","",COUNTIF($BW$14:BW22,BW22))</f>
        <v/>
      </c>
      <c r="BY22" s="523" t="str">
        <f>D22&amp;"-"&amp;V22</f>
        <v>-</v>
      </c>
      <c r="BZ22" s="523" t="str">
        <f>IF(V22="","",COUNTIF($BY$14:BY22,BY22))</f>
        <v/>
      </c>
      <c r="CA22" s="84" t="str">
        <f>IFERROR(IF(VLOOKUP(K22,種目数エラー用!D:E,2,FALSE)=(VLOOKUP(K23,種目数エラー用!D:E,2,FALSE)),1,""),"")</f>
        <v/>
      </c>
    </row>
    <row r="23" spans="1:79" s="1" customFormat="1" ht="18" customHeight="1" thickBot="1">
      <c r="A23" s="547"/>
      <c r="B23" s="548"/>
      <c r="C23" s="549"/>
      <c r="D23" s="550"/>
      <c r="E23" s="550"/>
      <c r="F23" s="470"/>
      <c r="G23" s="336" t="str">
        <f>IF(C22&gt;0,VLOOKUP(C22,女子登録情報!$A$1:$H$2000,5,0),"")</f>
        <v/>
      </c>
      <c r="H23" s="527"/>
      <c r="I23" s="546"/>
      <c r="J23" s="336" t="s">
        <v>28</v>
      </c>
      <c r="K23" s="337"/>
      <c r="L23" s="284" t="str">
        <f>IF(K23&gt;0,VLOOKUP(K23,女子登録情報!$J$66:$K$86,2,0),"")</f>
        <v/>
      </c>
      <c r="M23" s="336" t="s">
        <v>29</v>
      </c>
      <c r="N23" s="285"/>
      <c r="O23" s="59" t="str">
        <f t="shared" si="23"/>
        <v/>
      </c>
      <c r="P23" s="317" t="str">
        <f t="shared" si="1"/>
        <v/>
      </c>
      <c r="Q23" s="209"/>
      <c r="R23" s="535"/>
      <c r="S23" s="536"/>
      <c r="T23" s="537"/>
      <c r="U23" s="532"/>
      <c r="V23" s="534"/>
      <c r="W23" s="339"/>
      <c r="X23" s="84">
        <f t="shared" si="2"/>
        <v>0</v>
      </c>
      <c r="Z23" s="97">
        <f t="shared" si="3"/>
        <v>0</v>
      </c>
      <c r="AA23" s="523"/>
      <c r="AB23" s="84" t="str">
        <f t="shared" si="4"/>
        <v/>
      </c>
      <c r="AC23" s="84" t="str">
        <f t="shared" si="5"/>
        <v/>
      </c>
      <c r="AD23" s="84" t="str">
        <f t="shared" si="6"/>
        <v/>
      </c>
      <c r="AE23" s="84" t="str">
        <f t="shared" si="7"/>
        <v/>
      </c>
      <c r="AF23" s="100">
        <f t="shared" si="24"/>
        <v>0</v>
      </c>
      <c r="AG23" s="100" t="str">
        <f t="shared" ref="AG23" si="42">AG22</f>
        <v/>
      </c>
      <c r="AH23" s="84" t="str">
        <f t="shared" si="8"/>
        <v/>
      </c>
      <c r="AI23" s="84" t="str">
        <f t="shared" si="9"/>
        <v/>
      </c>
      <c r="AJ23" s="104" t="str">
        <f t="shared" si="10"/>
        <v/>
      </c>
      <c r="AK23" s="93">
        <f t="shared" si="25"/>
        <v>0</v>
      </c>
      <c r="AL23" s="93">
        <f>IFERROR(IF(C23="",0,IF(COUNTIF($C$14:C23,C23)&gt;1,1,0)),"")</f>
        <v>0</v>
      </c>
      <c r="AN23" s="93">
        <f t="shared" si="11"/>
        <v>0</v>
      </c>
      <c r="AO23" s="93" t="str">
        <f t="shared" si="26"/>
        <v>00000</v>
      </c>
      <c r="AP23" s="109" t="str">
        <f t="shared" si="27"/>
        <v>0秒0</v>
      </c>
      <c r="AQ23" s="110">
        <f t="shared" si="12"/>
        <v>0</v>
      </c>
      <c r="AR23" s="110" t="str">
        <f t="shared" si="13"/>
        <v>0</v>
      </c>
      <c r="AS23" s="110" t="str">
        <f t="shared" si="14"/>
        <v>0</v>
      </c>
      <c r="AT23" s="110" t="str">
        <f t="shared" si="15"/>
        <v>0m</v>
      </c>
      <c r="AU23" s="110" t="str">
        <f t="shared" si="16"/>
        <v>点</v>
      </c>
      <c r="AV23" s="93">
        <f t="shared" si="17"/>
        <v>0</v>
      </c>
      <c r="AW23" s="83" t="str">
        <f t="shared" si="18"/>
        <v/>
      </c>
      <c r="AX23" s="93">
        <f t="shared" si="19"/>
        <v>0</v>
      </c>
      <c r="AY23" s="93">
        <f t="shared" si="28"/>
        <v>0</v>
      </c>
      <c r="AZ23" s="93">
        <f t="shared" si="29"/>
        <v>0</v>
      </c>
      <c r="BA23" s="504"/>
      <c r="BB23" s="504"/>
      <c r="BC23" s="520"/>
      <c r="BD23" s="558"/>
      <c r="BE23" s="84" t="str">
        <f t="shared" si="20"/>
        <v/>
      </c>
      <c r="BF23" s="84" t="str">
        <f t="shared" si="21"/>
        <v/>
      </c>
      <c r="BG23" s="84" t="str">
        <f t="shared" si="22"/>
        <v/>
      </c>
      <c r="BH23" s="124" t="str">
        <f>IF(K23="","",COUNTIF($BG$14:BG23,BG23))</f>
        <v/>
      </c>
      <c r="BI23" s="1" t="str">
        <f t="shared" si="30"/>
        <v/>
      </c>
      <c r="BJ23" s="523"/>
      <c r="BK23" s="523"/>
      <c r="BL23" s="523"/>
      <c r="BM23" s="523"/>
      <c r="BN23" s="523"/>
      <c r="BO23" s="525"/>
      <c r="BP23" s="523"/>
      <c r="BQ23" s="523"/>
      <c r="BT23" s="525"/>
      <c r="BU23" s="523"/>
      <c r="BV23" s="523"/>
      <c r="BW23" s="523"/>
      <c r="BX23" s="523"/>
      <c r="BY23" s="523"/>
      <c r="BZ23" s="523"/>
      <c r="CA23" s="84" t="str">
        <f>IFERROR(IF(VLOOKUP(K23,種目数エラー用!D:E,2,FALSE)=(VLOOKUP(K24,種目数エラー用!D:E,2,FALSE)),1,""),"")</f>
        <v/>
      </c>
    </row>
    <row r="24" spans="1:79" s="1" customFormat="1" ht="18" customHeight="1" thickTop="1" thickBot="1">
      <c r="A24" s="538">
        <v>6</v>
      </c>
      <c r="B24" s="540" t="s">
        <v>1176</v>
      </c>
      <c r="C24" s="542"/>
      <c r="D24" s="544" t="str">
        <f>IF(C24&gt;0,VLOOKUP(C24,女子登録情報!$A$1:$H$2000,3,0),"")</f>
        <v/>
      </c>
      <c r="E24" s="544" t="str">
        <f>IF(C24&gt;0,VLOOKUP(C24,女子登録情報!$A$1:$H$2000,4,0),"")</f>
        <v/>
      </c>
      <c r="F24" s="469" t="str">
        <f>IF(C24&gt;0,VLOOKUP(C24,女子登録情報!$A$1:$H$1688,7,0),"")</f>
        <v/>
      </c>
      <c r="G24" s="335" t="str">
        <f>IF(C24&gt;0,VLOOKUP(C24,女子登録情報!$A$1:$H$2000,8,0),"")</f>
        <v/>
      </c>
      <c r="H24" s="526" t="e">
        <f>IF(G25&gt;0,VLOOKUP(G25,女子登録情報!$M$2:$N$49,2,0),"")</f>
        <v>#N/A</v>
      </c>
      <c r="I24" s="526" t="str">
        <f t="shared" ref="I24" si="43">IF(C24&gt;0,TEXT(C24,"100000000"),"000000000")</f>
        <v>000000000</v>
      </c>
      <c r="J24" s="324" t="s">
        <v>24</v>
      </c>
      <c r="K24" s="323"/>
      <c r="L24" s="284" t="str">
        <f>IF(K24&gt;0,VLOOKUP(K24,女子登録情報!$J$66:$K$86,2,0),"")</f>
        <v/>
      </c>
      <c r="M24" s="324" t="s">
        <v>27</v>
      </c>
      <c r="N24" s="275"/>
      <c r="O24" s="59" t="str">
        <f t="shared" si="23"/>
        <v/>
      </c>
      <c r="P24" s="316" t="str">
        <f t="shared" si="1"/>
        <v/>
      </c>
      <c r="Q24" s="209"/>
      <c r="R24" s="528"/>
      <c r="S24" s="529"/>
      <c r="T24" s="530"/>
      <c r="U24" s="531"/>
      <c r="V24" s="533"/>
      <c r="W24" s="339"/>
      <c r="X24" s="84">
        <f t="shared" si="2"/>
        <v>0</v>
      </c>
      <c r="Z24" s="97">
        <f t="shared" si="3"/>
        <v>0</v>
      </c>
      <c r="AA24" s="523" t="str">
        <f>IF(C24="","",C24)</f>
        <v/>
      </c>
      <c r="AB24" s="84" t="str">
        <f t="shared" si="4"/>
        <v/>
      </c>
      <c r="AC24" s="84" t="str">
        <f t="shared" si="5"/>
        <v/>
      </c>
      <c r="AD24" s="84" t="str">
        <f t="shared" si="6"/>
        <v/>
      </c>
      <c r="AE24" s="84" t="str">
        <f t="shared" si="7"/>
        <v/>
      </c>
      <c r="AF24" s="100">
        <f t="shared" si="24"/>
        <v>0</v>
      </c>
      <c r="AG24" s="100" t="str">
        <f>IF(D24="","",D24)</f>
        <v/>
      </c>
      <c r="AH24" s="84" t="str">
        <f t="shared" si="8"/>
        <v/>
      </c>
      <c r="AI24" s="84" t="str">
        <f t="shared" si="9"/>
        <v/>
      </c>
      <c r="AJ24" s="104" t="str">
        <f t="shared" si="10"/>
        <v/>
      </c>
      <c r="AK24" s="93">
        <f t="shared" si="25"/>
        <v>0</v>
      </c>
      <c r="AL24" s="93">
        <f>IFERROR(IF(C24="",0,IF(COUNTIF($C$14:C24,C24)&gt;1,1,0)),"")</f>
        <v>0</v>
      </c>
      <c r="AN24" s="93">
        <f t="shared" si="11"/>
        <v>0</v>
      </c>
      <c r="AO24" s="93" t="str">
        <f t="shared" si="26"/>
        <v>00000</v>
      </c>
      <c r="AP24" s="109" t="str">
        <f t="shared" si="27"/>
        <v>0秒0</v>
      </c>
      <c r="AQ24" s="110">
        <f t="shared" si="12"/>
        <v>0</v>
      </c>
      <c r="AR24" s="110" t="str">
        <f t="shared" si="13"/>
        <v>0</v>
      </c>
      <c r="AS24" s="110" t="str">
        <f t="shared" si="14"/>
        <v>0</v>
      </c>
      <c r="AT24" s="110" t="str">
        <f t="shared" si="15"/>
        <v>0m</v>
      </c>
      <c r="AU24" s="110" t="str">
        <f t="shared" si="16"/>
        <v>点</v>
      </c>
      <c r="AV24" s="93">
        <f t="shared" si="17"/>
        <v>0</v>
      </c>
      <c r="AW24" s="83" t="str">
        <f t="shared" si="18"/>
        <v/>
      </c>
      <c r="AX24" s="93">
        <f t="shared" si="19"/>
        <v>0</v>
      </c>
      <c r="AY24" s="93">
        <f t="shared" si="28"/>
        <v>0</v>
      </c>
      <c r="AZ24" s="93">
        <f t="shared" si="29"/>
        <v>0</v>
      </c>
      <c r="BA24" s="503">
        <f>IF(U24="",0,COUNTA($U$14:U25))</f>
        <v>0</v>
      </c>
      <c r="BB24" s="503">
        <f>IF(V24="",0,COUNTA($V$14:V25))</f>
        <v>0</v>
      </c>
      <c r="BC24" s="519" t="e">
        <f>IF(OR($L24="20200",$L25="20200",#REF!="20200"),COUNTIF($L$14:L25,"20200"),0)</f>
        <v>#REF!</v>
      </c>
      <c r="BD24" s="557" t="e">
        <f>IF($BC24=0,0,INDEX($N24:$N25,MATCH("20200",$L24:$L25,0),1))</f>
        <v>#REF!</v>
      </c>
      <c r="BE24" s="84" t="str">
        <f t="shared" si="20"/>
        <v/>
      </c>
      <c r="BF24" s="84" t="str">
        <f t="shared" si="21"/>
        <v/>
      </c>
      <c r="BG24" s="84" t="str">
        <f t="shared" si="22"/>
        <v/>
      </c>
      <c r="BH24" s="124" t="str">
        <f>IF(K24="","",COUNTIF($BG$14:BG24,BG24))</f>
        <v/>
      </c>
      <c r="BI24" s="1" t="str">
        <f t="shared" si="30"/>
        <v/>
      </c>
      <c r="BJ24" s="523" t="str">
        <f>IF(D24="","",COUNTIF($AG$14:AG24,AG24))</f>
        <v/>
      </c>
      <c r="BK24" s="523">
        <f t="shared" ref="BK24" si="44">IF(BJ24=1,BJ24,0)</f>
        <v>0</v>
      </c>
      <c r="BL24" s="523" t="str">
        <f>IF(D24="","",$BP24)</f>
        <v/>
      </c>
      <c r="BM24" s="523" t="str">
        <f>IF(E24="","",$BP24)</f>
        <v/>
      </c>
      <c r="BN24" s="523" t="str">
        <f>IF(G24="","",$BP24)</f>
        <v/>
      </c>
      <c r="BO24" s="524" t="str">
        <f>IFERROR(IF(H24="","",BP24),"")</f>
        <v/>
      </c>
      <c r="BP24" s="523">
        <v>6</v>
      </c>
      <c r="BQ24" s="523">
        <f>IF(C24&gt;0,"",IF(COUNTIF(BL24:BO25,BP24)=4,"",1))</f>
        <v>1</v>
      </c>
      <c r="BT24" s="524" t="str">
        <f>IF(AG24="","",IF(AND(COUNTA(K24:K25)=0,COUNTA(U24:V25)=0),1,""))</f>
        <v/>
      </c>
      <c r="BU24" s="523">
        <f>IF(AND($AG24="",COUNTA(U24)&gt;0),1,0)</f>
        <v>0</v>
      </c>
      <c r="BV24" s="523">
        <f>IF(AND($AG24="",COUNTA(V24)&gt;0),1,0)</f>
        <v>0</v>
      </c>
      <c r="BW24" s="523" t="str">
        <f>D24&amp;"-"&amp;U24</f>
        <v>-</v>
      </c>
      <c r="BX24" s="523" t="str">
        <f>IF(U24="","",COUNTIF($BW$14:BW24,BW24))</f>
        <v/>
      </c>
      <c r="BY24" s="523" t="str">
        <f>D24&amp;"-"&amp;V24</f>
        <v>-</v>
      </c>
      <c r="BZ24" s="523" t="str">
        <f>IF(V24="","",COUNTIF($BY$14:BY24,BY24))</f>
        <v/>
      </c>
      <c r="CA24" s="84" t="str">
        <f>IFERROR(IF(VLOOKUP(K24,種目数エラー用!D:E,2,FALSE)=(VLOOKUP(K25,種目数エラー用!D:E,2,FALSE)),1,""),"")</f>
        <v/>
      </c>
    </row>
    <row r="25" spans="1:79" s="1" customFormat="1" ht="18" customHeight="1" thickBot="1">
      <c r="A25" s="547"/>
      <c r="B25" s="548"/>
      <c r="C25" s="549"/>
      <c r="D25" s="550"/>
      <c r="E25" s="550"/>
      <c r="F25" s="470"/>
      <c r="G25" s="336" t="str">
        <f>IF(C24&gt;0,VLOOKUP(C24,女子登録情報!$A$1:$H$2000,5,0),"")</f>
        <v/>
      </c>
      <c r="H25" s="527"/>
      <c r="I25" s="546"/>
      <c r="J25" s="336" t="s">
        <v>28</v>
      </c>
      <c r="K25" s="337"/>
      <c r="L25" s="284" t="str">
        <f>IF(K25&gt;0,VLOOKUP(K25,女子登録情報!$J$66:$K$86,2,0),"")</f>
        <v/>
      </c>
      <c r="M25" s="336" t="s">
        <v>29</v>
      </c>
      <c r="N25" s="285"/>
      <c r="O25" s="59" t="str">
        <f t="shared" si="23"/>
        <v/>
      </c>
      <c r="P25" s="317" t="str">
        <f t="shared" si="1"/>
        <v/>
      </c>
      <c r="Q25" s="209"/>
      <c r="R25" s="535"/>
      <c r="S25" s="536"/>
      <c r="T25" s="537"/>
      <c r="U25" s="532"/>
      <c r="V25" s="534"/>
      <c r="W25" s="339"/>
      <c r="X25" s="84">
        <f t="shared" si="2"/>
        <v>0</v>
      </c>
      <c r="Z25" s="97">
        <f t="shared" si="3"/>
        <v>0</v>
      </c>
      <c r="AA25" s="523"/>
      <c r="AB25" s="84" t="str">
        <f t="shared" si="4"/>
        <v/>
      </c>
      <c r="AC25" s="84" t="str">
        <f t="shared" si="5"/>
        <v/>
      </c>
      <c r="AD25" s="84" t="str">
        <f t="shared" si="6"/>
        <v/>
      </c>
      <c r="AE25" s="84" t="str">
        <f t="shared" si="7"/>
        <v/>
      </c>
      <c r="AF25" s="100">
        <f t="shared" si="24"/>
        <v>0</v>
      </c>
      <c r="AG25" s="100" t="str">
        <f t="shared" ref="AG25" si="45">AG24</f>
        <v/>
      </c>
      <c r="AH25" s="84" t="str">
        <f t="shared" si="8"/>
        <v/>
      </c>
      <c r="AI25" s="84" t="str">
        <f t="shared" si="9"/>
        <v/>
      </c>
      <c r="AJ25" s="104" t="str">
        <f t="shared" si="10"/>
        <v/>
      </c>
      <c r="AK25" s="93">
        <f t="shared" si="25"/>
        <v>0</v>
      </c>
      <c r="AL25" s="93">
        <f>IFERROR(IF(C25="",0,IF(COUNTIF($C$14:C25,C25)&gt;1,1,0)),"")</f>
        <v>0</v>
      </c>
      <c r="AN25" s="93">
        <f t="shared" si="11"/>
        <v>0</v>
      </c>
      <c r="AO25" s="93" t="str">
        <f t="shared" si="26"/>
        <v>00000</v>
      </c>
      <c r="AP25" s="109" t="str">
        <f t="shared" si="27"/>
        <v>0秒0</v>
      </c>
      <c r="AQ25" s="110">
        <f t="shared" si="12"/>
        <v>0</v>
      </c>
      <c r="AR25" s="110" t="str">
        <f t="shared" si="13"/>
        <v>0</v>
      </c>
      <c r="AS25" s="110" t="str">
        <f t="shared" si="14"/>
        <v>0</v>
      </c>
      <c r="AT25" s="110" t="str">
        <f t="shared" si="15"/>
        <v>0m</v>
      </c>
      <c r="AU25" s="110" t="str">
        <f t="shared" si="16"/>
        <v>点</v>
      </c>
      <c r="AV25" s="93">
        <f t="shared" si="17"/>
        <v>0</v>
      </c>
      <c r="AW25" s="83" t="str">
        <f t="shared" si="18"/>
        <v/>
      </c>
      <c r="AX25" s="93">
        <f t="shared" si="19"/>
        <v>0</v>
      </c>
      <c r="AY25" s="93">
        <f t="shared" si="28"/>
        <v>0</v>
      </c>
      <c r="AZ25" s="93">
        <f t="shared" si="29"/>
        <v>0</v>
      </c>
      <c r="BA25" s="504"/>
      <c r="BB25" s="504"/>
      <c r="BC25" s="520"/>
      <c r="BD25" s="558"/>
      <c r="BE25" s="84" t="str">
        <f t="shared" si="20"/>
        <v/>
      </c>
      <c r="BF25" s="84" t="str">
        <f t="shared" si="21"/>
        <v/>
      </c>
      <c r="BG25" s="84" t="str">
        <f t="shared" si="22"/>
        <v/>
      </c>
      <c r="BH25" s="124" t="str">
        <f>IF(K25="","",COUNTIF($BG$14:BG25,BG25))</f>
        <v/>
      </c>
      <c r="BI25" s="1" t="str">
        <f t="shared" si="30"/>
        <v/>
      </c>
      <c r="BJ25" s="523"/>
      <c r="BK25" s="523"/>
      <c r="BL25" s="523"/>
      <c r="BM25" s="523"/>
      <c r="BN25" s="523"/>
      <c r="BO25" s="525"/>
      <c r="BP25" s="523"/>
      <c r="BQ25" s="523"/>
      <c r="BT25" s="525"/>
      <c r="BU25" s="523"/>
      <c r="BV25" s="523"/>
      <c r="BW25" s="523"/>
      <c r="BX25" s="523"/>
      <c r="BY25" s="523"/>
      <c r="BZ25" s="523"/>
      <c r="CA25" s="84" t="str">
        <f>IFERROR(IF(VLOOKUP(K25,種目数エラー用!D:E,2,FALSE)=(VLOOKUP(K26,種目数エラー用!D:E,2,FALSE)),1,""),"")</f>
        <v/>
      </c>
    </row>
    <row r="26" spans="1:79" s="1" customFormat="1" ht="18" customHeight="1" thickTop="1" thickBot="1">
      <c r="A26" s="538">
        <v>7</v>
      </c>
      <c r="B26" s="540" t="s">
        <v>1176</v>
      </c>
      <c r="C26" s="542"/>
      <c r="D26" s="544" t="str">
        <f>IF(C26&gt;0,VLOOKUP(C26,女子登録情報!$A$1:$H$2000,3,0),"")</f>
        <v/>
      </c>
      <c r="E26" s="544" t="str">
        <f>IF(C26&gt;0,VLOOKUP(C26,女子登録情報!$A$1:$H$2000,4,0),"")</f>
        <v/>
      </c>
      <c r="F26" s="469" t="str">
        <f>IF(C26&gt;0,VLOOKUP(C26,女子登録情報!$A$1:$H$1688,7,0),"")</f>
        <v/>
      </c>
      <c r="G26" s="335" t="str">
        <f>IF(C26&gt;0,VLOOKUP(C26,女子登録情報!$A$1:$H$2000,8,0),"")</f>
        <v/>
      </c>
      <c r="H26" s="526" t="e">
        <f>IF(G27&gt;0,VLOOKUP(G27,女子登録情報!$M$2:$N$49,2,0),"")</f>
        <v>#N/A</v>
      </c>
      <c r="I26" s="526" t="str">
        <f t="shared" ref="I26" si="46">IF(C26&gt;0,TEXT(C26,"100000000"),"000000000")</f>
        <v>000000000</v>
      </c>
      <c r="J26" s="324" t="s">
        <v>24</v>
      </c>
      <c r="K26" s="323"/>
      <c r="L26" s="284" t="str">
        <f>IF(K26&gt;0,VLOOKUP(K26,女子登録情報!$J$66:$K$86,2,0),"")</f>
        <v/>
      </c>
      <c r="M26" s="324" t="s">
        <v>27</v>
      </c>
      <c r="N26" s="275"/>
      <c r="O26" s="59" t="str">
        <f t="shared" si="23"/>
        <v/>
      </c>
      <c r="P26" s="316" t="str">
        <f t="shared" si="1"/>
        <v/>
      </c>
      <c r="Q26" s="209"/>
      <c r="R26" s="528"/>
      <c r="S26" s="529"/>
      <c r="T26" s="530"/>
      <c r="U26" s="531"/>
      <c r="V26" s="533"/>
      <c r="W26" s="339"/>
      <c r="X26" s="84">
        <f t="shared" si="2"/>
        <v>0</v>
      </c>
      <c r="Z26" s="97">
        <f t="shared" si="3"/>
        <v>0</v>
      </c>
      <c r="AA26" s="523" t="str">
        <f>IF(C26="","",C26)</f>
        <v/>
      </c>
      <c r="AB26" s="84" t="str">
        <f t="shared" si="4"/>
        <v/>
      </c>
      <c r="AC26" s="84" t="str">
        <f t="shared" si="5"/>
        <v/>
      </c>
      <c r="AD26" s="84" t="str">
        <f t="shared" si="6"/>
        <v/>
      </c>
      <c r="AE26" s="84" t="str">
        <f t="shared" si="7"/>
        <v/>
      </c>
      <c r="AF26" s="100">
        <f t="shared" si="24"/>
        <v>0</v>
      </c>
      <c r="AG26" s="100" t="str">
        <f>IF(D26="","",D26)</f>
        <v/>
      </c>
      <c r="AH26" s="84" t="str">
        <f t="shared" si="8"/>
        <v/>
      </c>
      <c r="AI26" s="84" t="str">
        <f t="shared" si="9"/>
        <v/>
      </c>
      <c r="AJ26" s="104" t="str">
        <f t="shared" si="10"/>
        <v/>
      </c>
      <c r="AK26" s="93">
        <f t="shared" si="25"/>
        <v>0</v>
      </c>
      <c r="AL26" s="93">
        <f>IFERROR(IF(C26="",0,IF(COUNTIF($C$14:C26,C26)&gt;1,1,0)),"")</f>
        <v>0</v>
      </c>
      <c r="AN26" s="93">
        <f t="shared" si="11"/>
        <v>0</v>
      </c>
      <c r="AO26" s="93" t="str">
        <f t="shared" si="26"/>
        <v>00000</v>
      </c>
      <c r="AP26" s="109" t="str">
        <f t="shared" si="27"/>
        <v>0秒0</v>
      </c>
      <c r="AQ26" s="110">
        <f t="shared" si="12"/>
        <v>0</v>
      </c>
      <c r="AR26" s="110" t="str">
        <f t="shared" si="13"/>
        <v>0</v>
      </c>
      <c r="AS26" s="110" t="str">
        <f t="shared" si="14"/>
        <v>0</v>
      </c>
      <c r="AT26" s="110" t="str">
        <f t="shared" si="15"/>
        <v>0m</v>
      </c>
      <c r="AU26" s="110" t="str">
        <f t="shared" si="16"/>
        <v>点</v>
      </c>
      <c r="AV26" s="93">
        <f t="shared" si="17"/>
        <v>0</v>
      </c>
      <c r="AW26" s="83" t="str">
        <f t="shared" si="18"/>
        <v/>
      </c>
      <c r="AX26" s="93">
        <f t="shared" si="19"/>
        <v>0</v>
      </c>
      <c r="AY26" s="93">
        <f t="shared" si="28"/>
        <v>0</v>
      </c>
      <c r="AZ26" s="93">
        <f t="shared" si="29"/>
        <v>0</v>
      </c>
      <c r="BA26" s="503">
        <f>IF(U26="",0,COUNTA($U$14:U27))</f>
        <v>0</v>
      </c>
      <c r="BB26" s="503">
        <f>IF(V26="",0,COUNTA($V$14:V27))</f>
        <v>0</v>
      </c>
      <c r="BC26" s="519" t="e">
        <f>IF(OR($L26="20200",$L27="20200",#REF!="20200"),COUNTIF($L$14:L27,"20200"),0)</f>
        <v>#REF!</v>
      </c>
      <c r="BD26" s="557" t="e">
        <f>IF($BC26=0,0,INDEX($N26:$N27,MATCH("20200",$L26:$L27,0),1))</f>
        <v>#REF!</v>
      </c>
      <c r="BE26" s="84" t="str">
        <f t="shared" si="20"/>
        <v/>
      </c>
      <c r="BF26" s="84" t="str">
        <f t="shared" si="21"/>
        <v/>
      </c>
      <c r="BG26" s="84" t="str">
        <f t="shared" si="22"/>
        <v/>
      </c>
      <c r="BH26" s="124" t="str">
        <f>IF(K26="","",COUNTIF($BG$14:BG26,BG26))</f>
        <v/>
      </c>
      <c r="BI26" s="1" t="str">
        <f t="shared" si="30"/>
        <v/>
      </c>
      <c r="BJ26" s="523" t="str">
        <f>IF(D26="","",COUNTIF($AG$14:AG26,AG26))</f>
        <v/>
      </c>
      <c r="BK26" s="523">
        <f t="shared" ref="BK26" si="47">IF(BJ26=1,BJ26,0)</f>
        <v>0</v>
      </c>
      <c r="BL26" s="523" t="str">
        <f>IF(D26="","",$BP26)</f>
        <v/>
      </c>
      <c r="BM26" s="523" t="str">
        <f>IF(E26="","",$BP26)</f>
        <v/>
      </c>
      <c r="BN26" s="523" t="str">
        <f>IF(G26="","",$BP26)</f>
        <v/>
      </c>
      <c r="BO26" s="524" t="str">
        <f>IFERROR(IF(H26="","",BP26),"")</f>
        <v/>
      </c>
      <c r="BP26" s="523">
        <v>7</v>
      </c>
      <c r="BQ26" s="523">
        <f>IF(C26&gt;0,"",IF(COUNTIF(BL26:BO27,BP26)=4,"",1))</f>
        <v>1</v>
      </c>
      <c r="BT26" s="524" t="str">
        <f>IF(AG26="","",IF(AND(COUNTA(K26:K27)=0,COUNTA(U26:V27)=0),1,""))</f>
        <v/>
      </c>
      <c r="BU26" s="523">
        <f>IF(AND($AG26="",COUNTA(U26)&gt;0),1,0)</f>
        <v>0</v>
      </c>
      <c r="BV26" s="523">
        <f>IF(AND($AG26="",COUNTA(V26)&gt;0),1,0)</f>
        <v>0</v>
      </c>
      <c r="BW26" s="523" t="str">
        <f>D26&amp;"-"&amp;U26</f>
        <v>-</v>
      </c>
      <c r="BX26" s="523" t="str">
        <f>IF(U26="","",COUNTIF($BW$14:BW26,BW26))</f>
        <v/>
      </c>
      <c r="BY26" s="523" t="str">
        <f>D26&amp;"-"&amp;V26</f>
        <v>-</v>
      </c>
      <c r="BZ26" s="523" t="str">
        <f>IF(V26="","",COUNTIF($BY$14:BY26,BY26))</f>
        <v/>
      </c>
      <c r="CA26" s="84" t="str">
        <f>IFERROR(IF(VLOOKUP(K26,種目数エラー用!D:E,2,FALSE)=(VLOOKUP(K27,種目数エラー用!D:E,2,FALSE)),1,""),"")</f>
        <v/>
      </c>
    </row>
    <row r="27" spans="1:79" s="1" customFormat="1" ht="18" customHeight="1" thickBot="1">
      <c r="A27" s="547"/>
      <c r="B27" s="548"/>
      <c r="C27" s="549"/>
      <c r="D27" s="550"/>
      <c r="E27" s="550"/>
      <c r="F27" s="470"/>
      <c r="G27" s="336" t="str">
        <f>IF(C26&gt;0,VLOOKUP(C26,女子登録情報!$A$1:$H$2000,5,0),"")</f>
        <v/>
      </c>
      <c r="H27" s="527"/>
      <c r="I27" s="546"/>
      <c r="J27" s="336" t="s">
        <v>28</v>
      </c>
      <c r="K27" s="337"/>
      <c r="L27" s="284" t="str">
        <f>IF(K27&gt;0,VLOOKUP(K27,女子登録情報!$J$66:$K$86,2,0),"")</f>
        <v/>
      </c>
      <c r="M27" s="336" t="s">
        <v>29</v>
      </c>
      <c r="N27" s="285"/>
      <c r="O27" s="59" t="str">
        <f t="shared" si="23"/>
        <v/>
      </c>
      <c r="P27" s="317" t="str">
        <f t="shared" si="1"/>
        <v/>
      </c>
      <c r="Q27" s="209"/>
      <c r="R27" s="535"/>
      <c r="S27" s="536"/>
      <c r="T27" s="537"/>
      <c r="U27" s="532"/>
      <c r="V27" s="534"/>
      <c r="W27" s="339"/>
      <c r="X27" s="84">
        <f t="shared" si="2"/>
        <v>0</v>
      </c>
      <c r="Z27" s="97">
        <f t="shared" si="3"/>
        <v>0</v>
      </c>
      <c r="AA27" s="523"/>
      <c r="AB27" s="84" t="str">
        <f t="shared" si="4"/>
        <v/>
      </c>
      <c r="AC27" s="84" t="str">
        <f t="shared" si="5"/>
        <v/>
      </c>
      <c r="AD27" s="84" t="str">
        <f t="shared" si="6"/>
        <v/>
      </c>
      <c r="AE27" s="84" t="str">
        <f t="shared" si="7"/>
        <v/>
      </c>
      <c r="AF27" s="100">
        <f t="shared" si="24"/>
        <v>0</v>
      </c>
      <c r="AG27" s="100" t="str">
        <f t="shared" ref="AG27" si="48">AG26</f>
        <v/>
      </c>
      <c r="AH27" s="84" t="str">
        <f t="shared" si="8"/>
        <v/>
      </c>
      <c r="AI27" s="84" t="str">
        <f t="shared" si="9"/>
        <v/>
      </c>
      <c r="AJ27" s="104" t="str">
        <f t="shared" si="10"/>
        <v/>
      </c>
      <c r="AK27" s="93">
        <f t="shared" si="25"/>
        <v>0</v>
      </c>
      <c r="AL27" s="93">
        <f>IFERROR(IF(C27="",0,IF(COUNTIF($C$14:C27,C27)&gt;1,1,0)),"")</f>
        <v>0</v>
      </c>
      <c r="AN27" s="93">
        <f t="shared" si="11"/>
        <v>0</v>
      </c>
      <c r="AO27" s="93" t="str">
        <f t="shared" si="26"/>
        <v>00000</v>
      </c>
      <c r="AP27" s="109" t="str">
        <f t="shared" si="27"/>
        <v>0秒0</v>
      </c>
      <c r="AQ27" s="110">
        <f t="shared" si="12"/>
        <v>0</v>
      </c>
      <c r="AR27" s="110" t="str">
        <f t="shared" si="13"/>
        <v>0</v>
      </c>
      <c r="AS27" s="110" t="str">
        <f t="shared" si="14"/>
        <v>0</v>
      </c>
      <c r="AT27" s="110" t="str">
        <f t="shared" si="15"/>
        <v>0m</v>
      </c>
      <c r="AU27" s="110" t="str">
        <f t="shared" si="16"/>
        <v>点</v>
      </c>
      <c r="AV27" s="93">
        <f t="shared" si="17"/>
        <v>0</v>
      </c>
      <c r="AW27" s="83" t="str">
        <f t="shared" si="18"/>
        <v/>
      </c>
      <c r="AX27" s="93">
        <f t="shared" si="19"/>
        <v>0</v>
      </c>
      <c r="AY27" s="93">
        <f t="shared" si="28"/>
        <v>0</v>
      </c>
      <c r="AZ27" s="93">
        <f t="shared" si="29"/>
        <v>0</v>
      </c>
      <c r="BA27" s="504"/>
      <c r="BB27" s="504"/>
      <c r="BC27" s="520"/>
      <c r="BD27" s="558"/>
      <c r="BE27" s="84" t="str">
        <f t="shared" si="20"/>
        <v/>
      </c>
      <c r="BF27" s="84" t="str">
        <f t="shared" si="21"/>
        <v/>
      </c>
      <c r="BG27" s="84" t="str">
        <f t="shared" si="22"/>
        <v/>
      </c>
      <c r="BH27" s="124" t="str">
        <f>IF(K27="","",COUNTIF($BG$14:BG27,BG27))</f>
        <v/>
      </c>
      <c r="BI27" s="1" t="str">
        <f t="shared" si="30"/>
        <v/>
      </c>
      <c r="BJ27" s="523"/>
      <c r="BK27" s="523"/>
      <c r="BL27" s="523"/>
      <c r="BM27" s="523"/>
      <c r="BN27" s="523"/>
      <c r="BO27" s="525"/>
      <c r="BP27" s="523"/>
      <c r="BQ27" s="523"/>
      <c r="BT27" s="525"/>
      <c r="BU27" s="523"/>
      <c r="BV27" s="523"/>
      <c r="BW27" s="523"/>
      <c r="BX27" s="523"/>
      <c r="BY27" s="523"/>
      <c r="BZ27" s="523"/>
      <c r="CA27" s="84" t="str">
        <f>IFERROR(IF(VLOOKUP(K27,種目数エラー用!D:E,2,FALSE)=(VLOOKUP(K28,種目数エラー用!D:E,2,FALSE)),1,""),"")</f>
        <v/>
      </c>
    </row>
    <row r="28" spans="1:79" s="1" customFormat="1" ht="18" customHeight="1" thickTop="1" thickBot="1">
      <c r="A28" s="538">
        <v>8</v>
      </c>
      <c r="B28" s="540" t="s">
        <v>1176</v>
      </c>
      <c r="C28" s="542"/>
      <c r="D28" s="544" t="str">
        <f>IF(C28&gt;0,VLOOKUP(C28,女子登録情報!$A$1:$H$2000,3,0),"")</f>
        <v/>
      </c>
      <c r="E28" s="544" t="str">
        <f>IF(C28&gt;0,VLOOKUP(C28,女子登録情報!$A$1:$H$2000,4,0),"")</f>
        <v/>
      </c>
      <c r="F28" s="469" t="str">
        <f>IF(C28&gt;0,VLOOKUP(C28,女子登録情報!$A$1:$H$1688,7,0),"")</f>
        <v/>
      </c>
      <c r="G28" s="335" t="str">
        <f>IF(C28&gt;0,VLOOKUP(C28,女子登録情報!$A$1:$H$2000,8,0),"")</f>
        <v/>
      </c>
      <c r="H28" s="526" t="e">
        <f>IF(G29&gt;0,VLOOKUP(G29,女子登録情報!$M$2:$N$49,2,0),"")</f>
        <v>#N/A</v>
      </c>
      <c r="I28" s="526" t="str">
        <f t="shared" ref="I28" si="49">IF(C28&gt;0,TEXT(C28,"100000000"),"000000000")</f>
        <v>000000000</v>
      </c>
      <c r="J28" s="324" t="s">
        <v>24</v>
      </c>
      <c r="K28" s="323"/>
      <c r="L28" s="284" t="str">
        <f>IF(K28&gt;0,VLOOKUP(K28,女子登録情報!$J$66:$K$86,2,0),"")</f>
        <v/>
      </c>
      <c r="M28" s="324" t="s">
        <v>27</v>
      </c>
      <c r="N28" s="275"/>
      <c r="O28" s="59" t="str">
        <f t="shared" si="23"/>
        <v/>
      </c>
      <c r="P28" s="316" t="str">
        <f t="shared" si="1"/>
        <v/>
      </c>
      <c r="Q28" s="209"/>
      <c r="R28" s="528"/>
      <c r="S28" s="529"/>
      <c r="T28" s="530"/>
      <c r="U28" s="531"/>
      <c r="V28" s="533"/>
      <c r="W28" s="339"/>
      <c r="X28" s="84">
        <f t="shared" si="2"/>
        <v>0</v>
      </c>
      <c r="Z28" s="97">
        <f t="shared" si="3"/>
        <v>0</v>
      </c>
      <c r="AA28" s="523" t="str">
        <f>IF(C28="","",C28)</f>
        <v/>
      </c>
      <c r="AB28" s="84" t="str">
        <f t="shared" si="4"/>
        <v/>
      </c>
      <c r="AC28" s="84" t="str">
        <f t="shared" si="5"/>
        <v/>
      </c>
      <c r="AD28" s="84" t="str">
        <f t="shared" si="6"/>
        <v/>
      </c>
      <c r="AE28" s="84" t="str">
        <f t="shared" si="7"/>
        <v/>
      </c>
      <c r="AF28" s="100">
        <f t="shared" si="24"/>
        <v>0</v>
      </c>
      <c r="AG28" s="100" t="str">
        <f>IF(D28="","",D28)</f>
        <v/>
      </c>
      <c r="AH28" s="84" t="str">
        <f t="shared" si="8"/>
        <v/>
      </c>
      <c r="AI28" s="84" t="str">
        <f t="shared" si="9"/>
        <v/>
      </c>
      <c r="AJ28" s="104" t="str">
        <f t="shared" si="10"/>
        <v/>
      </c>
      <c r="AK28" s="93">
        <f t="shared" si="25"/>
        <v>0</v>
      </c>
      <c r="AL28" s="93">
        <f>IFERROR(IF(C28="",0,IF(COUNTIF($C$14:C28,C28)&gt;1,1,0)),"")</f>
        <v>0</v>
      </c>
      <c r="AN28" s="93">
        <f t="shared" si="11"/>
        <v>0</v>
      </c>
      <c r="AO28" s="93" t="str">
        <f t="shared" si="26"/>
        <v>00000</v>
      </c>
      <c r="AP28" s="109" t="str">
        <f t="shared" si="27"/>
        <v>0秒0</v>
      </c>
      <c r="AQ28" s="110">
        <f t="shared" si="12"/>
        <v>0</v>
      </c>
      <c r="AR28" s="110" t="str">
        <f t="shared" si="13"/>
        <v>0</v>
      </c>
      <c r="AS28" s="110" t="str">
        <f t="shared" si="14"/>
        <v>0</v>
      </c>
      <c r="AT28" s="110" t="str">
        <f t="shared" si="15"/>
        <v>0m</v>
      </c>
      <c r="AU28" s="110" t="str">
        <f t="shared" si="16"/>
        <v>点</v>
      </c>
      <c r="AV28" s="93">
        <f t="shared" si="17"/>
        <v>0</v>
      </c>
      <c r="AW28" s="83" t="str">
        <f t="shared" si="18"/>
        <v/>
      </c>
      <c r="AX28" s="93">
        <f t="shared" si="19"/>
        <v>0</v>
      </c>
      <c r="AY28" s="93">
        <f t="shared" si="28"/>
        <v>0</v>
      </c>
      <c r="AZ28" s="93">
        <f t="shared" si="29"/>
        <v>0</v>
      </c>
      <c r="BA28" s="503">
        <f>IF(U28="",0,COUNTA($U$14:U29))</f>
        <v>0</v>
      </c>
      <c r="BB28" s="503">
        <f>IF(V28="",0,COUNTA($V$14:V29))</f>
        <v>0</v>
      </c>
      <c r="BC28" s="519" t="e">
        <f>IF(OR($L28="20200",$L29="20200",#REF!="20200"),COUNTIF($L$14:L29,"20200"),0)</f>
        <v>#REF!</v>
      </c>
      <c r="BD28" s="557" t="e">
        <f>IF($BC28=0,0,INDEX($N28:$N29,MATCH("20200",$L28:$L29,0),1))</f>
        <v>#REF!</v>
      </c>
      <c r="BE28" s="84" t="str">
        <f t="shared" si="20"/>
        <v/>
      </c>
      <c r="BF28" s="84" t="str">
        <f t="shared" si="21"/>
        <v/>
      </c>
      <c r="BG28" s="84" t="str">
        <f t="shared" si="22"/>
        <v/>
      </c>
      <c r="BH28" s="124" t="str">
        <f>IF(K28="","",COUNTIF($BG$14:BG28,BG28))</f>
        <v/>
      </c>
      <c r="BI28" s="1" t="str">
        <f t="shared" si="30"/>
        <v/>
      </c>
      <c r="BJ28" s="523" t="str">
        <f>IF(D28="","",COUNTIF($AG$14:AG28,AG28))</f>
        <v/>
      </c>
      <c r="BK28" s="523">
        <f t="shared" ref="BK28" si="50">IF(BJ28=1,BJ28,0)</f>
        <v>0</v>
      </c>
      <c r="BL28" s="523" t="str">
        <f>IF(D28="","",$BP28)</f>
        <v/>
      </c>
      <c r="BM28" s="523" t="str">
        <f>IF(E28="","",$BP28)</f>
        <v/>
      </c>
      <c r="BN28" s="523" t="str">
        <f>IF(G28="","",$BP28)</f>
        <v/>
      </c>
      <c r="BO28" s="524" t="str">
        <f>IFERROR(IF(H28="","",BP28),"")</f>
        <v/>
      </c>
      <c r="BP28" s="523">
        <v>8</v>
      </c>
      <c r="BQ28" s="523">
        <f>IF(C28&gt;0,"",IF(COUNTIF(BL28:BO29,BP28)=4,"",1))</f>
        <v>1</v>
      </c>
      <c r="BT28" s="524" t="str">
        <f>IF(AG28="","",IF(AND(COUNTA(K28:K29)=0,COUNTA(U28:V29)=0),1,""))</f>
        <v/>
      </c>
      <c r="BU28" s="523">
        <f>IF(AND($AG28="",COUNTA(U28)&gt;0),1,0)</f>
        <v>0</v>
      </c>
      <c r="BV28" s="523">
        <f>IF(AND($AG28="",COUNTA(V28)&gt;0),1,0)</f>
        <v>0</v>
      </c>
      <c r="BW28" s="523" t="str">
        <f>D28&amp;"-"&amp;U28</f>
        <v>-</v>
      </c>
      <c r="BX28" s="523" t="str">
        <f>IF(U28="","",COUNTIF($BW$14:BW28,BW28))</f>
        <v/>
      </c>
      <c r="BY28" s="523" t="str">
        <f>D28&amp;"-"&amp;V28</f>
        <v>-</v>
      </c>
      <c r="BZ28" s="523" t="str">
        <f>IF(V28="","",COUNTIF($BY$14:BY28,BY28))</f>
        <v/>
      </c>
      <c r="CA28" s="84" t="str">
        <f>IFERROR(IF(VLOOKUP(K28,種目数エラー用!D:E,2,FALSE)=(VLOOKUP(K29,種目数エラー用!D:E,2,FALSE)),1,""),"")</f>
        <v/>
      </c>
    </row>
    <row r="29" spans="1:79" s="1" customFormat="1" ht="18" customHeight="1" thickBot="1">
      <c r="A29" s="547"/>
      <c r="B29" s="548"/>
      <c r="C29" s="549"/>
      <c r="D29" s="550"/>
      <c r="E29" s="550"/>
      <c r="F29" s="470"/>
      <c r="G29" s="336" t="str">
        <f>IF(C28&gt;0,VLOOKUP(C28,女子登録情報!$A$1:$H$2000,5,0),"")</f>
        <v/>
      </c>
      <c r="H29" s="527"/>
      <c r="I29" s="546"/>
      <c r="J29" s="336" t="s">
        <v>28</v>
      </c>
      <c r="K29" s="337"/>
      <c r="L29" s="284" t="str">
        <f>IF(K29&gt;0,VLOOKUP(K29,女子登録情報!$J$66:$K$86,2,0),"")</f>
        <v/>
      </c>
      <c r="M29" s="336" t="s">
        <v>29</v>
      </c>
      <c r="N29" s="285"/>
      <c r="O29" s="59" t="str">
        <f t="shared" si="23"/>
        <v/>
      </c>
      <c r="P29" s="317" t="str">
        <f t="shared" si="1"/>
        <v/>
      </c>
      <c r="Q29" s="209"/>
      <c r="R29" s="535"/>
      <c r="S29" s="536"/>
      <c r="T29" s="537"/>
      <c r="U29" s="532"/>
      <c r="V29" s="534"/>
      <c r="W29" s="339"/>
      <c r="X29" s="84">
        <f t="shared" si="2"/>
        <v>0</v>
      </c>
      <c r="Z29" s="97">
        <f t="shared" si="3"/>
        <v>0</v>
      </c>
      <c r="AA29" s="523"/>
      <c r="AB29" s="84" t="str">
        <f t="shared" si="4"/>
        <v/>
      </c>
      <c r="AC29" s="84" t="str">
        <f t="shared" si="5"/>
        <v/>
      </c>
      <c r="AD29" s="84" t="str">
        <f t="shared" si="6"/>
        <v/>
      </c>
      <c r="AE29" s="84" t="str">
        <f t="shared" si="7"/>
        <v/>
      </c>
      <c r="AF29" s="100">
        <f t="shared" si="24"/>
        <v>0</v>
      </c>
      <c r="AG29" s="100" t="str">
        <f t="shared" ref="AG29" si="51">AG28</f>
        <v/>
      </c>
      <c r="AH29" s="84" t="str">
        <f t="shared" si="8"/>
        <v/>
      </c>
      <c r="AI29" s="84" t="str">
        <f t="shared" si="9"/>
        <v/>
      </c>
      <c r="AJ29" s="104" t="str">
        <f t="shared" si="10"/>
        <v/>
      </c>
      <c r="AK29" s="93">
        <f t="shared" si="25"/>
        <v>0</v>
      </c>
      <c r="AL29" s="93">
        <f>IFERROR(IF(C29="",0,IF(COUNTIF($C$14:C29,C29)&gt;1,1,0)),"")</f>
        <v>0</v>
      </c>
      <c r="AN29" s="93">
        <f t="shared" si="11"/>
        <v>0</v>
      </c>
      <c r="AO29" s="93" t="str">
        <f t="shared" si="26"/>
        <v>00000</v>
      </c>
      <c r="AP29" s="109" t="str">
        <f t="shared" si="27"/>
        <v>0秒0</v>
      </c>
      <c r="AQ29" s="110">
        <f t="shared" si="12"/>
        <v>0</v>
      </c>
      <c r="AR29" s="110" t="str">
        <f t="shared" si="13"/>
        <v>0</v>
      </c>
      <c r="AS29" s="110" t="str">
        <f t="shared" si="14"/>
        <v>0</v>
      </c>
      <c r="AT29" s="110" t="str">
        <f t="shared" si="15"/>
        <v>0m</v>
      </c>
      <c r="AU29" s="110" t="str">
        <f t="shared" si="16"/>
        <v>点</v>
      </c>
      <c r="AV29" s="93">
        <f t="shared" si="17"/>
        <v>0</v>
      </c>
      <c r="AW29" s="83" t="str">
        <f t="shared" si="18"/>
        <v/>
      </c>
      <c r="AX29" s="93">
        <f t="shared" si="19"/>
        <v>0</v>
      </c>
      <c r="AY29" s="93">
        <f t="shared" si="28"/>
        <v>0</v>
      </c>
      <c r="AZ29" s="93">
        <f t="shared" si="29"/>
        <v>0</v>
      </c>
      <c r="BA29" s="504"/>
      <c r="BB29" s="504"/>
      <c r="BC29" s="520"/>
      <c r="BD29" s="558"/>
      <c r="BE29" s="84" t="str">
        <f t="shared" si="20"/>
        <v/>
      </c>
      <c r="BF29" s="84" t="str">
        <f t="shared" si="21"/>
        <v/>
      </c>
      <c r="BG29" s="84" t="str">
        <f t="shared" si="22"/>
        <v/>
      </c>
      <c r="BH29" s="124" t="str">
        <f>IF(K29="","",COUNTIF($BG$14:BG29,BG29))</f>
        <v/>
      </c>
      <c r="BI29" s="1" t="str">
        <f t="shared" si="30"/>
        <v/>
      </c>
      <c r="BJ29" s="523"/>
      <c r="BK29" s="523"/>
      <c r="BL29" s="523"/>
      <c r="BM29" s="523"/>
      <c r="BN29" s="523"/>
      <c r="BO29" s="525"/>
      <c r="BP29" s="523"/>
      <c r="BQ29" s="523"/>
      <c r="BT29" s="525"/>
      <c r="BU29" s="523"/>
      <c r="BV29" s="523"/>
      <c r="BW29" s="523"/>
      <c r="BX29" s="523"/>
      <c r="BY29" s="523"/>
      <c r="BZ29" s="523"/>
      <c r="CA29" s="84" t="str">
        <f>IFERROR(IF(VLOOKUP(K29,種目数エラー用!D:E,2,FALSE)=(VLOOKUP(K30,種目数エラー用!D:E,2,FALSE)),1,""),"")</f>
        <v/>
      </c>
    </row>
    <row r="30" spans="1:79" s="1" customFormat="1" ht="18" customHeight="1" thickTop="1" thickBot="1">
      <c r="A30" s="538">
        <v>9</v>
      </c>
      <c r="B30" s="540" t="s">
        <v>1176</v>
      </c>
      <c r="C30" s="542"/>
      <c r="D30" s="544" t="str">
        <f>IF(C30&gt;0,VLOOKUP(C30,女子登録情報!$A$1:$H$2000,3,0),"")</f>
        <v/>
      </c>
      <c r="E30" s="544" t="str">
        <f>IF(C30&gt;0,VLOOKUP(C30,女子登録情報!$A$1:$H$2000,4,0),"")</f>
        <v/>
      </c>
      <c r="F30" s="469" t="str">
        <f>IF(C30&gt;0,VLOOKUP(C30,女子登録情報!$A$1:$H$1688,7,0),"")</f>
        <v/>
      </c>
      <c r="G30" s="335" t="str">
        <f>IF(C30&gt;0,VLOOKUP(C30,女子登録情報!$A$1:$H$2000,8,0),"")</f>
        <v/>
      </c>
      <c r="H30" s="526" t="e">
        <f>IF(G31&gt;0,VLOOKUP(G31,女子登録情報!$M$2:$N$49,2,0),"")</f>
        <v>#N/A</v>
      </c>
      <c r="I30" s="526" t="str">
        <f t="shared" ref="I30" si="52">IF(C30&gt;0,TEXT(C30,"100000000"),"000000000")</f>
        <v>000000000</v>
      </c>
      <c r="J30" s="324" t="s">
        <v>24</v>
      </c>
      <c r="K30" s="323"/>
      <c r="L30" s="284" t="str">
        <f>IF(K30&gt;0,VLOOKUP(K30,女子登録情報!$J$66:$K$86,2,0),"")</f>
        <v/>
      </c>
      <c r="M30" s="324" t="s">
        <v>27</v>
      </c>
      <c r="N30" s="275"/>
      <c r="O30" s="59" t="str">
        <f t="shared" si="23"/>
        <v/>
      </c>
      <c r="P30" s="316" t="str">
        <f t="shared" si="1"/>
        <v/>
      </c>
      <c r="Q30" s="209"/>
      <c r="R30" s="528"/>
      <c r="S30" s="529"/>
      <c r="T30" s="530"/>
      <c r="U30" s="531"/>
      <c r="V30" s="533"/>
      <c r="W30" s="339"/>
      <c r="X30" s="84">
        <f t="shared" si="2"/>
        <v>0</v>
      </c>
      <c r="Z30" s="97">
        <f t="shared" si="3"/>
        <v>0</v>
      </c>
      <c r="AA30" s="523" t="str">
        <f>IF(C30="","",C30)</f>
        <v/>
      </c>
      <c r="AB30" s="84" t="str">
        <f t="shared" si="4"/>
        <v/>
      </c>
      <c r="AC30" s="84" t="str">
        <f t="shared" si="5"/>
        <v/>
      </c>
      <c r="AD30" s="84" t="str">
        <f t="shared" si="6"/>
        <v/>
      </c>
      <c r="AE30" s="84" t="str">
        <f t="shared" si="7"/>
        <v/>
      </c>
      <c r="AF30" s="100">
        <f t="shared" si="24"/>
        <v>0</v>
      </c>
      <c r="AG30" s="100" t="str">
        <f>IF(D30="","",D30)</f>
        <v/>
      </c>
      <c r="AH30" s="84" t="str">
        <f t="shared" si="8"/>
        <v/>
      </c>
      <c r="AI30" s="84" t="str">
        <f t="shared" si="9"/>
        <v/>
      </c>
      <c r="AJ30" s="104" t="str">
        <f t="shared" si="10"/>
        <v/>
      </c>
      <c r="AK30" s="93">
        <f t="shared" si="25"/>
        <v>0</v>
      </c>
      <c r="AL30" s="93">
        <f>IFERROR(IF(C30="",0,IF(COUNTIF($C$14:C30,C30)&gt;1,1,0)),"")</f>
        <v>0</v>
      </c>
      <c r="AN30" s="93">
        <f t="shared" si="11"/>
        <v>0</v>
      </c>
      <c r="AO30" s="93" t="str">
        <f t="shared" si="26"/>
        <v>00000</v>
      </c>
      <c r="AP30" s="109" t="str">
        <f t="shared" si="27"/>
        <v>0秒0</v>
      </c>
      <c r="AQ30" s="110">
        <f t="shared" si="12"/>
        <v>0</v>
      </c>
      <c r="AR30" s="110" t="str">
        <f t="shared" si="13"/>
        <v>0</v>
      </c>
      <c r="AS30" s="110" t="str">
        <f t="shared" si="14"/>
        <v>0</v>
      </c>
      <c r="AT30" s="110" t="str">
        <f t="shared" si="15"/>
        <v>0m</v>
      </c>
      <c r="AU30" s="110" t="str">
        <f t="shared" si="16"/>
        <v>点</v>
      </c>
      <c r="AV30" s="93">
        <f t="shared" si="17"/>
        <v>0</v>
      </c>
      <c r="AW30" s="83" t="str">
        <f t="shared" si="18"/>
        <v/>
      </c>
      <c r="AX30" s="93">
        <f t="shared" si="19"/>
        <v>0</v>
      </c>
      <c r="AY30" s="93">
        <f t="shared" si="28"/>
        <v>0</v>
      </c>
      <c r="AZ30" s="93">
        <f t="shared" si="29"/>
        <v>0</v>
      </c>
      <c r="BA30" s="503">
        <f>IF(U30="",0,COUNTA($U$14:U31))</f>
        <v>0</v>
      </c>
      <c r="BB30" s="503">
        <f>IF(V30="",0,COUNTA($V$14:V31))</f>
        <v>0</v>
      </c>
      <c r="BC30" s="519" t="e">
        <f>IF(OR($L30="20200",$L31="20200",#REF!="20200"),COUNTIF($L$14:L31,"20200"),0)</f>
        <v>#REF!</v>
      </c>
      <c r="BD30" s="557" t="e">
        <f>IF($BC30=0,0,INDEX($N30:$N31,MATCH("20200",$L30:$L31,0),1))</f>
        <v>#REF!</v>
      </c>
      <c r="BE30" s="84" t="str">
        <f t="shared" si="20"/>
        <v/>
      </c>
      <c r="BF30" s="84" t="str">
        <f t="shared" si="21"/>
        <v/>
      </c>
      <c r="BG30" s="84" t="str">
        <f t="shared" si="22"/>
        <v/>
      </c>
      <c r="BH30" s="124" t="str">
        <f>IF(K30="","",COUNTIF($BG$14:BG30,BG30))</f>
        <v/>
      </c>
      <c r="BI30" s="1" t="str">
        <f t="shared" si="30"/>
        <v/>
      </c>
      <c r="BJ30" s="523" t="str">
        <f>IF(D30="","",COUNTIF($AG$14:AG30,AG30))</f>
        <v/>
      </c>
      <c r="BK30" s="523">
        <f t="shared" ref="BK30" si="53">IF(BJ30=1,BJ30,0)</f>
        <v>0</v>
      </c>
      <c r="BL30" s="523" t="str">
        <f>IF(D30="","",$BP30)</f>
        <v/>
      </c>
      <c r="BM30" s="523" t="str">
        <f>IF(E30="","",$BP30)</f>
        <v/>
      </c>
      <c r="BN30" s="523" t="str">
        <f>IF(G30="","",$BP30)</f>
        <v/>
      </c>
      <c r="BO30" s="524" t="str">
        <f>IFERROR(IF(H30="","",BP30),"")</f>
        <v/>
      </c>
      <c r="BP30" s="523">
        <v>9</v>
      </c>
      <c r="BQ30" s="523">
        <f>IF(C30&gt;0,"",IF(COUNTIF(BL30:BO31,BP30)=4,"",1))</f>
        <v>1</v>
      </c>
      <c r="BT30" s="524" t="str">
        <f>IF(AG30="","",IF(AND(COUNTA(K30:K31)=0,COUNTA(U30:V31)=0),1,""))</f>
        <v/>
      </c>
      <c r="BU30" s="523">
        <f>IF(AND($AG30="",COUNTA(U30)&gt;0),1,0)</f>
        <v>0</v>
      </c>
      <c r="BV30" s="523">
        <f>IF(AND($AG30="",COUNTA(V30)&gt;0),1,0)</f>
        <v>0</v>
      </c>
      <c r="BW30" s="523" t="str">
        <f>D30&amp;"-"&amp;U30</f>
        <v>-</v>
      </c>
      <c r="BX30" s="523" t="str">
        <f>IF(U30="","",COUNTIF($BW$14:BW30,BW30))</f>
        <v/>
      </c>
      <c r="BY30" s="523" t="str">
        <f>D30&amp;"-"&amp;V30</f>
        <v>-</v>
      </c>
      <c r="BZ30" s="523" t="str">
        <f>IF(V30="","",COUNTIF($BY$14:BY30,BY30))</f>
        <v/>
      </c>
      <c r="CA30" s="84" t="str">
        <f>IFERROR(IF(VLOOKUP(K30,種目数エラー用!D:E,2,FALSE)=(VLOOKUP(K31,種目数エラー用!D:E,2,FALSE)),1,""),"")</f>
        <v/>
      </c>
    </row>
    <row r="31" spans="1:79" s="1" customFormat="1" ht="18" customHeight="1" thickBot="1">
      <c r="A31" s="547"/>
      <c r="B31" s="548"/>
      <c r="C31" s="549"/>
      <c r="D31" s="550"/>
      <c r="E31" s="550"/>
      <c r="F31" s="470"/>
      <c r="G31" s="336" t="str">
        <f>IF(C30&gt;0,VLOOKUP(C30,女子登録情報!$A$1:$H$2000,5,0),"")</f>
        <v/>
      </c>
      <c r="H31" s="527"/>
      <c r="I31" s="546"/>
      <c r="J31" s="336" t="s">
        <v>28</v>
      </c>
      <c r="K31" s="337"/>
      <c r="L31" s="284" t="str">
        <f>IF(K31&gt;0,VLOOKUP(K31,女子登録情報!$J$66:$K$86,2,0),"")</f>
        <v/>
      </c>
      <c r="M31" s="336" t="s">
        <v>29</v>
      </c>
      <c r="N31" s="285"/>
      <c r="O31" s="59" t="str">
        <f t="shared" si="23"/>
        <v/>
      </c>
      <c r="P31" s="317" t="str">
        <f t="shared" si="1"/>
        <v/>
      </c>
      <c r="Q31" s="209"/>
      <c r="R31" s="535"/>
      <c r="S31" s="536"/>
      <c r="T31" s="537"/>
      <c r="U31" s="532"/>
      <c r="V31" s="534"/>
      <c r="W31" s="339"/>
      <c r="X31" s="84">
        <f t="shared" si="2"/>
        <v>0</v>
      </c>
      <c r="Z31" s="97">
        <f t="shared" si="3"/>
        <v>0</v>
      </c>
      <c r="AA31" s="523"/>
      <c r="AB31" s="84" t="str">
        <f t="shared" si="4"/>
        <v/>
      </c>
      <c r="AC31" s="84" t="str">
        <f t="shared" si="5"/>
        <v/>
      </c>
      <c r="AD31" s="84" t="str">
        <f t="shared" si="6"/>
        <v/>
      </c>
      <c r="AE31" s="84" t="str">
        <f t="shared" si="7"/>
        <v/>
      </c>
      <c r="AF31" s="100">
        <f t="shared" si="24"/>
        <v>0</v>
      </c>
      <c r="AG31" s="100" t="str">
        <f t="shared" ref="AG31" si="54">AG30</f>
        <v/>
      </c>
      <c r="AH31" s="84" t="str">
        <f t="shared" si="8"/>
        <v/>
      </c>
      <c r="AI31" s="84" t="str">
        <f t="shared" si="9"/>
        <v/>
      </c>
      <c r="AJ31" s="104" t="str">
        <f t="shared" si="10"/>
        <v/>
      </c>
      <c r="AK31" s="93">
        <f t="shared" si="25"/>
        <v>0</v>
      </c>
      <c r="AL31" s="93">
        <f>IFERROR(IF(C31="",0,IF(COUNTIF($C$14:C31,C31)&gt;1,1,0)),"")</f>
        <v>0</v>
      </c>
      <c r="AN31" s="93">
        <f t="shared" si="11"/>
        <v>0</v>
      </c>
      <c r="AO31" s="93" t="str">
        <f t="shared" si="26"/>
        <v>00000</v>
      </c>
      <c r="AP31" s="109" t="str">
        <f t="shared" si="27"/>
        <v>0秒0</v>
      </c>
      <c r="AQ31" s="110">
        <f t="shared" si="12"/>
        <v>0</v>
      </c>
      <c r="AR31" s="110" t="str">
        <f t="shared" si="13"/>
        <v>0</v>
      </c>
      <c r="AS31" s="110" t="str">
        <f t="shared" si="14"/>
        <v>0</v>
      </c>
      <c r="AT31" s="110" t="str">
        <f t="shared" si="15"/>
        <v>0m</v>
      </c>
      <c r="AU31" s="110" t="str">
        <f t="shared" si="16"/>
        <v>点</v>
      </c>
      <c r="AV31" s="93">
        <f t="shared" si="17"/>
        <v>0</v>
      </c>
      <c r="AW31" s="83" t="str">
        <f t="shared" si="18"/>
        <v/>
      </c>
      <c r="AX31" s="93">
        <f t="shared" si="19"/>
        <v>0</v>
      </c>
      <c r="AY31" s="93">
        <f t="shared" si="28"/>
        <v>0</v>
      </c>
      <c r="AZ31" s="93">
        <f t="shared" si="29"/>
        <v>0</v>
      </c>
      <c r="BA31" s="504"/>
      <c r="BB31" s="504"/>
      <c r="BC31" s="520"/>
      <c r="BD31" s="558"/>
      <c r="BE31" s="84" t="str">
        <f t="shared" si="20"/>
        <v/>
      </c>
      <c r="BF31" s="84" t="str">
        <f t="shared" si="21"/>
        <v/>
      </c>
      <c r="BG31" s="84" t="str">
        <f t="shared" si="22"/>
        <v/>
      </c>
      <c r="BH31" s="124" t="str">
        <f>IF(K31="","",COUNTIF($BG$14:BG31,BG31))</f>
        <v/>
      </c>
      <c r="BI31" s="1" t="str">
        <f t="shared" si="30"/>
        <v/>
      </c>
      <c r="BJ31" s="523"/>
      <c r="BK31" s="523"/>
      <c r="BL31" s="523"/>
      <c r="BM31" s="523"/>
      <c r="BN31" s="523"/>
      <c r="BO31" s="525"/>
      <c r="BP31" s="523"/>
      <c r="BQ31" s="523"/>
      <c r="BT31" s="525"/>
      <c r="BU31" s="523"/>
      <c r="BV31" s="523"/>
      <c r="BW31" s="523"/>
      <c r="BX31" s="523"/>
      <c r="BY31" s="523"/>
      <c r="BZ31" s="523"/>
      <c r="CA31" s="84" t="str">
        <f>IFERROR(IF(VLOOKUP(K31,種目数エラー用!D:E,2,FALSE)=(VLOOKUP(K32,種目数エラー用!D:E,2,FALSE)),1,""),"")</f>
        <v/>
      </c>
    </row>
    <row r="32" spans="1:79" s="1" customFormat="1" ht="18" customHeight="1" thickTop="1" thickBot="1">
      <c r="A32" s="538">
        <v>10</v>
      </c>
      <c r="B32" s="540" t="s">
        <v>1176</v>
      </c>
      <c r="C32" s="542"/>
      <c r="D32" s="544" t="str">
        <f>IF(C32&gt;0,VLOOKUP(C32,女子登録情報!$A$1:$H$2000,3,0),"")</f>
        <v/>
      </c>
      <c r="E32" s="544" t="str">
        <f>IF(C32&gt;0,VLOOKUP(C32,女子登録情報!$A$1:$H$2000,4,0),"")</f>
        <v/>
      </c>
      <c r="F32" s="469" t="str">
        <f>IF(C32&gt;0,VLOOKUP(C32,女子登録情報!$A$1:$H$1688,7,0),"")</f>
        <v/>
      </c>
      <c r="G32" s="335" t="str">
        <f>IF(C32&gt;0,VLOOKUP(C32,女子登録情報!$A$1:$H$2000,8,0),"")</f>
        <v/>
      </c>
      <c r="H32" s="526" t="e">
        <f>IF(G33&gt;0,VLOOKUP(G33,女子登録情報!$M$2:$N$49,2,0),"")</f>
        <v>#N/A</v>
      </c>
      <c r="I32" s="526" t="str">
        <f t="shared" ref="I32" si="55">IF(C32&gt;0,TEXT(C32,"100000000"),"000000000")</f>
        <v>000000000</v>
      </c>
      <c r="J32" s="324" t="s">
        <v>24</v>
      </c>
      <c r="K32" s="323"/>
      <c r="L32" s="284" t="str">
        <f>IF(K32&gt;0,VLOOKUP(K32,女子登録情報!$J$66:$K$86,2,0),"")</f>
        <v/>
      </c>
      <c r="M32" s="324" t="s">
        <v>27</v>
      </c>
      <c r="N32" s="275"/>
      <c r="O32" s="59" t="str">
        <f t="shared" si="23"/>
        <v/>
      </c>
      <c r="P32" s="316" t="str">
        <f t="shared" si="1"/>
        <v/>
      </c>
      <c r="Q32" s="209"/>
      <c r="R32" s="528"/>
      <c r="S32" s="529"/>
      <c r="T32" s="530"/>
      <c r="U32" s="531"/>
      <c r="V32" s="533"/>
      <c r="W32" s="339"/>
      <c r="X32" s="84">
        <f t="shared" si="2"/>
        <v>0</v>
      </c>
      <c r="Z32" s="97">
        <f t="shared" si="3"/>
        <v>0</v>
      </c>
      <c r="AA32" s="523" t="str">
        <f>IF(C32="","",C32)</f>
        <v/>
      </c>
      <c r="AB32" s="84" t="str">
        <f t="shared" si="4"/>
        <v/>
      </c>
      <c r="AC32" s="84" t="str">
        <f t="shared" si="5"/>
        <v/>
      </c>
      <c r="AD32" s="84" t="str">
        <f t="shared" si="6"/>
        <v/>
      </c>
      <c r="AE32" s="84" t="str">
        <f t="shared" si="7"/>
        <v/>
      </c>
      <c r="AF32" s="100">
        <f t="shared" si="24"/>
        <v>0</v>
      </c>
      <c r="AG32" s="100" t="str">
        <f>IF(D32="","",D32)</f>
        <v/>
      </c>
      <c r="AH32" s="84" t="str">
        <f t="shared" si="8"/>
        <v/>
      </c>
      <c r="AI32" s="84" t="str">
        <f t="shared" si="9"/>
        <v/>
      </c>
      <c r="AJ32" s="104" t="str">
        <f t="shared" si="10"/>
        <v/>
      </c>
      <c r="AK32" s="93">
        <f t="shared" si="25"/>
        <v>0</v>
      </c>
      <c r="AL32" s="93">
        <f>IFERROR(IF(C32="",0,IF(COUNTIF($C$14:C32,C32)&gt;1,1,0)),"")</f>
        <v>0</v>
      </c>
      <c r="AN32" s="93">
        <f t="shared" si="11"/>
        <v>0</v>
      </c>
      <c r="AO32" s="93" t="str">
        <f t="shared" si="26"/>
        <v>00000</v>
      </c>
      <c r="AP32" s="109" t="str">
        <f t="shared" si="27"/>
        <v>0秒0</v>
      </c>
      <c r="AQ32" s="110">
        <f t="shared" si="12"/>
        <v>0</v>
      </c>
      <c r="AR32" s="110" t="str">
        <f t="shared" si="13"/>
        <v>0</v>
      </c>
      <c r="AS32" s="110" t="str">
        <f t="shared" si="14"/>
        <v>0</v>
      </c>
      <c r="AT32" s="110" t="str">
        <f t="shared" si="15"/>
        <v>0m</v>
      </c>
      <c r="AU32" s="110" t="str">
        <f t="shared" si="16"/>
        <v>点</v>
      </c>
      <c r="AV32" s="93">
        <f t="shared" si="17"/>
        <v>0</v>
      </c>
      <c r="AW32" s="83" t="str">
        <f t="shared" si="18"/>
        <v/>
      </c>
      <c r="AX32" s="93">
        <f t="shared" si="19"/>
        <v>0</v>
      </c>
      <c r="AY32" s="93">
        <f t="shared" si="28"/>
        <v>0</v>
      </c>
      <c r="AZ32" s="93">
        <f t="shared" si="29"/>
        <v>0</v>
      </c>
      <c r="BA32" s="503">
        <f>IF(U32="",0,COUNTA($U$14:U33))</f>
        <v>0</v>
      </c>
      <c r="BB32" s="503">
        <f>IF(V32="",0,COUNTA($V$14:V33))</f>
        <v>0</v>
      </c>
      <c r="BC32" s="519" t="e">
        <f>IF(OR($L32="20200",$L33="20200",#REF!="20200"),COUNTIF($L$14:L33,"20200"),0)</f>
        <v>#REF!</v>
      </c>
      <c r="BD32" s="557" t="e">
        <f>IF($BC32=0,0,INDEX($N32:$N33,MATCH("20200",$L32:$L33,0),1))</f>
        <v>#REF!</v>
      </c>
      <c r="BE32" s="84" t="str">
        <f t="shared" si="20"/>
        <v/>
      </c>
      <c r="BF32" s="84" t="str">
        <f t="shared" si="21"/>
        <v/>
      </c>
      <c r="BG32" s="84" t="str">
        <f t="shared" si="22"/>
        <v/>
      </c>
      <c r="BH32" s="124" t="str">
        <f>IF(K32="","",COUNTIF($BG$14:BG32,BG32))</f>
        <v/>
      </c>
      <c r="BI32" s="1" t="str">
        <f t="shared" si="30"/>
        <v/>
      </c>
      <c r="BJ32" s="523" t="str">
        <f>IF(D32="","",COUNTIF($AG$14:AG32,AG32))</f>
        <v/>
      </c>
      <c r="BK32" s="523">
        <f t="shared" ref="BK32" si="56">IF(BJ32=1,BJ32,0)</f>
        <v>0</v>
      </c>
      <c r="BL32" s="523" t="str">
        <f>IF(D32="","",$BP32)</f>
        <v/>
      </c>
      <c r="BM32" s="523" t="str">
        <f>IF(E32="","",$BP32)</f>
        <v/>
      </c>
      <c r="BN32" s="523" t="str">
        <f>IF(G32="","",$BP32)</f>
        <v/>
      </c>
      <c r="BO32" s="524" t="str">
        <f>IFERROR(IF(H32="","",BP32),"")</f>
        <v/>
      </c>
      <c r="BP32" s="523">
        <v>10</v>
      </c>
      <c r="BQ32" s="523">
        <f>IF(C32&gt;0,"",IF(COUNTIF(BL32:BO33,BP32)=4,"",1))</f>
        <v>1</v>
      </c>
      <c r="BT32" s="524" t="str">
        <f>IF(AG32="","",IF(AND(COUNTA(K32:K33)=0,COUNTA(U32:V33)=0),1,""))</f>
        <v/>
      </c>
      <c r="BU32" s="523">
        <f>IF(AND($AG32="",COUNTA(U32)&gt;0),1,0)</f>
        <v>0</v>
      </c>
      <c r="BV32" s="523">
        <f>IF(AND($AG32="",COUNTA(V32)&gt;0),1,0)</f>
        <v>0</v>
      </c>
      <c r="BW32" s="523" t="str">
        <f>D32&amp;"-"&amp;U32</f>
        <v>-</v>
      </c>
      <c r="BX32" s="523" t="str">
        <f>IF(U32="","",COUNTIF($BW$14:BW32,BW32))</f>
        <v/>
      </c>
      <c r="BY32" s="523" t="str">
        <f>D32&amp;"-"&amp;V32</f>
        <v>-</v>
      </c>
      <c r="BZ32" s="523" t="str">
        <f>IF(V32="","",COUNTIF($BY$14:BY32,BY32))</f>
        <v/>
      </c>
      <c r="CA32" s="84" t="str">
        <f>IFERROR(IF(VLOOKUP(K32,種目数エラー用!D:E,2,FALSE)=(VLOOKUP(K33,種目数エラー用!D:E,2,FALSE)),1,""),"")</f>
        <v/>
      </c>
    </row>
    <row r="33" spans="1:79" s="1" customFormat="1" ht="18" customHeight="1" thickBot="1">
      <c r="A33" s="547"/>
      <c r="B33" s="548"/>
      <c r="C33" s="549"/>
      <c r="D33" s="550"/>
      <c r="E33" s="550"/>
      <c r="F33" s="470"/>
      <c r="G33" s="336" t="str">
        <f>IF(C32&gt;0,VLOOKUP(C32,女子登録情報!$A$1:$H$2000,5,0),"")</f>
        <v/>
      </c>
      <c r="H33" s="527"/>
      <c r="I33" s="546"/>
      <c r="J33" s="336" t="s">
        <v>28</v>
      </c>
      <c r="K33" s="337"/>
      <c r="L33" s="284" t="str">
        <f>IF(K33&gt;0,VLOOKUP(K33,女子登録情報!$J$66:$K$86,2,0),"")</f>
        <v/>
      </c>
      <c r="M33" s="336" t="s">
        <v>29</v>
      </c>
      <c r="N33" s="285"/>
      <c r="O33" s="59" t="str">
        <f t="shared" si="23"/>
        <v/>
      </c>
      <c r="P33" s="317" t="str">
        <f t="shared" si="1"/>
        <v/>
      </c>
      <c r="Q33" s="209"/>
      <c r="R33" s="535"/>
      <c r="S33" s="536"/>
      <c r="T33" s="537"/>
      <c r="U33" s="532"/>
      <c r="V33" s="534"/>
      <c r="W33" s="339"/>
      <c r="X33" s="84">
        <f t="shared" si="2"/>
        <v>0</v>
      </c>
      <c r="Z33" s="97">
        <f t="shared" si="3"/>
        <v>0</v>
      </c>
      <c r="AA33" s="523"/>
      <c r="AB33" s="84" t="str">
        <f t="shared" si="4"/>
        <v/>
      </c>
      <c r="AC33" s="84" t="str">
        <f t="shared" si="5"/>
        <v/>
      </c>
      <c r="AD33" s="84" t="str">
        <f t="shared" si="6"/>
        <v/>
      </c>
      <c r="AE33" s="84" t="str">
        <f t="shared" si="7"/>
        <v/>
      </c>
      <c r="AF33" s="100">
        <f t="shared" si="24"/>
        <v>0</v>
      </c>
      <c r="AG33" s="100" t="str">
        <f t="shared" ref="AG33" si="57">AG32</f>
        <v/>
      </c>
      <c r="AH33" s="84" t="str">
        <f t="shared" si="8"/>
        <v/>
      </c>
      <c r="AI33" s="84" t="str">
        <f t="shared" si="9"/>
        <v/>
      </c>
      <c r="AJ33" s="104" t="str">
        <f t="shared" si="10"/>
        <v/>
      </c>
      <c r="AK33" s="93">
        <f t="shared" si="25"/>
        <v>0</v>
      </c>
      <c r="AL33" s="93">
        <f>IFERROR(IF(C33="",0,IF(COUNTIF($C$14:C33,C33)&gt;1,1,0)),"")</f>
        <v>0</v>
      </c>
      <c r="AN33" s="93">
        <f t="shared" si="11"/>
        <v>0</v>
      </c>
      <c r="AO33" s="93" t="str">
        <f t="shared" si="26"/>
        <v>00000</v>
      </c>
      <c r="AP33" s="109" t="str">
        <f t="shared" si="27"/>
        <v>0秒0</v>
      </c>
      <c r="AQ33" s="110">
        <f t="shared" si="12"/>
        <v>0</v>
      </c>
      <c r="AR33" s="110" t="str">
        <f t="shared" si="13"/>
        <v>0</v>
      </c>
      <c r="AS33" s="110" t="str">
        <f t="shared" si="14"/>
        <v>0</v>
      </c>
      <c r="AT33" s="110" t="str">
        <f t="shared" si="15"/>
        <v>0m</v>
      </c>
      <c r="AU33" s="110" t="str">
        <f t="shared" si="16"/>
        <v>点</v>
      </c>
      <c r="AV33" s="93">
        <f t="shared" si="17"/>
        <v>0</v>
      </c>
      <c r="AW33" s="83" t="str">
        <f t="shared" si="18"/>
        <v/>
      </c>
      <c r="AX33" s="93">
        <f t="shared" si="19"/>
        <v>0</v>
      </c>
      <c r="AY33" s="93">
        <f t="shared" si="28"/>
        <v>0</v>
      </c>
      <c r="AZ33" s="93">
        <f t="shared" si="29"/>
        <v>0</v>
      </c>
      <c r="BA33" s="504"/>
      <c r="BB33" s="504"/>
      <c r="BC33" s="520"/>
      <c r="BD33" s="558"/>
      <c r="BE33" s="84" t="str">
        <f t="shared" si="20"/>
        <v/>
      </c>
      <c r="BF33" s="84" t="str">
        <f t="shared" si="21"/>
        <v/>
      </c>
      <c r="BG33" s="84" t="str">
        <f t="shared" si="22"/>
        <v/>
      </c>
      <c r="BH33" s="124" t="str">
        <f>IF(K33="","",COUNTIF($BG$14:BG33,BG33))</f>
        <v/>
      </c>
      <c r="BI33" s="1" t="str">
        <f t="shared" si="30"/>
        <v/>
      </c>
      <c r="BJ33" s="523"/>
      <c r="BK33" s="523"/>
      <c r="BL33" s="523"/>
      <c r="BM33" s="523"/>
      <c r="BN33" s="523"/>
      <c r="BO33" s="525"/>
      <c r="BP33" s="523"/>
      <c r="BQ33" s="523"/>
      <c r="BT33" s="525"/>
      <c r="BU33" s="523"/>
      <c r="BV33" s="523"/>
      <c r="BW33" s="523"/>
      <c r="BX33" s="523"/>
      <c r="BY33" s="523"/>
      <c r="BZ33" s="523"/>
      <c r="CA33" s="84" t="str">
        <f>IFERROR(IF(VLOOKUP(K33,種目数エラー用!D:E,2,FALSE)=(VLOOKUP(K34,種目数エラー用!D:E,2,FALSE)),1,""),"")</f>
        <v/>
      </c>
    </row>
    <row r="34" spans="1:79" s="1" customFormat="1" ht="18" customHeight="1" thickTop="1" thickBot="1">
      <c r="A34" s="538">
        <v>11</v>
      </c>
      <c r="B34" s="540" t="s">
        <v>1176</v>
      </c>
      <c r="C34" s="542"/>
      <c r="D34" s="544" t="str">
        <f>IF(C34&gt;0,VLOOKUP(C34,女子登録情報!$A$1:$H$2000,3,0),"")</f>
        <v/>
      </c>
      <c r="E34" s="544" t="str">
        <f>IF(C34&gt;0,VLOOKUP(C34,女子登録情報!$A$1:$H$2000,4,0),"")</f>
        <v/>
      </c>
      <c r="F34" s="469" t="str">
        <f>IF(C34&gt;0,VLOOKUP(C34,女子登録情報!$A$1:$H$1688,7,0),"")</f>
        <v/>
      </c>
      <c r="G34" s="335" t="str">
        <f>IF(C34&gt;0,VLOOKUP(C34,女子登録情報!$A$1:$H$2000,8,0),"")</f>
        <v/>
      </c>
      <c r="H34" s="526" t="e">
        <f>IF(G35&gt;0,VLOOKUP(G35,女子登録情報!$M$2:$N$49,2,0),"")</f>
        <v>#N/A</v>
      </c>
      <c r="I34" s="544" t="str">
        <f t="shared" ref="I34" si="58">IF(C34&gt;0,TEXT(C34,"100000000"),"000000000")</f>
        <v>000000000</v>
      </c>
      <c r="J34" s="324" t="s">
        <v>24</v>
      </c>
      <c r="K34" s="323"/>
      <c r="L34" s="284" t="str">
        <f>IF(K34&gt;0,VLOOKUP(K34,女子登録情報!$J$66:$K$86,2,0),"")</f>
        <v/>
      </c>
      <c r="M34" s="324" t="s">
        <v>27</v>
      </c>
      <c r="N34" s="275"/>
      <c r="O34" s="59" t="str">
        <f t="shared" si="23"/>
        <v/>
      </c>
      <c r="P34" s="316" t="str">
        <f t="shared" si="1"/>
        <v/>
      </c>
      <c r="Q34" s="209"/>
      <c r="R34" s="528"/>
      <c r="S34" s="529"/>
      <c r="T34" s="530"/>
      <c r="U34" s="531"/>
      <c r="V34" s="533"/>
      <c r="W34" s="339"/>
      <c r="X34" s="84">
        <f t="shared" si="2"/>
        <v>0</v>
      </c>
      <c r="Z34" s="97">
        <f t="shared" si="3"/>
        <v>0</v>
      </c>
      <c r="AA34" s="523" t="str">
        <f>IF(C34="","",C34)</f>
        <v/>
      </c>
      <c r="AB34" s="84" t="str">
        <f t="shared" si="4"/>
        <v/>
      </c>
      <c r="AC34" s="84" t="str">
        <f t="shared" si="5"/>
        <v/>
      </c>
      <c r="AD34" s="84" t="str">
        <f t="shared" si="6"/>
        <v/>
      </c>
      <c r="AE34" s="84" t="str">
        <f t="shared" si="7"/>
        <v/>
      </c>
      <c r="AF34" s="100">
        <f t="shared" si="24"/>
        <v>0</v>
      </c>
      <c r="AG34" s="100" t="str">
        <f>IF(D34="","",D34)</f>
        <v/>
      </c>
      <c r="AH34" s="84" t="str">
        <f t="shared" si="8"/>
        <v/>
      </c>
      <c r="AI34" s="84" t="str">
        <f t="shared" si="9"/>
        <v/>
      </c>
      <c r="AJ34" s="104" t="str">
        <f t="shared" si="10"/>
        <v/>
      </c>
      <c r="AK34" s="93">
        <f t="shared" si="25"/>
        <v>0</v>
      </c>
      <c r="AL34" s="93">
        <f>IFERROR(IF(C34="",0,IF(COUNTIF($C$14:C34,C34)&gt;1,1,0)),"")</f>
        <v>0</v>
      </c>
      <c r="AN34" s="93">
        <f t="shared" si="11"/>
        <v>0</v>
      </c>
      <c r="AO34" s="93" t="str">
        <f t="shared" si="26"/>
        <v>00000</v>
      </c>
      <c r="AP34" s="109" t="str">
        <f t="shared" si="27"/>
        <v>0秒0</v>
      </c>
      <c r="AQ34" s="110">
        <f t="shared" si="12"/>
        <v>0</v>
      </c>
      <c r="AR34" s="110" t="str">
        <f t="shared" si="13"/>
        <v>0</v>
      </c>
      <c r="AS34" s="110" t="str">
        <f t="shared" si="14"/>
        <v>0</v>
      </c>
      <c r="AT34" s="110" t="str">
        <f t="shared" si="15"/>
        <v>0m</v>
      </c>
      <c r="AU34" s="110" t="str">
        <f t="shared" si="16"/>
        <v>点</v>
      </c>
      <c r="AV34" s="93">
        <f t="shared" si="17"/>
        <v>0</v>
      </c>
      <c r="AW34" s="83" t="str">
        <f t="shared" si="18"/>
        <v/>
      </c>
      <c r="AX34" s="93">
        <f t="shared" si="19"/>
        <v>0</v>
      </c>
      <c r="AY34" s="93">
        <f t="shared" si="28"/>
        <v>0</v>
      </c>
      <c r="AZ34" s="93">
        <f t="shared" si="29"/>
        <v>0</v>
      </c>
      <c r="BA34" s="503">
        <f>IF(U34="",0,COUNTA($U$14:U35))</f>
        <v>0</v>
      </c>
      <c r="BB34" s="503">
        <f>IF(V34="",0,COUNTA($V$14:V35))</f>
        <v>0</v>
      </c>
      <c r="BC34" s="519" t="e">
        <f>IF(OR($L34="20200",$L35="20200",#REF!="20200"),COUNTIF($L$14:L35,"20200"),0)</f>
        <v>#REF!</v>
      </c>
      <c r="BD34" s="557" t="e">
        <f>IF($BC34=0,0,INDEX($N34:$N35,MATCH("20200",$L34:$L35,0),1))</f>
        <v>#REF!</v>
      </c>
      <c r="BE34" s="84" t="str">
        <f t="shared" si="20"/>
        <v/>
      </c>
      <c r="BF34" s="84" t="str">
        <f t="shared" si="21"/>
        <v/>
      </c>
      <c r="BG34" s="84" t="str">
        <f t="shared" si="22"/>
        <v/>
      </c>
      <c r="BH34" s="124" t="str">
        <f>IF(K34="","",COUNTIF($BG$14:BG34,BG34))</f>
        <v/>
      </c>
      <c r="BI34" s="1" t="str">
        <f t="shared" si="30"/>
        <v/>
      </c>
      <c r="BJ34" s="523" t="str">
        <f>IF(D34="","",COUNTIF($AG$14:AG34,AG34))</f>
        <v/>
      </c>
      <c r="BK34" s="523">
        <f t="shared" ref="BK34" si="59">IF(BJ34=1,BJ34,0)</f>
        <v>0</v>
      </c>
      <c r="BL34" s="523" t="str">
        <f>IF(D34="","",$BP34)</f>
        <v/>
      </c>
      <c r="BM34" s="523" t="str">
        <f>IF(E34="","",$BP34)</f>
        <v/>
      </c>
      <c r="BN34" s="523" t="str">
        <f>IF(G34="","",$BP34)</f>
        <v/>
      </c>
      <c r="BO34" s="524" t="str">
        <f>IFERROR(IF(H34="","",BP34),"")</f>
        <v/>
      </c>
      <c r="BP34" s="523">
        <v>11</v>
      </c>
      <c r="BQ34" s="523">
        <f>IF(C34&gt;0,"",IF(COUNTIF(BL34:BO35,BP34)=4,"",1))</f>
        <v>1</v>
      </c>
      <c r="BT34" s="524" t="str">
        <f>IF(AG34="","",IF(AND(COUNTA(K34:K35)=0,COUNTA(U34:V35)=0),1,""))</f>
        <v/>
      </c>
      <c r="BU34" s="523">
        <f>IF(AND($AG34="",COUNTA(U34)&gt;0),1,0)</f>
        <v>0</v>
      </c>
      <c r="BV34" s="523">
        <f>IF(AND($AG34="",COUNTA(V34)&gt;0),1,0)</f>
        <v>0</v>
      </c>
      <c r="BW34" s="523" t="str">
        <f>D34&amp;"-"&amp;U34</f>
        <v>-</v>
      </c>
      <c r="BX34" s="523" t="str">
        <f>IF(U34="","",COUNTIF($BW$14:BW34,BW34))</f>
        <v/>
      </c>
      <c r="BY34" s="523" t="str">
        <f>D34&amp;"-"&amp;V34</f>
        <v>-</v>
      </c>
      <c r="BZ34" s="523" t="str">
        <f>IF(V34="","",COUNTIF($BY$14:BY34,BY34))</f>
        <v/>
      </c>
      <c r="CA34" s="84" t="str">
        <f>IFERROR(IF(VLOOKUP(K34,種目数エラー用!D:E,2,FALSE)=(VLOOKUP(K35,種目数エラー用!D:E,2,FALSE)),1,""),"")</f>
        <v/>
      </c>
    </row>
    <row r="35" spans="1:79" s="1" customFormat="1" ht="18" customHeight="1" thickBot="1">
      <c r="A35" s="547"/>
      <c r="B35" s="548"/>
      <c r="C35" s="549"/>
      <c r="D35" s="550"/>
      <c r="E35" s="550"/>
      <c r="F35" s="470"/>
      <c r="G35" s="336" t="str">
        <f>IF(C34&gt;0,VLOOKUP(C34,女子登録情報!$A$1:$H$2000,5,0),"")</f>
        <v/>
      </c>
      <c r="H35" s="527"/>
      <c r="I35" s="551"/>
      <c r="J35" s="336" t="s">
        <v>28</v>
      </c>
      <c r="K35" s="337"/>
      <c r="L35" s="284" t="str">
        <f>IF(K35&gt;0,VLOOKUP(K35,女子登録情報!$J$66:$K$86,2,0),"")</f>
        <v/>
      </c>
      <c r="M35" s="336" t="s">
        <v>29</v>
      </c>
      <c r="N35" s="285"/>
      <c r="O35" s="59" t="str">
        <f t="shared" si="23"/>
        <v/>
      </c>
      <c r="P35" s="317" t="str">
        <f t="shared" si="1"/>
        <v/>
      </c>
      <c r="Q35" s="209"/>
      <c r="R35" s="535"/>
      <c r="S35" s="536"/>
      <c r="T35" s="537"/>
      <c r="U35" s="532"/>
      <c r="V35" s="534"/>
      <c r="W35" s="339"/>
      <c r="X35" s="84">
        <f t="shared" si="2"/>
        <v>0</v>
      </c>
      <c r="Z35" s="97">
        <f t="shared" si="3"/>
        <v>0</v>
      </c>
      <c r="AA35" s="523"/>
      <c r="AB35" s="84" t="str">
        <f t="shared" si="4"/>
        <v/>
      </c>
      <c r="AC35" s="84" t="str">
        <f t="shared" si="5"/>
        <v/>
      </c>
      <c r="AD35" s="84" t="str">
        <f t="shared" si="6"/>
        <v/>
      </c>
      <c r="AE35" s="84" t="str">
        <f t="shared" si="7"/>
        <v/>
      </c>
      <c r="AF35" s="100">
        <f t="shared" si="24"/>
        <v>0</v>
      </c>
      <c r="AG35" s="100" t="str">
        <f t="shared" ref="AG35" si="60">AG34</f>
        <v/>
      </c>
      <c r="AH35" s="84" t="str">
        <f t="shared" si="8"/>
        <v/>
      </c>
      <c r="AI35" s="84" t="str">
        <f t="shared" si="9"/>
        <v/>
      </c>
      <c r="AJ35" s="104" t="str">
        <f t="shared" si="10"/>
        <v/>
      </c>
      <c r="AK35" s="93">
        <f t="shared" si="25"/>
        <v>0</v>
      </c>
      <c r="AL35" s="93">
        <f>IFERROR(IF(C35="",0,IF(COUNTIF($C$14:C35,C35)&gt;1,1,0)),"")</f>
        <v>0</v>
      </c>
      <c r="AM35" s="78"/>
      <c r="AN35" s="93">
        <f t="shared" si="11"/>
        <v>0</v>
      </c>
      <c r="AO35" s="93" t="str">
        <f t="shared" si="26"/>
        <v>00000</v>
      </c>
      <c r="AP35" s="109" t="str">
        <f t="shared" si="27"/>
        <v>0秒0</v>
      </c>
      <c r="AQ35" s="110">
        <f t="shared" si="12"/>
        <v>0</v>
      </c>
      <c r="AR35" s="110" t="str">
        <f t="shared" si="13"/>
        <v>0</v>
      </c>
      <c r="AS35" s="110" t="str">
        <f t="shared" si="14"/>
        <v>0</v>
      </c>
      <c r="AT35" s="110" t="str">
        <f t="shared" si="15"/>
        <v>0m</v>
      </c>
      <c r="AU35" s="110" t="str">
        <f t="shared" si="16"/>
        <v>点</v>
      </c>
      <c r="AV35" s="93">
        <f t="shared" si="17"/>
        <v>0</v>
      </c>
      <c r="AW35" s="83" t="str">
        <f t="shared" si="18"/>
        <v/>
      </c>
      <c r="AX35" s="93">
        <f t="shared" si="19"/>
        <v>0</v>
      </c>
      <c r="AY35" s="93">
        <f t="shared" si="28"/>
        <v>0</v>
      </c>
      <c r="AZ35" s="93">
        <f t="shared" si="29"/>
        <v>0</v>
      </c>
      <c r="BA35" s="504"/>
      <c r="BB35" s="504"/>
      <c r="BC35" s="520"/>
      <c r="BD35" s="558"/>
      <c r="BE35" s="84" t="str">
        <f t="shared" si="20"/>
        <v/>
      </c>
      <c r="BF35" s="84" t="str">
        <f t="shared" si="21"/>
        <v/>
      </c>
      <c r="BG35" s="84" t="str">
        <f t="shared" si="22"/>
        <v/>
      </c>
      <c r="BH35" s="124" t="str">
        <f>IF(K35="","",COUNTIF($BG$14:BG35,BG35))</f>
        <v/>
      </c>
      <c r="BI35" s="1" t="str">
        <f t="shared" si="30"/>
        <v/>
      </c>
      <c r="BJ35" s="523"/>
      <c r="BK35" s="523"/>
      <c r="BL35" s="523"/>
      <c r="BM35" s="523"/>
      <c r="BN35" s="523"/>
      <c r="BO35" s="525"/>
      <c r="BP35" s="523"/>
      <c r="BQ35" s="523"/>
      <c r="BT35" s="525"/>
      <c r="BU35" s="523"/>
      <c r="BV35" s="523"/>
      <c r="BW35" s="523"/>
      <c r="BX35" s="523"/>
      <c r="BY35" s="523"/>
      <c r="BZ35" s="523"/>
      <c r="CA35" s="84" t="str">
        <f>IFERROR(IF(VLOOKUP(K35,種目数エラー用!D:E,2,FALSE)=(VLOOKUP(K36,種目数エラー用!D:E,2,FALSE)),1,""),"")</f>
        <v/>
      </c>
    </row>
    <row r="36" spans="1:79" s="1" customFormat="1" ht="18" customHeight="1" thickTop="1" thickBot="1">
      <c r="A36" s="538">
        <v>12</v>
      </c>
      <c r="B36" s="540" t="s">
        <v>1176</v>
      </c>
      <c r="C36" s="542"/>
      <c r="D36" s="544" t="str">
        <f>IF(C36&gt;0,VLOOKUP(C36,女子登録情報!$A$1:$H$2000,3,0),"")</f>
        <v/>
      </c>
      <c r="E36" s="544" t="str">
        <f>IF(C36&gt;0,VLOOKUP(C36,女子登録情報!$A$1:$H$2000,4,0),"")</f>
        <v/>
      </c>
      <c r="F36" s="469" t="str">
        <f>IF(C36&gt;0,VLOOKUP(C36,女子登録情報!$A$1:$H$1688,7,0),"")</f>
        <v/>
      </c>
      <c r="G36" s="335" t="str">
        <f>IF(C36&gt;0,VLOOKUP(C36,女子登録情報!$A$1:$H$2000,8,0),"")</f>
        <v/>
      </c>
      <c r="H36" s="526" t="e">
        <f>IF(G37&gt;0,VLOOKUP(G37,女子登録情報!$M$2:$N$49,2,0),"")</f>
        <v>#N/A</v>
      </c>
      <c r="I36" s="526" t="str">
        <f t="shared" ref="I36" si="61">IF(C36&gt;0,TEXT(C36,"100000000"),"000000000")</f>
        <v>000000000</v>
      </c>
      <c r="J36" s="324" t="s">
        <v>24</v>
      </c>
      <c r="K36" s="323"/>
      <c r="L36" s="284" t="str">
        <f>IF(K36&gt;0,VLOOKUP(K36,女子登録情報!$J$66:$K$86,2,0),"")</f>
        <v/>
      </c>
      <c r="M36" s="324" t="s">
        <v>27</v>
      </c>
      <c r="N36" s="275"/>
      <c r="O36" s="59" t="str">
        <f t="shared" si="23"/>
        <v/>
      </c>
      <c r="P36" s="316" t="str">
        <f t="shared" si="1"/>
        <v/>
      </c>
      <c r="Q36" s="209"/>
      <c r="R36" s="528"/>
      <c r="S36" s="529"/>
      <c r="T36" s="530"/>
      <c r="U36" s="531"/>
      <c r="V36" s="533"/>
      <c r="W36" s="339"/>
      <c r="X36" s="84">
        <f t="shared" si="2"/>
        <v>0</v>
      </c>
      <c r="Z36" s="97">
        <f t="shared" si="3"/>
        <v>0</v>
      </c>
      <c r="AA36" s="523" t="str">
        <f>IF(C36="","",C36)</f>
        <v/>
      </c>
      <c r="AB36" s="84" t="str">
        <f t="shared" si="4"/>
        <v/>
      </c>
      <c r="AC36" s="84" t="str">
        <f t="shared" si="5"/>
        <v/>
      </c>
      <c r="AD36" s="84" t="str">
        <f t="shared" si="6"/>
        <v/>
      </c>
      <c r="AE36" s="84" t="str">
        <f t="shared" si="7"/>
        <v/>
      </c>
      <c r="AF36" s="100">
        <f t="shared" si="24"/>
        <v>0</v>
      </c>
      <c r="AG36" s="100" t="str">
        <f>IF(D36="","",D36)</f>
        <v/>
      </c>
      <c r="AH36" s="84" t="str">
        <f t="shared" si="8"/>
        <v/>
      </c>
      <c r="AI36" s="84" t="str">
        <f t="shared" si="9"/>
        <v/>
      </c>
      <c r="AJ36" s="104" t="str">
        <f t="shared" si="10"/>
        <v/>
      </c>
      <c r="AK36" s="93">
        <f t="shared" si="25"/>
        <v>0</v>
      </c>
      <c r="AL36" s="93">
        <f>IFERROR(IF(C36="",0,IF(COUNTIF($C$14:C36,C36)&gt;1,1,0)),"")</f>
        <v>0</v>
      </c>
      <c r="AN36" s="93">
        <f t="shared" si="11"/>
        <v>0</v>
      </c>
      <c r="AO36" s="93" t="str">
        <f t="shared" si="26"/>
        <v>00000</v>
      </c>
      <c r="AP36" s="109" t="str">
        <f t="shared" si="27"/>
        <v>0秒0</v>
      </c>
      <c r="AQ36" s="110">
        <f t="shared" si="12"/>
        <v>0</v>
      </c>
      <c r="AR36" s="110" t="str">
        <f t="shared" si="13"/>
        <v>0</v>
      </c>
      <c r="AS36" s="110" t="str">
        <f t="shared" si="14"/>
        <v>0</v>
      </c>
      <c r="AT36" s="110" t="str">
        <f t="shared" si="15"/>
        <v>0m</v>
      </c>
      <c r="AU36" s="110" t="str">
        <f t="shared" si="16"/>
        <v>点</v>
      </c>
      <c r="AV36" s="93">
        <f t="shared" si="17"/>
        <v>0</v>
      </c>
      <c r="AW36" s="83" t="str">
        <f t="shared" si="18"/>
        <v/>
      </c>
      <c r="AX36" s="93">
        <f t="shared" si="19"/>
        <v>0</v>
      </c>
      <c r="AY36" s="93">
        <f t="shared" si="28"/>
        <v>0</v>
      </c>
      <c r="AZ36" s="93">
        <f t="shared" si="29"/>
        <v>0</v>
      </c>
      <c r="BA36" s="503">
        <f>IF(U36="",0,COUNTA($U$14:U37))</f>
        <v>0</v>
      </c>
      <c r="BB36" s="503">
        <f>IF(V36="",0,COUNTA($V$14:V37))</f>
        <v>0</v>
      </c>
      <c r="BC36" s="519" t="e">
        <f>IF(OR($L36="20200",$L37="20200",#REF!="20200"),COUNTIF($L$14:L37,"20200"),0)</f>
        <v>#REF!</v>
      </c>
      <c r="BD36" s="557" t="e">
        <f>IF($BC36=0,0,INDEX($N36:$N37,MATCH("20200",$L36:$L37,0),1))</f>
        <v>#REF!</v>
      </c>
      <c r="BE36" s="84" t="str">
        <f t="shared" si="20"/>
        <v/>
      </c>
      <c r="BF36" s="84" t="str">
        <f t="shared" si="21"/>
        <v/>
      </c>
      <c r="BG36" s="84" t="str">
        <f t="shared" si="22"/>
        <v/>
      </c>
      <c r="BH36" s="124" t="str">
        <f>IF(K36="","",COUNTIF($BG$14:BG36,BG36))</f>
        <v/>
      </c>
      <c r="BI36" s="1" t="str">
        <f t="shared" si="30"/>
        <v/>
      </c>
      <c r="BJ36" s="523" t="str">
        <f>IF(D36="","",COUNTIF($AG$14:AG36,AG36))</f>
        <v/>
      </c>
      <c r="BK36" s="523">
        <f t="shared" ref="BK36" si="62">IF(BJ36=1,BJ36,0)</f>
        <v>0</v>
      </c>
      <c r="BL36" s="523" t="str">
        <f>IF(D36="","",$BP36)</f>
        <v/>
      </c>
      <c r="BM36" s="523" t="str">
        <f>IF(E36="","",$BP36)</f>
        <v/>
      </c>
      <c r="BN36" s="523" t="str">
        <f>IF(G36="","",$BP36)</f>
        <v/>
      </c>
      <c r="BO36" s="524" t="str">
        <f>IFERROR(IF(H36="","",BP36),"")</f>
        <v/>
      </c>
      <c r="BP36" s="523">
        <v>12</v>
      </c>
      <c r="BQ36" s="523">
        <f>IF(C36&gt;0,"",IF(COUNTIF(BL36:BO37,BP36)=4,"",1))</f>
        <v>1</v>
      </c>
      <c r="BT36" s="524" t="str">
        <f>IF(AG36="","",IF(AND(COUNTA(K36:K37)=0,COUNTA(U36:V37)=0),1,""))</f>
        <v/>
      </c>
      <c r="BU36" s="523">
        <f>IF(AND($AG36="",COUNTA(U36)&gt;0),1,0)</f>
        <v>0</v>
      </c>
      <c r="BV36" s="523">
        <f>IF(AND($AG36="",COUNTA(V36)&gt;0),1,0)</f>
        <v>0</v>
      </c>
      <c r="BW36" s="523" t="str">
        <f>D36&amp;"-"&amp;U36</f>
        <v>-</v>
      </c>
      <c r="BX36" s="523" t="str">
        <f>IF(U36="","",COUNTIF($BW$14:BW36,BW36))</f>
        <v/>
      </c>
      <c r="BY36" s="523" t="str">
        <f>D36&amp;"-"&amp;V36</f>
        <v>-</v>
      </c>
      <c r="BZ36" s="523" t="str">
        <f>IF(V36="","",COUNTIF($BY$14:BY36,BY36))</f>
        <v/>
      </c>
      <c r="CA36" s="84" t="str">
        <f>IFERROR(IF(VLOOKUP(K36,種目数エラー用!D:E,2,FALSE)=(VLOOKUP(K37,種目数エラー用!D:E,2,FALSE)),1,""),"")</f>
        <v/>
      </c>
    </row>
    <row r="37" spans="1:79" s="1" customFormat="1" ht="18" customHeight="1" thickBot="1">
      <c r="A37" s="547"/>
      <c r="B37" s="548"/>
      <c r="C37" s="549"/>
      <c r="D37" s="550"/>
      <c r="E37" s="550"/>
      <c r="F37" s="470"/>
      <c r="G37" s="336" t="str">
        <f>IF(C36&gt;0,VLOOKUP(C36,女子登録情報!$A$1:$H$2000,5,0),"")</f>
        <v/>
      </c>
      <c r="H37" s="527"/>
      <c r="I37" s="546"/>
      <c r="J37" s="336" t="s">
        <v>28</v>
      </c>
      <c r="K37" s="337"/>
      <c r="L37" s="284" t="str">
        <f>IF(K37&gt;0,VLOOKUP(K37,女子登録情報!$J$66:$K$86,2,0),"")</f>
        <v/>
      </c>
      <c r="M37" s="336" t="s">
        <v>29</v>
      </c>
      <c r="N37" s="285"/>
      <c r="O37" s="59" t="str">
        <f t="shared" si="23"/>
        <v/>
      </c>
      <c r="P37" s="317" t="str">
        <f t="shared" si="1"/>
        <v/>
      </c>
      <c r="Q37" s="209"/>
      <c r="R37" s="535"/>
      <c r="S37" s="536"/>
      <c r="T37" s="537"/>
      <c r="U37" s="532"/>
      <c r="V37" s="534"/>
      <c r="W37" s="339"/>
      <c r="X37" s="84">
        <f t="shared" si="2"/>
        <v>0</v>
      </c>
      <c r="Z37" s="97">
        <f t="shared" si="3"/>
        <v>0</v>
      </c>
      <c r="AA37" s="523"/>
      <c r="AB37" s="84" t="str">
        <f t="shared" si="4"/>
        <v/>
      </c>
      <c r="AC37" s="84" t="str">
        <f t="shared" si="5"/>
        <v/>
      </c>
      <c r="AD37" s="84" t="str">
        <f t="shared" si="6"/>
        <v/>
      </c>
      <c r="AE37" s="84" t="str">
        <f t="shared" si="7"/>
        <v/>
      </c>
      <c r="AF37" s="100">
        <f t="shared" si="24"/>
        <v>0</v>
      </c>
      <c r="AG37" s="100" t="str">
        <f t="shared" ref="AG37" si="63">AG36</f>
        <v/>
      </c>
      <c r="AH37" s="84" t="str">
        <f t="shared" si="8"/>
        <v/>
      </c>
      <c r="AI37" s="84" t="str">
        <f t="shared" si="9"/>
        <v/>
      </c>
      <c r="AJ37" s="104" t="str">
        <f t="shared" si="10"/>
        <v/>
      </c>
      <c r="AK37" s="93">
        <f t="shared" si="25"/>
        <v>0</v>
      </c>
      <c r="AL37" s="93">
        <f>IFERROR(IF(C37="",0,IF(COUNTIF($C$14:C37,C37)&gt;1,1,0)),"")</f>
        <v>0</v>
      </c>
      <c r="AN37" s="93">
        <f t="shared" si="11"/>
        <v>0</v>
      </c>
      <c r="AO37" s="93" t="str">
        <f t="shared" si="26"/>
        <v>00000</v>
      </c>
      <c r="AP37" s="109" t="str">
        <f t="shared" si="27"/>
        <v>0秒0</v>
      </c>
      <c r="AQ37" s="110">
        <f t="shared" si="12"/>
        <v>0</v>
      </c>
      <c r="AR37" s="110" t="str">
        <f t="shared" si="13"/>
        <v>0</v>
      </c>
      <c r="AS37" s="110" t="str">
        <f t="shared" si="14"/>
        <v>0</v>
      </c>
      <c r="AT37" s="110" t="str">
        <f t="shared" si="15"/>
        <v>0m</v>
      </c>
      <c r="AU37" s="110" t="str">
        <f t="shared" si="16"/>
        <v>点</v>
      </c>
      <c r="AV37" s="93">
        <f t="shared" si="17"/>
        <v>0</v>
      </c>
      <c r="AW37" s="83" t="str">
        <f t="shared" si="18"/>
        <v/>
      </c>
      <c r="AX37" s="93">
        <f t="shared" si="19"/>
        <v>0</v>
      </c>
      <c r="AY37" s="93">
        <f t="shared" si="28"/>
        <v>0</v>
      </c>
      <c r="AZ37" s="93">
        <f t="shared" si="29"/>
        <v>0</v>
      </c>
      <c r="BA37" s="504"/>
      <c r="BB37" s="504"/>
      <c r="BC37" s="520"/>
      <c r="BD37" s="558"/>
      <c r="BE37" s="84" t="str">
        <f t="shared" si="20"/>
        <v/>
      </c>
      <c r="BF37" s="84" t="str">
        <f t="shared" si="21"/>
        <v/>
      </c>
      <c r="BG37" s="84" t="str">
        <f t="shared" si="22"/>
        <v/>
      </c>
      <c r="BH37" s="124" t="str">
        <f>IF(K37="","",COUNTIF($BG$14:BG37,BG37))</f>
        <v/>
      </c>
      <c r="BI37" s="1" t="str">
        <f t="shared" si="30"/>
        <v/>
      </c>
      <c r="BJ37" s="523"/>
      <c r="BK37" s="523"/>
      <c r="BL37" s="523"/>
      <c r="BM37" s="523"/>
      <c r="BN37" s="523"/>
      <c r="BO37" s="525"/>
      <c r="BP37" s="523"/>
      <c r="BQ37" s="523"/>
      <c r="BT37" s="525"/>
      <c r="BU37" s="523"/>
      <c r="BV37" s="523"/>
      <c r="BW37" s="523"/>
      <c r="BX37" s="523"/>
      <c r="BY37" s="523"/>
      <c r="BZ37" s="523"/>
      <c r="CA37" s="84" t="str">
        <f>IFERROR(IF(VLOOKUP(K37,種目数エラー用!D:E,2,FALSE)=(VLOOKUP(K38,種目数エラー用!D:E,2,FALSE)),1,""),"")</f>
        <v/>
      </c>
    </row>
    <row r="38" spans="1:79" s="1" customFormat="1" ht="18" customHeight="1" thickTop="1" thickBot="1">
      <c r="A38" s="538">
        <v>13</v>
      </c>
      <c r="B38" s="540" t="s">
        <v>1176</v>
      </c>
      <c r="C38" s="542"/>
      <c r="D38" s="544" t="str">
        <f>IF(C38&gt;0,VLOOKUP(C38,女子登録情報!$A$1:$H$2000,3,0),"")</f>
        <v/>
      </c>
      <c r="E38" s="544" t="str">
        <f>IF(C38&gt;0,VLOOKUP(C38,女子登録情報!$A$1:$H$2000,4,0),"")</f>
        <v/>
      </c>
      <c r="F38" s="469" t="str">
        <f>IF(C38&gt;0,VLOOKUP(C38,女子登録情報!$A$1:$H$1688,7,0),"")</f>
        <v/>
      </c>
      <c r="G38" s="335" t="str">
        <f>IF(C38&gt;0,VLOOKUP(C38,女子登録情報!$A$1:$H$2000,8,0),"")</f>
        <v/>
      </c>
      <c r="H38" s="526" t="e">
        <f>IF(G39&gt;0,VLOOKUP(G39,女子登録情報!$M$2:$N$49,2,0),"")</f>
        <v>#N/A</v>
      </c>
      <c r="I38" s="526" t="str">
        <f t="shared" ref="I38" si="64">IF(C38&gt;0,TEXT(C38,"100000000"),"000000000")</f>
        <v>000000000</v>
      </c>
      <c r="J38" s="324" t="s">
        <v>24</v>
      </c>
      <c r="K38" s="323"/>
      <c r="L38" s="284" t="str">
        <f>IF(K38&gt;0,VLOOKUP(K38,女子登録情報!$J$66:$K$86,2,0),"")</f>
        <v/>
      </c>
      <c r="M38" s="324" t="s">
        <v>27</v>
      </c>
      <c r="N38" s="275"/>
      <c r="O38" s="59" t="str">
        <f t="shared" si="23"/>
        <v/>
      </c>
      <c r="P38" s="316" t="str">
        <f t="shared" si="1"/>
        <v/>
      </c>
      <c r="Q38" s="209"/>
      <c r="R38" s="528"/>
      <c r="S38" s="529"/>
      <c r="T38" s="530"/>
      <c r="U38" s="531"/>
      <c r="V38" s="533"/>
      <c r="W38" s="339"/>
      <c r="X38" s="84">
        <f t="shared" si="2"/>
        <v>0</v>
      </c>
      <c r="Z38" s="97">
        <f t="shared" si="3"/>
        <v>0</v>
      </c>
      <c r="AA38" s="523" t="str">
        <f>IF(C38="","",C38)</f>
        <v/>
      </c>
      <c r="AB38" s="84" t="str">
        <f t="shared" si="4"/>
        <v/>
      </c>
      <c r="AC38" s="84" t="str">
        <f t="shared" si="5"/>
        <v/>
      </c>
      <c r="AD38" s="84" t="str">
        <f t="shared" si="6"/>
        <v/>
      </c>
      <c r="AE38" s="84" t="str">
        <f t="shared" si="7"/>
        <v/>
      </c>
      <c r="AF38" s="100">
        <f t="shared" si="24"/>
        <v>0</v>
      </c>
      <c r="AG38" s="100" t="str">
        <f>IF(D38="","",D38)</f>
        <v/>
      </c>
      <c r="AH38" s="84" t="str">
        <f t="shared" si="8"/>
        <v/>
      </c>
      <c r="AI38" s="84" t="str">
        <f t="shared" si="9"/>
        <v/>
      </c>
      <c r="AJ38" s="104" t="str">
        <f t="shared" si="10"/>
        <v/>
      </c>
      <c r="AK38" s="93">
        <f t="shared" si="25"/>
        <v>0</v>
      </c>
      <c r="AL38" s="93">
        <f>IFERROR(IF(C38="",0,IF(COUNTIF($C$14:C38,C38)&gt;1,1,0)),"")</f>
        <v>0</v>
      </c>
      <c r="AN38" s="93">
        <f t="shared" si="11"/>
        <v>0</v>
      </c>
      <c r="AO38" s="93" t="str">
        <f t="shared" si="26"/>
        <v>00000</v>
      </c>
      <c r="AP38" s="109" t="str">
        <f t="shared" si="27"/>
        <v>0秒0</v>
      </c>
      <c r="AQ38" s="110">
        <f t="shared" si="12"/>
        <v>0</v>
      </c>
      <c r="AR38" s="110" t="str">
        <f t="shared" si="13"/>
        <v>0</v>
      </c>
      <c r="AS38" s="110" t="str">
        <f t="shared" si="14"/>
        <v>0</v>
      </c>
      <c r="AT38" s="110" t="str">
        <f t="shared" si="15"/>
        <v>0m</v>
      </c>
      <c r="AU38" s="110" t="str">
        <f t="shared" si="16"/>
        <v>点</v>
      </c>
      <c r="AV38" s="93">
        <f t="shared" si="17"/>
        <v>0</v>
      </c>
      <c r="AW38" s="83" t="str">
        <f t="shared" si="18"/>
        <v/>
      </c>
      <c r="AX38" s="93">
        <f t="shared" si="19"/>
        <v>0</v>
      </c>
      <c r="AY38" s="93">
        <f t="shared" si="28"/>
        <v>0</v>
      </c>
      <c r="AZ38" s="93">
        <f t="shared" si="29"/>
        <v>0</v>
      </c>
      <c r="BA38" s="503">
        <f>IF(U38="",0,COUNTA($U$14:U39))</f>
        <v>0</v>
      </c>
      <c r="BB38" s="503">
        <f>IF(V38="",0,COUNTA($V$14:V39))</f>
        <v>0</v>
      </c>
      <c r="BC38" s="519" t="e">
        <f>IF(OR($L38="20200",$L39="20200",#REF!="20200"),COUNTIF($L$14:L39,"20200"),0)</f>
        <v>#REF!</v>
      </c>
      <c r="BD38" s="557" t="e">
        <f>IF($BC38=0,0,INDEX($N38:$N39,MATCH("20200",$L38:$L39,0),1))</f>
        <v>#REF!</v>
      </c>
      <c r="BE38" s="84" t="str">
        <f t="shared" si="20"/>
        <v/>
      </c>
      <c r="BF38" s="84" t="str">
        <f t="shared" si="21"/>
        <v/>
      </c>
      <c r="BG38" s="84" t="str">
        <f t="shared" si="22"/>
        <v/>
      </c>
      <c r="BH38" s="124" t="str">
        <f>IF(K38="","",COUNTIF($BG$14:BG38,BG38))</f>
        <v/>
      </c>
      <c r="BI38" s="1" t="str">
        <f t="shared" si="30"/>
        <v/>
      </c>
      <c r="BJ38" s="523" t="str">
        <f>IF(D38="","",COUNTIF($AG$14:AG38,AG38))</f>
        <v/>
      </c>
      <c r="BK38" s="523">
        <f t="shared" ref="BK38" si="65">IF(BJ38=1,BJ38,0)</f>
        <v>0</v>
      </c>
      <c r="BL38" s="523" t="str">
        <f>IF(D38="","",$BP38)</f>
        <v/>
      </c>
      <c r="BM38" s="523" t="str">
        <f>IF(E38="","",$BP38)</f>
        <v/>
      </c>
      <c r="BN38" s="523" t="str">
        <f>IF(G38="","",$BP38)</f>
        <v/>
      </c>
      <c r="BO38" s="524" t="str">
        <f>IFERROR(IF(H38="","",BP38),"")</f>
        <v/>
      </c>
      <c r="BP38" s="523">
        <v>13</v>
      </c>
      <c r="BQ38" s="523">
        <f>IF(C38&gt;0,"",IF(COUNTIF(BL38:BO39,BP38)=4,"",1))</f>
        <v>1</v>
      </c>
      <c r="BT38" s="524" t="str">
        <f>IF(AG38="","",IF(AND(COUNTA(K38:K39)=0,COUNTA(U38:V39)=0),1,""))</f>
        <v/>
      </c>
      <c r="BU38" s="523">
        <f>IF(AND($AG38="",COUNTA(U38)&gt;0),1,0)</f>
        <v>0</v>
      </c>
      <c r="BV38" s="523">
        <f>IF(AND($AG38="",COUNTA(V38)&gt;0),1,0)</f>
        <v>0</v>
      </c>
      <c r="BW38" s="523" t="str">
        <f>D38&amp;"-"&amp;U38</f>
        <v>-</v>
      </c>
      <c r="BX38" s="523" t="str">
        <f>IF(U38="","",COUNTIF($BW$14:BW38,BW38))</f>
        <v/>
      </c>
      <c r="BY38" s="523" t="str">
        <f>D38&amp;"-"&amp;V38</f>
        <v>-</v>
      </c>
      <c r="BZ38" s="523" t="str">
        <f>IF(V38="","",COUNTIF($BY$14:BY38,BY38))</f>
        <v/>
      </c>
      <c r="CA38" s="84" t="str">
        <f>IFERROR(IF(VLOOKUP(K38,種目数エラー用!D:E,2,FALSE)=(VLOOKUP(K39,種目数エラー用!D:E,2,FALSE)),1,""),"")</f>
        <v/>
      </c>
    </row>
    <row r="39" spans="1:79" s="1" customFormat="1" ht="18" customHeight="1" thickBot="1">
      <c r="A39" s="547"/>
      <c r="B39" s="548"/>
      <c r="C39" s="549"/>
      <c r="D39" s="550"/>
      <c r="E39" s="550"/>
      <c r="F39" s="470"/>
      <c r="G39" s="336" t="str">
        <f>IF(C38&gt;0,VLOOKUP(C38,女子登録情報!$A$1:$H$2000,5,0),"")</f>
        <v/>
      </c>
      <c r="H39" s="527"/>
      <c r="I39" s="546"/>
      <c r="J39" s="336" t="s">
        <v>28</v>
      </c>
      <c r="K39" s="337"/>
      <c r="L39" s="284" t="str">
        <f>IF(K39&gt;0,VLOOKUP(K39,女子登録情報!$J$66:$K$86,2,0),"")</f>
        <v/>
      </c>
      <c r="M39" s="336" t="s">
        <v>29</v>
      </c>
      <c r="N39" s="285"/>
      <c r="O39" s="59" t="str">
        <f t="shared" si="23"/>
        <v/>
      </c>
      <c r="P39" s="317" t="str">
        <f t="shared" si="1"/>
        <v/>
      </c>
      <c r="Q39" s="209"/>
      <c r="R39" s="535"/>
      <c r="S39" s="536"/>
      <c r="T39" s="537"/>
      <c r="U39" s="532"/>
      <c r="V39" s="534"/>
      <c r="W39" s="339"/>
      <c r="X39" s="84">
        <f t="shared" si="2"/>
        <v>0</v>
      </c>
      <c r="Z39" s="97">
        <f t="shared" si="3"/>
        <v>0</v>
      </c>
      <c r="AA39" s="523"/>
      <c r="AB39" s="84" t="str">
        <f t="shared" si="4"/>
        <v/>
      </c>
      <c r="AC39" s="84" t="str">
        <f t="shared" si="5"/>
        <v/>
      </c>
      <c r="AD39" s="84" t="str">
        <f t="shared" si="6"/>
        <v/>
      </c>
      <c r="AE39" s="84" t="str">
        <f t="shared" si="7"/>
        <v/>
      </c>
      <c r="AF39" s="100">
        <f t="shared" si="24"/>
        <v>0</v>
      </c>
      <c r="AG39" s="100" t="str">
        <f t="shared" ref="AG39" si="66">AG38</f>
        <v/>
      </c>
      <c r="AH39" s="84" t="str">
        <f t="shared" si="8"/>
        <v/>
      </c>
      <c r="AI39" s="84" t="str">
        <f t="shared" si="9"/>
        <v/>
      </c>
      <c r="AJ39" s="104" t="str">
        <f t="shared" si="10"/>
        <v/>
      </c>
      <c r="AK39" s="93">
        <f t="shared" si="25"/>
        <v>0</v>
      </c>
      <c r="AL39" s="93">
        <f>IFERROR(IF(C39="",0,IF(COUNTIF($C$14:C39,C39)&gt;1,1,0)),"")</f>
        <v>0</v>
      </c>
      <c r="AN39" s="93">
        <f t="shared" si="11"/>
        <v>0</v>
      </c>
      <c r="AO39" s="93" t="str">
        <f t="shared" si="26"/>
        <v>00000</v>
      </c>
      <c r="AP39" s="109" t="str">
        <f t="shared" si="27"/>
        <v>0秒0</v>
      </c>
      <c r="AQ39" s="110">
        <f t="shared" si="12"/>
        <v>0</v>
      </c>
      <c r="AR39" s="110" t="str">
        <f t="shared" si="13"/>
        <v>0</v>
      </c>
      <c r="AS39" s="110" t="str">
        <f t="shared" si="14"/>
        <v>0</v>
      </c>
      <c r="AT39" s="110" t="str">
        <f t="shared" si="15"/>
        <v>0m</v>
      </c>
      <c r="AU39" s="110" t="str">
        <f t="shared" si="16"/>
        <v>点</v>
      </c>
      <c r="AV39" s="93">
        <f t="shared" si="17"/>
        <v>0</v>
      </c>
      <c r="AW39" s="83" t="str">
        <f t="shared" si="18"/>
        <v/>
      </c>
      <c r="AX39" s="93">
        <f t="shared" si="19"/>
        <v>0</v>
      </c>
      <c r="AY39" s="93">
        <f t="shared" si="28"/>
        <v>0</v>
      </c>
      <c r="AZ39" s="93">
        <f t="shared" si="29"/>
        <v>0</v>
      </c>
      <c r="BA39" s="504"/>
      <c r="BB39" s="504"/>
      <c r="BC39" s="520"/>
      <c r="BD39" s="558"/>
      <c r="BE39" s="84" t="str">
        <f t="shared" si="20"/>
        <v/>
      </c>
      <c r="BF39" s="84" t="str">
        <f t="shared" si="21"/>
        <v/>
      </c>
      <c r="BG39" s="84" t="str">
        <f t="shared" si="22"/>
        <v/>
      </c>
      <c r="BH39" s="124" t="str">
        <f>IF(K39="","",COUNTIF($BG$14:BG39,BG39))</f>
        <v/>
      </c>
      <c r="BI39" s="1" t="str">
        <f t="shared" si="30"/>
        <v/>
      </c>
      <c r="BJ39" s="523"/>
      <c r="BK39" s="523"/>
      <c r="BL39" s="523"/>
      <c r="BM39" s="523"/>
      <c r="BN39" s="523"/>
      <c r="BO39" s="525"/>
      <c r="BP39" s="523"/>
      <c r="BQ39" s="523"/>
      <c r="BT39" s="525"/>
      <c r="BU39" s="523"/>
      <c r="BV39" s="523"/>
      <c r="BW39" s="523"/>
      <c r="BX39" s="523"/>
      <c r="BY39" s="523"/>
      <c r="BZ39" s="523"/>
      <c r="CA39" s="84" t="str">
        <f>IFERROR(IF(VLOOKUP(K39,種目数エラー用!D:E,2,FALSE)=(VLOOKUP(K40,種目数エラー用!D:E,2,FALSE)),1,""),"")</f>
        <v/>
      </c>
    </row>
    <row r="40" spans="1:79" s="1" customFormat="1" ht="18" customHeight="1" thickTop="1" thickBot="1">
      <c r="A40" s="538">
        <v>14</v>
      </c>
      <c r="B40" s="540" t="s">
        <v>1176</v>
      </c>
      <c r="C40" s="542"/>
      <c r="D40" s="544" t="str">
        <f>IF(C40&gt;0,VLOOKUP(C40,女子登録情報!$A$1:$H$2000,3,0),"")</f>
        <v/>
      </c>
      <c r="E40" s="544" t="str">
        <f>IF(C40&gt;0,VLOOKUP(C40,女子登録情報!$A$1:$H$2000,4,0),"")</f>
        <v/>
      </c>
      <c r="F40" s="469" t="str">
        <f>IF(C40&gt;0,VLOOKUP(C40,女子登録情報!$A$1:$H$1688,7,0),"")</f>
        <v/>
      </c>
      <c r="G40" s="335" t="str">
        <f>IF(C40&gt;0,VLOOKUP(C40,女子登録情報!$A$1:$H$2000,8,0),"")</f>
        <v/>
      </c>
      <c r="H40" s="526" t="e">
        <f>IF(G41&gt;0,VLOOKUP(G41,女子登録情報!$M$2:$N$49,2,0),"")</f>
        <v>#N/A</v>
      </c>
      <c r="I40" s="526" t="str">
        <f t="shared" ref="I40" si="67">IF(C40&gt;0,TEXT(C40,"100000000"),"000000000")</f>
        <v>000000000</v>
      </c>
      <c r="J40" s="324" t="s">
        <v>24</v>
      </c>
      <c r="K40" s="323"/>
      <c r="L40" s="284" t="str">
        <f>IF(K40&gt;0,VLOOKUP(K40,女子登録情報!$J$66:$K$86,2,0),"")</f>
        <v/>
      </c>
      <c r="M40" s="324" t="s">
        <v>27</v>
      </c>
      <c r="N40" s="275"/>
      <c r="O40" s="59" t="str">
        <f t="shared" si="23"/>
        <v/>
      </c>
      <c r="P40" s="316" t="str">
        <f t="shared" si="1"/>
        <v/>
      </c>
      <c r="Q40" s="209"/>
      <c r="R40" s="528"/>
      <c r="S40" s="529"/>
      <c r="T40" s="530"/>
      <c r="U40" s="531"/>
      <c r="V40" s="533"/>
      <c r="W40" s="339"/>
      <c r="X40" s="84">
        <f t="shared" si="2"/>
        <v>0</v>
      </c>
      <c r="Z40" s="97">
        <f t="shared" si="3"/>
        <v>0</v>
      </c>
      <c r="AA40" s="523" t="str">
        <f>IF(C40="","",C40)</f>
        <v/>
      </c>
      <c r="AB40" s="84" t="str">
        <f t="shared" si="4"/>
        <v/>
      </c>
      <c r="AC40" s="84" t="str">
        <f t="shared" si="5"/>
        <v/>
      </c>
      <c r="AD40" s="84" t="str">
        <f t="shared" si="6"/>
        <v/>
      </c>
      <c r="AE40" s="84" t="str">
        <f t="shared" si="7"/>
        <v/>
      </c>
      <c r="AF40" s="100">
        <f t="shared" si="24"/>
        <v>0</v>
      </c>
      <c r="AG40" s="100" t="str">
        <f>IF(D40="","",D40)</f>
        <v/>
      </c>
      <c r="AH40" s="84" t="str">
        <f t="shared" si="8"/>
        <v/>
      </c>
      <c r="AI40" s="84" t="str">
        <f t="shared" si="9"/>
        <v/>
      </c>
      <c r="AJ40" s="104" t="str">
        <f t="shared" si="10"/>
        <v/>
      </c>
      <c r="AK40" s="93">
        <f t="shared" si="25"/>
        <v>0</v>
      </c>
      <c r="AL40" s="93">
        <f>IFERROR(IF(C40="",0,IF(COUNTIF($C$14:C40,C40)&gt;1,1,0)),"")</f>
        <v>0</v>
      </c>
      <c r="AN40" s="93">
        <f t="shared" si="11"/>
        <v>0</v>
      </c>
      <c r="AO40" s="93" t="str">
        <f t="shared" si="26"/>
        <v>00000</v>
      </c>
      <c r="AP40" s="109" t="str">
        <f t="shared" si="27"/>
        <v>0秒0</v>
      </c>
      <c r="AQ40" s="110">
        <f t="shared" si="12"/>
        <v>0</v>
      </c>
      <c r="AR40" s="110" t="str">
        <f t="shared" si="13"/>
        <v>0</v>
      </c>
      <c r="AS40" s="110" t="str">
        <f t="shared" si="14"/>
        <v>0</v>
      </c>
      <c r="AT40" s="110" t="str">
        <f t="shared" si="15"/>
        <v>0m</v>
      </c>
      <c r="AU40" s="110" t="str">
        <f t="shared" si="16"/>
        <v>点</v>
      </c>
      <c r="AV40" s="93">
        <f t="shared" si="17"/>
        <v>0</v>
      </c>
      <c r="AW40" s="83" t="str">
        <f t="shared" si="18"/>
        <v/>
      </c>
      <c r="AX40" s="93">
        <f t="shared" si="19"/>
        <v>0</v>
      </c>
      <c r="AY40" s="93">
        <f t="shared" si="28"/>
        <v>0</v>
      </c>
      <c r="AZ40" s="93">
        <f t="shared" si="29"/>
        <v>0</v>
      </c>
      <c r="BA40" s="503">
        <f>IF(U40="",0,COUNTA($U$14:U41))</f>
        <v>0</v>
      </c>
      <c r="BB40" s="503">
        <f>IF(V40="",0,COUNTA($V$14:V41))</f>
        <v>0</v>
      </c>
      <c r="BC40" s="519" t="e">
        <f>IF(OR($L40="20200",$L41="20200",#REF!="20200"),COUNTIF($L$14:L41,"20200"),0)</f>
        <v>#REF!</v>
      </c>
      <c r="BD40" s="557" t="e">
        <f>IF($BC40=0,0,INDEX($N40:$N41,MATCH("20200",$L40:$L41,0),1))</f>
        <v>#REF!</v>
      </c>
      <c r="BE40" s="84" t="str">
        <f t="shared" si="20"/>
        <v/>
      </c>
      <c r="BF40" s="84" t="str">
        <f t="shared" si="21"/>
        <v/>
      </c>
      <c r="BG40" s="84" t="str">
        <f t="shared" si="22"/>
        <v/>
      </c>
      <c r="BH40" s="124" t="str">
        <f>IF(K40="","",COUNTIF($BG$14:BG40,BG40))</f>
        <v/>
      </c>
      <c r="BI40" s="1" t="str">
        <f t="shared" si="30"/>
        <v/>
      </c>
      <c r="BJ40" s="523" t="str">
        <f>IF(D40="","",COUNTIF($AG$14:AG40,AG40))</f>
        <v/>
      </c>
      <c r="BK40" s="523">
        <f t="shared" ref="BK40" si="68">IF(BJ40=1,BJ40,0)</f>
        <v>0</v>
      </c>
      <c r="BL40" s="523" t="str">
        <f>IF(D40="","",$BP40)</f>
        <v/>
      </c>
      <c r="BM40" s="523" t="str">
        <f>IF(E40="","",$BP40)</f>
        <v/>
      </c>
      <c r="BN40" s="523" t="str">
        <f>IF(G40="","",$BP40)</f>
        <v/>
      </c>
      <c r="BO40" s="524" t="str">
        <f>IFERROR(IF(H40="","",BP40),"")</f>
        <v/>
      </c>
      <c r="BP40" s="523">
        <v>14</v>
      </c>
      <c r="BQ40" s="523">
        <f>IF(C40&gt;0,"",IF(COUNTIF(BL40:BO41,BP40)=4,"",1))</f>
        <v>1</v>
      </c>
      <c r="BT40" s="524" t="str">
        <f>IF(AG40="","",IF(AND(COUNTA(K40:K41)=0,COUNTA(U40:V41)=0),1,""))</f>
        <v/>
      </c>
      <c r="BU40" s="523">
        <f>IF(AND($AG40="",COUNTA(U40)&gt;0),1,0)</f>
        <v>0</v>
      </c>
      <c r="BV40" s="523">
        <f>IF(AND($AG40="",COUNTA(V40)&gt;0),1,0)</f>
        <v>0</v>
      </c>
      <c r="BW40" s="523" t="str">
        <f>D40&amp;"-"&amp;U40</f>
        <v>-</v>
      </c>
      <c r="BX40" s="523" t="str">
        <f>IF(U40="","",COUNTIF($BW$14:BW40,BW40))</f>
        <v/>
      </c>
      <c r="BY40" s="523" t="str">
        <f>D40&amp;"-"&amp;V40</f>
        <v>-</v>
      </c>
      <c r="BZ40" s="523" t="str">
        <f>IF(V40="","",COUNTIF($BY$14:BY40,BY40))</f>
        <v/>
      </c>
      <c r="CA40" s="84" t="str">
        <f>IFERROR(IF(VLOOKUP(K40,種目数エラー用!D:E,2,FALSE)=(VLOOKUP(K41,種目数エラー用!D:E,2,FALSE)),1,""),"")</f>
        <v/>
      </c>
    </row>
    <row r="41" spans="1:79" s="1" customFormat="1" ht="18" customHeight="1" thickBot="1">
      <c r="A41" s="547"/>
      <c r="B41" s="548"/>
      <c r="C41" s="549"/>
      <c r="D41" s="550"/>
      <c r="E41" s="550"/>
      <c r="F41" s="470"/>
      <c r="G41" s="336" t="str">
        <f>IF(C40&gt;0,VLOOKUP(C40,女子登録情報!$A$1:$H$2000,5,0),"")</f>
        <v/>
      </c>
      <c r="H41" s="527"/>
      <c r="I41" s="546"/>
      <c r="J41" s="336" t="s">
        <v>28</v>
      </c>
      <c r="K41" s="337"/>
      <c r="L41" s="284" t="str">
        <f>IF(K41&gt;0,VLOOKUP(K41,女子登録情報!$J$66:$K$86,2,0),"")</f>
        <v/>
      </c>
      <c r="M41" s="336" t="s">
        <v>29</v>
      </c>
      <c r="N41" s="285"/>
      <c r="O41" s="59" t="str">
        <f t="shared" si="23"/>
        <v/>
      </c>
      <c r="P41" s="317" t="str">
        <f t="shared" si="1"/>
        <v/>
      </c>
      <c r="Q41" s="209"/>
      <c r="R41" s="535"/>
      <c r="S41" s="536"/>
      <c r="T41" s="537"/>
      <c r="U41" s="532"/>
      <c r="V41" s="534"/>
      <c r="W41" s="339"/>
      <c r="X41" s="84">
        <f t="shared" si="2"/>
        <v>0</v>
      </c>
      <c r="Z41" s="97">
        <f t="shared" si="3"/>
        <v>0</v>
      </c>
      <c r="AA41" s="523"/>
      <c r="AB41" s="84" t="str">
        <f t="shared" si="4"/>
        <v/>
      </c>
      <c r="AC41" s="84" t="str">
        <f t="shared" si="5"/>
        <v/>
      </c>
      <c r="AD41" s="84" t="str">
        <f t="shared" si="6"/>
        <v/>
      </c>
      <c r="AE41" s="84" t="str">
        <f t="shared" si="7"/>
        <v/>
      </c>
      <c r="AF41" s="100">
        <f t="shared" si="24"/>
        <v>0</v>
      </c>
      <c r="AG41" s="100" t="str">
        <f t="shared" ref="AG41" si="69">AG40</f>
        <v/>
      </c>
      <c r="AH41" s="84" t="str">
        <f t="shared" si="8"/>
        <v/>
      </c>
      <c r="AI41" s="84" t="str">
        <f t="shared" si="9"/>
        <v/>
      </c>
      <c r="AJ41" s="104" t="str">
        <f t="shared" si="10"/>
        <v/>
      </c>
      <c r="AK41" s="93">
        <f t="shared" si="25"/>
        <v>0</v>
      </c>
      <c r="AL41" s="93">
        <f>IFERROR(IF(C41="",0,IF(COUNTIF($C$14:C41,C41)&gt;1,1,0)),"")</f>
        <v>0</v>
      </c>
      <c r="AN41" s="93">
        <f t="shared" si="11"/>
        <v>0</v>
      </c>
      <c r="AO41" s="93" t="str">
        <f t="shared" si="26"/>
        <v>00000</v>
      </c>
      <c r="AP41" s="109" t="str">
        <f t="shared" si="27"/>
        <v>0秒0</v>
      </c>
      <c r="AQ41" s="110">
        <f t="shared" si="12"/>
        <v>0</v>
      </c>
      <c r="AR41" s="110" t="str">
        <f t="shared" si="13"/>
        <v>0</v>
      </c>
      <c r="AS41" s="110" t="str">
        <f t="shared" si="14"/>
        <v>0</v>
      </c>
      <c r="AT41" s="110" t="str">
        <f t="shared" si="15"/>
        <v>0m</v>
      </c>
      <c r="AU41" s="110" t="str">
        <f t="shared" si="16"/>
        <v>点</v>
      </c>
      <c r="AV41" s="93">
        <f t="shared" si="17"/>
        <v>0</v>
      </c>
      <c r="AW41" s="83" t="str">
        <f t="shared" si="18"/>
        <v/>
      </c>
      <c r="AX41" s="93">
        <f t="shared" si="19"/>
        <v>0</v>
      </c>
      <c r="AY41" s="93">
        <f t="shared" si="28"/>
        <v>0</v>
      </c>
      <c r="AZ41" s="93">
        <f t="shared" si="29"/>
        <v>0</v>
      </c>
      <c r="BA41" s="504"/>
      <c r="BB41" s="504"/>
      <c r="BC41" s="520"/>
      <c r="BD41" s="558"/>
      <c r="BE41" s="84" t="str">
        <f t="shared" si="20"/>
        <v/>
      </c>
      <c r="BF41" s="84" t="str">
        <f t="shared" si="21"/>
        <v/>
      </c>
      <c r="BG41" s="84" t="str">
        <f t="shared" si="22"/>
        <v/>
      </c>
      <c r="BH41" s="124" t="str">
        <f>IF(K41="","",COUNTIF($BG$14:BG41,BG41))</f>
        <v/>
      </c>
      <c r="BI41" s="1" t="str">
        <f t="shared" si="30"/>
        <v/>
      </c>
      <c r="BJ41" s="523"/>
      <c r="BK41" s="523"/>
      <c r="BL41" s="523"/>
      <c r="BM41" s="523"/>
      <c r="BN41" s="523"/>
      <c r="BO41" s="525"/>
      <c r="BP41" s="523"/>
      <c r="BQ41" s="523"/>
      <c r="BT41" s="525"/>
      <c r="BU41" s="523"/>
      <c r="BV41" s="523"/>
      <c r="BW41" s="523"/>
      <c r="BX41" s="523"/>
      <c r="BY41" s="523"/>
      <c r="BZ41" s="523"/>
      <c r="CA41" s="84" t="str">
        <f>IFERROR(IF(VLOOKUP(K41,種目数エラー用!D:E,2,FALSE)=(VLOOKUP(K42,種目数エラー用!D:E,2,FALSE)),1,""),"")</f>
        <v/>
      </c>
    </row>
    <row r="42" spans="1:79" s="1" customFormat="1" ht="18" customHeight="1" thickTop="1" thickBot="1">
      <c r="A42" s="538">
        <v>15</v>
      </c>
      <c r="B42" s="540" t="s">
        <v>1176</v>
      </c>
      <c r="C42" s="542"/>
      <c r="D42" s="544" t="str">
        <f>IF(C42&gt;0,VLOOKUP(C42,女子登録情報!$A$1:$H$2000,3,0),"")</f>
        <v/>
      </c>
      <c r="E42" s="544" t="str">
        <f>IF(C42&gt;0,VLOOKUP(C42,女子登録情報!$A$1:$H$2000,4,0),"")</f>
        <v/>
      </c>
      <c r="F42" s="469" t="str">
        <f>IF(C42&gt;0,VLOOKUP(C42,女子登録情報!$A$1:$H$1688,7,0),"")</f>
        <v/>
      </c>
      <c r="G42" s="335" t="str">
        <f>IF(C42&gt;0,VLOOKUP(C42,女子登録情報!$A$1:$H$2000,8,0),"")</f>
        <v/>
      </c>
      <c r="H42" s="526" t="e">
        <f>IF(G43&gt;0,VLOOKUP(G43,女子登録情報!$M$2:$N$49,2,0),"")</f>
        <v>#N/A</v>
      </c>
      <c r="I42" s="526" t="str">
        <f t="shared" ref="I42" si="70">IF(C42&gt;0,TEXT(C42,"100000000"),"000000000")</f>
        <v>000000000</v>
      </c>
      <c r="J42" s="324" t="s">
        <v>24</v>
      </c>
      <c r="K42" s="323"/>
      <c r="L42" s="284" t="str">
        <f>IF(K42&gt;0,VLOOKUP(K42,女子登録情報!$J$66:$K$86,2,0),"")</f>
        <v/>
      </c>
      <c r="M42" s="324" t="s">
        <v>27</v>
      </c>
      <c r="N42" s="275"/>
      <c r="O42" s="59" t="str">
        <f t="shared" si="23"/>
        <v/>
      </c>
      <c r="P42" s="316" t="str">
        <f t="shared" si="1"/>
        <v/>
      </c>
      <c r="Q42" s="209"/>
      <c r="R42" s="528"/>
      <c r="S42" s="529"/>
      <c r="T42" s="530"/>
      <c r="U42" s="531"/>
      <c r="V42" s="533"/>
      <c r="W42" s="339"/>
      <c r="X42" s="84">
        <f t="shared" si="2"/>
        <v>0</v>
      </c>
      <c r="Z42" s="97">
        <f t="shared" si="3"/>
        <v>0</v>
      </c>
      <c r="AA42" s="523" t="str">
        <f>IF(C42="","",C42)</f>
        <v/>
      </c>
      <c r="AB42" s="84" t="str">
        <f t="shared" si="4"/>
        <v/>
      </c>
      <c r="AC42" s="84" t="str">
        <f t="shared" si="5"/>
        <v/>
      </c>
      <c r="AD42" s="84" t="str">
        <f t="shared" si="6"/>
        <v/>
      </c>
      <c r="AE42" s="84" t="str">
        <f t="shared" si="7"/>
        <v/>
      </c>
      <c r="AF42" s="100">
        <f t="shared" si="24"/>
        <v>0</v>
      </c>
      <c r="AG42" s="100" t="str">
        <f>IF(D42="","",D42)</f>
        <v/>
      </c>
      <c r="AH42" s="84" t="str">
        <f t="shared" si="8"/>
        <v/>
      </c>
      <c r="AI42" s="84" t="str">
        <f t="shared" si="9"/>
        <v/>
      </c>
      <c r="AJ42" s="104" t="str">
        <f t="shared" si="10"/>
        <v/>
      </c>
      <c r="AK42" s="93">
        <f t="shared" si="25"/>
        <v>0</v>
      </c>
      <c r="AL42" s="93">
        <f>IFERROR(IF(C42="",0,IF(COUNTIF($C$14:C42,C42)&gt;1,1,0)),"")</f>
        <v>0</v>
      </c>
      <c r="AN42" s="93">
        <f t="shared" si="11"/>
        <v>0</v>
      </c>
      <c r="AO42" s="93" t="str">
        <f t="shared" si="26"/>
        <v>00000</v>
      </c>
      <c r="AP42" s="109" t="str">
        <f t="shared" si="27"/>
        <v>0秒0</v>
      </c>
      <c r="AQ42" s="110">
        <f t="shared" si="12"/>
        <v>0</v>
      </c>
      <c r="AR42" s="110" t="str">
        <f t="shared" si="13"/>
        <v>0</v>
      </c>
      <c r="AS42" s="110" t="str">
        <f t="shared" si="14"/>
        <v>0</v>
      </c>
      <c r="AT42" s="110" t="str">
        <f t="shared" si="15"/>
        <v>0m</v>
      </c>
      <c r="AU42" s="110" t="str">
        <f t="shared" si="16"/>
        <v>点</v>
      </c>
      <c r="AV42" s="93">
        <f t="shared" si="17"/>
        <v>0</v>
      </c>
      <c r="AW42" s="83" t="str">
        <f t="shared" si="18"/>
        <v/>
      </c>
      <c r="AX42" s="93">
        <f t="shared" si="19"/>
        <v>0</v>
      </c>
      <c r="AY42" s="93">
        <f t="shared" si="28"/>
        <v>0</v>
      </c>
      <c r="AZ42" s="93">
        <f t="shared" si="29"/>
        <v>0</v>
      </c>
      <c r="BA42" s="503">
        <f>IF(U42="",0,COUNTA($U$14:U43))</f>
        <v>0</v>
      </c>
      <c r="BB42" s="503">
        <f>IF(V42="",0,COUNTA($V$14:V43))</f>
        <v>0</v>
      </c>
      <c r="BC42" s="519" t="e">
        <f>IF(OR($L42="20200",$L43="20200",#REF!="20200"),COUNTIF($L$14:L43,"20200"),0)</f>
        <v>#REF!</v>
      </c>
      <c r="BD42" s="557" t="e">
        <f>IF($BC42=0,0,INDEX($N42:$N43,MATCH("20200",$L42:$L43,0),1))</f>
        <v>#REF!</v>
      </c>
      <c r="BE42" s="84" t="str">
        <f t="shared" si="20"/>
        <v/>
      </c>
      <c r="BF42" s="84" t="str">
        <f t="shared" si="21"/>
        <v/>
      </c>
      <c r="BG42" s="84" t="str">
        <f t="shared" si="22"/>
        <v/>
      </c>
      <c r="BH42" s="124" t="str">
        <f>IF(K42="","",COUNTIF($BG$14:BG42,BG42))</f>
        <v/>
      </c>
      <c r="BI42" s="1" t="str">
        <f t="shared" si="30"/>
        <v/>
      </c>
      <c r="BJ42" s="523" t="str">
        <f>IF(D42="","",COUNTIF($AG$14:AG42,AG42))</f>
        <v/>
      </c>
      <c r="BK42" s="523">
        <f t="shared" ref="BK42" si="71">IF(BJ42=1,BJ42,0)</f>
        <v>0</v>
      </c>
      <c r="BL42" s="523" t="str">
        <f>IF(D42="","",$BP42)</f>
        <v/>
      </c>
      <c r="BM42" s="523" t="str">
        <f>IF(E42="","",$BP42)</f>
        <v/>
      </c>
      <c r="BN42" s="523" t="str">
        <f>IF(G42="","",$BP42)</f>
        <v/>
      </c>
      <c r="BO42" s="524" t="str">
        <f>IFERROR(IF(H42="","",BP42),"")</f>
        <v/>
      </c>
      <c r="BP42" s="523">
        <v>15</v>
      </c>
      <c r="BQ42" s="523">
        <f>IF(C42&gt;0,"",IF(COUNTIF(BL42:BO43,BP42)=4,"",1))</f>
        <v>1</v>
      </c>
      <c r="BT42" s="524" t="str">
        <f>IF(AG42="","",IF(AND(COUNTA(K42:K43)=0,COUNTA(U42:V43)=0),1,""))</f>
        <v/>
      </c>
      <c r="BU42" s="523">
        <f>IF(AND($AG42="",COUNTA(U42)&gt;0),1,0)</f>
        <v>0</v>
      </c>
      <c r="BV42" s="523">
        <f>IF(AND($AG42="",COUNTA(V42)&gt;0),1,0)</f>
        <v>0</v>
      </c>
      <c r="BW42" s="523" t="str">
        <f>D42&amp;"-"&amp;U42</f>
        <v>-</v>
      </c>
      <c r="BX42" s="523" t="str">
        <f>IF(U42="","",COUNTIF($BW$14:BW42,BW42))</f>
        <v/>
      </c>
      <c r="BY42" s="523" t="str">
        <f>D42&amp;"-"&amp;V42</f>
        <v>-</v>
      </c>
      <c r="BZ42" s="523" t="str">
        <f>IF(V42="","",COUNTIF($BY$14:BY42,BY42))</f>
        <v/>
      </c>
      <c r="CA42" s="84" t="str">
        <f>IFERROR(IF(VLOOKUP(K42,種目数エラー用!D:E,2,FALSE)=(VLOOKUP(K43,種目数エラー用!D:E,2,FALSE)),1,""),"")</f>
        <v/>
      </c>
    </row>
    <row r="43" spans="1:79" s="1" customFormat="1" ht="18" customHeight="1" thickBot="1">
      <c r="A43" s="547"/>
      <c r="B43" s="548"/>
      <c r="C43" s="549"/>
      <c r="D43" s="550"/>
      <c r="E43" s="550"/>
      <c r="F43" s="470"/>
      <c r="G43" s="336" t="str">
        <f>IF(C42&gt;0,VLOOKUP(C42,女子登録情報!$A$1:$H$2000,5,0),"")</f>
        <v/>
      </c>
      <c r="H43" s="527"/>
      <c r="I43" s="546"/>
      <c r="J43" s="336" t="s">
        <v>28</v>
      </c>
      <c r="K43" s="337"/>
      <c r="L43" s="284" t="str">
        <f>IF(K43&gt;0,VLOOKUP(K43,女子登録情報!$J$66:$K$86,2,0),"")</f>
        <v/>
      </c>
      <c r="M43" s="336" t="s">
        <v>29</v>
      </c>
      <c r="N43" s="285"/>
      <c r="O43" s="59" t="str">
        <f t="shared" si="23"/>
        <v/>
      </c>
      <c r="P43" s="317" t="str">
        <f t="shared" si="1"/>
        <v/>
      </c>
      <c r="Q43" s="209"/>
      <c r="R43" s="535"/>
      <c r="S43" s="536"/>
      <c r="T43" s="537"/>
      <c r="U43" s="532"/>
      <c r="V43" s="534"/>
      <c r="W43" s="339"/>
      <c r="X43" s="84">
        <f t="shared" si="2"/>
        <v>0</v>
      </c>
      <c r="Z43" s="97">
        <f t="shared" si="3"/>
        <v>0</v>
      </c>
      <c r="AA43" s="523"/>
      <c r="AB43" s="84" t="str">
        <f t="shared" si="4"/>
        <v/>
      </c>
      <c r="AC43" s="84" t="str">
        <f t="shared" si="5"/>
        <v/>
      </c>
      <c r="AD43" s="84" t="str">
        <f t="shared" si="6"/>
        <v/>
      </c>
      <c r="AE43" s="84" t="str">
        <f t="shared" si="7"/>
        <v/>
      </c>
      <c r="AF43" s="100">
        <f t="shared" si="24"/>
        <v>0</v>
      </c>
      <c r="AG43" s="100" t="str">
        <f t="shared" ref="AG43" si="72">AG42</f>
        <v/>
      </c>
      <c r="AH43" s="84" t="str">
        <f t="shared" si="8"/>
        <v/>
      </c>
      <c r="AI43" s="84" t="str">
        <f t="shared" si="9"/>
        <v/>
      </c>
      <c r="AJ43" s="104" t="str">
        <f t="shared" si="10"/>
        <v/>
      </c>
      <c r="AK43" s="93">
        <f t="shared" si="25"/>
        <v>0</v>
      </c>
      <c r="AL43" s="93">
        <f>IFERROR(IF(C43="",0,IF(COUNTIF($C$14:C43,C43)&gt;1,1,0)),"")</f>
        <v>0</v>
      </c>
      <c r="AN43" s="93">
        <f t="shared" si="11"/>
        <v>0</v>
      </c>
      <c r="AO43" s="93" t="str">
        <f t="shared" si="26"/>
        <v>00000</v>
      </c>
      <c r="AP43" s="109" t="str">
        <f t="shared" si="27"/>
        <v>0秒0</v>
      </c>
      <c r="AQ43" s="110">
        <f t="shared" si="12"/>
        <v>0</v>
      </c>
      <c r="AR43" s="110" t="str">
        <f t="shared" si="13"/>
        <v>0</v>
      </c>
      <c r="AS43" s="110" t="str">
        <f t="shared" si="14"/>
        <v>0</v>
      </c>
      <c r="AT43" s="110" t="str">
        <f t="shared" si="15"/>
        <v>0m</v>
      </c>
      <c r="AU43" s="110" t="str">
        <f t="shared" si="16"/>
        <v>点</v>
      </c>
      <c r="AV43" s="93">
        <f t="shared" si="17"/>
        <v>0</v>
      </c>
      <c r="AW43" s="83" t="str">
        <f t="shared" si="18"/>
        <v/>
      </c>
      <c r="AX43" s="93">
        <f t="shared" si="19"/>
        <v>0</v>
      </c>
      <c r="AY43" s="93">
        <f t="shared" si="28"/>
        <v>0</v>
      </c>
      <c r="AZ43" s="93">
        <f t="shared" si="29"/>
        <v>0</v>
      </c>
      <c r="BA43" s="504"/>
      <c r="BB43" s="504"/>
      <c r="BC43" s="520"/>
      <c r="BD43" s="558"/>
      <c r="BE43" s="84" t="str">
        <f t="shared" si="20"/>
        <v/>
      </c>
      <c r="BF43" s="84" t="str">
        <f t="shared" si="21"/>
        <v/>
      </c>
      <c r="BG43" s="84" t="str">
        <f t="shared" si="22"/>
        <v/>
      </c>
      <c r="BH43" s="124" t="str">
        <f>IF(K43="","",COUNTIF($BG$14:BG43,BG43))</f>
        <v/>
      </c>
      <c r="BI43" s="1" t="str">
        <f t="shared" si="30"/>
        <v/>
      </c>
      <c r="BJ43" s="523"/>
      <c r="BK43" s="523"/>
      <c r="BL43" s="523"/>
      <c r="BM43" s="523"/>
      <c r="BN43" s="523"/>
      <c r="BO43" s="525"/>
      <c r="BP43" s="523"/>
      <c r="BQ43" s="523"/>
      <c r="BT43" s="525"/>
      <c r="BU43" s="523"/>
      <c r="BV43" s="523"/>
      <c r="BW43" s="523"/>
      <c r="BX43" s="523"/>
      <c r="BY43" s="523"/>
      <c r="BZ43" s="523"/>
      <c r="CA43" s="84" t="str">
        <f>IFERROR(IF(VLOOKUP(K43,種目数エラー用!D:E,2,FALSE)=(VLOOKUP(K44,種目数エラー用!D:E,2,FALSE)),1,""),"")</f>
        <v/>
      </c>
    </row>
    <row r="44" spans="1:79" s="1" customFormat="1" ht="18" customHeight="1" thickTop="1" thickBot="1">
      <c r="A44" s="538">
        <v>16</v>
      </c>
      <c r="B44" s="540" t="s">
        <v>1176</v>
      </c>
      <c r="C44" s="542"/>
      <c r="D44" s="544" t="str">
        <f>IF(C44&gt;0,VLOOKUP(C44,女子登録情報!$A$1:$H$2000,3,0),"")</f>
        <v/>
      </c>
      <c r="E44" s="544" t="str">
        <f>IF(C44&gt;0,VLOOKUP(C44,女子登録情報!$A$1:$H$2000,4,0),"")</f>
        <v/>
      </c>
      <c r="F44" s="469" t="str">
        <f>IF(C44&gt;0,VLOOKUP(C44,女子登録情報!$A$1:$H$1688,7,0),"")</f>
        <v/>
      </c>
      <c r="G44" s="335" t="str">
        <f>IF(C44&gt;0,VLOOKUP(C44,女子登録情報!$A$1:$H$2000,8,0),"")</f>
        <v/>
      </c>
      <c r="H44" s="526" t="e">
        <f>IF(G45&gt;0,VLOOKUP(G45,女子登録情報!$M$2:$N$49,2,0),"")</f>
        <v>#N/A</v>
      </c>
      <c r="I44" s="526" t="str">
        <f t="shared" ref="I44" si="73">IF(C44&gt;0,TEXT(C44,"100000000"),"000000000")</f>
        <v>000000000</v>
      </c>
      <c r="J44" s="324" t="s">
        <v>24</v>
      </c>
      <c r="K44" s="323"/>
      <c r="L44" s="284" t="str">
        <f>IF(K44&gt;0,VLOOKUP(K44,女子登録情報!$J$66:$K$86,2,0),"")</f>
        <v/>
      </c>
      <c r="M44" s="324" t="s">
        <v>27</v>
      </c>
      <c r="N44" s="275"/>
      <c r="O44" s="59" t="str">
        <f t="shared" si="23"/>
        <v/>
      </c>
      <c r="P44" s="316" t="str">
        <f t="shared" si="1"/>
        <v/>
      </c>
      <c r="Q44" s="209"/>
      <c r="R44" s="528"/>
      <c r="S44" s="529"/>
      <c r="T44" s="530"/>
      <c r="U44" s="531"/>
      <c r="V44" s="533"/>
      <c r="W44" s="339"/>
      <c r="X44" s="84">
        <f t="shared" si="2"/>
        <v>0</v>
      </c>
      <c r="Z44" s="97">
        <f t="shared" si="3"/>
        <v>0</v>
      </c>
      <c r="AA44" s="523" t="str">
        <f>IF(C44="","",C44)</f>
        <v/>
      </c>
      <c r="AB44" s="84" t="str">
        <f t="shared" si="4"/>
        <v/>
      </c>
      <c r="AC44" s="84" t="str">
        <f t="shared" si="5"/>
        <v/>
      </c>
      <c r="AD44" s="84" t="str">
        <f t="shared" si="6"/>
        <v/>
      </c>
      <c r="AE44" s="84" t="str">
        <f t="shared" si="7"/>
        <v/>
      </c>
      <c r="AF44" s="100">
        <f t="shared" si="24"/>
        <v>0</v>
      </c>
      <c r="AG44" s="100" t="str">
        <f>IF(D44="","",D44)</f>
        <v/>
      </c>
      <c r="AH44" s="84" t="str">
        <f t="shared" si="8"/>
        <v/>
      </c>
      <c r="AI44" s="84" t="str">
        <f t="shared" si="9"/>
        <v/>
      </c>
      <c r="AJ44" s="104" t="str">
        <f t="shared" si="10"/>
        <v/>
      </c>
      <c r="AK44" s="93">
        <f t="shared" si="25"/>
        <v>0</v>
      </c>
      <c r="AL44" s="93">
        <f>IFERROR(IF(C44="",0,IF(COUNTIF($C$14:C44,C44)&gt;1,1,0)),"")</f>
        <v>0</v>
      </c>
      <c r="AN44" s="93">
        <f t="shared" si="11"/>
        <v>0</v>
      </c>
      <c r="AO44" s="93" t="str">
        <f t="shared" si="26"/>
        <v>00000</v>
      </c>
      <c r="AP44" s="109" t="str">
        <f t="shared" si="27"/>
        <v>0秒0</v>
      </c>
      <c r="AQ44" s="110">
        <f t="shared" si="12"/>
        <v>0</v>
      </c>
      <c r="AR44" s="110" t="str">
        <f t="shared" si="13"/>
        <v>0</v>
      </c>
      <c r="AS44" s="110" t="str">
        <f t="shared" si="14"/>
        <v>0</v>
      </c>
      <c r="AT44" s="110" t="str">
        <f t="shared" si="15"/>
        <v>0m</v>
      </c>
      <c r="AU44" s="110" t="str">
        <f t="shared" si="16"/>
        <v>点</v>
      </c>
      <c r="AV44" s="93">
        <f t="shared" si="17"/>
        <v>0</v>
      </c>
      <c r="AW44" s="83" t="str">
        <f t="shared" si="18"/>
        <v/>
      </c>
      <c r="AX44" s="93">
        <f t="shared" si="19"/>
        <v>0</v>
      </c>
      <c r="AY44" s="93">
        <f t="shared" si="28"/>
        <v>0</v>
      </c>
      <c r="AZ44" s="93">
        <f t="shared" si="29"/>
        <v>0</v>
      </c>
      <c r="BA44" s="503">
        <f>IF(U44="",0,COUNTA($U$14:U45))</f>
        <v>0</v>
      </c>
      <c r="BB44" s="503">
        <f>IF(V44="",0,COUNTA($V$14:V45))</f>
        <v>0</v>
      </c>
      <c r="BC44" s="519" t="e">
        <f>IF(OR($L44="20200",$L45="20200",#REF!="20200"),COUNTIF($L$14:L45,"20200"),0)</f>
        <v>#REF!</v>
      </c>
      <c r="BD44" s="557" t="e">
        <f>IF($BC44=0,0,INDEX($N44:$N45,MATCH("20200",$L44:$L45,0),1))</f>
        <v>#REF!</v>
      </c>
      <c r="BE44" s="84" t="str">
        <f t="shared" si="20"/>
        <v/>
      </c>
      <c r="BF44" s="84" t="str">
        <f t="shared" si="21"/>
        <v/>
      </c>
      <c r="BG44" s="84" t="str">
        <f t="shared" si="22"/>
        <v/>
      </c>
      <c r="BH44" s="124" t="str">
        <f>IF(K44="","",COUNTIF($BG$14:BG44,BG44))</f>
        <v/>
      </c>
      <c r="BI44" s="1" t="str">
        <f t="shared" si="30"/>
        <v/>
      </c>
      <c r="BJ44" s="523" t="str">
        <f>IF(D44="","",COUNTIF($AG$14:AG44,AG44))</f>
        <v/>
      </c>
      <c r="BK44" s="523">
        <f t="shared" ref="BK44" si="74">IF(BJ44=1,BJ44,0)</f>
        <v>0</v>
      </c>
      <c r="BL44" s="523" t="str">
        <f>IF(D44="","",$BP44)</f>
        <v/>
      </c>
      <c r="BM44" s="523" t="str">
        <f>IF(E44="","",$BP44)</f>
        <v/>
      </c>
      <c r="BN44" s="523" t="str">
        <f>IF(G44="","",$BP44)</f>
        <v/>
      </c>
      <c r="BO44" s="524" t="str">
        <f>IFERROR(IF(H44="","",BP44),"")</f>
        <v/>
      </c>
      <c r="BP44" s="523">
        <v>16</v>
      </c>
      <c r="BQ44" s="523">
        <f>IF(C44&gt;0,"",IF(COUNTIF(BL44:BO45,BP44)=4,"",1))</f>
        <v>1</v>
      </c>
      <c r="BT44" s="524" t="str">
        <f>IF(AG44="","",IF(AND(COUNTA(K44:K45)=0,COUNTA(U44:V45)=0),1,""))</f>
        <v/>
      </c>
      <c r="BU44" s="523">
        <f>IF(AND($AG44="",COUNTA(U44)&gt;0),1,0)</f>
        <v>0</v>
      </c>
      <c r="BV44" s="523">
        <f>IF(AND($AG44="",COUNTA(V44)&gt;0),1,0)</f>
        <v>0</v>
      </c>
      <c r="BW44" s="523" t="str">
        <f>D44&amp;"-"&amp;U44</f>
        <v>-</v>
      </c>
      <c r="BX44" s="523" t="str">
        <f>IF(U44="","",COUNTIF($BW$14:BW44,BW44))</f>
        <v/>
      </c>
      <c r="BY44" s="523" t="str">
        <f>D44&amp;"-"&amp;V44</f>
        <v>-</v>
      </c>
      <c r="BZ44" s="523" t="str">
        <f>IF(V44="","",COUNTIF($BY$14:BY44,BY44))</f>
        <v/>
      </c>
      <c r="CA44" s="84" t="str">
        <f>IFERROR(IF(VLOOKUP(K44,種目数エラー用!D:E,2,FALSE)=(VLOOKUP(K45,種目数エラー用!D:E,2,FALSE)),1,""),"")</f>
        <v/>
      </c>
    </row>
    <row r="45" spans="1:79" s="1" customFormat="1" ht="18" customHeight="1" thickBot="1">
      <c r="A45" s="547"/>
      <c r="B45" s="548"/>
      <c r="C45" s="549"/>
      <c r="D45" s="550"/>
      <c r="E45" s="550"/>
      <c r="F45" s="470"/>
      <c r="G45" s="336" t="str">
        <f>IF(C44&gt;0,VLOOKUP(C44,女子登録情報!$A$1:$H$2000,5,0),"")</f>
        <v/>
      </c>
      <c r="H45" s="527"/>
      <c r="I45" s="546"/>
      <c r="J45" s="336" t="s">
        <v>28</v>
      </c>
      <c r="K45" s="337"/>
      <c r="L45" s="284" t="str">
        <f>IF(K45&gt;0,VLOOKUP(K45,女子登録情報!$J$66:$K$86,2,0),"")</f>
        <v/>
      </c>
      <c r="M45" s="336" t="s">
        <v>29</v>
      </c>
      <c r="N45" s="285"/>
      <c r="O45" s="59" t="str">
        <f t="shared" si="23"/>
        <v/>
      </c>
      <c r="P45" s="317" t="str">
        <f t="shared" si="1"/>
        <v/>
      </c>
      <c r="Q45" s="209"/>
      <c r="R45" s="535"/>
      <c r="S45" s="536"/>
      <c r="T45" s="537"/>
      <c r="U45" s="532"/>
      <c r="V45" s="534"/>
      <c r="W45" s="339"/>
      <c r="X45" s="84">
        <f t="shared" si="2"/>
        <v>0</v>
      </c>
      <c r="Z45" s="97">
        <f t="shared" si="3"/>
        <v>0</v>
      </c>
      <c r="AA45" s="523"/>
      <c r="AB45" s="84" t="str">
        <f t="shared" si="4"/>
        <v/>
      </c>
      <c r="AC45" s="84" t="str">
        <f t="shared" si="5"/>
        <v/>
      </c>
      <c r="AD45" s="84" t="str">
        <f t="shared" si="6"/>
        <v/>
      </c>
      <c r="AE45" s="84" t="str">
        <f t="shared" si="7"/>
        <v/>
      </c>
      <c r="AF45" s="100">
        <f t="shared" si="24"/>
        <v>0</v>
      </c>
      <c r="AG45" s="100" t="str">
        <f t="shared" ref="AG45" si="75">AG44</f>
        <v/>
      </c>
      <c r="AH45" s="84" t="str">
        <f t="shared" si="8"/>
        <v/>
      </c>
      <c r="AI45" s="84" t="str">
        <f t="shared" si="9"/>
        <v/>
      </c>
      <c r="AJ45" s="104" t="str">
        <f t="shared" si="10"/>
        <v/>
      </c>
      <c r="AK45" s="93">
        <f t="shared" si="25"/>
        <v>0</v>
      </c>
      <c r="AL45" s="93">
        <f>IFERROR(IF(C45="",0,IF(COUNTIF($C$14:C45,C45)&gt;1,1,0)),"")</f>
        <v>0</v>
      </c>
      <c r="AN45" s="93">
        <f t="shared" si="11"/>
        <v>0</v>
      </c>
      <c r="AO45" s="93" t="str">
        <f t="shared" si="26"/>
        <v>00000</v>
      </c>
      <c r="AP45" s="109" t="str">
        <f t="shared" si="27"/>
        <v>0秒0</v>
      </c>
      <c r="AQ45" s="110">
        <f t="shared" si="12"/>
        <v>0</v>
      </c>
      <c r="AR45" s="110" t="str">
        <f t="shared" si="13"/>
        <v>0</v>
      </c>
      <c r="AS45" s="110" t="str">
        <f t="shared" si="14"/>
        <v>0</v>
      </c>
      <c r="AT45" s="110" t="str">
        <f t="shared" si="15"/>
        <v>0m</v>
      </c>
      <c r="AU45" s="110" t="str">
        <f t="shared" si="16"/>
        <v>点</v>
      </c>
      <c r="AV45" s="93">
        <f t="shared" si="17"/>
        <v>0</v>
      </c>
      <c r="AW45" s="83" t="str">
        <f t="shared" si="18"/>
        <v/>
      </c>
      <c r="AX45" s="93">
        <f t="shared" si="19"/>
        <v>0</v>
      </c>
      <c r="AY45" s="93">
        <f t="shared" si="28"/>
        <v>0</v>
      </c>
      <c r="AZ45" s="93">
        <f t="shared" si="29"/>
        <v>0</v>
      </c>
      <c r="BA45" s="504"/>
      <c r="BB45" s="504"/>
      <c r="BC45" s="520"/>
      <c r="BD45" s="558"/>
      <c r="BE45" s="84" t="str">
        <f t="shared" si="20"/>
        <v/>
      </c>
      <c r="BF45" s="84" t="str">
        <f t="shared" si="21"/>
        <v/>
      </c>
      <c r="BG45" s="84" t="str">
        <f t="shared" si="22"/>
        <v/>
      </c>
      <c r="BH45" s="124" t="str">
        <f>IF(K45="","",COUNTIF($BG$14:BG45,BG45))</f>
        <v/>
      </c>
      <c r="BI45" s="1" t="str">
        <f t="shared" si="30"/>
        <v/>
      </c>
      <c r="BJ45" s="523"/>
      <c r="BK45" s="523"/>
      <c r="BL45" s="523"/>
      <c r="BM45" s="523"/>
      <c r="BN45" s="523"/>
      <c r="BO45" s="525"/>
      <c r="BP45" s="523"/>
      <c r="BQ45" s="523"/>
      <c r="BT45" s="525"/>
      <c r="BU45" s="523"/>
      <c r="BV45" s="523"/>
      <c r="BW45" s="523"/>
      <c r="BX45" s="523"/>
      <c r="BY45" s="523"/>
      <c r="BZ45" s="523"/>
      <c r="CA45" s="84" t="str">
        <f>IFERROR(IF(VLOOKUP(K45,種目数エラー用!D:E,2,FALSE)=(VLOOKUP(K46,種目数エラー用!D:E,2,FALSE)),1,""),"")</f>
        <v/>
      </c>
    </row>
    <row r="46" spans="1:79" s="1" customFormat="1" ht="18" customHeight="1" thickTop="1" thickBot="1">
      <c r="A46" s="538">
        <v>17</v>
      </c>
      <c r="B46" s="540" t="s">
        <v>1176</v>
      </c>
      <c r="C46" s="542"/>
      <c r="D46" s="544" t="str">
        <f>IF(C46&gt;0,VLOOKUP(C46,女子登録情報!$A$1:$H$2000,3,0),"")</f>
        <v/>
      </c>
      <c r="E46" s="544" t="str">
        <f>IF(C46&gt;0,VLOOKUP(C46,女子登録情報!$A$1:$H$2000,4,0),"")</f>
        <v/>
      </c>
      <c r="F46" s="469" t="str">
        <f>IF(C46&gt;0,VLOOKUP(C46,女子登録情報!$A$1:$H$1688,7,0),"")</f>
        <v/>
      </c>
      <c r="G46" s="335" t="str">
        <f>IF(C46&gt;0,VLOOKUP(C46,女子登録情報!$A$1:$H$2000,8,0),"")</f>
        <v/>
      </c>
      <c r="H46" s="526" t="e">
        <f>IF(G47&gt;0,VLOOKUP(G47,女子登録情報!$M$2:$N$49,2,0),"")</f>
        <v>#N/A</v>
      </c>
      <c r="I46" s="544" t="str">
        <f t="shared" ref="I46" si="76">IF(C46&gt;0,TEXT(C46,"100000000"),"000000000")</f>
        <v>000000000</v>
      </c>
      <c r="J46" s="324" t="s">
        <v>24</v>
      </c>
      <c r="K46" s="323"/>
      <c r="L46" s="284" t="str">
        <f>IF(K46&gt;0,VLOOKUP(K46,女子登録情報!$J$66:$K$86,2,0),"")</f>
        <v/>
      </c>
      <c r="M46" s="324" t="s">
        <v>27</v>
      </c>
      <c r="N46" s="275"/>
      <c r="O46" s="59" t="str">
        <f t="shared" si="23"/>
        <v/>
      </c>
      <c r="P46" s="316" t="str">
        <f t="shared" si="1"/>
        <v/>
      </c>
      <c r="Q46" s="209"/>
      <c r="R46" s="528"/>
      <c r="S46" s="529"/>
      <c r="T46" s="530"/>
      <c r="U46" s="531"/>
      <c r="V46" s="533"/>
      <c r="W46" s="339"/>
      <c r="X46" s="84">
        <f t="shared" si="2"/>
        <v>0</v>
      </c>
      <c r="Z46" s="97">
        <f t="shared" si="3"/>
        <v>0</v>
      </c>
      <c r="AA46" s="523" t="str">
        <f>IF(C46="","",C46)</f>
        <v/>
      </c>
      <c r="AB46" s="84" t="str">
        <f t="shared" si="4"/>
        <v/>
      </c>
      <c r="AC46" s="84" t="str">
        <f t="shared" si="5"/>
        <v/>
      </c>
      <c r="AD46" s="84" t="str">
        <f t="shared" si="6"/>
        <v/>
      </c>
      <c r="AE46" s="84" t="str">
        <f t="shared" si="7"/>
        <v/>
      </c>
      <c r="AF46" s="100">
        <f t="shared" si="24"/>
        <v>0</v>
      </c>
      <c r="AG46" s="100" t="str">
        <f>IF(D46="","",D46)</f>
        <v/>
      </c>
      <c r="AH46" s="84" t="str">
        <f t="shared" si="8"/>
        <v/>
      </c>
      <c r="AI46" s="84" t="str">
        <f t="shared" si="9"/>
        <v/>
      </c>
      <c r="AJ46" s="104" t="str">
        <f t="shared" si="10"/>
        <v/>
      </c>
      <c r="AK46" s="93">
        <f t="shared" si="25"/>
        <v>0</v>
      </c>
      <c r="AL46" s="93">
        <f>IFERROR(IF(C46="",0,IF(COUNTIF($C$14:C46,C46)&gt;1,1,0)),"")</f>
        <v>0</v>
      </c>
      <c r="AN46" s="93">
        <f t="shared" si="11"/>
        <v>0</v>
      </c>
      <c r="AO46" s="93" t="str">
        <f t="shared" si="26"/>
        <v>00000</v>
      </c>
      <c r="AP46" s="109" t="str">
        <f t="shared" si="27"/>
        <v>0秒0</v>
      </c>
      <c r="AQ46" s="110">
        <f t="shared" si="12"/>
        <v>0</v>
      </c>
      <c r="AR46" s="110" t="str">
        <f t="shared" si="13"/>
        <v>0</v>
      </c>
      <c r="AS46" s="110" t="str">
        <f t="shared" si="14"/>
        <v>0</v>
      </c>
      <c r="AT46" s="110" t="str">
        <f t="shared" si="15"/>
        <v>0m</v>
      </c>
      <c r="AU46" s="110" t="str">
        <f t="shared" si="16"/>
        <v>点</v>
      </c>
      <c r="AV46" s="93">
        <f t="shared" si="17"/>
        <v>0</v>
      </c>
      <c r="AW46" s="83" t="str">
        <f t="shared" si="18"/>
        <v/>
      </c>
      <c r="AX46" s="93">
        <f t="shared" si="19"/>
        <v>0</v>
      </c>
      <c r="AY46" s="93">
        <f t="shared" si="28"/>
        <v>0</v>
      </c>
      <c r="AZ46" s="93">
        <f t="shared" si="29"/>
        <v>0</v>
      </c>
      <c r="BA46" s="503">
        <f>IF(U46="",0,COUNTA($U$14:U47))</f>
        <v>0</v>
      </c>
      <c r="BB46" s="503">
        <f>IF(V46="",0,COUNTA($V$14:V47))</f>
        <v>0</v>
      </c>
      <c r="BC46" s="519" t="e">
        <f>IF(OR($L46="20200",$L47="20200",#REF!="20200"),COUNTIF($L$14:L47,"20200"),0)</f>
        <v>#REF!</v>
      </c>
      <c r="BD46" s="557" t="e">
        <f>IF($BC46=0,0,INDEX($N46:$N47,MATCH("20200",$L46:$L47,0),1))</f>
        <v>#REF!</v>
      </c>
      <c r="BE46" s="84" t="str">
        <f t="shared" si="20"/>
        <v/>
      </c>
      <c r="BF46" s="84" t="str">
        <f t="shared" si="21"/>
        <v/>
      </c>
      <c r="BG46" s="84" t="str">
        <f t="shared" si="22"/>
        <v/>
      </c>
      <c r="BH46" s="124" t="str">
        <f>IF(K46="","",COUNTIF($BG$14:BG46,BG46))</f>
        <v/>
      </c>
      <c r="BI46" s="1" t="str">
        <f t="shared" si="30"/>
        <v/>
      </c>
      <c r="BJ46" s="523" t="str">
        <f>IF(D46="","",COUNTIF($AG$14:AG46,AG46))</f>
        <v/>
      </c>
      <c r="BK46" s="523">
        <f t="shared" ref="BK46" si="77">IF(BJ46=1,BJ46,0)</f>
        <v>0</v>
      </c>
      <c r="BL46" s="523" t="str">
        <f>IF(D46="","",$BP46)</f>
        <v/>
      </c>
      <c r="BM46" s="523" t="str">
        <f>IF(E46="","",$BP46)</f>
        <v/>
      </c>
      <c r="BN46" s="523" t="str">
        <f>IF(G46="","",$BP46)</f>
        <v/>
      </c>
      <c r="BO46" s="524" t="str">
        <f>IFERROR(IF(H46="","",BP46),"")</f>
        <v/>
      </c>
      <c r="BP46" s="523">
        <v>17</v>
      </c>
      <c r="BQ46" s="523">
        <f>IF(C46&gt;0,"",IF(COUNTIF(BL46:BO47,BP46)=4,"",1))</f>
        <v>1</v>
      </c>
      <c r="BT46" s="524" t="str">
        <f>IF(AG46="","",IF(AND(COUNTA(K46:K47)=0,COUNTA(U46:V47)=0),1,""))</f>
        <v/>
      </c>
      <c r="BU46" s="523">
        <f>IF(AND($AG46="",COUNTA(U46)&gt;0),1,0)</f>
        <v>0</v>
      </c>
      <c r="BV46" s="523">
        <f>IF(AND($AG46="",COUNTA(V46)&gt;0),1,0)</f>
        <v>0</v>
      </c>
      <c r="BW46" s="523" t="str">
        <f>D46&amp;"-"&amp;U46</f>
        <v>-</v>
      </c>
      <c r="BX46" s="523" t="str">
        <f>IF(U46="","",COUNTIF($BW$14:BW46,BW46))</f>
        <v/>
      </c>
      <c r="BY46" s="523" t="str">
        <f>D46&amp;"-"&amp;V46</f>
        <v>-</v>
      </c>
      <c r="BZ46" s="523" t="str">
        <f>IF(V46="","",COUNTIF($BY$14:BY46,BY46))</f>
        <v/>
      </c>
      <c r="CA46" s="84" t="str">
        <f>IFERROR(IF(VLOOKUP(K46,種目数エラー用!D:E,2,FALSE)=(VLOOKUP(K47,種目数エラー用!D:E,2,FALSE)),1,""),"")</f>
        <v/>
      </c>
    </row>
    <row r="47" spans="1:79" s="1" customFormat="1" ht="18" customHeight="1" thickBot="1">
      <c r="A47" s="547"/>
      <c r="B47" s="548"/>
      <c r="C47" s="549"/>
      <c r="D47" s="550"/>
      <c r="E47" s="550"/>
      <c r="F47" s="470"/>
      <c r="G47" s="336" t="str">
        <f>IF(C46&gt;0,VLOOKUP(C46,女子登録情報!$A$1:$H$2000,5,0),"")</f>
        <v/>
      </c>
      <c r="H47" s="527"/>
      <c r="I47" s="551"/>
      <c r="J47" s="336" t="s">
        <v>28</v>
      </c>
      <c r="K47" s="337"/>
      <c r="L47" s="284" t="str">
        <f>IF(K47&gt;0,VLOOKUP(K47,女子登録情報!$J$66:$K$86,2,0),"")</f>
        <v/>
      </c>
      <c r="M47" s="336" t="s">
        <v>29</v>
      </c>
      <c r="N47" s="285"/>
      <c r="O47" s="59" t="str">
        <f t="shared" si="23"/>
        <v/>
      </c>
      <c r="P47" s="317" t="str">
        <f t="shared" si="1"/>
        <v/>
      </c>
      <c r="Q47" s="209"/>
      <c r="R47" s="535"/>
      <c r="S47" s="536"/>
      <c r="T47" s="537"/>
      <c r="U47" s="532"/>
      <c r="V47" s="534"/>
      <c r="W47" s="339"/>
      <c r="X47" s="84">
        <f t="shared" si="2"/>
        <v>0</v>
      </c>
      <c r="Z47" s="97">
        <f t="shared" si="3"/>
        <v>0</v>
      </c>
      <c r="AA47" s="523"/>
      <c r="AB47" s="84" t="str">
        <f t="shared" si="4"/>
        <v/>
      </c>
      <c r="AC47" s="84" t="str">
        <f t="shared" si="5"/>
        <v/>
      </c>
      <c r="AD47" s="84" t="str">
        <f t="shared" si="6"/>
        <v/>
      </c>
      <c r="AE47" s="84" t="str">
        <f t="shared" si="7"/>
        <v/>
      </c>
      <c r="AF47" s="100">
        <f t="shared" si="24"/>
        <v>0</v>
      </c>
      <c r="AG47" s="100" t="str">
        <f t="shared" ref="AG47" si="78">AG46</f>
        <v/>
      </c>
      <c r="AH47" s="84" t="str">
        <f t="shared" si="8"/>
        <v/>
      </c>
      <c r="AI47" s="84" t="str">
        <f t="shared" si="9"/>
        <v/>
      </c>
      <c r="AJ47" s="104" t="str">
        <f t="shared" si="10"/>
        <v/>
      </c>
      <c r="AK47" s="93">
        <f t="shared" si="25"/>
        <v>0</v>
      </c>
      <c r="AL47" s="93">
        <f>IFERROR(IF(C47="",0,IF(COUNTIF($C$14:C47,C47)&gt;1,1,0)),"")</f>
        <v>0</v>
      </c>
      <c r="AN47" s="93">
        <f t="shared" si="11"/>
        <v>0</v>
      </c>
      <c r="AO47" s="93" t="str">
        <f t="shared" si="26"/>
        <v>00000</v>
      </c>
      <c r="AP47" s="109" t="str">
        <f t="shared" si="27"/>
        <v>0秒0</v>
      </c>
      <c r="AQ47" s="110">
        <f t="shared" si="12"/>
        <v>0</v>
      </c>
      <c r="AR47" s="110" t="str">
        <f t="shared" si="13"/>
        <v>0</v>
      </c>
      <c r="AS47" s="110" t="str">
        <f t="shared" si="14"/>
        <v>0</v>
      </c>
      <c r="AT47" s="110" t="str">
        <f t="shared" si="15"/>
        <v>0m</v>
      </c>
      <c r="AU47" s="110" t="str">
        <f t="shared" si="16"/>
        <v>点</v>
      </c>
      <c r="AV47" s="93">
        <f t="shared" si="17"/>
        <v>0</v>
      </c>
      <c r="AW47" s="83" t="str">
        <f t="shared" si="18"/>
        <v/>
      </c>
      <c r="AX47" s="93">
        <f t="shared" si="19"/>
        <v>0</v>
      </c>
      <c r="AY47" s="93">
        <f t="shared" si="28"/>
        <v>0</v>
      </c>
      <c r="AZ47" s="93">
        <f t="shared" si="29"/>
        <v>0</v>
      </c>
      <c r="BA47" s="504"/>
      <c r="BB47" s="504"/>
      <c r="BC47" s="520"/>
      <c r="BD47" s="558"/>
      <c r="BE47" s="84" t="str">
        <f t="shared" si="20"/>
        <v/>
      </c>
      <c r="BF47" s="84" t="str">
        <f t="shared" si="21"/>
        <v/>
      </c>
      <c r="BG47" s="84" t="str">
        <f t="shared" si="22"/>
        <v/>
      </c>
      <c r="BH47" s="124" t="str">
        <f>IF(K47="","",COUNTIF($BG$14:BG47,BG47))</f>
        <v/>
      </c>
      <c r="BI47" s="1" t="str">
        <f t="shared" si="30"/>
        <v/>
      </c>
      <c r="BJ47" s="523"/>
      <c r="BK47" s="523"/>
      <c r="BL47" s="523"/>
      <c r="BM47" s="523"/>
      <c r="BN47" s="523"/>
      <c r="BO47" s="525"/>
      <c r="BP47" s="523"/>
      <c r="BQ47" s="523"/>
      <c r="BT47" s="525"/>
      <c r="BU47" s="523"/>
      <c r="BV47" s="523"/>
      <c r="BW47" s="523"/>
      <c r="BX47" s="523"/>
      <c r="BY47" s="523"/>
      <c r="BZ47" s="523"/>
      <c r="CA47" s="84" t="str">
        <f>IFERROR(IF(VLOOKUP(K47,種目数エラー用!D:E,2,FALSE)=(VLOOKUP(K48,種目数エラー用!D:E,2,FALSE)),1,""),"")</f>
        <v/>
      </c>
    </row>
    <row r="48" spans="1:79" s="1" customFormat="1" ht="18" customHeight="1" thickTop="1" thickBot="1">
      <c r="A48" s="538">
        <v>18</v>
      </c>
      <c r="B48" s="540" t="s">
        <v>1176</v>
      </c>
      <c r="C48" s="542"/>
      <c r="D48" s="544" t="str">
        <f>IF(C48&gt;0,VLOOKUP(C48,女子登録情報!$A$1:$H$2000,3,0),"")</f>
        <v/>
      </c>
      <c r="E48" s="544" t="str">
        <f>IF(C48&gt;0,VLOOKUP(C48,女子登録情報!$A$1:$H$2000,4,0),"")</f>
        <v/>
      </c>
      <c r="F48" s="469" t="str">
        <f>IF(C48&gt;0,VLOOKUP(C48,女子登録情報!$A$1:$H$1688,7,0),"")</f>
        <v/>
      </c>
      <c r="G48" s="335" t="str">
        <f>IF(C48&gt;0,VLOOKUP(C48,女子登録情報!$A$1:$H$2000,8,0),"")</f>
        <v/>
      </c>
      <c r="H48" s="526" t="e">
        <f>IF(G49&gt;0,VLOOKUP(G49,女子登録情報!$M$2:$N$49,2,0),"")</f>
        <v>#N/A</v>
      </c>
      <c r="I48" s="526" t="str">
        <f t="shared" ref="I48" si="79">IF(C48&gt;0,TEXT(C48,"100000000"),"000000000")</f>
        <v>000000000</v>
      </c>
      <c r="J48" s="324" t="s">
        <v>24</v>
      </c>
      <c r="K48" s="323"/>
      <c r="L48" s="284" t="str">
        <f>IF(K48&gt;0,VLOOKUP(K48,女子登録情報!$J$66:$K$86,2,0),"")</f>
        <v/>
      </c>
      <c r="M48" s="324" t="s">
        <v>27</v>
      </c>
      <c r="N48" s="275"/>
      <c r="O48" s="59" t="str">
        <f t="shared" si="23"/>
        <v/>
      </c>
      <c r="P48" s="316" t="str">
        <f t="shared" si="1"/>
        <v/>
      </c>
      <c r="Q48" s="209"/>
      <c r="R48" s="528"/>
      <c r="S48" s="529"/>
      <c r="T48" s="530"/>
      <c r="U48" s="531"/>
      <c r="V48" s="533"/>
      <c r="W48" s="339"/>
      <c r="X48" s="84">
        <f t="shared" si="2"/>
        <v>0</v>
      </c>
      <c r="Z48" s="97">
        <f t="shared" si="3"/>
        <v>0</v>
      </c>
      <c r="AA48" s="523" t="str">
        <f>IF(C48="","",C48)</f>
        <v/>
      </c>
      <c r="AB48" s="84" t="str">
        <f t="shared" si="4"/>
        <v/>
      </c>
      <c r="AC48" s="84" t="str">
        <f t="shared" si="5"/>
        <v/>
      </c>
      <c r="AD48" s="84" t="str">
        <f t="shared" si="6"/>
        <v/>
      </c>
      <c r="AE48" s="84" t="str">
        <f t="shared" si="7"/>
        <v/>
      </c>
      <c r="AF48" s="100">
        <f t="shared" si="24"/>
        <v>0</v>
      </c>
      <c r="AG48" s="100" t="str">
        <f>IF(D48="","",D48)</f>
        <v/>
      </c>
      <c r="AH48" s="84" t="str">
        <f t="shared" si="8"/>
        <v/>
      </c>
      <c r="AI48" s="84" t="str">
        <f t="shared" si="9"/>
        <v/>
      </c>
      <c r="AJ48" s="104" t="str">
        <f t="shared" si="10"/>
        <v/>
      </c>
      <c r="AK48" s="93">
        <f t="shared" si="25"/>
        <v>0</v>
      </c>
      <c r="AL48" s="93">
        <f>IFERROR(IF(C48="",0,IF(COUNTIF($C$14:C48,C48)&gt;1,1,0)),"")</f>
        <v>0</v>
      </c>
      <c r="AN48" s="93">
        <f t="shared" si="11"/>
        <v>0</v>
      </c>
      <c r="AO48" s="93" t="str">
        <f t="shared" si="26"/>
        <v>00000</v>
      </c>
      <c r="AP48" s="109" t="str">
        <f t="shared" si="27"/>
        <v>0秒0</v>
      </c>
      <c r="AQ48" s="110">
        <f t="shared" si="12"/>
        <v>0</v>
      </c>
      <c r="AR48" s="110" t="str">
        <f t="shared" si="13"/>
        <v>0</v>
      </c>
      <c r="AS48" s="110" t="str">
        <f t="shared" si="14"/>
        <v>0</v>
      </c>
      <c r="AT48" s="110" t="str">
        <f t="shared" si="15"/>
        <v>0m</v>
      </c>
      <c r="AU48" s="110" t="str">
        <f t="shared" si="16"/>
        <v>点</v>
      </c>
      <c r="AV48" s="93">
        <f t="shared" si="17"/>
        <v>0</v>
      </c>
      <c r="AW48" s="83" t="str">
        <f t="shared" si="18"/>
        <v/>
      </c>
      <c r="AX48" s="93">
        <f t="shared" si="19"/>
        <v>0</v>
      </c>
      <c r="AY48" s="93">
        <f t="shared" si="28"/>
        <v>0</v>
      </c>
      <c r="AZ48" s="93">
        <f t="shared" si="29"/>
        <v>0</v>
      </c>
      <c r="BA48" s="503">
        <f>IF(U48="",0,COUNTA($U$14:U49))</f>
        <v>0</v>
      </c>
      <c r="BB48" s="503">
        <f>IF(V48="",0,COUNTA($V$14:V49))</f>
        <v>0</v>
      </c>
      <c r="BC48" s="519" t="e">
        <f>IF(OR($L48="20200",$L49="20200",#REF!="20200"),COUNTIF($L$14:L49,"20200"),0)</f>
        <v>#REF!</v>
      </c>
      <c r="BD48" s="557" t="e">
        <f>IF($BC48=0,0,INDEX($N48:$N49,MATCH("20200",$L48:$L49,0),1))</f>
        <v>#REF!</v>
      </c>
      <c r="BE48" s="84" t="str">
        <f t="shared" si="20"/>
        <v/>
      </c>
      <c r="BF48" s="84" t="str">
        <f t="shared" si="21"/>
        <v/>
      </c>
      <c r="BG48" s="84" t="str">
        <f t="shared" si="22"/>
        <v/>
      </c>
      <c r="BH48" s="124" t="str">
        <f>IF(K48="","",COUNTIF($BG$14:BG48,BG48))</f>
        <v/>
      </c>
      <c r="BI48" s="1" t="str">
        <f t="shared" si="30"/>
        <v/>
      </c>
      <c r="BJ48" s="523" t="str">
        <f>IF(D48="","",COUNTIF($AG$14:AG48,AG48))</f>
        <v/>
      </c>
      <c r="BK48" s="523">
        <f t="shared" ref="BK48" si="80">IF(BJ48=1,BJ48,0)</f>
        <v>0</v>
      </c>
      <c r="BL48" s="523" t="str">
        <f>IF(D48="","",$BP48)</f>
        <v/>
      </c>
      <c r="BM48" s="523" t="str">
        <f>IF(E48="","",$BP48)</f>
        <v/>
      </c>
      <c r="BN48" s="523" t="str">
        <f>IF(G48="","",$BP48)</f>
        <v/>
      </c>
      <c r="BO48" s="524" t="str">
        <f>IFERROR(IF(H48="","",BP48),"")</f>
        <v/>
      </c>
      <c r="BP48" s="523">
        <v>18</v>
      </c>
      <c r="BQ48" s="523">
        <f>IF(C48&gt;0,"",IF(COUNTIF(BL48:BO49,BP48)=4,"",1))</f>
        <v>1</v>
      </c>
      <c r="BT48" s="524" t="str">
        <f>IF(AG48="","",IF(AND(COUNTA(K48:K49)=0,COUNTA(U48:V49)=0),1,""))</f>
        <v/>
      </c>
      <c r="BU48" s="523">
        <f>IF(AND($AG48="",COUNTA(U48)&gt;0),1,0)</f>
        <v>0</v>
      </c>
      <c r="BV48" s="523">
        <f>IF(AND($AG48="",COUNTA(V48)&gt;0),1,0)</f>
        <v>0</v>
      </c>
      <c r="BW48" s="523" t="str">
        <f>D48&amp;"-"&amp;U48</f>
        <v>-</v>
      </c>
      <c r="BX48" s="523" t="str">
        <f>IF(U48="","",COUNTIF($BW$14:BW48,BW48))</f>
        <v/>
      </c>
      <c r="BY48" s="523" t="str">
        <f>D48&amp;"-"&amp;V48</f>
        <v>-</v>
      </c>
      <c r="BZ48" s="523" t="str">
        <f>IF(V48="","",COUNTIF($BY$14:BY48,BY48))</f>
        <v/>
      </c>
      <c r="CA48" s="84" t="str">
        <f>IFERROR(IF(VLOOKUP(K48,種目数エラー用!D:E,2,FALSE)=(VLOOKUP(K49,種目数エラー用!D:E,2,FALSE)),1,""),"")</f>
        <v/>
      </c>
    </row>
    <row r="49" spans="1:79" s="1" customFormat="1" ht="18" customHeight="1" thickBot="1">
      <c r="A49" s="547"/>
      <c r="B49" s="548"/>
      <c r="C49" s="549"/>
      <c r="D49" s="550"/>
      <c r="E49" s="550"/>
      <c r="F49" s="470"/>
      <c r="G49" s="336" t="str">
        <f>IF(C48&gt;0,VLOOKUP(C48,女子登録情報!$A$1:$H$2000,5,0),"")</f>
        <v/>
      </c>
      <c r="H49" s="527"/>
      <c r="I49" s="546"/>
      <c r="J49" s="336" t="s">
        <v>28</v>
      </c>
      <c r="K49" s="337"/>
      <c r="L49" s="284" t="str">
        <f>IF(K49&gt;0,VLOOKUP(K49,女子登録情報!$J$66:$K$86,2,0),"")</f>
        <v/>
      </c>
      <c r="M49" s="336" t="s">
        <v>29</v>
      </c>
      <c r="N49" s="285"/>
      <c r="O49" s="59" t="str">
        <f t="shared" si="23"/>
        <v/>
      </c>
      <c r="P49" s="317" t="str">
        <f t="shared" si="1"/>
        <v/>
      </c>
      <c r="Q49" s="209"/>
      <c r="R49" s="535"/>
      <c r="S49" s="536"/>
      <c r="T49" s="537"/>
      <c r="U49" s="532"/>
      <c r="V49" s="534"/>
      <c r="W49" s="339"/>
      <c r="X49" s="84">
        <f t="shared" si="2"/>
        <v>0</v>
      </c>
      <c r="Z49" s="97">
        <f t="shared" si="3"/>
        <v>0</v>
      </c>
      <c r="AA49" s="523"/>
      <c r="AB49" s="84" t="str">
        <f t="shared" si="4"/>
        <v/>
      </c>
      <c r="AC49" s="84" t="str">
        <f t="shared" si="5"/>
        <v/>
      </c>
      <c r="AD49" s="84" t="str">
        <f t="shared" si="6"/>
        <v/>
      </c>
      <c r="AE49" s="84" t="str">
        <f t="shared" si="7"/>
        <v/>
      </c>
      <c r="AF49" s="100">
        <f t="shared" si="24"/>
        <v>0</v>
      </c>
      <c r="AG49" s="100" t="str">
        <f t="shared" ref="AG49" si="81">AG48</f>
        <v/>
      </c>
      <c r="AH49" s="84" t="str">
        <f t="shared" si="8"/>
        <v/>
      </c>
      <c r="AI49" s="84" t="str">
        <f t="shared" si="9"/>
        <v/>
      </c>
      <c r="AJ49" s="104" t="str">
        <f t="shared" si="10"/>
        <v/>
      </c>
      <c r="AK49" s="93">
        <f t="shared" si="25"/>
        <v>0</v>
      </c>
      <c r="AL49" s="93">
        <f>IFERROR(IF(C49="",0,IF(COUNTIF($C$14:C49,C49)&gt;1,1,0)),"")</f>
        <v>0</v>
      </c>
      <c r="AN49" s="93">
        <f t="shared" si="11"/>
        <v>0</v>
      </c>
      <c r="AO49" s="93" t="str">
        <f t="shared" si="26"/>
        <v>00000</v>
      </c>
      <c r="AP49" s="109" t="str">
        <f t="shared" si="27"/>
        <v>0秒0</v>
      </c>
      <c r="AQ49" s="110">
        <f t="shared" si="12"/>
        <v>0</v>
      </c>
      <c r="AR49" s="110" t="str">
        <f t="shared" si="13"/>
        <v>0</v>
      </c>
      <c r="AS49" s="110" t="str">
        <f t="shared" si="14"/>
        <v>0</v>
      </c>
      <c r="AT49" s="110" t="str">
        <f t="shared" si="15"/>
        <v>0m</v>
      </c>
      <c r="AU49" s="110" t="str">
        <f t="shared" si="16"/>
        <v>点</v>
      </c>
      <c r="AV49" s="93">
        <f t="shared" si="17"/>
        <v>0</v>
      </c>
      <c r="AW49" s="83" t="str">
        <f t="shared" si="18"/>
        <v/>
      </c>
      <c r="AX49" s="93">
        <f t="shared" si="19"/>
        <v>0</v>
      </c>
      <c r="AY49" s="93">
        <f t="shared" si="28"/>
        <v>0</v>
      </c>
      <c r="AZ49" s="93">
        <f t="shared" si="29"/>
        <v>0</v>
      </c>
      <c r="BA49" s="504"/>
      <c r="BB49" s="504"/>
      <c r="BC49" s="520"/>
      <c r="BD49" s="558"/>
      <c r="BE49" s="84" t="str">
        <f t="shared" si="20"/>
        <v/>
      </c>
      <c r="BF49" s="84" t="str">
        <f t="shared" si="21"/>
        <v/>
      </c>
      <c r="BG49" s="84" t="str">
        <f t="shared" si="22"/>
        <v/>
      </c>
      <c r="BH49" s="124" t="str">
        <f>IF(K49="","",COUNTIF($BG$14:BG49,BG49))</f>
        <v/>
      </c>
      <c r="BI49" s="1" t="str">
        <f t="shared" si="30"/>
        <v/>
      </c>
      <c r="BJ49" s="523"/>
      <c r="BK49" s="523"/>
      <c r="BL49" s="523"/>
      <c r="BM49" s="523"/>
      <c r="BN49" s="523"/>
      <c r="BO49" s="525"/>
      <c r="BP49" s="523"/>
      <c r="BQ49" s="523"/>
      <c r="BT49" s="525"/>
      <c r="BU49" s="523"/>
      <c r="BV49" s="523"/>
      <c r="BW49" s="523"/>
      <c r="BX49" s="523"/>
      <c r="BY49" s="523"/>
      <c r="BZ49" s="523"/>
      <c r="CA49" s="84" t="str">
        <f>IFERROR(IF(VLOOKUP(K49,種目数エラー用!D:E,2,FALSE)=(VLOOKUP(K50,種目数エラー用!D:E,2,FALSE)),1,""),"")</f>
        <v/>
      </c>
    </row>
    <row r="50" spans="1:79" s="1" customFormat="1" ht="18" customHeight="1" thickTop="1" thickBot="1">
      <c r="A50" s="538">
        <v>19</v>
      </c>
      <c r="B50" s="540" t="s">
        <v>1176</v>
      </c>
      <c r="C50" s="542"/>
      <c r="D50" s="544" t="str">
        <f>IF(C50&gt;0,VLOOKUP(C50,女子登録情報!$A$1:$H$2000,3,0),"")</f>
        <v/>
      </c>
      <c r="E50" s="544" t="str">
        <f>IF(C50&gt;0,VLOOKUP(C50,女子登録情報!$A$1:$H$2000,4,0),"")</f>
        <v/>
      </c>
      <c r="F50" s="469" t="str">
        <f>IF(C50&gt;0,VLOOKUP(C50,女子登録情報!$A$1:$H$1688,7,0),"")</f>
        <v/>
      </c>
      <c r="G50" s="335" t="str">
        <f>IF(C50&gt;0,VLOOKUP(C50,女子登録情報!$A$1:$H$2000,8,0),"")</f>
        <v/>
      </c>
      <c r="H50" s="526" t="e">
        <f>IF(G51&gt;0,VLOOKUP(G51,女子登録情報!$M$2:$N$49,2,0),"")</f>
        <v>#N/A</v>
      </c>
      <c r="I50" s="526" t="str">
        <f t="shared" ref="I50" si="82">IF(C50&gt;0,TEXT(C50,"100000000"),"000000000")</f>
        <v>000000000</v>
      </c>
      <c r="J50" s="324" t="s">
        <v>24</v>
      </c>
      <c r="K50" s="323"/>
      <c r="L50" s="284" t="str">
        <f>IF(K50&gt;0,VLOOKUP(K50,女子登録情報!$J$66:$K$86,2,0),"")</f>
        <v/>
      </c>
      <c r="M50" s="324" t="s">
        <v>27</v>
      </c>
      <c r="N50" s="275"/>
      <c r="O50" s="59" t="str">
        <f t="shared" si="23"/>
        <v/>
      </c>
      <c r="P50" s="316" t="str">
        <f t="shared" si="1"/>
        <v/>
      </c>
      <c r="Q50" s="209"/>
      <c r="R50" s="528"/>
      <c r="S50" s="529"/>
      <c r="T50" s="530"/>
      <c r="U50" s="531"/>
      <c r="V50" s="533"/>
      <c r="W50" s="339"/>
      <c r="X50" s="84">
        <f t="shared" si="2"/>
        <v>0</v>
      </c>
      <c r="Z50" s="97">
        <f t="shared" si="3"/>
        <v>0</v>
      </c>
      <c r="AA50" s="523" t="str">
        <f>IF(C50="","",C50)</f>
        <v/>
      </c>
      <c r="AB50" s="84" t="str">
        <f t="shared" si="4"/>
        <v/>
      </c>
      <c r="AC50" s="84" t="str">
        <f t="shared" si="5"/>
        <v/>
      </c>
      <c r="AD50" s="84" t="str">
        <f t="shared" si="6"/>
        <v/>
      </c>
      <c r="AE50" s="84" t="str">
        <f t="shared" si="7"/>
        <v/>
      </c>
      <c r="AF50" s="100">
        <f t="shared" si="24"/>
        <v>0</v>
      </c>
      <c r="AG50" s="100" t="str">
        <f>IF(D50="","",D50)</f>
        <v/>
      </c>
      <c r="AH50" s="84" t="str">
        <f t="shared" si="8"/>
        <v/>
      </c>
      <c r="AI50" s="84" t="str">
        <f t="shared" si="9"/>
        <v/>
      </c>
      <c r="AJ50" s="104" t="str">
        <f t="shared" si="10"/>
        <v/>
      </c>
      <c r="AK50" s="93">
        <f t="shared" si="25"/>
        <v>0</v>
      </c>
      <c r="AL50" s="93">
        <f>IFERROR(IF(C50="",0,IF(COUNTIF($C$14:C50,C50)&gt;1,1,0)),"")</f>
        <v>0</v>
      </c>
      <c r="AN50" s="93">
        <f t="shared" si="11"/>
        <v>0</v>
      </c>
      <c r="AO50" s="93" t="str">
        <f t="shared" si="26"/>
        <v>00000</v>
      </c>
      <c r="AP50" s="109" t="str">
        <f t="shared" si="27"/>
        <v>0秒0</v>
      </c>
      <c r="AQ50" s="110">
        <f t="shared" si="12"/>
        <v>0</v>
      </c>
      <c r="AR50" s="110" t="str">
        <f t="shared" si="13"/>
        <v>0</v>
      </c>
      <c r="AS50" s="110" t="str">
        <f t="shared" si="14"/>
        <v>0</v>
      </c>
      <c r="AT50" s="110" t="str">
        <f t="shared" si="15"/>
        <v>0m</v>
      </c>
      <c r="AU50" s="110" t="str">
        <f t="shared" si="16"/>
        <v>点</v>
      </c>
      <c r="AV50" s="93">
        <f t="shared" si="17"/>
        <v>0</v>
      </c>
      <c r="AW50" s="83" t="str">
        <f t="shared" si="18"/>
        <v/>
      </c>
      <c r="AX50" s="93">
        <f t="shared" si="19"/>
        <v>0</v>
      </c>
      <c r="AY50" s="93">
        <f t="shared" si="28"/>
        <v>0</v>
      </c>
      <c r="AZ50" s="93">
        <f t="shared" si="29"/>
        <v>0</v>
      </c>
      <c r="BA50" s="503">
        <f>IF(U50="",0,COUNTA($U$14:U51))</f>
        <v>0</v>
      </c>
      <c r="BB50" s="503">
        <f>IF(V50="",0,COUNTA($V$14:V51))</f>
        <v>0</v>
      </c>
      <c r="BC50" s="519" t="e">
        <f>IF(OR($L50="20200",$L51="20200",#REF!="20200"),COUNTIF($L$14:L51,"20200"),0)</f>
        <v>#REF!</v>
      </c>
      <c r="BD50" s="557" t="e">
        <f>IF($BC50=0,0,INDEX($N50:$N51,MATCH("20200",$L50:$L51,0),1))</f>
        <v>#REF!</v>
      </c>
      <c r="BE50" s="84" t="str">
        <f t="shared" si="20"/>
        <v/>
      </c>
      <c r="BF50" s="84" t="str">
        <f t="shared" si="21"/>
        <v/>
      </c>
      <c r="BG50" s="84" t="str">
        <f t="shared" si="22"/>
        <v/>
      </c>
      <c r="BH50" s="124" t="str">
        <f>IF(K50="","",COUNTIF($BG$14:BG50,BG50))</f>
        <v/>
      </c>
      <c r="BI50" s="1" t="str">
        <f t="shared" si="30"/>
        <v/>
      </c>
      <c r="BJ50" s="523" t="str">
        <f>IF(D50="","",COUNTIF($AG$14:AG50,AG50))</f>
        <v/>
      </c>
      <c r="BK50" s="523">
        <f t="shared" ref="BK50" si="83">IF(BJ50=1,BJ50,0)</f>
        <v>0</v>
      </c>
      <c r="BL50" s="523" t="str">
        <f>IF(D50="","",$BP50)</f>
        <v/>
      </c>
      <c r="BM50" s="523" t="str">
        <f>IF(E50="","",$BP50)</f>
        <v/>
      </c>
      <c r="BN50" s="523" t="str">
        <f>IF(G50="","",$BP50)</f>
        <v/>
      </c>
      <c r="BO50" s="524" t="str">
        <f>IFERROR(IF(H50="","",BP50),"")</f>
        <v/>
      </c>
      <c r="BP50" s="523">
        <v>19</v>
      </c>
      <c r="BQ50" s="523">
        <f>IF(C50&gt;0,"",IF(COUNTIF(BL50:BO51,BP50)=4,"",1))</f>
        <v>1</v>
      </c>
      <c r="BT50" s="524" t="str">
        <f>IF(AG50="","",IF(AND(COUNTA(K50:K51)=0,COUNTA(U50:V51)=0),1,""))</f>
        <v/>
      </c>
      <c r="BU50" s="523">
        <f>IF(AND($AG50="",COUNTA(U50)&gt;0),1,0)</f>
        <v>0</v>
      </c>
      <c r="BV50" s="523">
        <f>IF(AND($AG50="",COUNTA(V50)&gt;0),1,0)</f>
        <v>0</v>
      </c>
      <c r="BW50" s="523" t="str">
        <f>D50&amp;"-"&amp;U50</f>
        <v>-</v>
      </c>
      <c r="BX50" s="523" t="str">
        <f>IF(U50="","",COUNTIF($BW$14:BW50,BW50))</f>
        <v/>
      </c>
      <c r="BY50" s="523" t="str">
        <f>D50&amp;"-"&amp;V50</f>
        <v>-</v>
      </c>
      <c r="BZ50" s="523" t="str">
        <f>IF(V50="","",COUNTIF($BY$14:BY50,BY50))</f>
        <v/>
      </c>
      <c r="CA50" s="84" t="str">
        <f>IFERROR(IF(VLOOKUP(K50,種目数エラー用!D:E,2,FALSE)=(VLOOKUP(K51,種目数エラー用!D:E,2,FALSE)),1,""),"")</f>
        <v/>
      </c>
    </row>
    <row r="51" spans="1:79" s="1" customFormat="1" ht="18" customHeight="1" thickBot="1">
      <c r="A51" s="547"/>
      <c r="B51" s="548"/>
      <c r="C51" s="549"/>
      <c r="D51" s="550"/>
      <c r="E51" s="550"/>
      <c r="F51" s="470"/>
      <c r="G51" s="336" t="str">
        <f>IF(C50&gt;0,VLOOKUP(C50,女子登録情報!$A$1:$H$2000,5,0),"")</f>
        <v/>
      </c>
      <c r="H51" s="527"/>
      <c r="I51" s="546"/>
      <c r="J51" s="336" t="s">
        <v>28</v>
      </c>
      <c r="K51" s="337"/>
      <c r="L51" s="284" t="str">
        <f>IF(K51&gt;0,VLOOKUP(K51,女子登録情報!$J$66:$K$86,2,0),"")</f>
        <v/>
      </c>
      <c r="M51" s="336" t="s">
        <v>29</v>
      </c>
      <c r="N51" s="285"/>
      <c r="O51" s="59" t="str">
        <f t="shared" si="23"/>
        <v/>
      </c>
      <c r="P51" s="317" t="str">
        <f t="shared" si="1"/>
        <v/>
      </c>
      <c r="Q51" s="209"/>
      <c r="R51" s="535"/>
      <c r="S51" s="536"/>
      <c r="T51" s="537"/>
      <c r="U51" s="532"/>
      <c r="V51" s="534"/>
      <c r="W51" s="339"/>
      <c r="X51" s="84">
        <f t="shared" si="2"/>
        <v>0</v>
      </c>
      <c r="Z51" s="97">
        <f t="shared" si="3"/>
        <v>0</v>
      </c>
      <c r="AA51" s="523"/>
      <c r="AB51" s="84" t="str">
        <f t="shared" si="4"/>
        <v/>
      </c>
      <c r="AC51" s="84" t="str">
        <f t="shared" si="5"/>
        <v/>
      </c>
      <c r="AD51" s="84" t="str">
        <f t="shared" si="6"/>
        <v/>
      </c>
      <c r="AE51" s="84" t="str">
        <f t="shared" si="7"/>
        <v/>
      </c>
      <c r="AF51" s="100">
        <f t="shared" si="24"/>
        <v>0</v>
      </c>
      <c r="AG51" s="100" t="str">
        <f t="shared" ref="AG51" si="84">AG50</f>
        <v/>
      </c>
      <c r="AH51" s="84" t="str">
        <f t="shared" si="8"/>
        <v/>
      </c>
      <c r="AI51" s="84" t="str">
        <f t="shared" si="9"/>
        <v/>
      </c>
      <c r="AJ51" s="104" t="str">
        <f t="shared" si="10"/>
        <v/>
      </c>
      <c r="AK51" s="93">
        <f t="shared" si="25"/>
        <v>0</v>
      </c>
      <c r="AL51" s="93">
        <f>IFERROR(IF(C51="",0,IF(COUNTIF($C$14:C51,C51)&gt;1,1,0)),"")</f>
        <v>0</v>
      </c>
      <c r="AN51" s="93">
        <f t="shared" si="11"/>
        <v>0</v>
      </c>
      <c r="AO51" s="93" t="str">
        <f t="shared" si="26"/>
        <v>00000</v>
      </c>
      <c r="AP51" s="109" t="str">
        <f t="shared" si="27"/>
        <v>0秒0</v>
      </c>
      <c r="AQ51" s="110">
        <f t="shared" si="12"/>
        <v>0</v>
      </c>
      <c r="AR51" s="110" t="str">
        <f t="shared" si="13"/>
        <v>0</v>
      </c>
      <c r="AS51" s="110" t="str">
        <f t="shared" si="14"/>
        <v>0</v>
      </c>
      <c r="AT51" s="110" t="str">
        <f t="shared" si="15"/>
        <v>0m</v>
      </c>
      <c r="AU51" s="110" t="str">
        <f t="shared" si="16"/>
        <v>点</v>
      </c>
      <c r="AV51" s="93">
        <f t="shared" si="17"/>
        <v>0</v>
      </c>
      <c r="AW51" s="83" t="str">
        <f t="shared" si="18"/>
        <v/>
      </c>
      <c r="AX51" s="93">
        <f t="shared" si="19"/>
        <v>0</v>
      </c>
      <c r="AY51" s="93">
        <f t="shared" si="28"/>
        <v>0</v>
      </c>
      <c r="AZ51" s="93">
        <f t="shared" si="29"/>
        <v>0</v>
      </c>
      <c r="BA51" s="504"/>
      <c r="BB51" s="504"/>
      <c r="BC51" s="520"/>
      <c r="BD51" s="558"/>
      <c r="BE51" s="84" t="str">
        <f t="shared" si="20"/>
        <v/>
      </c>
      <c r="BF51" s="84" t="str">
        <f t="shared" si="21"/>
        <v/>
      </c>
      <c r="BG51" s="84" t="str">
        <f t="shared" si="22"/>
        <v/>
      </c>
      <c r="BH51" s="124" t="str">
        <f>IF(K51="","",COUNTIF($BG$14:BG51,BG51))</f>
        <v/>
      </c>
      <c r="BI51" s="1" t="str">
        <f t="shared" si="30"/>
        <v/>
      </c>
      <c r="BJ51" s="523"/>
      <c r="BK51" s="523"/>
      <c r="BL51" s="523"/>
      <c r="BM51" s="523"/>
      <c r="BN51" s="523"/>
      <c r="BO51" s="525"/>
      <c r="BP51" s="523"/>
      <c r="BQ51" s="523"/>
      <c r="BT51" s="525"/>
      <c r="BU51" s="523"/>
      <c r="BV51" s="523"/>
      <c r="BW51" s="523"/>
      <c r="BX51" s="523"/>
      <c r="BY51" s="523"/>
      <c r="BZ51" s="523"/>
      <c r="CA51" s="84" t="str">
        <f>IFERROR(IF(VLOOKUP(K51,種目数エラー用!D:E,2,FALSE)=(VLOOKUP(K52,種目数エラー用!D:E,2,FALSE)),1,""),"")</f>
        <v/>
      </c>
    </row>
    <row r="52" spans="1:79" s="1" customFormat="1" ht="18" customHeight="1" thickTop="1" thickBot="1">
      <c r="A52" s="538">
        <v>20</v>
      </c>
      <c r="B52" s="540" t="s">
        <v>1176</v>
      </c>
      <c r="C52" s="542"/>
      <c r="D52" s="544" t="str">
        <f>IF(C52&gt;0,VLOOKUP(C52,女子登録情報!$A$1:$H$2000,3,0),"")</f>
        <v/>
      </c>
      <c r="E52" s="544" t="str">
        <f>IF(C52&gt;0,VLOOKUP(C52,女子登録情報!$A$1:$H$2000,4,0),"")</f>
        <v/>
      </c>
      <c r="F52" s="469" t="str">
        <f>IF(C52&gt;0,VLOOKUP(C52,女子登録情報!$A$1:$H$1688,7,0),"")</f>
        <v/>
      </c>
      <c r="G52" s="335" t="str">
        <f>IF(C52&gt;0,VLOOKUP(C52,女子登録情報!$A$1:$H$2000,8,0),"")</f>
        <v/>
      </c>
      <c r="H52" s="526" t="e">
        <f>IF(G53&gt;0,VLOOKUP(G53,女子登録情報!$M$2:$N$49,2,0),"")</f>
        <v>#N/A</v>
      </c>
      <c r="I52" s="526" t="str">
        <f t="shared" ref="I52" si="85">IF(C52&gt;0,TEXT(C52,"100000000"),"000000000")</f>
        <v>000000000</v>
      </c>
      <c r="J52" s="324" t="s">
        <v>24</v>
      </c>
      <c r="K52" s="323"/>
      <c r="L52" s="284" t="str">
        <f>IF(K52&gt;0,VLOOKUP(K52,女子登録情報!$J$66:$K$86,2,0),"")</f>
        <v/>
      </c>
      <c r="M52" s="324" t="s">
        <v>27</v>
      </c>
      <c r="N52" s="275"/>
      <c r="O52" s="59" t="str">
        <f t="shared" si="23"/>
        <v/>
      </c>
      <c r="P52" s="316" t="str">
        <f t="shared" si="1"/>
        <v/>
      </c>
      <c r="Q52" s="209"/>
      <c r="R52" s="528"/>
      <c r="S52" s="529"/>
      <c r="T52" s="530"/>
      <c r="U52" s="531"/>
      <c r="V52" s="533"/>
      <c r="W52" s="339"/>
      <c r="X52" s="84">
        <f t="shared" si="2"/>
        <v>0</v>
      </c>
      <c r="Z52" s="97">
        <f t="shared" si="3"/>
        <v>0</v>
      </c>
      <c r="AA52" s="523" t="str">
        <f>IF(C52="","",C52)</f>
        <v/>
      </c>
      <c r="AB52" s="84" t="str">
        <f t="shared" si="4"/>
        <v/>
      </c>
      <c r="AC52" s="84" t="str">
        <f t="shared" si="5"/>
        <v/>
      </c>
      <c r="AD52" s="84" t="str">
        <f t="shared" si="6"/>
        <v/>
      </c>
      <c r="AE52" s="84" t="str">
        <f t="shared" si="7"/>
        <v/>
      </c>
      <c r="AF52" s="100">
        <f t="shared" si="24"/>
        <v>0</v>
      </c>
      <c r="AG52" s="100" t="str">
        <f>IF(D52="","",D52)</f>
        <v/>
      </c>
      <c r="AH52" s="84" t="str">
        <f t="shared" si="8"/>
        <v/>
      </c>
      <c r="AI52" s="84" t="str">
        <f t="shared" si="9"/>
        <v/>
      </c>
      <c r="AJ52" s="104" t="str">
        <f t="shared" si="10"/>
        <v/>
      </c>
      <c r="AK52" s="93">
        <f t="shared" si="25"/>
        <v>0</v>
      </c>
      <c r="AL52" s="93">
        <f>IFERROR(IF(C52="",0,IF(COUNTIF($C$14:C52,C52)&gt;1,1,0)),"")</f>
        <v>0</v>
      </c>
      <c r="AN52" s="93">
        <f t="shared" si="11"/>
        <v>0</v>
      </c>
      <c r="AO52" s="93" t="str">
        <f t="shared" si="26"/>
        <v>00000</v>
      </c>
      <c r="AP52" s="109" t="str">
        <f t="shared" si="27"/>
        <v>0秒0</v>
      </c>
      <c r="AQ52" s="110">
        <f t="shared" si="12"/>
        <v>0</v>
      </c>
      <c r="AR52" s="110" t="str">
        <f t="shared" si="13"/>
        <v>0</v>
      </c>
      <c r="AS52" s="110" t="str">
        <f t="shared" si="14"/>
        <v>0</v>
      </c>
      <c r="AT52" s="110" t="str">
        <f t="shared" si="15"/>
        <v>0m</v>
      </c>
      <c r="AU52" s="110" t="str">
        <f t="shared" si="16"/>
        <v>点</v>
      </c>
      <c r="AV52" s="93">
        <f t="shared" si="17"/>
        <v>0</v>
      </c>
      <c r="AW52" s="83" t="str">
        <f t="shared" si="18"/>
        <v/>
      </c>
      <c r="AX52" s="93">
        <f t="shared" si="19"/>
        <v>0</v>
      </c>
      <c r="AY52" s="93">
        <f t="shared" si="28"/>
        <v>0</v>
      </c>
      <c r="AZ52" s="93">
        <f t="shared" si="29"/>
        <v>0</v>
      </c>
      <c r="BA52" s="503">
        <f>IF(U52="",0,COUNTA($U$14:U53))</f>
        <v>0</v>
      </c>
      <c r="BB52" s="503">
        <f>IF(V52="",0,COUNTA($V$14:V53))</f>
        <v>0</v>
      </c>
      <c r="BC52" s="519" t="e">
        <f>IF(OR($L52="20200",$L53="20200",#REF!="20200"),COUNTIF($L$14:L53,"20200"),0)</f>
        <v>#REF!</v>
      </c>
      <c r="BD52" s="557" t="e">
        <f>IF($BC52=0,0,INDEX($N52:$N53,MATCH("20200",$L52:$L53,0),1))</f>
        <v>#REF!</v>
      </c>
      <c r="BE52" s="84" t="str">
        <f t="shared" si="20"/>
        <v/>
      </c>
      <c r="BF52" s="84" t="str">
        <f t="shared" si="21"/>
        <v/>
      </c>
      <c r="BG52" s="84" t="str">
        <f t="shared" si="22"/>
        <v/>
      </c>
      <c r="BH52" s="124" t="str">
        <f>IF(K52="","",COUNTIF($BG$14:BG52,BG52))</f>
        <v/>
      </c>
      <c r="BI52" s="1" t="str">
        <f t="shared" si="30"/>
        <v/>
      </c>
      <c r="BJ52" s="523" t="str">
        <f>IF(D52="","",COUNTIF($AG$14:AG52,AG52))</f>
        <v/>
      </c>
      <c r="BK52" s="523">
        <f t="shared" ref="BK52" si="86">IF(BJ52=1,BJ52,0)</f>
        <v>0</v>
      </c>
      <c r="BL52" s="523" t="str">
        <f>IF(D52="","",$BP52)</f>
        <v/>
      </c>
      <c r="BM52" s="523" t="str">
        <f>IF(E52="","",$BP52)</f>
        <v/>
      </c>
      <c r="BN52" s="523" t="str">
        <f>IF(G52="","",$BP52)</f>
        <v/>
      </c>
      <c r="BO52" s="524" t="str">
        <f>IFERROR(IF(H52="","",BP52),"")</f>
        <v/>
      </c>
      <c r="BP52" s="523">
        <v>20</v>
      </c>
      <c r="BQ52" s="523">
        <f>IF(C52&gt;0,"",IF(COUNTIF(BL52:BO53,BP52)=4,"",1))</f>
        <v>1</v>
      </c>
      <c r="BT52" s="524" t="str">
        <f>IF(AG52="","",IF(AND(COUNTA(K52:K53)=0,COUNTA(U52:V53)=0),1,""))</f>
        <v/>
      </c>
      <c r="BU52" s="523">
        <f>IF(AND($AG52="",COUNTA(U52)&gt;0),1,0)</f>
        <v>0</v>
      </c>
      <c r="BV52" s="523">
        <f>IF(AND($AG52="",COUNTA(V52)&gt;0),1,0)</f>
        <v>0</v>
      </c>
      <c r="BW52" s="523" t="str">
        <f>D52&amp;"-"&amp;U52</f>
        <v>-</v>
      </c>
      <c r="BX52" s="523" t="str">
        <f>IF(U52="","",COUNTIF($BW$14:BW52,BW52))</f>
        <v/>
      </c>
      <c r="BY52" s="523" t="str">
        <f>D52&amp;"-"&amp;V52</f>
        <v>-</v>
      </c>
      <c r="BZ52" s="523" t="str">
        <f>IF(V52="","",COUNTIF($BY$14:BY52,BY52))</f>
        <v/>
      </c>
      <c r="CA52" s="84" t="str">
        <f>IFERROR(IF(VLOOKUP(K52,種目数エラー用!D:E,2,FALSE)=(VLOOKUP(K53,種目数エラー用!D:E,2,FALSE)),1,""),"")</f>
        <v/>
      </c>
    </row>
    <row r="53" spans="1:79" s="1" customFormat="1" ht="18" customHeight="1" thickBot="1">
      <c r="A53" s="547"/>
      <c r="B53" s="548"/>
      <c r="C53" s="549"/>
      <c r="D53" s="550"/>
      <c r="E53" s="550"/>
      <c r="F53" s="470"/>
      <c r="G53" s="336" t="str">
        <f>IF(C52&gt;0,VLOOKUP(C52,女子登録情報!$A$1:$H$2000,5,0),"")</f>
        <v/>
      </c>
      <c r="H53" s="527"/>
      <c r="I53" s="546"/>
      <c r="J53" s="336" t="s">
        <v>28</v>
      </c>
      <c r="K53" s="337"/>
      <c r="L53" s="284" t="str">
        <f>IF(K53&gt;0,VLOOKUP(K53,女子登録情報!$J$66:$K$86,2,0),"")</f>
        <v/>
      </c>
      <c r="M53" s="336" t="s">
        <v>29</v>
      </c>
      <c r="N53" s="285"/>
      <c r="O53" s="59" t="str">
        <f t="shared" si="23"/>
        <v/>
      </c>
      <c r="P53" s="317" t="str">
        <f t="shared" si="1"/>
        <v/>
      </c>
      <c r="Q53" s="209"/>
      <c r="R53" s="535"/>
      <c r="S53" s="536"/>
      <c r="T53" s="537"/>
      <c r="U53" s="532"/>
      <c r="V53" s="534"/>
      <c r="W53" s="339"/>
      <c r="X53" s="84">
        <f t="shared" si="2"/>
        <v>0</v>
      </c>
      <c r="Z53" s="97">
        <f t="shared" si="3"/>
        <v>0</v>
      </c>
      <c r="AA53" s="523"/>
      <c r="AB53" s="84" t="str">
        <f t="shared" si="4"/>
        <v/>
      </c>
      <c r="AC53" s="84" t="str">
        <f t="shared" si="5"/>
        <v/>
      </c>
      <c r="AD53" s="84" t="str">
        <f t="shared" si="6"/>
        <v/>
      </c>
      <c r="AE53" s="84" t="str">
        <f t="shared" si="7"/>
        <v/>
      </c>
      <c r="AF53" s="100">
        <f t="shared" si="24"/>
        <v>0</v>
      </c>
      <c r="AG53" s="100" t="str">
        <f t="shared" ref="AG53" si="87">AG52</f>
        <v/>
      </c>
      <c r="AH53" s="84" t="str">
        <f t="shared" si="8"/>
        <v/>
      </c>
      <c r="AI53" s="84" t="str">
        <f t="shared" si="9"/>
        <v/>
      </c>
      <c r="AJ53" s="104" t="str">
        <f t="shared" si="10"/>
        <v/>
      </c>
      <c r="AK53" s="93">
        <f t="shared" si="25"/>
        <v>0</v>
      </c>
      <c r="AL53" s="93">
        <f>IFERROR(IF(C53="",0,IF(COUNTIF($C$14:C53,C53)&gt;1,1,0)),"")</f>
        <v>0</v>
      </c>
      <c r="AN53" s="93">
        <f t="shared" si="11"/>
        <v>0</v>
      </c>
      <c r="AO53" s="93" t="str">
        <f t="shared" si="26"/>
        <v>00000</v>
      </c>
      <c r="AP53" s="109" t="str">
        <f t="shared" si="27"/>
        <v>0秒0</v>
      </c>
      <c r="AQ53" s="110">
        <f t="shared" si="12"/>
        <v>0</v>
      </c>
      <c r="AR53" s="110" t="str">
        <f t="shared" si="13"/>
        <v>0</v>
      </c>
      <c r="AS53" s="110" t="str">
        <f t="shared" si="14"/>
        <v>0</v>
      </c>
      <c r="AT53" s="110" t="str">
        <f t="shared" si="15"/>
        <v>0m</v>
      </c>
      <c r="AU53" s="110" t="str">
        <f t="shared" si="16"/>
        <v>点</v>
      </c>
      <c r="AV53" s="93">
        <f t="shared" si="17"/>
        <v>0</v>
      </c>
      <c r="AW53" s="83" t="str">
        <f t="shared" si="18"/>
        <v/>
      </c>
      <c r="AX53" s="93">
        <f t="shared" si="19"/>
        <v>0</v>
      </c>
      <c r="AY53" s="93">
        <f t="shared" si="28"/>
        <v>0</v>
      </c>
      <c r="AZ53" s="93">
        <f t="shared" si="29"/>
        <v>0</v>
      </c>
      <c r="BA53" s="504"/>
      <c r="BB53" s="504"/>
      <c r="BC53" s="520"/>
      <c r="BD53" s="558"/>
      <c r="BE53" s="84" t="str">
        <f t="shared" si="20"/>
        <v/>
      </c>
      <c r="BF53" s="84" t="str">
        <f t="shared" si="21"/>
        <v/>
      </c>
      <c r="BG53" s="84" t="str">
        <f t="shared" si="22"/>
        <v/>
      </c>
      <c r="BH53" s="124" t="str">
        <f>IF(K53="","",COUNTIF($BG$14:BG53,BG53))</f>
        <v/>
      </c>
      <c r="BI53" s="1" t="str">
        <f t="shared" si="30"/>
        <v/>
      </c>
      <c r="BJ53" s="523"/>
      <c r="BK53" s="523"/>
      <c r="BL53" s="523"/>
      <c r="BM53" s="523"/>
      <c r="BN53" s="523"/>
      <c r="BO53" s="525"/>
      <c r="BP53" s="523"/>
      <c r="BQ53" s="523"/>
      <c r="BT53" s="525"/>
      <c r="BU53" s="523"/>
      <c r="BV53" s="523"/>
      <c r="BW53" s="523"/>
      <c r="BX53" s="523"/>
      <c r="BY53" s="523"/>
      <c r="BZ53" s="523"/>
      <c r="CA53" s="84" t="str">
        <f>IFERROR(IF(VLOOKUP(K53,種目数エラー用!D:E,2,FALSE)=(VLOOKUP(K54,種目数エラー用!D:E,2,FALSE)),1,""),"")</f>
        <v/>
      </c>
    </row>
    <row r="54" spans="1:79" s="1" customFormat="1" ht="18" customHeight="1" thickTop="1" thickBot="1">
      <c r="A54" s="538">
        <v>21</v>
      </c>
      <c r="B54" s="540" t="s">
        <v>1176</v>
      </c>
      <c r="C54" s="542"/>
      <c r="D54" s="544" t="str">
        <f>IF(C54&gt;0,VLOOKUP(C54,女子登録情報!$A$1:$H$2000,3,0),"")</f>
        <v/>
      </c>
      <c r="E54" s="544" t="str">
        <f>IF(C54&gt;0,VLOOKUP(C54,女子登録情報!$A$1:$H$2000,4,0),"")</f>
        <v/>
      </c>
      <c r="F54" s="469" t="str">
        <f>IF(C54&gt;0,VLOOKUP(C54,女子登録情報!$A$1:$H$1688,7,0),"")</f>
        <v/>
      </c>
      <c r="G54" s="335" t="str">
        <f>IF(C54&gt;0,VLOOKUP(C54,女子登録情報!$A$1:$H$2000,8,0),"")</f>
        <v/>
      </c>
      <c r="H54" s="526" t="e">
        <f>IF(G55&gt;0,VLOOKUP(G55,女子登録情報!$M$2:$N$49,2,0),"")</f>
        <v>#N/A</v>
      </c>
      <c r="I54" s="526" t="str">
        <f t="shared" ref="I54" si="88">IF(C54&gt;0,TEXT(C54,"100000000"),"000000000")</f>
        <v>000000000</v>
      </c>
      <c r="J54" s="324" t="s">
        <v>24</v>
      </c>
      <c r="K54" s="323"/>
      <c r="L54" s="284" t="str">
        <f>IF(K54&gt;0,VLOOKUP(K54,女子登録情報!$J$66:$K$86,2,0),"")</f>
        <v/>
      </c>
      <c r="M54" s="324" t="s">
        <v>27</v>
      </c>
      <c r="N54" s="275"/>
      <c r="O54" s="59" t="str">
        <f t="shared" si="23"/>
        <v/>
      </c>
      <c r="P54" s="316" t="str">
        <f t="shared" si="1"/>
        <v/>
      </c>
      <c r="Q54" s="209"/>
      <c r="R54" s="528"/>
      <c r="S54" s="529"/>
      <c r="T54" s="530"/>
      <c r="U54" s="531"/>
      <c r="V54" s="533"/>
      <c r="W54" s="339"/>
      <c r="X54" s="84">
        <f t="shared" si="2"/>
        <v>0</v>
      </c>
      <c r="Z54" s="97">
        <f t="shared" si="3"/>
        <v>0</v>
      </c>
      <c r="AA54" s="523" t="str">
        <f>IF(C54="","",C54)</f>
        <v/>
      </c>
      <c r="AB54" s="84" t="str">
        <f t="shared" si="4"/>
        <v/>
      </c>
      <c r="AC54" s="84" t="str">
        <f t="shared" si="5"/>
        <v/>
      </c>
      <c r="AD54" s="84" t="str">
        <f t="shared" si="6"/>
        <v/>
      </c>
      <c r="AE54" s="84" t="str">
        <f t="shared" si="7"/>
        <v/>
      </c>
      <c r="AF54" s="100">
        <f t="shared" si="24"/>
        <v>0</v>
      </c>
      <c r="AG54" s="100" t="str">
        <f>IF(D54="","",D54)</f>
        <v/>
      </c>
      <c r="AH54" s="84" t="str">
        <f t="shared" si="8"/>
        <v/>
      </c>
      <c r="AI54" s="84" t="str">
        <f t="shared" si="9"/>
        <v/>
      </c>
      <c r="AJ54" s="104" t="str">
        <f t="shared" si="10"/>
        <v/>
      </c>
      <c r="AK54" s="93">
        <f t="shared" si="25"/>
        <v>0</v>
      </c>
      <c r="AL54" s="93">
        <f>IFERROR(IF(C54="",0,IF(COUNTIF($C$14:C54,C54)&gt;1,1,0)),"")</f>
        <v>0</v>
      </c>
      <c r="AN54" s="93">
        <f t="shared" si="11"/>
        <v>0</v>
      </c>
      <c r="AO54" s="93" t="str">
        <f t="shared" si="26"/>
        <v>00000</v>
      </c>
      <c r="AP54" s="109" t="str">
        <f t="shared" si="27"/>
        <v>0秒0</v>
      </c>
      <c r="AQ54" s="110">
        <f t="shared" si="12"/>
        <v>0</v>
      </c>
      <c r="AR54" s="110" t="str">
        <f t="shared" si="13"/>
        <v>0</v>
      </c>
      <c r="AS54" s="110" t="str">
        <f t="shared" si="14"/>
        <v>0</v>
      </c>
      <c r="AT54" s="110" t="str">
        <f t="shared" si="15"/>
        <v>0m</v>
      </c>
      <c r="AU54" s="110" t="str">
        <f t="shared" si="16"/>
        <v>点</v>
      </c>
      <c r="AV54" s="93">
        <f t="shared" si="17"/>
        <v>0</v>
      </c>
      <c r="AW54" s="83" t="str">
        <f t="shared" si="18"/>
        <v/>
      </c>
      <c r="AX54" s="93">
        <f t="shared" si="19"/>
        <v>0</v>
      </c>
      <c r="AY54" s="93">
        <f t="shared" si="28"/>
        <v>0</v>
      </c>
      <c r="AZ54" s="93">
        <f t="shared" si="29"/>
        <v>0</v>
      </c>
      <c r="BA54" s="503">
        <f>IF(U54="",0,COUNTA($U$14:U55))</f>
        <v>0</v>
      </c>
      <c r="BB54" s="503">
        <f>IF(V54="",0,COUNTA($V$14:V55))</f>
        <v>0</v>
      </c>
      <c r="BC54" s="519" t="e">
        <f>IF(OR($L54="20200",$L55="20200",#REF!="20200"),COUNTIF($L$14:L55,"20200"),0)</f>
        <v>#REF!</v>
      </c>
      <c r="BD54" s="557" t="e">
        <f>IF($BC54=0,0,INDEX($N54:$N55,MATCH("20200",$L54:$L55,0),1))</f>
        <v>#REF!</v>
      </c>
      <c r="BE54" s="84" t="str">
        <f t="shared" si="20"/>
        <v/>
      </c>
      <c r="BF54" s="84" t="str">
        <f t="shared" si="21"/>
        <v/>
      </c>
      <c r="BG54" s="84" t="str">
        <f t="shared" si="22"/>
        <v/>
      </c>
      <c r="BH54" s="124" t="str">
        <f>IF(K54="","",COUNTIF($BG$14:BG54,BG54))</f>
        <v/>
      </c>
      <c r="BI54" s="1" t="str">
        <f t="shared" si="30"/>
        <v/>
      </c>
      <c r="BJ54" s="523" t="str">
        <f>IF(D54="","",COUNTIF($AG$14:AG54,AG54))</f>
        <v/>
      </c>
      <c r="BK54" s="523">
        <f t="shared" ref="BK54" si="89">IF(BJ54=1,BJ54,0)</f>
        <v>0</v>
      </c>
      <c r="BL54" s="523" t="str">
        <f>IF(D54="","",$BP54)</f>
        <v/>
      </c>
      <c r="BM54" s="523" t="str">
        <f>IF(E54="","",$BP54)</f>
        <v/>
      </c>
      <c r="BN54" s="523" t="str">
        <f>IF(G54="","",$BP54)</f>
        <v/>
      </c>
      <c r="BO54" s="524" t="str">
        <f>IFERROR(IF(H54="","",BP54),"")</f>
        <v/>
      </c>
      <c r="BP54" s="523">
        <v>21</v>
      </c>
      <c r="BQ54" s="523">
        <f>IF(C54&gt;0,"",IF(COUNTIF(BL54:BO55,BP54)=4,"",1))</f>
        <v>1</v>
      </c>
      <c r="BT54" s="524" t="str">
        <f>IF(AG54="","",IF(AND(COUNTA(K54:K55)=0,COUNTA(U54:V55)=0),1,""))</f>
        <v/>
      </c>
      <c r="BU54" s="523">
        <f>IF(AND($AG54="",COUNTA(U54)&gt;0),1,0)</f>
        <v>0</v>
      </c>
      <c r="BV54" s="523">
        <f>IF(AND($AG54="",COUNTA(V54)&gt;0),1,0)</f>
        <v>0</v>
      </c>
      <c r="BW54" s="523" t="str">
        <f>D54&amp;"-"&amp;U54</f>
        <v>-</v>
      </c>
      <c r="BX54" s="523" t="str">
        <f>IF(U54="","",COUNTIF($BW$14:BW54,BW54))</f>
        <v/>
      </c>
      <c r="BY54" s="523" t="str">
        <f>D54&amp;"-"&amp;V54</f>
        <v>-</v>
      </c>
      <c r="BZ54" s="523" t="str">
        <f>IF(V54="","",COUNTIF($BY$14:BY54,BY54))</f>
        <v/>
      </c>
      <c r="CA54" s="84" t="str">
        <f>IFERROR(IF(VLOOKUP(K54,種目数エラー用!D:E,2,FALSE)=(VLOOKUP(K55,種目数エラー用!D:E,2,FALSE)),1,""),"")</f>
        <v/>
      </c>
    </row>
    <row r="55" spans="1:79" s="1" customFormat="1" ht="18" customHeight="1" thickBot="1">
      <c r="A55" s="547"/>
      <c r="B55" s="548"/>
      <c r="C55" s="549"/>
      <c r="D55" s="550"/>
      <c r="E55" s="550"/>
      <c r="F55" s="470"/>
      <c r="G55" s="336" t="str">
        <f>IF(C54&gt;0,VLOOKUP(C54,女子登録情報!$A$1:$H$2000,5,0),"")</f>
        <v/>
      </c>
      <c r="H55" s="527"/>
      <c r="I55" s="546"/>
      <c r="J55" s="336" t="s">
        <v>28</v>
      </c>
      <c r="K55" s="337"/>
      <c r="L55" s="284" t="str">
        <f>IF(K55&gt;0,VLOOKUP(K55,女子登録情報!$J$66:$K$86,2,0),"")</f>
        <v/>
      </c>
      <c r="M55" s="336" t="s">
        <v>29</v>
      </c>
      <c r="N55" s="285"/>
      <c r="O55" s="59" t="str">
        <f t="shared" si="23"/>
        <v/>
      </c>
      <c r="P55" s="317" t="str">
        <f t="shared" si="1"/>
        <v/>
      </c>
      <c r="Q55" s="209"/>
      <c r="R55" s="535"/>
      <c r="S55" s="536"/>
      <c r="T55" s="537"/>
      <c r="U55" s="532"/>
      <c r="V55" s="534"/>
      <c r="W55" s="339"/>
      <c r="X55" s="84">
        <f t="shared" si="2"/>
        <v>0</v>
      </c>
      <c r="Z55" s="97">
        <f t="shared" si="3"/>
        <v>0</v>
      </c>
      <c r="AA55" s="523"/>
      <c r="AB55" s="84" t="str">
        <f t="shared" si="4"/>
        <v/>
      </c>
      <c r="AC55" s="84" t="str">
        <f t="shared" si="5"/>
        <v/>
      </c>
      <c r="AD55" s="84" t="str">
        <f t="shared" si="6"/>
        <v/>
      </c>
      <c r="AE55" s="84" t="str">
        <f t="shared" si="7"/>
        <v/>
      </c>
      <c r="AF55" s="100">
        <f t="shared" si="24"/>
        <v>0</v>
      </c>
      <c r="AG55" s="100" t="str">
        <f t="shared" ref="AG55" si="90">AG54</f>
        <v/>
      </c>
      <c r="AH55" s="84" t="str">
        <f t="shared" si="8"/>
        <v/>
      </c>
      <c r="AI55" s="84" t="str">
        <f t="shared" si="9"/>
        <v/>
      </c>
      <c r="AJ55" s="104" t="str">
        <f t="shared" si="10"/>
        <v/>
      </c>
      <c r="AK55" s="93">
        <f t="shared" si="25"/>
        <v>0</v>
      </c>
      <c r="AL55" s="93">
        <f>IFERROR(IF(C55="",0,IF(COUNTIF($C$14:C55,C55)&gt;1,1,0)),"")</f>
        <v>0</v>
      </c>
      <c r="AN55" s="93">
        <f t="shared" si="11"/>
        <v>0</v>
      </c>
      <c r="AO55" s="93" t="str">
        <f t="shared" si="26"/>
        <v>00000</v>
      </c>
      <c r="AP55" s="109" t="str">
        <f t="shared" si="27"/>
        <v>0秒0</v>
      </c>
      <c r="AQ55" s="110">
        <f t="shared" si="12"/>
        <v>0</v>
      </c>
      <c r="AR55" s="110" t="str">
        <f t="shared" si="13"/>
        <v>0</v>
      </c>
      <c r="AS55" s="110" t="str">
        <f t="shared" si="14"/>
        <v>0</v>
      </c>
      <c r="AT55" s="110" t="str">
        <f t="shared" si="15"/>
        <v>0m</v>
      </c>
      <c r="AU55" s="110" t="str">
        <f t="shared" si="16"/>
        <v>点</v>
      </c>
      <c r="AV55" s="93">
        <f t="shared" si="17"/>
        <v>0</v>
      </c>
      <c r="AW55" s="83" t="str">
        <f t="shared" si="18"/>
        <v/>
      </c>
      <c r="AX55" s="93">
        <f t="shared" si="19"/>
        <v>0</v>
      </c>
      <c r="AY55" s="93">
        <f t="shared" si="28"/>
        <v>0</v>
      </c>
      <c r="AZ55" s="93">
        <f t="shared" si="29"/>
        <v>0</v>
      </c>
      <c r="BA55" s="504"/>
      <c r="BB55" s="504"/>
      <c r="BC55" s="520"/>
      <c r="BD55" s="558"/>
      <c r="BE55" s="84" t="str">
        <f t="shared" si="20"/>
        <v/>
      </c>
      <c r="BF55" s="84" t="str">
        <f t="shared" si="21"/>
        <v/>
      </c>
      <c r="BG55" s="84" t="str">
        <f t="shared" si="22"/>
        <v/>
      </c>
      <c r="BH55" s="124" t="str">
        <f>IF(K55="","",COUNTIF($BG$14:BG55,BG55))</f>
        <v/>
      </c>
      <c r="BI55" s="1" t="str">
        <f t="shared" si="30"/>
        <v/>
      </c>
      <c r="BJ55" s="523"/>
      <c r="BK55" s="523"/>
      <c r="BL55" s="523"/>
      <c r="BM55" s="523"/>
      <c r="BN55" s="523"/>
      <c r="BO55" s="525"/>
      <c r="BP55" s="523"/>
      <c r="BQ55" s="523"/>
      <c r="BT55" s="525"/>
      <c r="BU55" s="523"/>
      <c r="BV55" s="523"/>
      <c r="BW55" s="523"/>
      <c r="BX55" s="523"/>
      <c r="BY55" s="523"/>
      <c r="BZ55" s="523"/>
      <c r="CA55" s="84" t="str">
        <f>IFERROR(IF(VLOOKUP(K55,種目数エラー用!D:E,2,FALSE)=(VLOOKUP(K56,種目数エラー用!D:E,2,FALSE)),1,""),"")</f>
        <v/>
      </c>
    </row>
    <row r="56" spans="1:79" s="1" customFormat="1" ht="18" customHeight="1" thickTop="1" thickBot="1">
      <c r="A56" s="538">
        <v>22</v>
      </c>
      <c r="B56" s="540" t="s">
        <v>1176</v>
      </c>
      <c r="C56" s="542"/>
      <c r="D56" s="544" t="str">
        <f>IF(C56&gt;0,VLOOKUP(C56,女子登録情報!$A$1:$H$2000,3,0),"")</f>
        <v/>
      </c>
      <c r="E56" s="544" t="str">
        <f>IF(C56&gt;0,VLOOKUP(C56,女子登録情報!$A$1:$H$2000,4,0),"")</f>
        <v/>
      </c>
      <c r="F56" s="469" t="str">
        <f>IF(C56&gt;0,VLOOKUP(C56,女子登録情報!$A$1:$H$1688,7,0),"")</f>
        <v/>
      </c>
      <c r="G56" s="335" t="str">
        <f>IF(C56&gt;0,VLOOKUP(C56,女子登録情報!$A$1:$H$2000,8,0),"")</f>
        <v/>
      </c>
      <c r="H56" s="526" t="e">
        <f>IF(G57&gt;0,VLOOKUP(G57,女子登録情報!$M$2:$N$49,2,0),"")</f>
        <v>#N/A</v>
      </c>
      <c r="I56" s="526" t="str">
        <f t="shared" ref="I56" si="91">IF(C56&gt;0,TEXT(C56,"100000000"),"000000000")</f>
        <v>000000000</v>
      </c>
      <c r="J56" s="324" t="s">
        <v>24</v>
      </c>
      <c r="K56" s="323"/>
      <c r="L56" s="284" t="str">
        <f>IF(K56&gt;0,VLOOKUP(K56,女子登録情報!$J$66:$K$86,2,0),"")</f>
        <v/>
      </c>
      <c r="M56" s="324" t="s">
        <v>27</v>
      </c>
      <c r="N56" s="275"/>
      <c r="O56" s="59" t="str">
        <f t="shared" si="23"/>
        <v/>
      </c>
      <c r="P56" s="316" t="str">
        <f t="shared" si="1"/>
        <v/>
      </c>
      <c r="Q56" s="209"/>
      <c r="R56" s="528"/>
      <c r="S56" s="529"/>
      <c r="T56" s="530"/>
      <c r="U56" s="531"/>
      <c r="V56" s="533"/>
      <c r="W56" s="339"/>
      <c r="X56" s="84">
        <f t="shared" si="2"/>
        <v>0</v>
      </c>
      <c r="Z56" s="97">
        <f t="shared" si="3"/>
        <v>0</v>
      </c>
      <c r="AA56" s="523" t="str">
        <f>IF(C56="","",C56)</f>
        <v/>
      </c>
      <c r="AB56" s="84" t="str">
        <f t="shared" si="4"/>
        <v/>
      </c>
      <c r="AC56" s="84" t="str">
        <f t="shared" si="5"/>
        <v/>
      </c>
      <c r="AD56" s="84" t="str">
        <f t="shared" si="6"/>
        <v/>
      </c>
      <c r="AE56" s="84" t="str">
        <f t="shared" si="7"/>
        <v/>
      </c>
      <c r="AF56" s="100">
        <f t="shared" si="24"/>
        <v>0</v>
      </c>
      <c r="AG56" s="100" t="str">
        <f>IF(D56="","",D56)</f>
        <v/>
      </c>
      <c r="AH56" s="84" t="str">
        <f t="shared" si="8"/>
        <v/>
      </c>
      <c r="AI56" s="84" t="str">
        <f t="shared" si="9"/>
        <v/>
      </c>
      <c r="AJ56" s="104" t="str">
        <f t="shared" si="10"/>
        <v/>
      </c>
      <c r="AK56" s="93">
        <f t="shared" si="25"/>
        <v>0</v>
      </c>
      <c r="AL56" s="93">
        <f>IFERROR(IF(C56="",0,IF(COUNTIF($C$14:C56,C56)&gt;1,1,0)),"")</f>
        <v>0</v>
      </c>
      <c r="AN56" s="93">
        <f t="shared" si="11"/>
        <v>0</v>
      </c>
      <c r="AO56" s="93" t="str">
        <f t="shared" si="26"/>
        <v>00000</v>
      </c>
      <c r="AP56" s="109" t="str">
        <f t="shared" si="27"/>
        <v>0秒0</v>
      </c>
      <c r="AQ56" s="110">
        <f t="shared" si="12"/>
        <v>0</v>
      </c>
      <c r="AR56" s="110" t="str">
        <f t="shared" si="13"/>
        <v>0</v>
      </c>
      <c r="AS56" s="110" t="str">
        <f t="shared" si="14"/>
        <v>0</v>
      </c>
      <c r="AT56" s="110" t="str">
        <f t="shared" si="15"/>
        <v>0m</v>
      </c>
      <c r="AU56" s="110" t="str">
        <f t="shared" si="16"/>
        <v>点</v>
      </c>
      <c r="AV56" s="93">
        <f t="shared" si="17"/>
        <v>0</v>
      </c>
      <c r="AW56" s="83" t="str">
        <f t="shared" si="18"/>
        <v/>
      </c>
      <c r="AX56" s="93">
        <f t="shared" si="19"/>
        <v>0</v>
      </c>
      <c r="AY56" s="93">
        <f t="shared" si="28"/>
        <v>0</v>
      </c>
      <c r="AZ56" s="93">
        <f t="shared" si="29"/>
        <v>0</v>
      </c>
      <c r="BA56" s="503">
        <f>IF(U56="",0,COUNTA($U$14:U57))</f>
        <v>0</v>
      </c>
      <c r="BB56" s="503">
        <f>IF(V56="",0,COUNTA($V$14:V57))</f>
        <v>0</v>
      </c>
      <c r="BC56" s="519" t="e">
        <f>IF(OR($L56="20200",$L57="20200",#REF!="20200"),COUNTIF($L$14:L57,"20200"),0)</f>
        <v>#REF!</v>
      </c>
      <c r="BD56" s="557" t="e">
        <f>IF($BC56=0,0,INDEX($N56:$N57,MATCH("20200",$L56:$L57,0),1))</f>
        <v>#REF!</v>
      </c>
      <c r="BE56" s="84" t="str">
        <f t="shared" si="20"/>
        <v/>
      </c>
      <c r="BF56" s="84" t="str">
        <f t="shared" si="21"/>
        <v/>
      </c>
      <c r="BG56" s="84" t="str">
        <f t="shared" si="22"/>
        <v/>
      </c>
      <c r="BH56" s="124" t="str">
        <f>IF(K56="","",COUNTIF($BG$14:BG56,BG56))</f>
        <v/>
      </c>
      <c r="BI56" s="1" t="str">
        <f t="shared" si="30"/>
        <v/>
      </c>
      <c r="BJ56" s="523" t="str">
        <f>IF(D56="","",COUNTIF($AG$14:AG56,AG56))</f>
        <v/>
      </c>
      <c r="BK56" s="523">
        <f t="shared" ref="BK56" si="92">IF(BJ56=1,BJ56,0)</f>
        <v>0</v>
      </c>
      <c r="BL56" s="523" t="str">
        <f>IF(D56="","",$BP56)</f>
        <v/>
      </c>
      <c r="BM56" s="523" t="str">
        <f>IF(E56="","",$BP56)</f>
        <v/>
      </c>
      <c r="BN56" s="523" t="str">
        <f>IF(G56="","",$BP56)</f>
        <v/>
      </c>
      <c r="BO56" s="524" t="str">
        <f>IFERROR(IF(H56="","",BP56),"")</f>
        <v/>
      </c>
      <c r="BP56" s="523">
        <v>22</v>
      </c>
      <c r="BQ56" s="523">
        <f>IF(C56&gt;0,"",IF(COUNTIF(BL56:BO57,BP56)=4,"",1))</f>
        <v>1</v>
      </c>
      <c r="BT56" s="524" t="str">
        <f>IF(AG56="","",IF(AND(COUNTA(K56:K57)=0,COUNTA(U56:V57)=0),1,""))</f>
        <v/>
      </c>
      <c r="BU56" s="523">
        <f>IF(AND($AG56="",COUNTA(U56)&gt;0),1,0)</f>
        <v>0</v>
      </c>
      <c r="BV56" s="523">
        <f>IF(AND($AG56="",COUNTA(V56)&gt;0),1,0)</f>
        <v>0</v>
      </c>
      <c r="BW56" s="523" t="str">
        <f>D56&amp;"-"&amp;U56</f>
        <v>-</v>
      </c>
      <c r="BX56" s="523" t="str">
        <f>IF(U56="","",COUNTIF($BW$14:BW56,BW56))</f>
        <v/>
      </c>
      <c r="BY56" s="523" t="str">
        <f>D56&amp;"-"&amp;V56</f>
        <v>-</v>
      </c>
      <c r="BZ56" s="523" t="str">
        <f>IF(V56="","",COUNTIF($BY$14:BY56,BY56))</f>
        <v/>
      </c>
      <c r="CA56" s="84" t="str">
        <f>IFERROR(IF(VLOOKUP(K56,種目数エラー用!D:E,2,FALSE)=(VLOOKUP(K57,種目数エラー用!D:E,2,FALSE)),1,""),"")</f>
        <v/>
      </c>
    </row>
    <row r="57" spans="1:79" s="1" customFormat="1" ht="18" customHeight="1" thickBot="1">
      <c r="A57" s="547"/>
      <c r="B57" s="548"/>
      <c r="C57" s="549"/>
      <c r="D57" s="550"/>
      <c r="E57" s="550"/>
      <c r="F57" s="470"/>
      <c r="G57" s="336" t="str">
        <f>IF(C56&gt;0,VLOOKUP(C56,女子登録情報!$A$1:$H$2000,5,0),"")</f>
        <v/>
      </c>
      <c r="H57" s="527"/>
      <c r="I57" s="546"/>
      <c r="J57" s="336" t="s">
        <v>28</v>
      </c>
      <c r="K57" s="337"/>
      <c r="L57" s="284" t="str">
        <f>IF(K57&gt;0,VLOOKUP(K57,女子登録情報!$J$66:$K$86,2,0),"")</f>
        <v/>
      </c>
      <c r="M57" s="336" t="s">
        <v>29</v>
      </c>
      <c r="N57" s="285"/>
      <c r="O57" s="59" t="str">
        <f t="shared" si="23"/>
        <v/>
      </c>
      <c r="P57" s="317" t="str">
        <f t="shared" si="1"/>
        <v/>
      </c>
      <c r="Q57" s="209"/>
      <c r="R57" s="535"/>
      <c r="S57" s="536"/>
      <c r="T57" s="537"/>
      <c r="U57" s="532"/>
      <c r="V57" s="534"/>
      <c r="W57" s="339"/>
      <c r="X57" s="84">
        <f t="shared" si="2"/>
        <v>0</v>
      </c>
      <c r="Z57" s="97">
        <f t="shared" si="3"/>
        <v>0</v>
      </c>
      <c r="AA57" s="523"/>
      <c r="AB57" s="84" t="str">
        <f t="shared" si="4"/>
        <v/>
      </c>
      <c r="AC57" s="84" t="str">
        <f t="shared" si="5"/>
        <v/>
      </c>
      <c r="AD57" s="84" t="str">
        <f t="shared" si="6"/>
        <v/>
      </c>
      <c r="AE57" s="84" t="str">
        <f t="shared" si="7"/>
        <v/>
      </c>
      <c r="AF57" s="100">
        <f t="shared" si="24"/>
        <v>0</v>
      </c>
      <c r="AG57" s="100" t="str">
        <f t="shared" ref="AG57" si="93">AG56</f>
        <v/>
      </c>
      <c r="AH57" s="84" t="str">
        <f t="shared" si="8"/>
        <v/>
      </c>
      <c r="AI57" s="84" t="str">
        <f t="shared" si="9"/>
        <v/>
      </c>
      <c r="AJ57" s="104" t="str">
        <f t="shared" si="10"/>
        <v/>
      </c>
      <c r="AK57" s="93">
        <f t="shared" si="25"/>
        <v>0</v>
      </c>
      <c r="AL57" s="93">
        <f>IFERROR(IF(C57="",0,IF(COUNTIF($C$14:C57,C57)&gt;1,1,0)),"")</f>
        <v>0</v>
      </c>
      <c r="AN57" s="93">
        <f t="shared" si="11"/>
        <v>0</v>
      </c>
      <c r="AO57" s="93" t="str">
        <f t="shared" si="26"/>
        <v>00000</v>
      </c>
      <c r="AP57" s="109" t="str">
        <f t="shared" si="27"/>
        <v>0秒0</v>
      </c>
      <c r="AQ57" s="110">
        <f t="shared" si="12"/>
        <v>0</v>
      </c>
      <c r="AR57" s="110" t="str">
        <f t="shared" si="13"/>
        <v>0</v>
      </c>
      <c r="AS57" s="110" t="str">
        <f t="shared" si="14"/>
        <v>0</v>
      </c>
      <c r="AT57" s="110" t="str">
        <f t="shared" si="15"/>
        <v>0m</v>
      </c>
      <c r="AU57" s="110" t="str">
        <f t="shared" si="16"/>
        <v>点</v>
      </c>
      <c r="AV57" s="93">
        <f t="shared" si="17"/>
        <v>0</v>
      </c>
      <c r="AW57" s="83" t="str">
        <f t="shared" si="18"/>
        <v/>
      </c>
      <c r="AX57" s="93">
        <f t="shared" si="19"/>
        <v>0</v>
      </c>
      <c r="AY57" s="93">
        <f t="shared" si="28"/>
        <v>0</v>
      </c>
      <c r="AZ57" s="93">
        <f t="shared" si="29"/>
        <v>0</v>
      </c>
      <c r="BA57" s="504"/>
      <c r="BB57" s="504"/>
      <c r="BC57" s="520"/>
      <c r="BD57" s="558"/>
      <c r="BE57" s="84" t="str">
        <f t="shared" si="20"/>
        <v/>
      </c>
      <c r="BF57" s="84" t="str">
        <f t="shared" si="21"/>
        <v/>
      </c>
      <c r="BG57" s="84" t="str">
        <f t="shared" si="22"/>
        <v/>
      </c>
      <c r="BH57" s="124" t="str">
        <f>IF(K57="","",COUNTIF($BG$14:BG57,BG57))</f>
        <v/>
      </c>
      <c r="BI57" s="1" t="str">
        <f t="shared" si="30"/>
        <v/>
      </c>
      <c r="BJ57" s="523"/>
      <c r="BK57" s="523"/>
      <c r="BL57" s="523"/>
      <c r="BM57" s="523"/>
      <c r="BN57" s="523"/>
      <c r="BO57" s="525"/>
      <c r="BP57" s="523"/>
      <c r="BQ57" s="523"/>
      <c r="BT57" s="525"/>
      <c r="BU57" s="523"/>
      <c r="BV57" s="523"/>
      <c r="BW57" s="523"/>
      <c r="BX57" s="523"/>
      <c r="BY57" s="523"/>
      <c r="BZ57" s="523"/>
      <c r="CA57" s="84" t="str">
        <f>IFERROR(IF(VLOOKUP(K57,種目数エラー用!D:E,2,FALSE)=(VLOOKUP(K58,種目数エラー用!D:E,2,FALSE)),1,""),"")</f>
        <v/>
      </c>
    </row>
    <row r="58" spans="1:79" s="1" customFormat="1" ht="18" customHeight="1" thickTop="1" thickBot="1">
      <c r="A58" s="538">
        <v>23</v>
      </c>
      <c r="B58" s="540" t="s">
        <v>1176</v>
      </c>
      <c r="C58" s="542"/>
      <c r="D58" s="544" t="str">
        <f>IF(C58&gt;0,VLOOKUP(C58,女子登録情報!$A$1:$H$2000,3,0),"")</f>
        <v/>
      </c>
      <c r="E58" s="544" t="str">
        <f>IF(C58&gt;0,VLOOKUP(C58,女子登録情報!$A$1:$H$2000,4,0),"")</f>
        <v/>
      </c>
      <c r="F58" s="469" t="str">
        <f>IF(C58&gt;0,VLOOKUP(C58,女子登録情報!$A$1:$H$1688,7,0),"")</f>
        <v/>
      </c>
      <c r="G58" s="335" t="str">
        <f>IF(C58&gt;0,VLOOKUP(C58,女子登録情報!$A$1:$H$2000,8,0),"")</f>
        <v/>
      </c>
      <c r="H58" s="526" t="e">
        <f>IF(G59&gt;0,VLOOKUP(G59,女子登録情報!$M$2:$N$49,2,0),"")</f>
        <v>#N/A</v>
      </c>
      <c r="I58" s="526" t="str">
        <f t="shared" ref="I58" si="94">IF(C58&gt;0,TEXT(C58,"100000000"),"000000000")</f>
        <v>000000000</v>
      </c>
      <c r="J58" s="324" t="s">
        <v>24</v>
      </c>
      <c r="K58" s="323"/>
      <c r="L58" s="284" t="str">
        <f>IF(K58&gt;0,VLOOKUP(K58,女子登録情報!$J$66:$K$86,2,0),"")</f>
        <v/>
      </c>
      <c r="M58" s="324" t="s">
        <v>27</v>
      </c>
      <c r="N58" s="275"/>
      <c r="O58" s="59" t="str">
        <f t="shared" ref="O58:O99" si="95">IF(L58="","",LEFT(L58,5)&amp;" "&amp;IF(OR(LEFT(L58,3)*1&lt;70,LEFT(L58,3)*1&gt;100),REPT(0,7-LEN(N58)),REPT(0,5-LEN(N58)))&amp;N58)</f>
        <v/>
      </c>
      <c r="P58" s="316" t="str">
        <f t="shared" si="1"/>
        <v/>
      </c>
      <c r="Q58" s="209"/>
      <c r="R58" s="528"/>
      <c r="S58" s="529"/>
      <c r="T58" s="530"/>
      <c r="U58" s="531"/>
      <c r="V58" s="533"/>
      <c r="W58" s="339"/>
      <c r="X58" s="84">
        <f t="shared" si="2"/>
        <v>0</v>
      </c>
      <c r="Z58" s="97">
        <f t="shared" si="3"/>
        <v>0</v>
      </c>
      <c r="AA58" s="523" t="str">
        <f>IF(C58="","",C58)</f>
        <v/>
      </c>
      <c r="AB58" s="84" t="str">
        <f t="shared" si="4"/>
        <v/>
      </c>
      <c r="AC58" s="84" t="str">
        <f t="shared" si="5"/>
        <v/>
      </c>
      <c r="AD58" s="84" t="str">
        <f t="shared" si="6"/>
        <v/>
      </c>
      <c r="AE58" s="84" t="str">
        <f t="shared" si="7"/>
        <v/>
      </c>
      <c r="AF58" s="100">
        <f t="shared" ref="AF58:AF99" si="96">IF(ISNA(OR(AB58:AE58)),1,SUM(AB58:AE58))</f>
        <v>0</v>
      </c>
      <c r="AG58" s="100" t="str">
        <f>IF(D58="","",D58)</f>
        <v/>
      </c>
      <c r="AH58" s="84" t="str">
        <f t="shared" si="8"/>
        <v/>
      </c>
      <c r="AI58" s="84" t="str">
        <f t="shared" si="9"/>
        <v/>
      </c>
      <c r="AJ58" s="104" t="str">
        <f t="shared" si="10"/>
        <v/>
      </c>
      <c r="AK58" s="93">
        <f t="shared" ref="AK58:AK99" si="97">IF(MAX(AJ58)&gt;1,1,0)</f>
        <v>0</v>
      </c>
      <c r="AL58" s="93">
        <f>IFERROR(IF(C58="",0,IF(COUNTIF($C$14:C58,C58)&gt;1,1,0)),"")</f>
        <v>0</v>
      </c>
      <c r="AN58" s="93">
        <f t="shared" si="11"/>
        <v>0</v>
      </c>
      <c r="AO58" s="93" t="str">
        <f t="shared" si="26"/>
        <v>00000</v>
      </c>
      <c r="AP58" s="109" t="str">
        <f t="shared" ref="AP58:AP99" si="98">IF(AQ58=0,AR58&amp;"秒"&amp;AS58,AQ58&amp;"分"&amp;AR58&amp;"秒"&amp;AS58)</f>
        <v>0秒0</v>
      </c>
      <c r="AQ58" s="110">
        <f t="shared" si="12"/>
        <v>0</v>
      </c>
      <c r="AR58" s="110" t="str">
        <f t="shared" si="13"/>
        <v>0</v>
      </c>
      <c r="AS58" s="110" t="str">
        <f t="shared" si="14"/>
        <v>0</v>
      </c>
      <c r="AT58" s="110" t="str">
        <f t="shared" si="15"/>
        <v>0m</v>
      </c>
      <c r="AU58" s="110" t="str">
        <f t="shared" si="16"/>
        <v>点</v>
      </c>
      <c r="AV58" s="93">
        <f t="shared" si="17"/>
        <v>0</v>
      </c>
      <c r="AW58" s="83" t="str">
        <f t="shared" si="18"/>
        <v/>
      </c>
      <c r="AX58" s="93">
        <f t="shared" si="19"/>
        <v>0</v>
      </c>
      <c r="AY58" s="93">
        <f t="shared" ref="AY58:AY99" si="99">IF($N58="",0,IF($Q58="",1,0))</f>
        <v>0</v>
      </c>
      <c r="AZ58" s="93">
        <f t="shared" ref="AZ58:AZ99" si="100">IF($N58="",0,IF($R58="",1,0))</f>
        <v>0</v>
      </c>
      <c r="BA58" s="503">
        <f>IF(U58="",0,COUNTA($U$14:U59))</f>
        <v>0</v>
      </c>
      <c r="BB58" s="503">
        <f>IF(V58="",0,COUNTA($V$14:V59))</f>
        <v>0</v>
      </c>
      <c r="BC58" s="519" t="e">
        <f>IF(OR($L58="20200",$L59="20200",#REF!="20200"),COUNTIF($L$14:L59,"20200"),0)</f>
        <v>#REF!</v>
      </c>
      <c r="BD58" s="557" t="e">
        <f>IF($BC58=0,0,INDEX($N58:$N59,MATCH("20200",$L58:$L59,0),1))</f>
        <v>#REF!</v>
      </c>
      <c r="BE58" s="84" t="str">
        <f t="shared" si="20"/>
        <v/>
      </c>
      <c r="BF58" s="84" t="str">
        <f t="shared" si="21"/>
        <v/>
      </c>
      <c r="BG58" s="84" t="str">
        <f t="shared" si="22"/>
        <v/>
      </c>
      <c r="BH58" s="124" t="str">
        <f>IF(K58="","",COUNTIF($BG$14:BG58,BG58))</f>
        <v/>
      </c>
      <c r="BI58" s="1" t="str">
        <f t="shared" ref="BI58:BI99" si="101">IFERROR(BF58*BH58,"")</f>
        <v/>
      </c>
      <c r="BJ58" s="523" t="str">
        <f>IF(D58="","",COUNTIF($AG$14:AG58,AG58))</f>
        <v/>
      </c>
      <c r="BK58" s="523">
        <f t="shared" ref="BK58" si="102">IF(BJ58=1,BJ58,0)</f>
        <v>0</v>
      </c>
      <c r="BL58" s="523" t="str">
        <f>IF(D58="","",$BP58)</f>
        <v/>
      </c>
      <c r="BM58" s="523" t="str">
        <f>IF(E58="","",$BP58)</f>
        <v/>
      </c>
      <c r="BN58" s="523" t="str">
        <f>IF(G58="","",$BP58)</f>
        <v/>
      </c>
      <c r="BO58" s="524" t="str">
        <f>IFERROR(IF(H58="","",BP58),"")</f>
        <v/>
      </c>
      <c r="BP58" s="523">
        <v>23</v>
      </c>
      <c r="BQ58" s="523">
        <f>IF(C58&gt;0,"",IF(COUNTIF(BL58:BO59,BP58)=4,"",1))</f>
        <v>1</v>
      </c>
      <c r="BT58" s="524" t="str">
        <f>IF(AG58="","",IF(AND(COUNTA(K58:K59)=0,COUNTA(U58:V59)=0),1,""))</f>
        <v/>
      </c>
      <c r="BU58" s="523">
        <f>IF(AND($AG58="",COUNTA(U58)&gt;0),1,0)</f>
        <v>0</v>
      </c>
      <c r="BV58" s="523">
        <f>IF(AND($AG58="",COUNTA(V58)&gt;0),1,0)</f>
        <v>0</v>
      </c>
      <c r="BW58" s="523" t="str">
        <f>D58&amp;"-"&amp;U58</f>
        <v>-</v>
      </c>
      <c r="BX58" s="523" t="str">
        <f>IF(U58="","",COUNTIF($BW$14:BW58,BW58))</f>
        <v/>
      </c>
      <c r="BY58" s="523" t="str">
        <f>D58&amp;"-"&amp;V58</f>
        <v>-</v>
      </c>
      <c r="BZ58" s="523" t="str">
        <f>IF(V58="","",COUNTIF($BY$14:BY58,BY58))</f>
        <v/>
      </c>
      <c r="CA58" s="84" t="str">
        <f>IFERROR(IF(VLOOKUP(K58,種目数エラー用!D:E,2,FALSE)=(VLOOKUP(K59,種目数エラー用!D:E,2,FALSE)),1,""),"")</f>
        <v/>
      </c>
    </row>
    <row r="59" spans="1:79" s="1" customFormat="1" ht="18" customHeight="1" thickBot="1">
      <c r="A59" s="547"/>
      <c r="B59" s="548"/>
      <c r="C59" s="549"/>
      <c r="D59" s="550"/>
      <c r="E59" s="550"/>
      <c r="F59" s="470"/>
      <c r="G59" s="336" t="str">
        <f>IF(C58&gt;0,VLOOKUP(C58,女子登録情報!$A$1:$H$2000,5,0),"")</f>
        <v/>
      </c>
      <c r="H59" s="527"/>
      <c r="I59" s="546"/>
      <c r="J59" s="336" t="s">
        <v>28</v>
      </c>
      <c r="K59" s="337"/>
      <c r="L59" s="284" t="str">
        <f>IF(K59&gt;0,VLOOKUP(K59,女子登録情報!$J$66:$K$86,2,0),"")</f>
        <v/>
      </c>
      <c r="M59" s="336" t="s">
        <v>29</v>
      </c>
      <c r="N59" s="285"/>
      <c r="O59" s="59" t="str">
        <f t="shared" si="95"/>
        <v/>
      </c>
      <c r="P59" s="317" t="str">
        <f t="shared" si="1"/>
        <v/>
      </c>
      <c r="Q59" s="209"/>
      <c r="R59" s="535"/>
      <c r="S59" s="536"/>
      <c r="T59" s="537"/>
      <c r="U59" s="532"/>
      <c r="V59" s="534"/>
      <c r="W59" s="339"/>
      <c r="X59" s="84">
        <f t="shared" si="2"/>
        <v>0</v>
      </c>
      <c r="Z59" s="97">
        <f t="shared" si="3"/>
        <v>0</v>
      </c>
      <c r="AA59" s="523"/>
      <c r="AB59" s="84" t="str">
        <f t="shared" si="4"/>
        <v/>
      </c>
      <c r="AC59" s="84" t="str">
        <f t="shared" si="5"/>
        <v/>
      </c>
      <c r="AD59" s="84" t="str">
        <f t="shared" si="6"/>
        <v/>
      </c>
      <c r="AE59" s="84" t="str">
        <f t="shared" si="7"/>
        <v/>
      </c>
      <c r="AF59" s="100">
        <f t="shared" si="96"/>
        <v>0</v>
      </c>
      <c r="AG59" s="100" t="str">
        <f t="shared" ref="AG59" si="103">AG58</f>
        <v/>
      </c>
      <c r="AH59" s="84" t="str">
        <f t="shared" si="8"/>
        <v/>
      </c>
      <c r="AI59" s="84" t="str">
        <f t="shared" si="9"/>
        <v/>
      </c>
      <c r="AJ59" s="104" t="str">
        <f t="shared" si="10"/>
        <v/>
      </c>
      <c r="AK59" s="93">
        <f t="shared" si="97"/>
        <v>0</v>
      </c>
      <c r="AL59" s="93">
        <f>IFERROR(IF(C59="",0,IF(COUNTIF($C$14:C59,C59)&gt;1,1,0)),"")</f>
        <v>0</v>
      </c>
      <c r="AN59" s="93">
        <f t="shared" si="11"/>
        <v>0</v>
      </c>
      <c r="AO59" s="93" t="str">
        <f t="shared" si="26"/>
        <v>00000</v>
      </c>
      <c r="AP59" s="109" t="str">
        <f t="shared" si="98"/>
        <v>0秒0</v>
      </c>
      <c r="AQ59" s="110">
        <f t="shared" si="12"/>
        <v>0</v>
      </c>
      <c r="AR59" s="110" t="str">
        <f t="shared" si="13"/>
        <v>0</v>
      </c>
      <c r="AS59" s="110" t="str">
        <f t="shared" si="14"/>
        <v>0</v>
      </c>
      <c r="AT59" s="110" t="str">
        <f t="shared" si="15"/>
        <v>0m</v>
      </c>
      <c r="AU59" s="110" t="str">
        <f t="shared" si="16"/>
        <v>点</v>
      </c>
      <c r="AV59" s="93">
        <f t="shared" si="17"/>
        <v>0</v>
      </c>
      <c r="AW59" s="83" t="str">
        <f t="shared" si="18"/>
        <v/>
      </c>
      <c r="AX59" s="93">
        <f t="shared" si="19"/>
        <v>0</v>
      </c>
      <c r="AY59" s="93">
        <f t="shared" si="99"/>
        <v>0</v>
      </c>
      <c r="AZ59" s="93">
        <f t="shared" si="100"/>
        <v>0</v>
      </c>
      <c r="BA59" s="504"/>
      <c r="BB59" s="504"/>
      <c r="BC59" s="520"/>
      <c r="BD59" s="558"/>
      <c r="BE59" s="84" t="str">
        <f t="shared" si="20"/>
        <v/>
      </c>
      <c r="BF59" s="84" t="str">
        <f t="shared" si="21"/>
        <v/>
      </c>
      <c r="BG59" s="84" t="str">
        <f t="shared" si="22"/>
        <v/>
      </c>
      <c r="BH59" s="124" t="str">
        <f>IF(K59="","",COUNTIF($BG$14:BG59,BG59))</f>
        <v/>
      </c>
      <c r="BI59" s="1" t="str">
        <f t="shared" si="101"/>
        <v/>
      </c>
      <c r="BJ59" s="523"/>
      <c r="BK59" s="523"/>
      <c r="BL59" s="523"/>
      <c r="BM59" s="523"/>
      <c r="BN59" s="523"/>
      <c r="BO59" s="525"/>
      <c r="BP59" s="523"/>
      <c r="BQ59" s="523"/>
      <c r="BT59" s="525"/>
      <c r="BU59" s="523"/>
      <c r="BV59" s="523"/>
      <c r="BW59" s="523"/>
      <c r="BX59" s="523"/>
      <c r="BY59" s="523"/>
      <c r="BZ59" s="523"/>
      <c r="CA59" s="84" t="str">
        <f>IFERROR(IF(VLOOKUP(K59,種目数エラー用!D:E,2,FALSE)=(VLOOKUP(K60,種目数エラー用!D:E,2,FALSE)),1,""),"")</f>
        <v/>
      </c>
    </row>
    <row r="60" spans="1:79" s="1" customFormat="1" ht="18" customHeight="1" thickTop="1" thickBot="1">
      <c r="A60" s="538">
        <v>24</v>
      </c>
      <c r="B60" s="540" t="s">
        <v>1176</v>
      </c>
      <c r="C60" s="542"/>
      <c r="D60" s="544" t="str">
        <f>IF(C60&gt;0,VLOOKUP(C60,女子登録情報!$A$1:$H$2000,3,0),"")</f>
        <v/>
      </c>
      <c r="E60" s="544" t="str">
        <f>IF(C60&gt;0,VLOOKUP(C60,女子登録情報!$A$1:$H$2000,4,0),"")</f>
        <v/>
      </c>
      <c r="F60" s="469" t="str">
        <f>IF(C60&gt;0,VLOOKUP(C60,女子登録情報!$A$1:$H$1688,7,0),"")</f>
        <v/>
      </c>
      <c r="G60" s="335" t="str">
        <f>IF(C60&gt;0,VLOOKUP(C60,女子登録情報!$A$1:$H$2000,8,0),"")</f>
        <v/>
      </c>
      <c r="H60" s="526" t="e">
        <f>IF(G61&gt;0,VLOOKUP(G61,女子登録情報!$M$2:$N$49,2,0),"")</f>
        <v>#N/A</v>
      </c>
      <c r="I60" s="526" t="str">
        <f t="shared" ref="I60" si="104">IF(C60&gt;0,TEXT(C60,"100000000"),"000000000")</f>
        <v>000000000</v>
      </c>
      <c r="J60" s="324" t="s">
        <v>24</v>
      </c>
      <c r="K60" s="323"/>
      <c r="L60" s="284" t="str">
        <f>IF(K60&gt;0,VLOOKUP(K60,女子登録情報!$J$66:$K$86,2,0),"")</f>
        <v/>
      </c>
      <c r="M60" s="324" t="s">
        <v>27</v>
      </c>
      <c r="N60" s="275"/>
      <c r="O60" s="59" t="str">
        <f t="shared" si="95"/>
        <v/>
      </c>
      <c r="P60" s="316" t="str">
        <f t="shared" si="1"/>
        <v/>
      </c>
      <c r="Q60" s="209"/>
      <c r="R60" s="528"/>
      <c r="S60" s="529"/>
      <c r="T60" s="530"/>
      <c r="U60" s="531"/>
      <c r="V60" s="533"/>
      <c r="W60" s="339"/>
      <c r="X60" s="84">
        <f t="shared" si="2"/>
        <v>0</v>
      </c>
      <c r="Z60" s="97">
        <f t="shared" si="3"/>
        <v>0</v>
      </c>
      <c r="AA60" s="523" t="str">
        <f>IF(C60="","",C60)</f>
        <v/>
      </c>
      <c r="AB60" s="84" t="str">
        <f t="shared" si="4"/>
        <v/>
      </c>
      <c r="AC60" s="84" t="str">
        <f t="shared" si="5"/>
        <v/>
      </c>
      <c r="AD60" s="84" t="str">
        <f t="shared" si="6"/>
        <v/>
      </c>
      <c r="AE60" s="84" t="str">
        <f t="shared" si="7"/>
        <v/>
      </c>
      <c r="AF60" s="100">
        <f t="shared" si="96"/>
        <v>0</v>
      </c>
      <c r="AG60" s="100" t="str">
        <f>IF(D60="","",D60)</f>
        <v/>
      </c>
      <c r="AH60" s="84" t="str">
        <f t="shared" si="8"/>
        <v/>
      </c>
      <c r="AI60" s="84" t="str">
        <f t="shared" si="9"/>
        <v/>
      </c>
      <c r="AJ60" s="104" t="str">
        <f t="shared" si="10"/>
        <v/>
      </c>
      <c r="AK60" s="93">
        <f t="shared" si="97"/>
        <v>0</v>
      </c>
      <c r="AL60" s="93">
        <f>IFERROR(IF(C60="",0,IF(COUNTIF($C$14:C60,C60)&gt;1,1,0)),"")</f>
        <v>0</v>
      </c>
      <c r="AN60" s="93">
        <f t="shared" si="11"/>
        <v>0</v>
      </c>
      <c r="AO60" s="93" t="str">
        <f t="shared" si="26"/>
        <v>00000</v>
      </c>
      <c r="AP60" s="109" t="str">
        <f t="shared" si="98"/>
        <v>0秒0</v>
      </c>
      <c r="AQ60" s="110">
        <f t="shared" si="12"/>
        <v>0</v>
      </c>
      <c r="AR60" s="110" t="str">
        <f t="shared" si="13"/>
        <v>0</v>
      </c>
      <c r="AS60" s="110" t="str">
        <f t="shared" si="14"/>
        <v>0</v>
      </c>
      <c r="AT60" s="110" t="str">
        <f t="shared" si="15"/>
        <v>0m</v>
      </c>
      <c r="AU60" s="110" t="str">
        <f t="shared" si="16"/>
        <v>点</v>
      </c>
      <c r="AV60" s="93">
        <f t="shared" si="17"/>
        <v>0</v>
      </c>
      <c r="AW60" s="83" t="str">
        <f t="shared" si="18"/>
        <v/>
      </c>
      <c r="AX60" s="93">
        <f t="shared" si="19"/>
        <v>0</v>
      </c>
      <c r="AY60" s="93">
        <f t="shared" si="99"/>
        <v>0</v>
      </c>
      <c r="AZ60" s="93">
        <f t="shared" si="100"/>
        <v>0</v>
      </c>
      <c r="BA60" s="503">
        <f>IF(U60="",0,COUNTA($U$14:U61))</f>
        <v>0</v>
      </c>
      <c r="BB60" s="503">
        <f>IF(V60="",0,COUNTA($V$14:V61))</f>
        <v>0</v>
      </c>
      <c r="BC60" s="519" t="e">
        <f>IF(OR($L60="20200",$L61="20200",#REF!="20200"),COUNTIF($L$14:L61,"20200"),0)</f>
        <v>#REF!</v>
      </c>
      <c r="BD60" s="557" t="e">
        <f>IF($BC60=0,0,INDEX($N60:$N61,MATCH("20200",$L60:$L61,0),1))</f>
        <v>#REF!</v>
      </c>
      <c r="BE60" s="84" t="str">
        <f t="shared" si="20"/>
        <v/>
      </c>
      <c r="BF60" s="84" t="str">
        <f t="shared" si="21"/>
        <v/>
      </c>
      <c r="BG60" s="84" t="str">
        <f t="shared" si="22"/>
        <v/>
      </c>
      <c r="BH60" s="124" t="str">
        <f>IF(K60="","",COUNTIF($BG$14:BG60,BG60))</f>
        <v/>
      </c>
      <c r="BI60" s="1" t="str">
        <f t="shared" si="101"/>
        <v/>
      </c>
      <c r="BJ60" s="523" t="str">
        <f>IF(D60="","",COUNTIF($AG$14:AG60,AG60))</f>
        <v/>
      </c>
      <c r="BK60" s="523">
        <f t="shared" ref="BK60" si="105">IF(BJ60=1,BJ60,0)</f>
        <v>0</v>
      </c>
      <c r="BL60" s="523" t="str">
        <f>IF(D60="","",$BP60)</f>
        <v/>
      </c>
      <c r="BM60" s="523" t="str">
        <f>IF(E60="","",$BP60)</f>
        <v/>
      </c>
      <c r="BN60" s="523" t="str">
        <f>IF(G60="","",$BP60)</f>
        <v/>
      </c>
      <c r="BO60" s="524" t="str">
        <f>IFERROR(IF(H60="","",BP60),"")</f>
        <v/>
      </c>
      <c r="BP60" s="523">
        <v>24</v>
      </c>
      <c r="BQ60" s="523">
        <f>IF(C60&gt;0,"",IF(COUNTIF(BL60:BO61,BP60)=4,"",1))</f>
        <v>1</v>
      </c>
      <c r="BT60" s="524" t="str">
        <f>IF(AG60="","",IF(AND(COUNTA(K60:K61)=0,COUNTA(U60:V61)=0),1,""))</f>
        <v/>
      </c>
      <c r="BU60" s="523">
        <f>IF(AND($AG60="",COUNTA(U60)&gt;0),1,0)</f>
        <v>0</v>
      </c>
      <c r="BV60" s="523">
        <f>IF(AND($AG60="",COUNTA(V60)&gt;0),1,0)</f>
        <v>0</v>
      </c>
      <c r="BW60" s="523" t="str">
        <f>D60&amp;"-"&amp;U60</f>
        <v>-</v>
      </c>
      <c r="BX60" s="523" t="str">
        <f>IF(U60="","",COUNTIF($BW$14:BW60,BW60))</f>
        <v/>
      </c>
      <c r="BY60" s="523" t="str">
        <f>D60&amp;"-"&amp;V60</f>
        <v>-</v>
      </c>
      <c r="BZ60" s="523" t="str">
        <f>IF(V60="","",COUNTIF($BY$14:BY60,BY60))</f>
        <v/>
      </c>
      <c r="CA60" s="84" t="str">
        <f>IFERROR(IF(VLOOKUP(K60,種目数エラー用!D:E,2,FALSE)=(VLOOKUP(K61,種目数エラー用!D:E,2,FALSE)),1,""),"")</f>
        <v/>
      </c>
    </row>
    <row r="61" spans="1:79" s="1" customFormat="1" ht="18" customHeight="1" thickBot="1">
      <c r="A61" s="547"/>
      <c r="B61" s="548"/>
      <c r="C61" s="549"/>
      <c r="D61" s="550"/>
      <c r="E61" s="550"/>
      <c r="F61" s="470"/>
      <c r="G61" s="336" t="str">
        <f>IF(C60&gt;0,VLOOKUP(C60,女子登録情報!$A$1:$H$2000,5,0),"")</f>
        <v/>
      </c>
      <c r="H61" s="527"/>
      <c r="I61" s="546"/>
      <c r="J61" s="336" t="s">
        <v>28</v>
      </c>
      <c r="K61" s="337"/>
      <c r="L61" s="284" t="str">
        <f>IF(K61&gt;0,VLOOKUP(K61,女子登録情報!$J$66:$K$86,2,0),"")</f>
        <v/>
      </c>
      <c r="M61" s="336" t="s">
        <v>29</v>
      </c>
      <c r="N61" s="285"/>
      <c r="O61" s="59" t="str">
        <f t="shared" si="95"/>
        <v/>
      </c>
      <c r="P61" s="317" t="str">
        <f t="shared" si="1"/>
        <v/>
      </c>
      <c r="Q61" s="209"/>
      <c r="R61" s="535"/>
      <c r="S61" s="536"/>
      <c r="T61" s="537"/>
      <c r="U61" s="532"/>
      <c r="V61" s="534"/>
      <c r="W61" s="339"/>
      <c r="X61" s="84">
        <f t="shared" si="2"/>
        <v>0</v>
      </c>
      <c r="Z61" s="97">
        <f t="shared" si="3"/>
        <v>0</v>
      </c>
      <c r="AA61" s="523"/>
      <c r="AB61" s="84" t="str">
        <f t="shared" si="4"/>
        <v/>
      </c>
      <c r="AC61" s="84" t="str">
        <f t="shared" si="5"/>
        <v/>
      </c>
      <c r="AD61" s="84" t="str">
        <f t="shared" si="6"/>
        <v/>
      </c>
      <c r="AE61" s="84" t="str">
        <f t="shared" si="7"/>
        <v/>
      </c>
      <c r="AF61" s="100">
        <f t="shared" si="96"/>
        <v>0</v>
      </c>
      <c r="AG61" s="100" t="str">
        <f t="shared" ref="AG61" si="106">AG60</f>
        <v/>
      </c>
      <c r="AH61" s="84" t="str">
        <f t="shared" si="8"/>
        <v/>
      </c>
      <c r="AI61" s="84" t="str">
        <f t="shared" si="9"/>
        <v/>
      </c>
      <c r="AJ61" s="104" t="str">
        <f t="shared" si="10"/>
        <v/>
      </c>
      <c r="AK61" s="93">
        <f t="shared" si="97"/>
        <v>0</v>
      </c>
      <c r="AL61" s="93">
        <f>IFERROR(IF(C61="",0,IF(COUNTIF($C$14:C61,C61)&gt;1,1,0)),"")</f>
        <v>0</v>
      </c>
      <c r="AN61" s="93">
        <f t="shared" si="11"/>
        <v>0</v>
      </c>
      <c r="AO61" s="93" t="str">
        <f t="shared" si="26"/>
        <v>00000</v>
      </c>
      <c r="AP61" s="109" t="str">
        <f t="shared" si="98"/>
        <v>0秒0</v>
      </c>
      <c r="AQ61" s="110">
        <f t="shared" si="12"/>
        <v>0</v>
      </c>
      <c r="AR61" s="110" t="str">
        <f t="shared" si="13"/>
        <v>0</v>
      </c>
      <c r="AS61" s="110" t="str">
        <f t="shared" si="14"/>
        <v>0</v>
      </c>
      <c r="AT61" s="110" t="str">
        <f t="shared" si="15"/>
        <v>0m</v>
      </c>
      <c r="AU61" s="110" t="str">
        <f t="shared" si="16"/>
        <v>点</v>
      </c>
      <c r="AV61" s="93">
        <f t="shared" si="17"/>
        <v>0</v>
      </c>
      <c r="AW61" s="83" t="str">
        <f t="shared" si="18"/>
        <v/>
      </c>
      <c r="AX61" s="93">
        <f t="shared" si="19"/>
        <v>0</v>
      </c>
      <c r="AY61" s="93">
        <f t="shared" si="99"/>
        <v>0</v>
      </c>
      <c r="AZ61" s="93">
        <f t="shared" si="100"/>
        <v>0</v>
      </c>
      <c r="BA61" s="504"/>
      <c r="BB61" s="504"/>
      <c r="BC61" s="520"/>
      <c r="BD61" s="558"/>
      <c r="BE61" s="84" t="str">
        <f t="shared" si="20"/>
        <v/>
      </c>
      <c r="BF61" s="84" t="str">
        <f t="shared" si="21"/>
        <v/>
      </c>
      <c r="BG61" s="84" t="str">
        <f t="shared" si="22"/>
        <v/>
      </c>
      <c r="BH61" s="124" t="str">
        <f>IF(K61="","",COUNTIF($BG$14:BG61,BG61))</f>
        <v/>
      </c>
      <c r="BI61" s="1" t="str">
        <f t="shared" si="101"/>
        <v/>
      </c>
      <c r="BJ61" s="523"/>
      <c r="BK61" s="523"/>
      <c r="BL61" s="523"/>
      <c r="BM61" s="523"/>
      <c r="BN61" s="523"/>
      <c r="BO61" s="525"/>
      <c r="BP61" s="523"/>
      <c r="BQ61" s="523"/>
      <c r="BT61" s="525"/>
      <c r="BU61" s="523"/>
      <c r="BV61" s="523"/>
      <c r="BW61" s="523"/>
      <c r="BX61" s="523"/>
      <c r="BY61" s="523"/>
      <c r="BZ61" s="523"/>
      <c r="CA61" s="84" t="str">
        <f>IFERROR(IF(VLOOKUP(K61,種目数エラー用!D:E,2,FALSE)=(VLOOKUP(K62,種目数エラー用!D:E,2,FALSE)),1,""),"")</f>
        <v/>
      </c>
    </row>
    <row r="62" spans="1:79" s="1" customFormat="1" ht="18" customHeight="1" thickTop="1" thickBot="1">
      <c r="A62" s="538">
        <v>25</v>
      </c>
      <c r="B62" s="540" t="s">
        <v>1176</v>
      </c>
      <c r="C62" s="542"/>
      <c r="D62" s="544" t="str">
        <f>IF(C62&gt;0,VLOOKUP(C62,女子登録情報!$A$1:$H$2000,3,0),"")</f>
        <v/>
      </c>
      <c r="E62" s="544" t="str">
        <f>IF(C62&gt;0,VLOOKUP(C62,女子登録情報!$A$1:$H$2000,4,0),"")</f>
        <v/>
      </c>
      <c r="F62" s="469" t="str">
        <f>IF(C62&gt;0,VLOOKUP(C62,女子登録情報!$A$1:$H$1688,7,0),"")</f>
        <v/>
      </c>
      <c r="G62" s="335" t="str">
        <f>IF(C62&gt;0,VLOOKUP(C62,女子登録情報!$A$1:$H$2000,8,0),"")</f>
        <v/>
      </c>
      <c r="H62" s="526" t="e">
        <f>IF(G63&gt;0,VLOOKUP(G63,女子登録情報!$M$2:$N$49,2,0),"")</f>
        <v>#N/A</v>
      </c>
      <c r="I62" s="526" t="str">
        <f t="shared" ref="I62" si="107">IF(C62&gt;0,TEXT(C62,"100000000"),"000000000")</f>
        <v>000000000</v>
      </c>
      <c r="J62" s="324" t="s">
        <v>24</v>
      </c>
      <c r="K62" s="323"/>
      <c r="L62" s="284" t="str">
        <f>IF(K62&gt;0,VLOOKUP(K62,女子登録情報!$J$66:$K$86,2,0),"")</f>
        <v/>
      </c>
      <c r="M62" s="324" t="s">
        <v>27</v>
      </c>
      <c r="N62" s="275"/>
      <c r="O62" s="59" t="str">
        <f t="shared" si="95"/>
        <v/>
      </c>
      <c r="P62" s="316" t="str">
        <f t="shared" si="1"/>
        <v/>
      </c>
      <c r="Q62" s="209"/>
      <c r="R62" s="528"/>
      <c r="S62" s="529"/>
      <c r="T62" s="530"/>
      <c r="U62" s="531"/>
      <c r="V62" s="533"/>
      <c r="W62" s="339"/>
      <c r="X62" s="84">
        <f t="shared" si="2"/>
        <v>0</v>
      </c>
      <c r="Z62" s="97">
        <f t="shared" si="3"/>
        <v>0</v>
      </c>
      <c r="AA62" s="523" t="str">
        <f>IF(C62="","",C62)</f>
        <v/>
      </c>
      <c r="AB62" s="84" t="str">
        <f t="shared" si="4"/>
        <v/>
      </c>
      <c r="AC62" s="84" t="str">
        <f t="shared" si="5"/>
        <v/>
      </c>
      <c r="AD62" s="84" t="str">
        <f t="shared" si="6"/>
        <v/>
      </c>
      <c r="AE62" s="84" t="str">
        <f t="shared" si="7"/>
        <v/>
      </c>
      <c r="AF62" s="100">
        <f t="shared" si="96"/>
        <v>0</v>
      </c>
      <c r="AG62" s="100" t="str">
        <f>IF(D62="","",D62)</f>
        <v/>
      </c>
      <c r="AH62" s="84" t="str">
        <f t="shared" si="8"/>
        <v/>
      </c>
      <c r="AI62" s="84" t="str">
        <f t="shared" si="9"/>
        <v/>
      </c>
      <c r="AJ62" s="104" t="str">
        <f t="shared" si="10"/>
        <v/>
      </c>
      <c r="AK62" s="93">
        <f t="shared" si="97"/>
        <v>0</v>
      </c>
      <c r="AL62" s="93">
        <f>IFERROR(IF(C62="",0,IF(COUNTIF($C$14:C62,C62)&gt;1,1,0)),"")</f>
        <v>0</v>
      </c>
      <c r="AN62" s="93">
        <f t="shared" si="11"/>
        <v>0</v>
      </c>
      <c r="AO62" s="93" t="str">
        <f t="shared" si="26"/>
        <v>00000</v>
      </c>
      <c r="AP62" s="109" t="str">
        <f t="shared" si="98"/>
        <v>0秒0</v>
      </c>
      <c r="AQ62" s="110">
        <f t="shared" si="12"/>
        <v>0</v>
      </c>
      <c r="AR62" s="110" t="str">
        <f t="shared" si="13"/>
        <v>0</v>
      </c>
      <c r="AS62" s="110" t="str">
        <f t="shared" si="14"/>
        <v>0</v>
      </c>
      <c r="AT62" s="110" t="str">
        <f t="shared" si="15"/>
        <v>0m</v>
      </c>
      <c r="AU62" s="110" t="str">
        <f t="shared" si="16"/>
        <v>点</v>
      </c>
      <c r="AV62" s="93">
        <f t="shared" si="17"/>
        <v>0</v>
      </c>
      <c r="AW62" s="83" t="str">
        <f t="shared" si="18"/>
        <v/>
      </c>
      <c r="AX62" s="93">
        <f t="shared" si="19"/>
        <v>0</v>
      </c>
      <c r="AY62" s="93">
        <f t="shared" si="99"/>
        <v>0</v>
      </c>
      <c r="AZ62" s="93">
        <f t="shared" si="100"/>
        <v>0</v>
      </c>
      <c r="BA62" s="503">
        <f>IF(U62="",0,COUNTA($U$14:U63))</f>
        <v>0</v>
      </c>
      <c r="BB62" s="503">
        <f>IF(V62="",0,COUNTA($V$14:V63))</f>
        <v>0</v>
      </c>
      <c r="BC62" s="519" t="e">
        <f>IF(OR($L62="20200",$L63="20200",#REF!="20200"),COUNTIF($L$14:L63,"20200"),0)</f>
        <v>#REF!</v>
      </c>
      <c r="BD62" s="557" t="e">
        <f>IF($BC62=0,0,INDEX($N62:$N63,MATCH("20200",$L62:$L63,0),1))</f>
        <v>#REF!</v>
      </c>
      <c r="BE62" s="84" t="str">
        <f t="shared" si="20"/>
        <v/>
      </c>
      <c r="BF62" s="84" t="str">
        <f t="shared" si="21"/>
        <v/>
      </c>
      <c r="BG62" s="84" t="str">
        <f t="shared" si="22"/>
        <v/>
      </c>
      <c r="BH62" s="124" t="str">
        <f>IF(K62="","",COUNTIF($BG$14:BG62,BG62))</f>
        <v/>
      </c>
      <c r="BI62" s="1" t="str">
        <f t="shared" si="101"/>
        <v/>
      </c>
      <c r="BJ62" s="523" t="str">
        <f>IF(D62="","",COUNTIF($AG$14:AG62,AG62))</f>
        <v/>
      </c>
      <c r="BK62" s="523">
        <f t="shared" ref="BK62" si="108">IF(BJ62=1,BJ62,0)</f>
        <v>0</v>
      </c>
      <c r="BL62" s="523" t="str">
        <f>IF(D62="","",$BP62)</f>
        <v/>
      </c>
      <c r="BM62" s="523" t="str">
        <f>IF(E62="","",$BP62)</f>
        <v/>
      </c>
      <c r="BN62" s="523" t="str">
        <f>IF(G62="","",$BP62)</f>
        <v/>
      </c>
      <c r="BO62" s="524" t="str">
        <f>IFERROR(IF(H62="","",BP62),"")</f>
        <v/>
      </c>
      <c r="BP62" s="523">
        <v>25</v>
      </c>
      <c r="BQ62" s="523">
        <f>IF(C62&gt;0,"",IF(COUNTIF(BL62:BO63,BP62)=4,"",1))</f>
        <v>1</v>
      </c>
      <c r="BT62" s="524" t="str">
        <f>IF(AG62="","",IF(AND(COUNTA(K62:K63)=0,COUNTA(U62:V63)=0),1,""))</f>
        <v/>
      </c>
      <c r="BU62" s="523">
        <f>IF(AND($AG62="",COUNTA(U62)&gt;0),1,0)</f>
        <v>0</v>
      </c>
      <c r="BV62" s="523">
        <f>IF(AND($AG62="",COUNTA(V62)&gt;0),1,0)</f>
        <v>0</v>
      </c>
      <c r="BW62" s="523" t="str">
        <f>D62&amp;"-"&amp;U62</f>
        <v>-</v>
      </c>
      <c r="BX62" s="523" t="str">
        <f>IF(U62="","",COUNTIF($BW$14:BW62,BW62))</f>
        <v/>
      </c>
      <c r="BY62" s="523" t="str">
        <f>D62&amp;"-"&amp;V62</f>
        <v>-</v>
      </c>
      <c r="BZ62" s="523" t="str">
        <f>IF(V62="","",COUNTIF($BY$14:BY62,BY62))</f>
        <v/>
      </c>
      <c r="CA62" s="84" t="str">
        <f>IFERROR(IF(VLOOKUP(K62,種目数エラー用!D:E,2,FALSE)=(VLOOKUP(K63,種目数エラー用!D:E,2,FALSE)),1,""),"")</f>
        <v/>
      </c>
    </row>
    <row r="63" spans="1:79" s="1" customFormat="1" ht="18" customHeight="1" thickBot="1">
      <c r="A63" s="547"/>
      <c r="B63" s="548"/>
      <c r="C63" s="549"/>
      <c r="D63" s="550"/>
      <c r="E63" s="550"/>
      <c r="F63" s="470"/>
      <c r="G63" s="336" t="str">
        <f>IF(C62&gt;0,VLOOKUP(C62,女子登録情報!$A$1:$H$2000,5,0),"")</f>
        <v/>
      </c>
      <c r="H63" s="527"/>
      <c r="I63" s="546"/>
      <c r="J63" s="336" t="s">
        <v>28</v>
      </c>
      <c r="K63" s="337"/>
      <c r="L63" s="284" t="str">
        <f>IF(K63&gt;0,VLOOKUP(K63,女子登録情報!$J$66:$K$86,2,0),"")</f>
        <v/>
      </c>
      <c r="M63" s="336" t="s">
        <v>29</v>
      </c>
      <c r="N63" s="285"/>
      <c r="O63" s="59" t="str">
        <f t="shared" si="95"/>
        <v/>
      </c>
      <c r="P63" s="317" t="str">
        <f t="shared" si="1"/>
        <v/>
      </c>
      <c r="Q63" s="209"/>
      <c r="R63" s="535"/>
      <c r="S63" s="536"/>
      <c r="T63" s="537"/>
      <c r="U63" s="532"/>
      <c r="V63" s="534"/>
      <c r="W63" s="339"/>
      <c r="X63" s="84">
        <f t="shared" si="2"/>
        <v>0</v>
      </c>
      <c r="Z63" s="97">
        <f t="shared" si="3"/>
        <v>0</v>
      </c>
      <c r="AA63" s="523"/>
      <c r="AB63" s="84" t="str">
        <f t="shared" si="4"/>
        <v/>
      </c>
      <c r="AC63" s="84" t="str">
        <f t="shared" si="5"/>
        <v/>
      </c>
      <c r="AD63" s="84" t="str">
        <f t="shared" si="6"/>
        <v/>
      </c>
      <c r="AE63" s="84" t="str">
        <f t="shared" si="7"/>
        <v/>
      </c>
      <c r="AF63" s="100">
        <f t="shared" si="96"/>
        <v>0</v>
      </c>
      <c r="AG63" s="100" t="str">
        <f t="shared" ref="AG63" si="109">AG62</f>
        <v/>
      </c>
      <c r="AH63" s="84" t="str">
        <f t="shared" si="8"/>
        <v/>
      </c>
      <c r="AI63" s="84" t="str">
        <f t="shared" si="9"/>
        <v/>
      </c>
      <c r="AJ63" s="104" t="str">
        <f t="shared" si="10"/>
        <v/>
      </c>
      <c r="AK63" s="93">
        <f t="shared" si="97"/>
        <v>0</v>
      </c>
      <c r="AL63" s="93">
        <f>IFERROR(IF(C63="",0,IF(COUNTIF($C$14:C63,C63)&gt;1,1,0)),"")</f>
        <v>0</v>
      </c>
      <c r="AN63" s="93">
        <f t="shared" si="11"/>
        <v>0</v>
      </c>
      <c r="AO63" s="93" t="str">
        <f t="shared" si="26"/>
        <v>00000</v>
      </c>
      <c r="AP63" s="109" t="str">
        <f t="shared" si="98"/>
        <v>0秒0</v>
      </c>
      <c r="AQ63" s="110">
        <f t="shared" si="12"/>
        <v>0</v>
      </c>
      <c r="AR63" s="110" t="str">
        <f t="shared" si="13"/>
        <v>0</v>
      </c>
      <c r="AS63" s="110" t="str">
        <f t="shared" si="14"/>
        <v>0</v>
      </c>
      <c r="AT63" s="110" t="str">
        <f t="shared" si="15"/>
        <v>0m</v>
      </c>
      <c r="AU63" s="110" t="str">
        <f t="shared" si="16"/>
        <v>点</v>
      </c>
      <c r="AV63" s="93">
        <f t="shared" si="17"/>
        <v>0</v>
      </c>
      <c r="AW63" s="83" t="str">
        <f t="shared" si="18"/>
        <v/>
      </c>
      <c r="AX63" s="93">
        <f t="shared" si="19"/>
        <v>0</v>
      </c>
      <c r="AY63" s="93">
        <f t="shared" si="99"/>
        <v>0</v>
      </c>
      <c r="AZ63" s="93">
        <f t="shared" si="100"/>
        <v>0</v>
      </c>
      <c r="BA63" s="504"/>
      <c r="BB63" s="504"/>
      <c r="BC63" s="520"/>
      <c r="BD63" s="558"/>
      <c r="BE63" s="84" t="str">
        <f t="shared" si="20"/>
        <v/>
      </c>
      <c r="BF63" s="84" t="str">
        <f t="shared" si="21"/>
        <v/>
      </c>
      <c r="BG63" s="84" t="str">
        <f t="shared" si="22"/>
        <v/>
      </c>
      <c r="BH63" s="124" t="str">
        <f>IF(K63="","",COUNTIF($BG$14:BG63,BG63))</f>
        <v/>
      </c>
      <c r="BI63" s="1" t="str">
        <f t="shared" si="101"/>
        <v/>
      </c>
      <c r="BJ63" s="523"/>
      <c r="BK63" s="523"/>
      <c r="BL63" s="523"/>
      <c r="BM63" s="523"/>
      <c r="BN63" s="523"/>
      <c r="BO63" s="525"/>
      <c r="BP63" s="523"/>
      <c r="BQ63" s="523"/>
      <c r="BT63" s="525"/>
      <c r="BU63" s="523"/>
      <c r="BV63" s="523"/>
      <c r="BW63" s="523"/>
      <c r="BX63" s="523"/>
      <c r="BY63" s="523"/>
      <c r="BZ63" s="523"/>
      <c r="CA63" s="84" t="str">
        <f>IFERROR(IF(VLOOKUP(K63,種目数エラー用!D:E,2,FALSE)=(VLOOKUP(K64,種目数エラー用!D:E,2,FALSE)),1,""),"")</f>
        <v/>
      </c>
    </row>
    <row r="64" spans="1:79" s="1" customFormat="1" ht="18" customHeight="1" thickTop="1" thickBot="1">
      <c r="A64" s="538">
        <v>26</v>
      </c>
      <c r="B64" s="540" t="s">
        <v>1176</v>
      </c>
      <c r="C64" s="542"/>
      <c r="D64" s="544" t="str">
        <f>IF(C64&gt;0,VLOOKUP(C64,女子登録情報!$A$1:$H$2000,3,0),"")</f>
        <v/>
      </c>
      <c r="E64" s="544" t="str">
        <f>IF(C64&gt;0,VLOOKUP(C64,女子登録情報!$A$1:$H$2000,4,0),"")</f>
        <v/>
      </c>
      <c r="F64" s="469" t="str">
        <f>IF(C64&gt;0,VLOOKUP(C64,女子登録情報!$A$1:$H$1688,7,0),"")</f>
        <v/>
      </c>
      <c r="G64" s="335" t="str">
        <f>IF(C64&gt;0,VLOOKUP(C64,女子登録情報!$A$1:$H$2000,8,0),"")</f>
        <v/>
      </c>
      <c r="H64" s="526" t="e">
        <f>IF(G65&gt;0,VLOOKUP(G65,女子登録情報!$M$2:$N$49,2,0),"")</f>
        <v>#N/A</v>
      </c>
      <c r="I64" s="526" t="str">
        <f t="shared" ref="I64" si="110">IF(C64&gt;0,TEXT(C64,"100000000"),"000000000")</f>
        <v>000000000</v>
      </c>
      <c r="J64" s="324" t="s">
        <v>24</v>
      </c>
      <c r="K64" s="323"/>
      <c r="L64" s="284" t="str">
        <f>IF(K64&gt;0,VLOOKUP(K64,女子登録情報!$J$66:$K$86,2,0),"")</f>
        <v/>
      </c>
      <c r="M64" s="324" t="s">
        <v>27</v>
      </c>
      <c r="N64" s="275"/>
      <c r="O64" s="59" t="str">
        <f t="shared" si="95"/>
        <v/>
      </c>
      <c r="P64" s="316" t="str">
        <f t="shared" si="1"/>
        <v/>
      </c>
      <c r="Q64" s="209"/>
      <c r="R64" s="528"/>
      <c r="S64" s="529"/>
      <c r="T64" s="530"/>
      <c r="U64" s="531"/>
      <c r="V64" s="533"/>
      <c r="W64" s="339"/>
      <c r="X64" s="84">
        <f t="shared" si="2"/>
        <v>0</v>
      </c>
      <c r="Z64" s="97">
        <f t="shared" si="3"/>
        <v>0</v>
      </c>
      <c r="AA64" s="523" t="str">
        <f>IF(C64="","",C64)</f>
        <v/>
      </c>
      <c r="AB64" s="84" t="str">
        <f t="shared" si="4"/>
        <v/>
      </c>
      <c r="AC64" s="84" t="str">
        <f t="shared" si="5"/>
        <v/>
      </c>
      <c r="AD64" s="84" t="str">
        <f t="shared" si="6"/>
        <v/>
      </c>
      <c r="AE64" s="84" t="str">
        <f t="shared" si="7"/>
        <v/>
      </c>
      <c r="AF64" s="100">
        <f t="shared" si="96"/>
        <v>0</v>
      </c>
      <c r="AG64" s="100" t="str">
        <f>IF(D64="","",D64)</f>
        <v/>
      </c>
      <c r="AH64" s="84" t="str">
        <f t="shared" si="8"/>
        <v/>
      </c>
      <c r="AI64" s="84" t="str">
        <f t="shared" si="9"/>
        <v/>
      </c>
      <c r="AJ64" s="104" t="str">
        <f t="shared" si="10"/>
        <v/>
      </c>
      <c r="AK64" s="93">
        <f t="shared" si="97"/>
        <v>0</v>
      </c>
      <c r="AL64" s="93">
        <f>IFERROR(IF(C64="",0,IF(COUNTIF($C$14:C64,C64)&gt;1,1,0)),"")</f>
        <v>0</v>
      </c>
      <c r="AN64" s="93">
        <f t="shared" si="11"/>
        <v>0</v>
      </c>
      <c r="AO64" s="93" t="str">
        <f t="shared" si="26"/>
        <v>00000</v>
      </c>
      <c r="AP64" s="109" t="str">
        <f t="shared" si="98"/>
        <v>0秒0</v>
      </c>
      <c r="AQ64" s="110">
        <f t="shared" si="12"/>
        <v>0</v>
      </c>
      <c r="AR64" s="110" t="str">
        <f t="shared" si="13"/>
        <v>0</v>
      </c>
      <c r="AS64" s="110" t="str">
        <f t="shared" si="14"/>
        <v>0</v>
      </c>
      <c r="AT64" s="110" t="str">
        <f t="shared" si="15"/>
        <v>0m</v>
      </c>
      <c r="AU64" s="110" t="str">
        <f t="shared" si="16"/>
        <v>点</v>
      </c>
      <c r="AV64" s="93">
        <f t="shared" si="17"/>
        <v>0</v>
      </c>
      <c r="AW64" s="83" t="str">
        <f t="shared" si="18"/>
        <v/>
      </c>
      <c r="AX64" s="93">
        <f t="shared" si="19"/>
        <v>0</v>
      </c>
      <c r="AY64" s="93">
        <f t="shared" si="99"/>
        <v>0</v>
      </c>
      <c r="AZ64" s="93">
        <f t="shared" si="100"/>
        <v>0</v>
      </c>
      <c r="BA64" s="503">
        <f>IF(U64="",0,COUNTA($U$14:U65))</f>
        <v>0</v>
      </c>
      <c r="BB64" s="503">
        <f>IF(V64="",0,COUNTA($V$14:V65))</f>
        <v>0</v>
      </c>
      <c r="BC64" s="519" t="e">
        <f>IF(OR($L64="20200",$L65="20200",#REF!="20200"),COUNTIF($L$14:L65,"20200"),0)</f>
        <v>#REF!</v>
      </c>
      <c r="BD64" s="557" t="e">
        <f>IF($BC64=0,0,INDEX($N64:$N65,MATCH("20200",$L64:$L65,0),1))</f>
        <v>#REF!</v>
      </c>
      <c r="BE64" s="84" t="str">
        <f t="shared" si="20"/>
        <v/>
      </c>
      <c r="BF64" s="84" t="str">
        <f t="shared" si="21"/>
        <v/>
      </c>
      <c r="BG64" s="84" t="str">
        <f t="shared" si="22"/>
        <v/>
      </c>
      <c r="BH64" s="124" t="str">
        <f>IF(K64="","",COUNTIF($BG$14:BG64,BG64))</f>
        <v/>
      </c>
      <c r="BI64" s="1" t="str">
        <f t="shared" si="101"/>
        <v/>
      </c>
      <c r="BJ64" s="523" t="str">
        <f>IF(D64="","",COUNTIF($AG$14:AG64,AG64))</f>
        <v/>
      </c>
      <c r="BK64" s="523">
        <f t="shared" ref="BK64" si="111">IF(BJ64=1,BJ64,0)</f>
        <v>0</v>
      </c>
      <c r="BL64" s="523" t="str">
        <f>IF(D64="","",$BP64)</f>
        <v/>
      </c>
      <c r="BM64" s="523" t="str">
        <f>IF(E64="","",$BP64)</f>
        <v/>
      </c>
      <c r="BN64" s="523" t="str">
        <f>IF(G64="","",$BP64)</f>
        <v/>
      </c>
      <c r="BO64" s="524" t="str">
        <f>IFERROR(IF(H64="","",BP64),"")</f>
        <v/>
      </c>
      <c r="BP64" s="523">
        <v>26</v>
      </c>
      <c r="BQ64" s="523">
        <f>IF(C64&gt;0,"",IF(COUNTIF(BL64:BO65,BP64)=4,"",1))</f>
        <v>1</v>
      </c>
      <c r="BT64" s="524" t="str">
        <f>IF(AG64="","",IF(AND(COUNTA(K64:K65)=0,COUNTA(U64:V65)=0),1,""))</f>
        <v/>
      </c>
      <c r="BU64" s="523">
        <f>IF(AND($AG64="",COUNTA(U64)&gt;0),1,0)</f>
        <v>0</v>
      </c>
      <c r="BV64" s="523">
        <f>IF(AND($AG64="",COUNTA(V64)&gt;0),1,0)</f>
        <v>0</v>
      </c>
      <c r="BW64" s="523" t="str">
        <f>D64&amp;"-"&amp;U64</f>
        <v>-</v>
      </c>
      <c r="BX64" s="523" t="str">
        <f>IF(U64="","",COUNTIF($BW$14:BW64,BW64))</f>
        <v/>
      </c>
      <c r="BY64" s="523" t="str">
        <f>D64&amp;"-"&amp;V64</f>
        <v>-</v>
      </c>
      <c r="BZ64" s="523" t="str">
        <f>IF(V64="","",COUNTIF($BY$14:BY64,BY64))</f>
        <v/>
      </c>
      <c r="CA64" s="84" t="str">
        <f>IFERROR(IF(VLOOKUP(K64,種目数エラー用!D:E,2,FALSE)=(VLOOKUP(K65,種目数エラー用!D:E,2,FALSE)),1,""),"")</f>
        <v/>
      </c>
    </row>
    <row r="65" spans="1:79" s="1" customFormat="1" ht="18" customHeight="1" thickBot="1">
      <c r="A65" s="547"/>
      <c r="B65" s="548"/>
      <c r="C65" s="549"/>
      <c r="D65" s="550"/>
      <c r="E65" s="550"/>
      <c r="F65" s="470"/>
      <c r="G65" s="336" t="str">
        <f>IF(C64&gt;0,VLOOKUP(C64,女子登録情報!$A$1:$H$2000,5,0),"")</f>
        <v/>
      </c>
      <c r="H65" s="527"/>
      <c r="I65" s="546"/>
      <c r="J65" s="336" t="s">
        <v>28</v>
      </c>
      <c r="K65" s="337"/>
      <c r="L65" s="284" t="str">
        <f>IF(K65&gt;0,VLOOKUP(K65,女子登録情報!$J$66:$K$86,2,0),"")</f>
        <v/>
      </c>
      <c r="M65" s="336" t="s">
        <v>29</v>
      </c>
      <c r="N65" s="285"/>
      <c r="O65" s="59" t="str">
        <f t="shared" si="95"/>
        <v/>
      </c>
      <c r="P65" s="317" t="str">
        <f t="shared" si="1"/>
        <v/>
      </c>
      <c r="Q65" s="209"/>
      <c r="R65" s="535"/>
      <c r="S65" s="536"/>
      <c r="T65" s="537"/>
      <c r="U65" s="532"/>
      <c r="V65" s="534"/>
      <c r="W65" s="339"/>
      <c r="X65" s="84">
        <f t="shared" si="2"/>
        <v>0</v>
      </c>
      <c r="Z65" s="97">
        <f t="shared" si="3"/>
        <v>0</v>
      </c>
      <c r="AA65" s="523"/>
      <c r="AB65" s="84" t="str">
        <f t="shared" si="4"/>
        <v/>
      </c>
      <c r="AC65" s="84" t="str">
        <f t="shared" si="5"/>
        <v/>
      </c>
      <c r="AD65" s="84" t="str">
        <f t="shared" si="6"/>
        <v/>
      </c>
      <c r="AE65" s="84" t="str">
        <f t="shared" si="7"/>
        <v/>
      </c>
      <c r="AF65" s="100">
        <f t="shared" si="96"/>
        <v>0</v>
      </c>
      <c r="AG65" s="100" t="str">
        <f t="shared" ref="AG65" si="112">AG64</f>
        <v/>
      </c>
      <c r="AH65" s="84" t="str">
        <f t="shared" si="8"/>
        <v/>
      </c>
      <c r="AI65" s="84" t="str">
        <f t="shared" si="9"/>
        <v/>
      </c>
      <c r="AJ65" s="104" t="str">
        <f t="shared" si="10"/>
        <v/>
      </c>
      <c r="AK65" s="93">
        <f t="shared" si="97"/>
        <v>0</v>
      </c>
      <c r="AL65" s="93">
        <f>IFERROR(IF(C65="",0,IF(COUNTIF($C$14:C65,C65)&gt;1,1,0)),"")</f>
        <v>0</v>
      </c>
      <c r="AN65" s="93">
        <f t="shared" si="11"/>
        <v>0</v>
      </c>
      <c r="AO65" s="93" t="str">
        <f t="shared" si="26"/>
        <v>00000</v>
      </c>
      <c r="AP65" s="109" t="str">
        <f t="shared" si="98"/>
        <v>0秒0</v>
      </c>
      <c r="AQ65" s="110">
        <f t="shared" si="12"/>
        <v>0</v>
      </c>
      <c r="AR65" s="110" t="str">
        <f t="shared" si="13"/>
        <v>0</v>
      </c>
      <c r="AS65" s="110" t="str">
        <f t="shared" si="14"/>
        <v>0</v>
      </c>
      <c r="AT65" s="110" t="str">
        <f t="shared" si="15"/>
        <v>0m</v>
      </c>
      <c r="AU65" s="110" t="str">
        <f t="shared" si="16"/>
        <v>点</v>
      </c>
      <c r="AV65" s="93">
        <f t="shared" si="17"/>
        <v>0</v>
      </c>
      <c r="AW65" s="83" t="str">
        <f t="shared" si="18"/>
        <v/>
      </c>
      <c r="AX65" s="93">
        <f t="shared" si="19"/>
        <v>0</v>
      </c>
      <c r="AY65" s="93">
        <f t="shared" si="99"/>
        <v>0</v>
      </c>
      <c r="AZ65" s="93">
        <f t="shared" si="100"/>
        <v>0</v>
      </c>
      <c r="BA65" s="504"/>
      <c r="BB65" s="504"/>
      <c r="BC65" s="520"/>
      <c r="BD65" s="558"/>
      <c r="BE65" s="84" t="str">
        <f t="shared" si="20"/>
        <v/>
      </c>
      <c r="BF65" s="84" t="str">
        <f t="shared" si="21"/>
        <v/>
      </c>
      <c r="BG65" s="84" t="str">
        <f t="shared" si="22"/>
        <v/>
      </c>
      <c r="BH65" s="124" t="str">
        <f>IF(K65="","",COUNTIF($BG$14:BG65,BG65))</f>
        <v/>
      </c>
      <c r="BI65" s="1" t="str">
        <f t="shared" si="101"/>
        <v/>
      </c>
      <c r="BJ65" s="523"/>
      <c r="BK65" s="523"/>
      <c r="BL65" s="523"/>
      <c r="BM65" s="523"/>
      <c r="BN65" s="523"/>
      <c r="BO65" s="525"/>
      <c r="BP65" s="523"/>
      <c r="BQ65" s="523"/>
      <c r="BT65" s="525"/>
      <c r="BU65" s="523"/>
      <c r="BV65" s="523"/>
      <c r="BW65" s="523"/>
      <c r="BX65" s="523"/>
      <c r="BY65" s="523"/>
      <c r="BZ65" s="523"/>
      <c r="CA65" s="84" t="str">
        <f>IFERROR(IF(VLOOKUP(K65,種目数エラー用!D:E,2,FALSE)=(VLOOKUP(K66,種目数エラー用!D:E,2,FALSE)),1,""),"")</f>
        <v/>
      </c>
    </row>
    <row r="66" spans="1:79" s="1" customFormat="1" ht="18" customHeight="1" thickTop="1" thickBot="1">
      <c r="A66" s="538">
        <v>27</v>
      </c>
      <c r="B66" s="540" t="s">
        <v>1176</v>
      </c>
      <c r="C66" s="542"/>
      <c r="D66" s="544" t="str">
        <f>IF(C66&gt;0,VLOOKUP(C66,女子登録情報!$A$1:$H$2000,3,0),"")</f>
        <v/>
      </c>
      <c r="E66" s="544" t="str">
        <f>IF(C66&gt;0,VLOOKUP(C66,女子登録情報!$A$1:$H$2000,4,0),"")</f>
        <v/>
      </c>
      <c r="F66" s="469" t="str">
        <f>IF(C66&gt;0,VLOOKUP(C66,女子登録情報!$A$1:$H$1688,7,0),"")</f>
        <v/>
      </c>
      <c r="G66" s="335" t="str">
        <f>IF(C66&gt;0,VLOOKUP(C66,女子登録情報!$A$1:$H$2000,8,0),"")</f>
        <v/>
      </c>
      <c r="H66" s="526" t="e">
        <f>IF(G67&gt;0,VLOOKUP(G67,女子登録情報!$M$2:$N$49,2,0),"")</f>
        <v>#N/A</v>
      </c>
      <c r="I66" s="526" t="str">
        <f t="shared" ref="I66" si="113">IF(C66&gt;0,TEXT(C66,"100000000"),"000000000")</f>
        <v>000000000</v>
      </c>
      <c r="J66" s="324" t="s">
        <v>24</v>
      </c>
      <c r="K66" s="323"/>
      <c r="L66" s="284" t="str">
        <f>IF(K66&gt;0,VLOOKUP(K66,女子登録情報!$J$66:$K$86,2,0),"")</f>
        <v/>
      </c>
      <c r="M66" s="324" t="s">
        <v>27</v>
      </c>
      <c r="N66" s="275"/>
      <c r="O66" s="59" t="str">
        <f t="shared" si="95"/>
        <v/>
      </c>
      <c r="P66" s="316" t="str">
        <f t="shared" si="1"/>
        <v/>
      </c>
      <c r="Q66" s="209"/>
      <c r="R66" s="528"/>
      <c r="S66" s="529"/>
      <c r="T66" s="530"/>
      <c r="U66" s="531"/>
      <c r="V66" s="533"/>
      <c r="W66" s="339"/>
      <c r="X66" s="84">
        <f t="shared" si="2"/>
        <v>0</v>
      </c>
      <c r="Z66" s="97">
        <f t="shared" si="3"/>
        <v>0</v>
      </c>
      <c r="AA66" s="523" t="str">
        <f>IF(C66="","",C66)</f>
        <v/>
      </c>
      <c r="AB66" s="84" t="str">
        <f t="shared" si="4"/>
        <v/>
      </c>
      <c r="AC66" s="84" t="str">
        <f t="shared" si="5"/>
        <v/>
      </c>
      <c r="AD66" s="84" t="str">
        <f t="shared" si="6"/>
        <v/>
      </c>
      <c r="AE66" s="84" t="str">
        <f t="shared" si="7"/>
        <v/>
      </c>
      <c r="AF66" s="100">
        <f t="shared" si="96"/>
        <v>0</v>
      </c>
      <c r="AG66" s="100" t="str">
        <f>IF(D66="","",D66)</f>
        <v/>
      </c>
      <c r="AH66" s="84" t="str">
        <f t="shared" si="8"/>
        <v/>
      </c>
      <c r="AI66" s="84" t="str">
        <f t="shared" si="9"/>
        <v/>
      </c>
      <c r="AJ66" s="104" t="str">
        <f t="shared" si="10"/>
        <v/>
      </c>
      <c r="AK66" s="93">
        <f t="shared" si="97"/>
        <v>0</v>
      </c>
      <c r="AL66" s="93">
        <f>IFERROR(IF(C66="",0,IF(COUNTIF($C$14:C66,C66)&gt;1,1,0)),"")</f>
        <v>0</v>
      </c>
      <c r="AN66" s="93">
        <f t="shared" si="11"/>
        <v>0</v>
      </c>
      <c r="AO66" s="93" t="str">
        <f t="shared" si="26"/>
        <v>00000</v>
      </c>
      <c r="AP66" s="109" t="str">
        <f t="shared" si="98"/>
        <v>0秒0</v>
      </c>
      <c r="AQ66" s="110">
        <f t="shared" si="12"/>
        <v>0</v>
      </c>
      <c r="AR66" s="110" t="str">
        <f t="shared" si="13"/>
        <v>0</v>
      </c>
      <c r="AS66" s="110" t="str">
        <f t="shared" si="14"/>
        <v>0</v>
      </c>
      <c r="AT66" s="110" t="str">
        <f t="shared" si="15"/>
        <v>0m</v>
      </c>
      <c r="AU66" s="110" t="str">
        <f t="shared" si="16"/>
        <v>点</v>
      </c>
      <c r="AV66" s="93">
        <f t="shared" si="17"/>
        <v>0</v>
      </c>
      <c r="AW66" s="83" t="str">
        <f t="shared" si="18"/>
        <v/>
      </c>
      <c r="AX66" s="93">
        <f t="shared" si="19"/>
        <v>0</v>
      </c>
      <c r="AY66" s="93">
        <f t="shared" si="99"/>
        <v>0</v>
      </c>
      <c r="AZ66" s="93">
        <f t="shared" si="100"/>
        <v>0</v>
      </c>
      <c r="BA66" s="503">
        <f>IF(U66="",0,COUNTA($U$14:U67))</f>
        <v>0</v>
      </c>
      <c r="BB66" s="503">
        <f>IF(V66="",0,COUNTA($V$14:V67))</f>
        <v>0</v>
      </c>
      <c r="BC66" s="519" t="e">
        <f>IF(OR($L66="20200",$L67="20200",#REF!="20200"),COUNTIF($L$14:L67,"20200"),0)</f>
        <v>#REF!</v>
      </c>
      <c r="BD66" s="557" t="e">
        <f>IF($BC66=0,0,INDEX($N66:$N67,MATCH("20200",$L66:$L67,0),1))</f>
        <v>#REF!</v>
      </c>
      <c r="BE66" s="84" t="str">
        <f t="shared" si="20"/>
        <v/>
      </c>
      <c r="BF66" s="84" t="str">
        <f t="shared" si="21"/>
        <v/>
      </c>
      <c r="BG66" s="84" t="str">
        <f t="shared" si="22"/>
        <v/>
      </c>
      <c r="BH66" s="124" t="str">
        <f>IF(K66="","",COUNTIF($BG$14:BG66,BG66))</f>
        <v/>
      </c>
      <c r="BI66" s="1" t="str">
        <f t="shared" si="101"/>
        <v/>
      </c>
      <c r="BJ66" s="523" t="str">
        <f>IF(D66="","",COUNTIF($AG$14:AG66,AG66))</f>
        <v/>
      </c>
      <c r="BK66" s="523">
        <f t="shared" ref="BK66" si="114">IF(BJ66=1,BJ66,0)</f>
        <v>0</v>
      </c>
      <c r="BL66" s="523" t="str">
        <f>IF(D66="","",$BP66)</f>
        <v/>
      </c>
      <c r="BM66" s="523" t="str">
        <f>IF(E66="","",$BP66)</f>
        <v/>
      </c>
      <c r="BN66" s="523" t="str">
        <f>IF(G66="","",$BP66)</f>
        <v/>
      </c>
      <c r="BO66" s="524" t="str">
        <f>IFERROR(IF(H66="","",BP66),"")</f>
        <v/>
      </c>
      <c r="BP66" s="523">
        <v>27</v>
      </c>
      <c r="BQ66" s="523">
        <f>IF(C66&gt;0,"",IF(COUNTIF(BL66:BO67,BP66)=4,"",1))</f>
        <v>1</v>
      </c>
      <c r="BT66" s="524" t="str">
        <f>IF(AG66="","",IF(AND(COUNTA(K66:K67)=0,COUNTA(U66:V67)=0),1,""))</f>
        <v/>
      </c>
      <c r="BU66" s="523">
        <f>IF(AND($AG66="",COUNTA(U66)&gt;0),1,0)</f>
        <v>0</v>
      </c>
      <c r="BV66" s="523">
        <f>IF(AND($AG66="",COUNTA(V66)&gt;0),1,0)</f>
        <v>0</v>
      </c>
      <c r="BW66" s="523" t="str">
        <f>D66&amp;"-"&amp;U66</f>
        <v>-</v>
      </c>
      <c r="BX66" s="523" t="str">
        <f>IF(U66="","",COUNTIF($BW$14:BW66,BW66))</f>
        <v/>
      </c>
      <c r="BY66" s="523" t="str">
        <f>D66&amp;"-"&amp;V66</f>
        <v>-</v>
      </c>
      <c r="BZ66" s="523" t="str">
        <f>IF(V66="","",COUNTIF($BY$14:BY66,BY66))</f>
        <v/>
      </c>
      <c r="CA66" s="84" t="str">
        <f>IFERROR(IF(VLOOKUP(K66,種目数エラー用!D:E,2,FALSE)=(VLOOKUP(K67,種目数エラー用!D:E,2,FALSE)),1,""),"")</f>
        <v/>
      </c>
    </row>
    <row r="67" spans="1:79" s="1" customFormat="1" ht="18" customHeight="1" thickBot="1">
      <c r="A67" s="547"/>
      <c r="B67" s="548"/>
      <c r="C67" s="549"/>
      <c r="D67" s="550"/>
      <c r="E67" s="550"/>
      <c r="F67" s="470"/>
      <c r="G67" s="336" t="str">
        <f>IF(C66&gt;0,VLOOKUP(C66,女子登録情報!$A$1:$H$2000,5,0),"")</f>
        <v/>
      </c>
      <c r="H67" s="527"/>
      <c r="I67" s="546"/>
      <c r="J67" s="336" t="s">
        <v>28</v>
      </c>
      <c r="K67" s="337"/>
      <c r="L67" s="284" t="str">
        <f>IF(K67&gt;0,VLOOKUP(K67,女子登録情報!$J$66:$K$86,2,0),"")</f>
        <v/>
      </c>
      <c r="M67" s="336" t="s">
        <v>29</v>
      </c>
      <c r="N67" s="285"/>
      <c r="O67" s="59" t="str">
        <f t="shared" si="95"/>
        <v/>
      </c>
      <c r="P67" s="317" t="str">
        <f t="shared" si="1"/>
        <v/>
      </c>
      <c r="Q67" s="209"/>
      <c r="R67" s="535"/>
      <c r="S67" s="536"/>
      <c r="T67" s="537"/>
      <c r="U67" s="532"/>
      <c r="V67" s="534"/>
      <c r="W67" s="339"/>
      <c r="X67" s="84">
        <f t="shared" si="2"/>
        <v>0</v>
      </c>
      <c r="Z67" s="97">
        <f t="shared" si="3"/>
        <v>0</v>
      </c>
      <c r="AA67" s="523"/>
      <c r="AB67" s="84" t="str">
        <f t="shared" si="4"/>
        <v/>
      </c>
      <c r="AC67" s="84" t="str">
        <f t="shared" si="5"/>
        <v/>
      </c>
      <c r="AD67" s="84" t="str">
        <f t="shared" si="6"/>
        <v/>
      </c>
      <c r="AE67" s="84" t="str">
        <f t="shared" si="7"/>
        <v/>
      </c>
      <c r="AF67" s="100">
        <f t="shared" si="96"/>
        <v>0</v>
      </c>
      <c r="AG67" s="100" t="str">
        <f t="shared" ref="AG67" si="115">AG66</f>
        <v/>
      </c>
      <c r="AH67" s="84" t="str">
        <f t="shared" si="8"/>
        <v/>
      </c>
      <c r="AI67" s="84" t="str">
        <f t="shared" si="9"/>
        <v/>
      </c>
      <c r="AJ67" s="104" t="str">
        <f t="shared" si="10"/>
        <v/>
      </c>
      <c r="AK67" s="93">
        <f t="shared" si="97"/>
        <v>0</v>
      </c>
      <c r="AL67" s="93">
        <f>IFERROR(IF(C67="",0,IF(COUNTIF($C$14:C67,C67)&gt;1,1,0)),"")</f>
        <v>0</v>
      </c>
      <c r="AN67" s="93">
        <f t="shared" si="11"/>
        <v>0</v>
      </c>
      <c r="AO67" s="93" t="str">
        <f t="shared" si="26"/>
        <v>00000</v>
      </c>
      <c r="AP67" s="109" t="str">
        <f t="shared" si="98"/>
        <v>0秒0</v>
      </c>
      <c r="AQ67" s="110">
        <f t="shared" si="12"/>
        <v>0</v>
      </c>
      <c r="AR67" s="110" t="str">
        <f t="shared" si="13"/>
        <v>0</v>
      </c>
      <c r="AS67" s="110" t="str">
        <f t="shared" si="14"/>
        <v>0</v>
      </c>
      <c r="AT67" s="110" t="str">
        <f t="shared" si="15"/>
        <v>0m</v>
      </c>
      <c r="AU67" s="110" t="str">
        <f t="shared" si="16"/>
        <v>点</v>
      </c>
      <c r="AV67" s="93">
        <f t="shared" si="17"/>
        <v>0</v>
      </c>
      <c r="AW67" s="83" t="str">
        <f t="shared" si="18"/>
        <v/>
      </c>
      <c r="AX67" s="93">
        <f t="shared" si="19"/>
        <v>0</v>
      </c>
      <c r="AY67" s="93">
        <f t="shared" si="99"/>
        <v>0</v>
      </c>
      <c r="AZ67" s="93">
        <f t="shared" si="100"/>
        <v>0</v>
      </c>
      <c r="BA67" s="504"/>
      <c r="BB67" s="504"/>
      <c r="BC67" s="520"/>
      <c r="BD67" s="558"/>
      <c r="BE67" s="84" t="str">
        <f t="shared" si="20"/>
        <v/>
      </c>
      <c r="BF67" s="84" t="str">
        <f t="shared" si="21"/>
        <v/>
      </c>
      <c r="BG67" s="84" t="str">
        <f t="shared" si="22"/>
        <v/>
      </c>
      <c r="BH67" s="124" t="str">
        <f>IF(K67="","",COUNTIF($BG$14:BG67,BG67))</f>
        <v/>
      </c>
      <c r="BI67" s="1" t="str">
        <f t="shared" si="101"/>
        <v/>
      </c>
      <c r="BJ67" s="523"/>
      <c r="BK67" s="523"/>
      <c r="BL67" s="523"/>
      <c r="BM67" s="523"/>
      <c r="BN67" s="523"/>
      <c r="BO67" s="525"/>
      <c r="BP67" s="523"/>
      <c r="BQ67" s="523"/>
      <c r="BT67" s="525"/>
      <c r="BU67" s="523"/>
      <c r="BV67" s="523"/>
      <c r="BW67" s="523"/>
      <c r="BX67" s="523"/>
      <c r="BY67" s="523"/>
      <c r="BZ67" s="523"/>
      <c r="CA67" s="84" t="str">
        <f>IFERROR(IF(VLOOKUP(K67,種目数エラー用!D:E,2,FALSE)=(VLOOKUP(K68,種目数エラー用!D:E,2,FALSE)),1,""),"")</f>
        <v/>
      </c>
    </row>
    <row r="68" spans="1:79" s="1" customFormat="1" ht="18" customHeight="1" thickTop="1" thickBot="1">
      <c r="A68" s="538">
        <v>28</v>
      </c>
      <c r="B68" s="540" t="s">
        <v>1176</v>
      </c>
      <c r="C68" s="542"/>
      <c r="D68" s="544" t="str">
        <f>IF(C68&gt;0,VLOOKUP(C68,女子登録情報!$A$1:$H$2000,3,0),"")</f>
        <v/>
      </c>
      <c r="E68" s="544" t="str">
        <f>IF(C68&gt;0,VLOOKUP(C68,女子登録情報!$A$1:$H$2000,4,0),"")</f>
        <v/>
      </c>
      <c r="F68" s="469" t="str">
        <f>IF(C68&gt;0,VLOOKUP(C68,女子登録情報!$A$1:$H$1688,7,0),"")</f>
        <v/>
      </c>
      <c r="G68" s="335" t="str">
        <f>IF(C68&gt;0,VLOOKUP(C68,女子登録情報!$A$1:$H$2000,8,0),"")</f>
        <v/>
      </c>
      <c r="H68" s="526" t="e">
        <f>IF(G69&gt;0,VLOOKUP(G69,女子登録情報!$M$2:$N$49,2,0),"")</f>
        <v>#N/A</v>
      </c>
      <c r="I68" s="526" t="str">
        <f t="shared" ref="I68" si="116">IF(C68&gt;0,TEXT(C68,"100000000"),"000000000")</f>
        <v>000000000</v>
      </c>
      <c r="J68" s="324" t="s">
        <v>24</v>
      </c>
      <c r="K68" s="323"/>
      <c r="L68" s="284" t="str">
        <f>IF(K68&gt;0,VLOOKUP(K68,女子登録情報!$J$66:$K$86,2,0),"")</f>
        <v/>
      </c>
      <c r="M68" s="324" t="s">
        <v>27</v>
      </c>
      <c r="N68" s="275"/>
      <c r="O68" s="59" t="str">
        <f t="shared" si="95"/>
        <v/>
      </c>
      <c r="P68" s="316" t="str">
        <f t="shared" si="1"/>
        <v/>
      </c>
      <c r="Q68" s="209"/>
      <c r="R68" s="528"/>
      <c r="S68" s="529"/>
      <c r="T68" s="530"/>
      <c r="U68" s="531"/>
      <c r="V68" s="533"/>
      <c r="W68" s="339"/>
      <c r="X68" s="84">
        <f t="shared" si="2"/>
        <v>0</v>
      </c>
      <c r="Z68" s="97">
        <f t="shared" si="3"/>
        <v>0</v>
      </c>
      <c r="AA68" s="523" t="str">
        <f>IF(C68="","",C68)</f>
        <v/>
      </c>
      <c r="AB68" s="84" t="str">
        <f t="shared" si="4"/>
        <v/>
      </c>
      <c r="AC68" s="84" t="str">
        <f t="shared" si="5"/>
        <v/>
      </c>
      <c r="AD68" s="84" t="str">
        <f t="shared" si="6"/>
        <v/>
      </c>
      <c r="AE68" s="84" t="str">
        <f t="shared" si="7"/>
        <v/>
      </c>
      <c r="AF68" s="100">
        <f t="shared" si="96"/>
        <v>0</v>
      </c>
      <c r="AG68" s="100" t="str">
        <f>IF(D68="","",D68)</f>
        <v/>
      </c>
      <c r="AH68" s="84" t="str">
        <f t="shared" si="8"/>
        <v/>
      </c>
      <c r="AI68" s="84" t="str">
        <f t="shared" si="9"/>
        <v/>
      </c>
      <c r="AJ68" s="104" t="str">
        <f t="shared" si="10"/>
        <v/>
      </c>
      <c r="AK68" s="93">
        <f t="shared" si="97"/>
        <v>0</v>
      </c>
      <c r="AL68" s="93">
        <f>IFERROR(IF(C68="",0,IF(COUNTIF($C$14:C68,C68)&gt;1,1,0)),"")</f>
        <v>0</v>
      </c>
      <c r="AN68" s="93">
        <f t="shared" si="11"/>
        <v>0</v>
      </c>
      <c r="AO68" s="93" t="str">
        <f t="shared" si="26"/>
        <v>00000</v>
      </c>
      <c r="AP68" s="109" t="str">
        <f t="shared" si="98"/>
        <v>0秒0</v>
      </c>
      <c r="AQ68" s="110">
        <f t="shared" si="12"/>
        <v>0</v>
      </c>
      <c r="AR68" s="110" t="str">
        <f t="shared" si="13"/>
        <v>0</v>
      </c>
      <c r="AS68" s="110" t="str">
        <f t="shared" si="14"/>
        <v>0</v>
      </c>
      <c r="AT68" s="110" t="str">
        <f t="shared" si="15"/>
        <v>0m</v>
      </c>
      <c r="AU68" s="110" t="str">
        <f t="shared" si="16"/>
        <v>点</v>
      </c>
      <c r="AV68" s="93">
        <f t="shared" si="17"/>
        <v>0</v>
      </c>
      <c r="AW68" s="83" t="str">
        <f t="shared" si="18"/>
        <v/>
      </c>
      <c r="AX68" s="93">
        <f t="shared" si="19"/>
        <v>0</v>
      </c>
      <c r="AY68" s="93">
        <f t="shared" si="99"/>
        <v>0</v>
      </c>
      <c r="AZ68" s="93">
        <f t="shared" si="100"/>
        <v>0</v>
      </c>
      <c r="BA68" s="503">
        <f>IF(U68="",0,COUNTA($U$14:U69))</f>
        <v>0</v>
      </c>
      <c r="BB68" s="503">
        <f>IF(V68="",0,COUNTA($V$14:V69))</f>
        <v>0</v>
      </c>
      <c r="BC68" s="519" t="e">
        <f>IF(OR($L68="20200",$L69="20200",#REF!="20200"),COUNTIF($L$14:L69,"20200"),0)</f>
        <v>#REF!</v>
      </c>
      <c r="BD68" s="557" t="e">
        <f>IF($BC68=0,0,INDEX($N68:$N69,MATCH("20200",$L68:$L69,0),1))</f>
        <v>#REF!</v>
      </c>
      <c r="BE68" s="84" t="str">
        <f t="shared" si="20"/>
        <v/>
      </c>
      <c r="BF68" s="84" t="str">
        <f t="shared" si="21"/>
        <v/>
      </c>
      <c r="BG68" s="84" t="str">
        <f t="shared" si="22"/>
        <v/>
      </c>
      <c r="BH68" s="124" t="str">
        <f>IF(K68="","",COUNTIF($BG$14:BG68,BG68))</f>
        <v/>
      </c>
      <c r="BI68" s="1" t="str">
        <f t="shared" si="101"/>
        <v/>
      </c>
      <c r="BJ68" s="523" t="str">
        <f>IF(D68="","",COUNTIF($AG$14:AG68,AG68))</f>
        <v/>
      </c>
      <c r="BK68" s="523">
        <f t="shared" ref="BK68" si="117">IF(BJ68=1,BJ68,0)</f>
        <v>0</v>
      </c>
      <c r="BL68" s="523" t="str">
        <f>IF(D68="","",$BP68)</f>
        <v/>
      </c>
      <c r="BM68" s="523" t="str">
        <f>IF(E68="","",$BP68)</f>
        <v/>
      </c>
      <c r="BN68" s="523" t="str">
        <f>IF(G68="","",$BP68)</f>
        <v/>
      </c>
      <c r="BO68" s="524" t="str">
        <f>IFERROR(IF(H68="","",BP68),"")</f>
        <v/>
      </c>
      <c r="BP68" s="523">
        <v>28</v>
      </c>
      <c r="BQ68" s="523">
        <f>IF(C68&gt;0,"",IF(COUNTIF(BL68:BO69,BP68)=4,"",1))</f>
        <v>1</v>
      </c>
      <c r="BT68" s="524" t="str">
        <f>IF(AG68="","",IF(AND(COUNTA(K68:K69)=0,COUNTA(U68:V69)=0),1,""))</f>
        <v/>
      </c>
      <c r="BU68" s="523">
        <f>IF(AND($AG68="",COUNTA(U68)&gt;0),1,0)</f>
        <v>0</v>
      </c>
      <c r="BV68" s="523">
        <f>IF(AND($AG68="",COUNTA(V68)&gt;0),1,0)</f>
        <v>0</v>
      </c>
      <c r="BW68" s="523" t="str">
        <f>D68&amp;"-"&amp;U68</f>
        <v>-</v>
      </c>
      <c r="BX68" s="523" t="str">
        <f>IF(U68="","",COUNTIF($BW$14:BW68,BW68))</f>
        <v/>
      </c>
      <c r="BY68" s="523" t="str">
        <f>D68&amp;"-"&amp;V68</f>
        <v>-</v>
      </c>
      <c r="BZ68" s="523" t="str">
        <f>IF(V68="","",COUNTIF($BY$14:BY68,BY68))</f>
        <v/>
      </c>
      <c r="CA68" s="84" t="str">
        <f>IFERROR(IF(VLOOKUP(K68,種目数エラー用!D:E,2,FALSE)=(VLOOKUP(K69,種目数エラー用!D:E,2,FALSE)),1,""),"")</f>
        <v/>
      </c>
    </row>
    <row r="69" spans="1:79" s="1" customFormat="1" ht="18" customHeight="1" thickBot="1">
      <c r="A69" s="547"/>
      <c r="B69" s="548"/>
      <c r="C69" s="549"/>
      <c r="D69" s="550"/>
      <c r="E69" s="550"/>
      <c r="F69" s="470"/>
      <c r="G69" s="336" t="str">
        <f>IF(C68&gt;0,VLOOKUP(C68,女子登録情報!$A$1:$H$2000,5,0),"")</f>
        <v/>
      </c>
      <c r="H69" s="527"/>
      <c r="I69" s="546"/>
      <c r="J69" s="336" t="s">
        <v>28</v>
      </c>
      <c r="K69" s="337"/>
      <c r="L69" s="284" t="str">
        <f>IF(K69&gt;0,VLOOKUP(K69,女子登録情報!$J$66:$K$86,2,0),"")</f>
        <v/>
      </c>
      <c r="M69" s="336" t="s">
        <v>29</v>
      </c>
      <c r="N69" s="285"/>
      <c r="O69" s="59" t="str">
        <f t="shared" si="95"/>
        <v/>
      </c>
      <c r="P69" s="317" t="str">
        <f t="shared" si="1"/>
        <v/>
      </c>
      <c r="Q69" s="209"/>
      <c r="R69" s="535"/>
      <c r="S69" s="536"/>
      <c r="T69" s="537"/>
      <c r="U69" s="532"/>
      <c r="V69" s="534"/>
      <c r="W69" s="339"/>
      <c r="X69" s="84">
        <f t="shared" si="2"/>
        <v>0</v>
      </c>
      <c r="Z69" s="97">
        <f t="shared" si="3"/>
        <v>0</v>
      </c>
      <c r="AA69" s="523"/>
      <c r="AB69" s="84" t="str">
        <f t="shared" si="4"/>
        <v/>
      </c>
      <c r="AC69" s="84" t="str">
        <f t="shared" si="5"/>
        <v/>
      </c>
      <c r="AD69" s="84" t="str">
        <f t="shared" si="6"/>
        <v/>
      </c>
      <c r="AE69" s="84" t="str">
        <f t="shared" si="7"/>
        <v/>
      </c>
      <c r="AF69" s="100">
        <f t="shared" si="96"/>
        <v>0</v>
      </c>
      <c r="AG69" s="100" t="str">
        <f t="shared" ref="AG69" si="118">AG68</f>
        <v/>
      </c>
      <c r="AH69" s="84" t="str">
        <f t="shared" si="8"/>
        <v/>
      </c>
      <c r="AI69" s="84" t="str">
        <f t="shared" si="9"/>
        <v/>
      </c>
      <c r="AJ69" s="104" t="str">
        <f t="shared" si="10"/>
        <v/>
      </c>
      <c r="AK69" s="93">
        <f t="shared" si="97"/>
        <v>0</v>
      </c>
      <c r="AL69" s="93">
        <f>IFERROR(IF(C69="",0,IF(COUNTIF($C$14:C69,C69)&gt;1,1,0)),"")</f>
        <v>0</v>
      </c>
      <c r="AN69" s="93">
        <f t="shared" si="11"/>
        <v>0</v>
      </c>
      <c r="AO69" s="93" t="str">
        <f t="shared" si="26"/>
        <v>00000</v>
      </c>
      <c r="AP69" s="109" t="str">
        <f t="shared" si="98"/>
        <v>0秒0</v>
      </c>
      <c r="AQ69" s="110">
        <f t="shared" si="12"/>
        <v>0</v>
      </c>
      <c r="AR69" s="110" t="str">
        <f t="shared" si="13"/>
        <v>0</v>
      </c>
      <c r="AS69" s="110" t="str">
        <f t="shared" si="14"/>
        <v>0</v>
      </c>
      <c r="AT69" s="110" t="str">
        <f t="shared" si="15"/>
        <v>0m</v>
      </c>
      <c r="AU69" s="110" t="str">
        <f t="shared" si="16"/>
        <v>点</v>
      </c>
      <c r="AV69" s="93">
        <f t="shared" si="17"/>
        <v>0</v>
      </c>
      <c r="AW69" s="83" t="str">
        <f t="shared" si="18"/>
        <v/>
      </c>
      <c r="AX69" s="93">
        <f t="shared" si="19"/>
        <v>0</v>
      </c>
      <c r="AY69" s="93">
        <f t="shared" si="99"/>
        <v>0</v>
      </c>
      <c r="AZ69" s="93">
        <f t="shared" si="100"/>
        <v>0</v>
      </c>
      <c r="BA69" s="504"/>
      <c r="BB69" s="504"/>
      <c r="BC69" s="520"/>
      <c r="BD69" s="558"/>
      <c r="BE69" s="84" t="str">
        <f t="shared" si="20"/>
        <v/>
      </c>
      <c r="BF69" s="84" t="str">
        <f t="shared" si="21"/>
        <v/>
      </c>
      <c r="BG69" s="84" t="str">
        <f t="shared" si="22"/>
        <v/>
      </c>
      <c r="BH69" s="124" t="str">
        <f>IF(K69="","",COUNTIF($BG$14:BG69,BG69))</f>
        <v/>
      </c>
      <c r="BI69" s="1" t="str">
        <f t="shared" si="101"/>
        <v/>
      </c>
      <c r="BJ69" s="523"/>
      <c r="BK69" s="523"/>
      <c r="BL69" s="523"/>
      <c r="BM69" s="523"/>
      <c r="BN69" s="523"/>
      <c r="BO69" s="525"/>
      <c r="BP69" s="523"/>
      <c r="BQ69" s="523"/>
      <c r="BT69" s="525"/>
      <c r="BU69" s="523"/>
      <c r="BV69" s="523"/>
      <c r="BW69" s="523"/>
      <c r="BX69" s="523"/>
      <c r="BY69" s="523"/>
      <c r="BZ69" s="523"/>
      <c r="CA69" s="84" t="str">
        <f>IFERROR(IF(VLOOKUP(K69,種目数エラー用!D:E,2,FALSE)=(VLOOKUP(K70,種目数エラー用!D:E,2,FALSE)),1,""),"")</f>
        <v/>
      </c>
    </row>
    <row r="70" spans="1:79" s="1" customFormat="1" ht="18" customHeight="1" thickTop="1" thickBot="1">
      <c r="A70" s="538">
        <v>29</v>
      </c>
      <c r="B70" s="540" t="s">
        <v>1176</v>
      </c>
      <c r="C70" s="542"/>
      <c r="D70" s="544" t="str">
        <f>IF(C70&gt;0,VLOOKUP(C70,女子登録情報!$A$1:$H$2000,3,0),"")</f>
        <v/>
      </c>
      <c r="E70" s="544" t="str">
        <f>IF(C70&gt;0,VLOOKUP(C70,女子登録情報!$A$1:$H$2000,4,0),"")</f>
        <v/>
      </c>
      <c r="F70" s="469" t="str">
        <f>IF(C70&gt;0,VLOOKUP(C70,女子登録情報!$A$1:$H$1688,7,0),"")</f>
        <v/>
      </c>
      <c r="G70" s="335" t="str">
        <f>IF(C70&gt;0,VLOOKUP(C70,女子登録情報!$A$1:$H$2000,8,0),"")</f>
        <v/>
      </c>
      <c r="H70" s="526" t="e">
        <f>IF(G71&gt;0,VLOOKUP(G71,女子登録情報!$M$2:$N$49,2,0),"")</f>
        <v>#N/A</v>
      </c>
      <c r="I70" s="526" t="str">
        <f t="shared" ref="I70" si="119">IF(C70&gt;0,TEXT(C70,"100000000"),"000000000")</f>
        <v>000000000</v>
      </c>
      <c r="J70" s="324" t="s">
        <v>24</v>
      </c>
      <c r="K70" s="323"/>
      <c r="L70" s="284" t="str">
        <f>IF(K70&gt;0,VLOOKUP(K70,女子登録情報!$J$66:$K$86,2,0),"")</f>
        <v/>
      </c>
      <c r="M70" s="324" t="s">
        <v>27</v>
      </c>
      <c r="N70" s="275"/>
      <c r="O70" s="59" t="str">
        <f t="shared" si="95"/>
        <v/>
      </c>
      <c r="P70" s="316" t="str">
        <f t="shared" si="1"/>
        <v/>
      </c>
      <c r="Q70" s="209"/>
      <c r="R70" s="528"/>
      <c r="S70" s="529"/>
      <c r="T70" s="530"/>
      <c r="U70" s="531"/>
      <c r="V70" s="533"/>
      <c r="W70" s="339"/>
      <c r="X70" s="84">
        <f t="shared" si="2"/>
        <v>0</v>
      </c>
      <c r="Z70" s="97">
        <f t="shared" si="3"/>
        <v>0</v>
      </c>
      <c r="AA70" s="523" t="str">
        <f>IF(C70="","",C70)</f>
        <v/>
      </c>
      <c r="AB70" s="84" t="str">
        <f t="shared" si="4"/>
        <v/>
      </c>
      <c r="AC70" s="84" t="str">
        <f t="shared" si="5"/>
        <v/>
      </c>
      <c r="AD70" s="84" t="str">
        <f t="shared" si="6"/>
        <v/>
      </c>
      <c r="AE70" s="84" t="str">
        <f t="shared" si="7"/>
        <v/>
      </c>
      <c r="AF70" s="100">
        <f t="shared" si="96"/>
        <v>0</v>
      </c>
      <c r="AG70" s="100" t="str">
        <f>IF(D70="","",D70)</f>
        <v/>
      </c>
      <c r="AH70" s="84" t="str">
        <f t="shared" si="8"/>
        <v/>
      </c>
      <c r="AI70" s="84" t="str">
        <f t="shared" si="9"/>
        <v/>
      </c>
      <c r="AJ70" s="104" t="str">
        <f t="shared" si="10"/>
        <v/>
      </c>
      <c r="AK70" s="93">
        <f t="shared" si="97"/>
        <v>0</v>
      </c>
      <c r="AL70" s="93">
        <f>IFERROR(IF(C70="",0,IF(COUNTIF($C$14:C70,C70)&gt;1,1,0)),"")</f>
        <v>0</v>
      </c>
      <c r="AN70" s="93">
        <f t="shared" si="11"/>
        <v>0</v>
      </c>
      <c r="AO70" s="93" t="str">
        <f t="shared" si="26"/>
        <v>00000</v>
      </c>
      <c r="AP70" s="109" t="str">
        <f t="shared" si="98"/>
        <v>0秒0</v>
      </c>
      <c r="AQ70" s="110">
        <f t="shared" si="12"/>
        <v>0</v>
      </c>
      <c r="AR70" s="110" t="str">
        <f t="shared" si="13"/>
        <v>0</v>
      </c>
      <c r="AS70" s="110" t="str">
        <f t="shared" si="14"/>
        <v>0</v>
      </c>
      <c r="AT70" s="110" t="str">
        <f t="shared" si="15"/>
        <v>0m</v>
      </c>
      <c r="AU70" s="110" t="str">
        <f t="shared" si="16"/>
        <v>点</v>
      </c>
      <c r="AV70" s="93">
        <f t="shared" si="17"/>
        <v>0</v>
      </c>
      <c r="AW70" s="83" t="str">
        <f t="shared" si="18"/>
        <v/>
      </c>
      <c r="AX70" s="93">
        <f t="shared" si="19"/>
        <v>0</v>
      </c>
      <c r="AY70" s="93">
        <f t="shared" si="99"/>
        <v>0</v>
      </c>
      <c r="AZ70" s="93">
        <f t="shared" si="100"/>
        <v>0</v>
      </c>
      <c r="BA70" s="503">
        <f>IF(U70="",0,COUNTA($U$14:U71))</f>
        <v>0</v>
      </c>
      <c r="BB70" s="503">
        <f>IF(V70="",0,COUNTA($V$14:V71))</f>
        <v>0</v>
      </c>
      <c r="BC70" s="519" t="e">
        <f>IF(OR($L70="20200",$L71="20200",#REF!="20200"),COUNTIF($L$14:L71,"20200"),0)</f>
        <v>#REF!</v>
      </c>
      <c r="BD70" s="557" t="e">
        <f>IF($BC70=0,0,INDEX($N70:$N71,MATCH("20200",$L70:$L71,0),1))</f>
        <v>#REF!</v>
      </c>
      <c r="BE70" s="84" t="str">
        <f t="shared" si="20"/>
        <v/>
      </c>
      <c r="BF70" s="84" t="str">
        <f t="shared" si="21"/>
        <v/>
      </c>
      <c r="BG70" s="84" t="str">
        <f t="shared" si="22"/>
        <v/>
      </c>
      <c r="BH70" s="124" t="str">
        <f>IF(K70="","",COUNTIF($BG$14:BG70,BG70))</f>
        <v/>
      </c>
      <c r="BI70" s="1" t="str">
        <f t="shared" si="101"/>
        <v/>
      </c>
      <c r="BJ70" s="523" t="str">
        <f>IF(D70="","",COUNTIF($AG$14:AG70,AG70))</f>
        <v/>
      </c>
      <c r="BK70" s="523">
        <f t="shared" ref="BK70" si="120">IF(BJ70=1,BJ70,0)</f>
        <v>0</v>
      </c>
      <c r="BL70" s="523" t="str">
        <f>IF(D70="","",$BP70)</f>
        <v/>
      </c>
      <c r="BM70" s="523" t="str">
        <f>IF(E70="","",$BP70)</f>
        <v/>
      </c>
      <c r="BN70" s="523" t="str">
        <f>IF(G70="","",$BP70)</f>
        <v/>
      </c>
      <c r="BO70" s="524" t="str">
        <f>IFERROR(IF(H70="","",BP70),"")</f>
        <v/>
      </c>
      <c r="BP70" s="523">
        <v>29</v>
      </c>
      <c r="BQ70" s="523">
        <f>IF(C70&gt;0,"",IF(COUNTIF(BL70:BO71,BP70)=4,"",1))</f>
        <v>1</v>
      </c>
      <c r="BT70" s="524" t="str">
        <f>IF(AG70="","",IF(AND(COUNTA(K70:K71)=0,COUNTA(U70:V71)=0),1,""))</f>
        <v/>
      </c>
      <c r="BU70" s="523">
        <f>IF(AND($AG70="",COUNTA(U70)&gt;0),1,0)</f>
        <v>0</v>
      </c>
      <c r="BV70" s="523">
        <f>IF(AND($AG70="",COUNTA(V70)&gt;0),1,0)</f>
        <v>0</v>
      </c>
      <c r="BW70" s="523" t="str">
        <f>D70&amp;"-"&amp;U70</f>
        <v>-</v>
      </c>
      <c r="BX70" s="523" t="str">
        <f>IF(U70="","",COUNTIF($BW$14:BW70,BW70))</f>
        <v/>
      </c>
      <c r="BY70" s="523" t="str">
        <f>D70&amp;"-"&amp;V70</f>
        <v>-</v>
      </c>
      <c r="BZ70" s="523" t="str">
        <f>IF(V70="","",COUNTIF($BY$14:BY70,BY70))</f>
        <v/>
      </c>
      <c r="CA70" s="84" t="str">
        <f>IFERROR(IF(VLOOKUP(K70,種目数エラー用!D:E,2,FALSE)=(VLOOKUP(K71,種目数エラー用!D:E,2,FALSE)),1,""),"")</f>
        <v/>
      </c>
    </row>
    <row r="71" spans="1:79" s="1" customFormat="1" ht="18" customHeight="1" thickBot="1">
      <c r="A71" s="547"/>
      <c r="B71" s="548"/>
      <c r="C71" s="549"/>
      <c r="D71" s="550"/>
      <c r="E71" s="550"/>
      <c r="F71" s="470"/>
      <c r="G71" s="336" t="str">
        <f>IF(C70&gt;0,VLOOKUP(C70,女子登録情報!$A$1:$H$2000,5,0),"")</f>
        <v/>
      </c>
      <c r="H71" s="527"/>
      <c r="I71" s="546"/>
      <c r="J71" s="336" t="s">
        <v>28</v>
      </c>
      <c r="K71" s="337"/>
      <c r="L71" s="284" t="str">
        <f>IF(K71&gt;0,VLOOKUP(K71,女子登録情報!$J$66:$K$86,2,0),"")</f>
        <v/>
      </c>
      <c r="M71" s="336" t="s">
        <v>29</v>
      </c>
      <c r="N71" s="285"/>
      <c r="O71" s="59" t="str">
        <f t="shared" si="95"/>
        <v/>
      </c>
      <c r="P71" s="317" t="str">
        <f t="shared" si="1"/>
        <v/>
      </c>
      <c r="Q71" s="209"/>
      <c r="R71" s="535"/>
      <c r="S71" s="536"/>
      <c r="T71" s="537"/>
      <c r="U71" s="532"/>
      <c r="V71" s="534"/>
      <c r="W71" s="339"/>
      <c r="X71" s="84">
        <f t="shared" si="2"/>
        <v>0</v>
      </c>
      <c r="Z71" s="97">
        <f t="shared" si="3"/>
        <v>0</v>
      </c>
      <c r="AA71" s="523"/>
      <c r="AB71" s="84" t="str">
        <f t="shared" si="4"/>
        <v/>
      </c>
      <c r="AC71" s="84" t="str">
        <f t="shared" si="5"/>
        <v/>
      </c>
      <c r="AD71" s="84" t="str">
        <f t="shared" si="6"/>
        <v/>
      </c>
      <c r="AE71" s="84" t="str">
        <f t="shared" si="7"/>
        <v/>
      </c>
      <c r="AF71" s="100">
        <f t="shared" si="96"/>
        <v>0</v>
      </c>
      <c r="AG71" s="100" t="str">
        <f t="shared" ref="AG71" si="121">AG70</f>
        <v/>
      </c>
      <c r="AH71" s="84" t="str">
        <f t="shared" si="8"/>
        <v/>
      </c>
      <c r="AI71" s="84" t="str">
        <f t="shared" si="9"/>
        <v/>
      </c>
      <c r="AJ71" s="104" t="str">
        <f t="shared" si="10"/>
        <v/>
      </c>
      <c r="AK71" s="93">
        <f t="shared" si="97"/>
        <v>0</v>
      </c>
      <c r="AL71" s="93">
        <f>IFERROR(IF(C71="",0,IF(COUNTIF($C$14:C71,C71)&gt;1,1,0)),"")</f>
        <v>0</v>
      </c>
      <c r="AN71" s="93">
        <f t="shared" si="11"/>
        <v>0</v>
      </c>
      <c r="AO71" s="93" t="str">
        <f t="shared" si="26"/>
        <v>00000</v>
      </c>
      <c r="AP71" s="109" t="str">
        <f t="shared" si="98"/>
        <v>0秒0</v>
      </c>
      <c r="AQ71" s="110">
        <f t="shared" si="12"/>
        <v>0</v>
      </c>
      <c r="AR71" s="110" t="str">
        <f t="shared" si="13"/>
        <v>0</v>
      </c>
      <c r="AS71" s="110" t="str">
        <f t="shared" si="14"/>
        <v>0</v>
      </c>
      <c r="AT71" s="110" t="str">
        <f t="shared" si="15"/>
        <v>0m</v>
      </c>
      <c r="AU71" s="110" t="str">
        <f t="shared" si="16"/>
        <v>点</v>
      </c>
      <c r="AV71" s="93">
        <f t="shared" si="17"/>
        <v>0</v>
      </c>
      <c r="AW71" s="83" t="str">
        <f t="shared" si="18"/>
        <v/>
      </c>
      <c r="AX71" s="93">
        <f t="shared" si="19"/>
        <v>0</v>
      </c>
      <c r="AY71" s="93">
        <f t="shared" si="99"/>
        <v>0</v>
      </c>
      <c r="AZ71" s="93">
        <f t="shared" si="100"/>
        <v>0</v>
      </c>
      <c r="BA71" s="504"/>
      <c r="BB71" s="504"/>
      <c r="BC71" s="520"/>
      <c r="BD71" s="558"/>
      <c r="BE71" s="84" t="str">
        <f t="shared" si="20"/>
        <v/>
      </c>
      <c r="BF71" s="84" t="str">
        <f t="shared" si="21"/>
        <v/>
      </c>
      <c r="BG71" s="84" t="str">
        <f t="shared" si="22"/>
        <v/>
      </c>
      <c r="BH71" s="124" t="str">
        <f>IF(K71="","",COUNTIF($BG$14:BG71,BG71))</f>
        <v/>
      </c>
      <c r="BI71" s="1" t="str">
        <f t="shared" si="101"/>
        <v/>
      </c>
      <c r="BJ71" s="523"/>
      <c r="BK71" s="523"/>
      <c r="BL71" s="523"/>
      <c r="BM71" s="523"/>
      <c r="BN71" s="523"/>
      <c r="BO71" s="525"/>
      <c r="BP71" s="523"/>
      <c r="BQ71" s="523"/>
      <c r="BT71" s="525"/>
      <c r="BU71" s="523"/>
      <c r="BV71" s="523"/>
      <c r="BW71" s="523"/>
      <c r="BX71" s="523"/>
      <c r="BY71" s="523"/>
      <c r="BZ71" s="523"/>
      <c r="CA71" s="84" t="str">
        <f>IFERROR(IF(VLOOKUP(K71,種目数エラー用!D:E,2,FALSE)=(VLOOKUP(K72,種目数エラー用!D:E,2,FALSE)),1,""),"")</f>
        <v/>
      </c>
    </row>
    <row r="72" spans="1:79" s="1" customFormat="1" ht="18" customHeight="1" thickTop="1" thickBot="1">
      <c r="A72" s="538">
        <v>30</v>
      </c>
      <c r="B72" s="540" t="s">
        <v>1176</v>
      </c>
      <c r="C72" s="542"/>
      <c r="D72" s="544" t="str">
        <f>IF(C72&gt;0,VLOOKUP(C72,女子登録情報!$A$1:$H$2000,3,0),"")</f>
        <v/>
      </c>
      <c r="E72" s="544" t="str">
        <f>IF(C72&gt;0,VLOOKUP(C72,女子登録情報!$A$1:$H$2000,4,0),"")</f>
        <v/>
      </c>
      <c r="F72" s="469" t="str">
        <f>IF(C72&gt;0,VLOOKUP(C72,女子登録情報!$A$1:$H$1688,7,0),"")</f>
        <v/>
      </c>
      <c r="G72" s="335" t="str">
        <f>IF(C72&gt;0,VLOOKUP(C72,女子登録情報!$A$1:$H$2000,8,0),"")</f>
        <v/>
      </c>
      <c r="H72" s="526" t="e">
        <f>IF(G73&gt;0,VLOOKUP(G73,女子登録情報!$M$2:$N$49,2,0),"")</f>
        <v>#N/A</v>
      </c>
      <c r="I72" s="526" t="str">
        <f t="shared" ref="I72" si="122">IF(C72&gt;0,TEXT(C72,"100000000"),"000000000")</f>
        <v>000000000</v>
      </c>
      <c r="J72" s="324" t="s">
        <v>24</v>
      </c>
      <c r="K72" s="323"/>
      <c r="L72" s="284" t="str">
        <f>IF(K72&gt;0,VLOOKUP(K72,女子登録情報!$J$66:$K$86,2,0),"")</f>
        <v/>
      </c>
      <c r="M72" s="324" t="s">
        <v>27</v>
      </c>
      <c r="N72" s="275"/>
      <c r="O72" s="59" t="str">
        <f t="shared" si="95"/>
        <v/>
      </c>
      <c r="P72" s="316" t="str">
        <f t="shared" si="1"/>
        <v/>
      </c>
      <c r="Q72" s="209"/>
      <c r="R72" s="528"/>
      <c r="S72" s="529"/>
      <c r="T72" s="530"/>
      <c r="U72" s="531"/>
      <c r="V72" s="533"/>
      <c r="W72" s="339"/>
      <c r="X72" s="84">
        <f t="shared" si="2"/>
        <v>0</v>
      </c>
      <c r="Z72" s="97">
        <f t="shared" si="3"/>
        <v>0</v>
      </c>
      <c r="AA72" s="523" t="str">
        <f>IF(C72="","",C72)</f>
        <v/>
      </c>
      <c r="AB72" s="84" t="str">
        <f t="shared" si="4"/>
        <v/>
      </c>
      <c r="AC72" s="84" t="str">
        <f t="shared" si="5"/>
        <v/>
      </c>
      <c r="AD72" s="84" t="str">
        <f t="shared" si="6"/>
        <v/>
      </c>
      <c r="AE72" s="84" t="str">
        <f t="shared" si="7"/>
        <v/>
      </c>
      <c r="AF72" s="100">
        <f t="shared" si="96"/>
        <v>0</v>
      </c>
      <c r="AG72" s="100" t="str">
        <f>IF(D72="","",D72)</f>
        <v/>
      </c>
      <c r="AH72" s="84" t="str">
        <f t="shared" si="8"/>
        <v/>
      </c>
      <c r="AI72" s="84" t="str">
        <f t="shared" si="9"/>
        <v/>
      </c>
      <c r="AJ72" s="104" t="str">
        <f t="shared" si="10"/>
        <v/>
      </c>
      <c r="AK72" s="93">
        <f t="shared" si="97"/>
        <v>0</v>
      </c>
      <c r="AL72" s="93">
        <f>IFERROR(IF(C72="",0,IF(COUNTIF($C$14:C72,C72)&gt;1,1,0)),"")</f>
        <v>0</v>
      </c>
      <c r="AN72" s="93">
        <f t="shared" si="11"/>
        <v>0</v>
      </c>
      <c r="AO72" s="93" t="str">
        <f t="shared" si="26"/>
        <v>00000</v>
      </c>
      <c r="AP72" s="109" t="str">
        <f t="shared" si="98"/>
        <v>0秒0</v>
      </c>
      <c r="AQ72" s="110">
        <f t="shared" si="12"/>
        <v>0</v>
      </c>
      <c r="AR72" s="110" t="str">
        <f t="shared" si="13"/>
        <v>0</v>
      </c>
      <c r="AS72" s="110" t="str">
        <f t="shared" si="14"/>
        <v>0</v>
      </c>
      <c r="AT72" s="110" t="str">
        <f t="shared" si="15"/>
        <v>0m</v>
      </c>
      <c r="AU72" s="110" t="str">
        <f t="shared" si="16"/>
        <v>点</v>
      </c>
      <c r="AV72" s="93">
        <f t="shared" si="17"/>
        <v>0</v>
      </c>
      <c r="AW72" s="83" t="str">
        <f t="shared" si="18"/>
        <v/>
      </c>
      <c r="AX72" s="93">
        <f t="shared" si="19"/>
        <v>0</v>
      </c>
      <c r="AY72" s="93">
        <f t="shared" si="99"/>
        <v>0</v>
      </c>
      <c r="AZ72" s="93">
        <f t="shared" si="100"/>
        <v>0</v>
      </c>
      <c r="BA72" s="503">
        <f>IF(U72="",0,COUNTA($U$14:U73))</f>
        <v>0</v>
      </c>
      <c r="BB72" s="503">
        <f>IF(V72="",0,COUNTA($V$14:V73))</f>
        <v>0</v>
      </c>
      <c r="BC72" s="519" t="e">
        <f>IF(OR($L72="20200",$L73="20200",#REF!="20200"),COUNTIF($L$14:L73,"20200"),0)</f>
        <v>#REF!</v>
      </c>
      <c r="BD72" s="557" t="e">
        <f>IF($BC72=0,0,INDEX($N72:$N73,MATCH("20200",$L72:$L73,0),1))</f>
        <v>#REF!</v>
      </c>
      <c r="BE72" s="84" t="str">
        <f t="shared" si="20"/>
        <v/>
      </c>
      <c r="BF72" s="84" t="str">
        <f t="shared" si="21"/>
        <v/>
      </c>
      <c r="BG72" s="84" t="str">
        <f t="shared" si="22"/>
        <v/>
      </c>
      <c r="BH72" s="124" t="str">
        <f>IF(K72="","",COUNTIF($BG$14:BG72,BG72))</f>
        <v/>
      </c>
      <c r="BI72" s="1" t="str">
        <f t="shared" si="101"/>
        <v/>
      </c>
      <c r="BJ72" s="523" t="str">
        <f>IF(D72="","",COUNTIF($AG$14:AG72,AG72))</f>
        <v/>
      </c>
      <c r="BK72" s="523">
        <f t="shared" ref="BK72" si="123">IF(BJ72=1,BJ72,0)</f>
        <v>0</v>
      </c>
      <c r="BL72" s="523" t="str">
        <f>IF(D72="","",$BP72)</f>
        <v/>
      </c>
      <c r="BM72" s="523" t="str">
        <f>IF(E72="","",$BP72)</f>
        <v/>
      </c>
      <c r="BN72" s="523" t="str">
        <f>IF(G72="","",$BP72)</f>
        <v/>
      </c>
      <c r="BO72" s="524" t="str">
        <f>IFERROR(IF(H72="","",BP72),"")</f>
        <v/>
      </c>
      <c r="BP72" s="523">
        <v>30</v>
      </c>
      <c r="BQ72" s="523">
        <f>IF(C72&gt;0,"",IF(COUNTIF(BL72:BO73,BP72)=4,"",1))</f>
        <v>1</v>
      </c>
      <c r="BT72" s="524" t="str">
        <f>IF(AG72="","",IF(AND(COUNTA(K72:K73)=0,COUNTA(U72:V73)=0),1,""))</f>
        <v/>
      </c>
      <c r="BU72" s="523">
        <f>IF(AND($AG72="",COUNTA(U72)&gt;0),1,0)</f>
        <v>0</v>
      </c>
      <c r="BV72" s="523">
        <f>IF(AND($AG72="",COUNTA(V72)&gt;0),1,0)</f>
        <v>0</v>
      </c>
      <c r="BW72" s="523" t="str">
        <f>D72&amp;"-"&amp;U72</f>
        <v>-</v>
      </c>
      <c r="BX72" s="523" t="str">
        <f>IF(U72="","",COUNTIF($BW$14:BW72,BW72))</f>
        <v/>
      </c>
      <c r="BY72" s="523" t="str">
        <f>D72&amp;"-"&amp;V72</f>
        <v>-</v>
      </c>
      <c r="BZ72" s="523" t="str">
        <f>IF(V72="","",COUNTIF($BY$14:BY72,BY72))</f>
        <v/>
      </c>
      <c r="CA72" s="84" t="str">
        <f>IFERROR(IF(VLOOKUP(K72,種目数エラー用!D:E,2,FALSE)=(VLOOKUP(K73,種目数エラー用!D:E,2,FALSE)),1,""),"")</f>
        <v/>
      </c>
    </row>
    <row r="73" spans="1:79" s="1" customFormat="1" ht="18" customHeight="1" thickBot="1">
      <c r="A73" s="547"/>
      <c r="B73" s="548"/>
      <c r="C73" s="549"/>
      <c r="D73" s="550"/>
      <c r="E73" s="550"/>
      <c r="F73" s="470"/>
      <c r="G73" s="336" t="str">
        <f>IF(C72&gt;0,VLOOKUP(C72,女子登録情報!$A$1:$H$2000,5,0),"")</f>
        <v/>
      </c>
      <c r="H73" s="527"/>
      <c r="I73" s="546"/>
      <c r="J73" s="336" t="s">
        <v>28</v>
      </c>
      <c r="K73" s="337"/>
      <c r="L73" s="284" t="str">
        <f>IF(K73&gt;0,VLOOKUP(K73,女子登録情報!$J$66:$K$86,2,0),"")</f>
        <v/>
      </c>
      <c r="M73" s="336" t="s">
        <v>29</v>
      </c>
      <c r="N73" s="285"/>
      <c r="O73" s="59" t="str">
        <f t="shared" si="95"/>
        <v/>
      </c>
      <c r="P73" s="317" t="str">
        <f t="shared" si="1"/>
        <v/>
      </c>
      <c r="Q73" s="209"/>
      <c r="R73" s="535"/>
      <c r="S73" s="536"/>
      <c r="T73" s="537"/>
      <c r="U73" s="532"/>
      <c r="V73" s="534"/>
      <c r="W73" s="339"/>
      <c r="X73" s="84">
        <f t="shared" si="2"/>
        <v>0</v>
      </c>
      <c r="Z73" s="97">
        <f t="shared" si="3"/>
        <v>0</v>
      </c>
      <c r="AA73" s="523"/>
      <c r="AB73" s="84" t="str">
        <f t="shared" si="4"/>
        <v/>
      </c>
      <c r="AC73" s="84" t="str">
        <f t="shared" si="5"/>
        <v/>
      </c>
      <c r="AD73" s="84" t="str">
        <f t="shared" si="6"/>
        <v/>
      </c>
      <c r="AE73" s="84" t="str">
        <f t="shared" si="7"/>
        <v/>
      </c>
      <c r="AF73" s="100">
        <f t="shared" si="96"/>
        <v>0</v>
      </c>
      <c r="AG73" s="100" t="str">
        <f t="shared" ref="AG73" si="124">AG72</f>
        <v/>
      </c>
      <c r="AH73" s="84" t="str">
        <f t="shared" si="8"/>
        <v/>
      </c>
      <c r="AI73" s="84" t="str">
        <f t="shared" si="9"/>
        <v/>
      </c>
      <c r="AJ73" s="104" t="str">
        <f t="shared" si="10"/>
        <v/>
      </c>
      <c r="AK73" s="93">
        <f t="shared" si="97"/>
        <v>0</v>
      </c>
      <c r="AL73" s="93">
        <f>IFERROR(IF(C73="",0,IF(COUNTIF($C$14:C73,C73)&gt;1,1,0)),"")</f>
        <v>0</v>
      </c>
      <c r="AN73" s="93">
        <f t="shared" si="11"/>
        <v>0</v>
      </c>
      <c r="AO73" s="93" t="str">
        <f t="shared" si="26"/>
        <v>00000</v>
      </c>
      <c r="AP73" s="109" t="str">
        <f t="shared" si="98"/>
        <v>0秒0</v>
      </c>
      <c r="AQ73" s="110">
        <f t="shared" si="12"/>
        <v>0</v>
      </c>
      <c r="AR73" s="110" t="str">
        <f t="shared" si="13"/>
        <v>0</v>
      </c>
      <c r="AS73" s="110" t="str">
        <f t="shared" si="14"/>
        <v>0</v>
      </c>
      <c r="AT73" s="110" t="str">
        <f t="shared" si="15"/>
        <v>0m</v>
      </c>
      <c r="AU73" s="110" t="str">
        <f t="shared" si="16"/>
        <v>点</v>
      </c>
      <c r="AV73" s="93">
        <f t="shared" si="17"/>
        <v>0</v>
      </c>
      <c r="AW73" s="83" t="str">
        <f t="shared" si="18"/>
        <v/>
      </c>
      <c r="AX73" s="93">
        <f t="shared" si="19"/>
        <v>0</v>
      </c>
      <c r="AY73" s="93">
        <f t="shared" si="99"/>
        <v>0</v>
      </c>
      <c r="AZ73" s="93">
        <f t="shared" si="100"/>
        <v>0</v>
      </c>
      <c r="BA73" s="504"/>
      <c r="BB73" s="504"/>
      <c r="BC73" s="520"/>
      <c r="BD73" s="558"/>
      <c r="BE73" s="84" t="str">
        <f t="shared" si="20"/>
        <v/>
      </c>
      <c r="BF73" s="84" t="str">
        <f t="shared" si="21"/>
        <v/>
      </c>
      <c r="BG73" s="84" t="str">
        <f t="shared" si="22"/>
        <v/>
      </c>
      <c r="BH73" s="124" t="str">
        <f>IF(K73="","",COUNTIF($BG$14:BG73,BG73))</f>
        <v/>
      </c>
      <c r="BI73" s="1" t="str">
        <f t="shared" si="101"/>
        <v/>
      </c>
      <c r="BJ73" s="523"/>
      <c r="BK73" s="523"/>
      <c r="BL73" s="523"/>
      <c r="BM73" s="523"/>
      <c r="BN73" s="523"/>
      <c r="BO73" s="525"/>
      <c r="BP73" s="523"/>
      <c r="BQ73" s="523"/>
      <c r="BT73" s="525"/>
      <c r="BU73" s="523"/>
      <c r="BV73" s="523"/>
      <c r="BW73" s="523"/>
      <c r="BX73" s="523"/>
      <c r="BY73" s="523"/>
      <c r="BZ73" s="523"/>
      <c r="CA73" s="84" t="str">
        <f>IFERROR(IF(VLOOKUP(K73,種目数エラー用!D:E,2,FALSE)=(VLOOKUP(K74,種目数エラー用!D:E,2,FALSE)),1,""),"")</f>
        <v/>
      </c>
    </row>
    <row r="74" spans="1:79" s="1" customFormat="1" ht="18" customHeight="1" thickTop="1" thickBot="1">
      <c r="A74" s="538">
        <v>31</v>
      </c>
      <c r="B74" s="540" t="s">
        <v>1176</v>
      </c>
      <c r="C74" s="542"/>
      <c r="D74" s="544" t="str">
        <f>IF(C74&gt;0,VLOOKUP(C74,女子登録情報!$A$1:$H$2000,3,0),"")</f>
        <v/>
      </c>
      <c r="E74" s="544" t="str">
        <f>IF(C74&gt;0,VLOOKUP(C74,女子登録情報!$A$1:$H$2000,4,0),"")</f>
        <v/>
      </c>
      <c r="F74" s="469" t="str">
        <f>IF(C74&gt;0,VLOOKUP(C74,女子登録情報!$A$1:$H$1688,7,0),"")</f>
        <v/>
      </c>
      <c r="G74" s="335" t="str">
        <f>IF(C74&gt;0,VLOOKUP(C74,女子登録情報!$A$1:$H$2000,8,0),"")</f>
        <v/>
      </c>
      <c r="H74" s="526" t="e">
        <f>IF(G75&gt;0,VLOOKUP(G75,女子登録情報!$M$2:$N$49,2,0),"")</f>
        <v>#N/A</v>
      </c>
      <c r="I74" s="526" t="str">
        <f t="shared" ref="I74" si="125">IF(C74&gt;0,TEXT(C74,"100000000"),"000000000")</f>
        <v>000000000</v>
      </c>
      <c r="J74" s="324" t="s">
        <v>24</v>
      </c>
      <c r="K74" s="323"/>
      <c r="L74" s="284" t="str">
        <f>IF(K74&gt;0,VLOOKUP(K74,女子登録情報!$J$66:$K$86,2,0),"")</f>
        <v/>
      </c>
      <c r="M74" s="324" t="s">
        <v>27</v>
      </c>
      <c r="N74" s="275"/>
      <c r="O74" s="59" t="str">
        <f t="shared" si="95"/>
        <v/>
      </c>
      <c r="P74" s="316" t="str">
        <f t="shared" si="1"/>
        <v/>
      </c>
      <c r="Q74" s="209"/>
      <c r="R74" s="528"/>
      <c r="S74" s="529"/>
      <c r="T74" s="530"/>
      <c r="U74" s="531"/>
      <c r="V74" s="533"/>
      <c r="W74" s="339"/>
      <c r="X74" s="84">
        <f t="shared" si="2"/>
        <v>0</v>
      </c>
      <c r="Z74" s="97">
        <f t="shared" si="3"/>
        <v>0</v>
      </c>
      <c r="AA74" s="523" t="str">
        <f>IF(C74="","",C74)</f>
        <v/>
      </c>
      <c r="AB74" s="84" t="str">
        <f t="shared" si="4"/>
        <v/>
      </c>
      <c r="AC74" s="84" t="str">
        <f t="shared" si="5"/>
        <v/>
      </c>
      <c r="AD74" s="84" t="str">
        <f t="shared" si="6"/>
        <v/>
      </c>
      <c r="AE74" s="84" t="str">
        <f t="shared" si="7"/>
        <v/>
      </c>
      <c r="AF74" s="100">
        <f t="shared" si="96"/>
        <v>0</v>
      </c>
      <c r="AG74" s="100" t="str">
        <f>IF(D74="","",D74)</f>
        <v/>
      </c>
      <c r="AH74" s="84" t="str">
        <f t="shared" si="8"/>
        <v/>
      </c>
      <c r="AI74" s="84" t="str">
        <f t="shared" si="9"/>
        <v/>
      </c>
      <c r="AJ74" s="104" t="str">
        <f t="shared" si="10"/>
        <v/>
      </c>
      <c r="AK74" s="93">
        <f t="shared" si="97"/>
        <v>0</v>
      </c>
      <c r="AL74" s="93">
        <f>IFERROR(IF(C74="",0,IF(COUNTIF($C$14:C74,C74)&gt;1,1,0)),"")</f>
        <v>0</v>
      </c>
      <c r="AN74" s="93">
        <f t="shared" si="11"/>
        <v>0</v>
      </c>
      <c r="AO74" s="93" t="str">
        <f t="shared" si="26"/>
        <v>00000</v>
      </c>
      <c r="AP74" s="109" t="str">
        <f t="shared" si="98"/>
        <v>0秒0</v>
      </c>
      <c r="AQ74" s="110">
        <f t="shared" si="12"/>
        <v>0</v>
      </c>
      <c r="AR74" s="110" t="str">
        <f t="shared" si="13"/>
        <v>0</v>
      </c>
      <c r="AS74" s="110" t="str">
        <f t="shared" si="14"/>
        <v>0</v>
      </c>
      <c r="AT74" s="110" t="str">
        <f t="shared" si="15"/>
        <v>0m</v>
      </c>
      <c r="AU74" s="110" t="str">
        <f t="shared" si="16"/>
        <v>点</v>
      </c>
      <c r="AV74" s="93">
        <f t="shared" si="17"/>
        <v>0</v>
      </c>
      <c r="AW74" s="83" t="str">
        <f t="shared" si="18"/>
        <v/>
      </c>
      <c r="AX74" s="93">
        <f t="shared" si="19"/>
        <v>0</v>
      </c>
      <c r="AY74" s="93">
        <f t="shared" si="99"/>
        <v>0</v>
      </c>
      <c r="AZ74" s="93">
        <f t="shared" si="100"/>
        <v>0</v>
      </c>
      <c r="BA74" s="503">
        <f>IF(U74="",0,COUNTA($U$14:U75))</f>
        <v>0</v>
      </c>
      <c r="BB74" s="503">
        <f>IF(V74="",0,COUNTA($V$14:V75))</f>
        <v>0</v>
      </c>
      <c r="BC74" s="519" t="e">
        <f>IF(OR($L74="20200",$L75="20200",#REF!="20200"),COUNTIF($L$14:L75,"20200"),0)</f>
        <v>#REF!</v>
      </c>
      <c r="BD74" s="557" t="e">
        <f>IF($BC74=0,0,INDEX($N74:$N75,MATCH("20200",$L74:$L75,0),1))</f>
        <v>#REF!</v>
      </c>
      <c r="BE74" s="84" t="str">
        <f t="shared" si="20"/>
        <v/>
      </c>
      <c r="BF74" s="84" t="str">
        <f t="shared" si="21"/>
        <v/>
      </c>
      <c r="BG74" s="84" t="str">
        <f t="shared" si="22"/>
        <v/>
      </c>
      <c r="BH74" s="124" t="str">
        <f>IF(K74="","",COUNTIF($BG$14:BG74,BG74))</f>
        <v/>
      </c>
      <c r="BI74" s="1" t="str">
        <f t="shared" si="101"/>
        <v/>
      </c>
      <c r="BJ74" s="523" t="str">
        <f>IF(D74="","",COUNTIF($AG$14:AG74,AG74))</f>
        <v/>
      </c>
      <c r="BK74" s="523">
        <f t="shared" ref="BK74" si="126">IF(BJ74=1,BJ74,0)</f>
        <v>0</v>
      </c>
      <c r="BL74" s="523" t="str">
        <f>IF(D74="","",$BP74)</f>
        <v/>
      </c>
      <c r="BM74" s="523" t="str">
        <f>IF(E74="","",$BP74)</f>
        <v/>
      </c>
      <c r="BN74" s="523" t="str">
        <f>IF(G74="","",$BP74)</f>
        <v/>
      </c>
      <c r="BO74" s="524" t="str">
        <f>IFERROR(IF(H74="","",BP74),"")</f>
        <v/>
      </c>
      <c r="BP74" s="523">
        <v>31</v>
      </c>
      <c r="BQ74" s="523">
        <f>IF(C74&gt;0,"",IF(COUNTIF(BL74:BO75,BP74)=4,"",1))</f>
        <v>1</v>
      </c>
      <c r="BT74" s="524" t="str">
        <f>IF(AG74="","",IF(AND(COUNTA(K74:K75)=0,COUNTA(U74:V75)=0),1,""))</f>
        <v/>
      </c>
      <c r="BU74" s="523">
        <f>IF(AND($AG74="",COUNTA(U74)&gt;0),1,0)</f>
        <v>0</v>
      </c>
      <c r="BV74" s="523">
        <f>IF(AND($AG74="",COUNTA(V74)&gt;0),1,0)</f>
        <v>0</v>
      </c>
      <c r="BW74" s="523" t="str">
        <f>D74&amp;"-"&amp;U74</f>
        <v>-</v>
      </c>
      <c r="BX74" s="523" t="str">
        <f>IF(U74="","",COUNTIF($BW$14:BW74,BW74))</f>
        <v/>
      </c>
      <c r="BY74" s="523" t="str">
        <f>D74&amp;"-"&amp;V74</f>
        <v>-</v>
      </c>
      <c r="BZ74" s="523" t="str">
        <f>IF(V74="","",COUNTIF($BY$14:BY74,BY74))</f>
        <v/>
      </c>
      <c r="CA74" s="84" t="str">
        <f>IFERROR(IF(VLOOKUP(K74,種目数エラー用!D:E,2,FALSE)=(VLOOKUP(K75,種目数エラー用!D:E,2,FALSE)),1,""),"")</f>
        <v/>
      </c>
    </row>
    <row r="75" spans="1:79" s="1" customFormat="1" ht="18" customHeight="1" thickBot="1">
      <c r="A75" s="547"/>
      <c r="B75" s="548"/>
      <c r="C75" s="549"/>
      <c r="D75" s="550"/>
      <c r="E75" s="550"/>
      <c r="F75" s="470"/>
      <c r="G75" s="336" t="str">
        <f>IF(C74&gt;0,VLOOKUP(C74,女子登録情報!$A$1:$H$2000,5,0),"")</f>
        <v/>
      </c>
      <c r="H75" s="527"/>
      <c r="I75" s="546"/>
      <c r="J75" s="336" t="s">
        <v>28</v>
      </c>
      <c r="K75" s="337"/>
      <c r="L75" s="284" t="str">
        <f>IF(K75&gt;0,VLOOKUP(K75,女子登録情報!$J$66:$K$86,2,0),"")</f>
        <v/>
      </c>
      <c r="M75" s="336" t="s">
        <v>29</v>
      </c>
      <c r="N75" s="285"/>
      <c r="O75" s="59" t="str">
        <f t="shared" si="95"/>
        <v/>
      </c>
      <c r="P75" s="317" t="str">
        <f t="shared" si="1"/>
        <v/>
      </c>
      <c r="Q75" s="209"/>
      <c r="R75" s="535"/>
      <c r="S75" s="536"/>
      <c r="T75" s="537"/>
      <c r="U75" s="532"/>
      <c r="V75" s="534"/>
      <c r="W75" s="339"/>
      <c r="X75" s="84">
        <f t="shared" si="2"/>
        <v>0</v>
      </c>
      <c r="Z75" s="97">
        <f t="shared" si="3"/>
        <v>0</v>
      </c>
      <c r="AA75" s="523"/>
      <c r="AB75" s="84" t="str">
        <f t="shared" si="4"/>
        <v/>
      </c>
      <c r="AC75" s="84" t="str">
        <f t="shared" si="5"/>
        <v/>
      </c>
      <c r="AD75" s="84" t="str">
        <f t="shared" si="6"/>
        <v/>
      </c>
      <c r="AE75" s="84" t="str">
        <f t="shared" si="7"/>
        <v/>
      </c>
      <c r="AF75" s="100">
        <f t="shared" si="96"/>
        <v>0</v>
      </c>
      <c r="AG75" s="100" t="str">
        <f t="shared" ref="AG75" si="127">AG74</f>
        <v/>
      </c>
      <c r="AH75" s="84" t="str">
        <f t="shared" si="8"/>
        <v/>
      </c>
      <c r="AI75" s="84" t="str">
        <f t="shared" si="9"/>
        <v/>
      </c>
      <c r="AJ75" s="104" t="str">
        <f t="shared" si="10"/>
        <v/>
      </c>
      <c r="AK75" s="93">
        <f t="shared" si="97"/>
        <v>0</v>
      </c>
      <c r="AL75" s="93">
        <f>IFERROR(IF(C75="",0,IF(COUNTIF($C$14:C75,C75)&gt;1,1,0)),"")</f>
        <v>0</v>
      </c>
      <c r="AN75" s="93">
        <f t="shared" si="11"/>
        <v>0</v>
      </c>
      <c r="AO75" s="93" t="str">
        <f t="shared" si="26"/>
        <v>00000</v>
      </c>
      <c r="AP75" s="109" t="str">
        <f t="shared" si="98"/>
        <v>0秒0</v>
      </c>
      <c r="AQ75" s="110">
        <f t="shared" si="12"/>
        <v>0</v>
      </c>
      <c r="AR75" s="110" t="str">
        <f t="shared" si="13"/>
        <v>0</v>
      </c>
      <c r="AS75" s="110" t="str">
        <f t="shared" si="14"/>
        <v>0</v>
      </c>
      <c r="AT75" s="110" t="str">
        <f t="shared" si="15"/>
        <v>0m</v>
      </c>
      <c r="AU75" s="110" t="str">
        <f t="shared" si="16"/>
        <v>点</v>
      </c>
      <c r="AV75" s="93">
        <f t="shared" si="17"/>
        <v>0</v>
      </c>
      <c r="AW75" s="83" t="str">
        <f t="shared" si="18"/>
        <v/>
      </c>
      <c r="AX75" s="93">
        <f t="shared" si="19"/>
        <v>0</v>
      </c>
      <c r="AY75" s="93">
        <f t="shared" si="99"/>
        <v>0</v>
      </c>
      <c r="AZ75" s="93">
        <f t="shared" si="100"/>
        <v>0</v>
      </c>
      <c r="BA75" s="504"/>
      <c r="BB75" s="504"/>
      <c r="BC75" s="520"/>
      <c r="BD75" s="558"/>
      <c r="BE75" s="84" t="str">
        <f t="shared" si="20"/>
        <v/>
      </c>
      <c r="BF75" s="84" t="str">
        <f t="shared" si="21"/>
        <v/>
      </c>
      <c r="BG75" s="84" t="str">
        <f t="shared" si="22"/>
        <v/>
      </c>
      <c r="BH75" s="124" t="str">
        <f>IF(K75="","",COUNTIF($BG$14:BG75,BG75))</f>
        <v/>
      </c>
      <c r="BI75" s="1" t="str">
        <f t="shared" si="101"/>
        <v/>
      </c>
      <c r="BJ75" s="523"/>
      <c r="BK75" s="523"/>
      <c r="BL75" s="523"/>
      <c r="BM75" s="523"/>
      <c r="BN75" s="523"/>
      <c r="BO75" s="525"/>
      <c r="BP75" s="523"/>
      <c r="BQ75" s="523"/>
      <c r="BT75" s="525"/>
      <c r="BU75" s="523"/>
      <c r="BV75" s="523"/>
      <c r="BW75" s="523"/>
      <c r="BX75" s="523"/>
      <c r="BY75" s="523"/>
      <c r="BZ75" s="523"/>
      <c r="CA75" s="84" t="str">
        <f>IFERROR(IF(VLOOKUP(K75,種目数エラー用!D:E,2,FALSE)=(VLOOKUP(K76,種目数エラー用!D:E,2,FALSE)),1,""),"")</f>
        <v/>
      </c>
    </row>
    <row r="76" spans="1:79" s="1" customFormat="1" ht="18" customHeight="1" thickTop="1" thickBot="1">
      <c r="A76" s="538">
        <v>32</v>
      </c>
      <c r="B76" s="540" t="s">
        <v>1176</v>
      </c>
      <c r="C76" s="542"/>
      <c r="D76" s="544" t="str">
        <f>IF(C76&gt;0,VLOOKUP(C76,女子登録情報!$A$1:$H$2000,3,0),"")</f>
        <v/>
      </c>
      <c r="E76" s="544" t="str">
        <f>IF(C76&gt;0,VLOOKUP(C76,女子登録情報!$A$1:$H$2000,4,0),"")</f>
        <v/>
      </c>
      <c r="F76" s="469" t="str">
        <f>IF(C76&gt;0,VLOOKUP(C76,女子登録情報!$A$1:$H$1688,7,0),"")</f>
        <v/>
      </c>
      <c r="G76" s="335" t="str">
        <f>IF(C76&gt;0,VLOOKUP(C76,女子登録情報!$A$1:$H$2000,8,0),"")</f>
        <v/>
      </c>
      <c r="H76" s="526" t="e">
        <f>IF(G77&gt;0,VLOOKUP(G77,女子登録情報!$M$2:$N$49,2,0),"")</f>
        <v>#N/A</v>
      </c>
      <c r="I76" s="526" t="str">
        <f t="shared" ref="I76" si="128">IF(C76&gt;0,TEXT(C76,"100000000"),"000000000")</f>
        <v>000000000</v>
      </c>
      <c r="J76" s="324" t="s">
        <v>24</v>
      </c>
      <c r="K76" s="323"/>
      <c r="L76" s="284" t="str">
        <f>IF(K76&gt;0,VLOOKUP(K76,女子登録情報!$J$66:$K$86,2,0),"")</f>
        <v/>
      </c>
      <c r="M76" s="324" t="s">
        <v>27</v>
      </c>
      <c r="N76" s="275"/>
      <c r="O76" s="59" t="str">
        <f t="shared" si="95"/>
        <v/>
      </c>
      <c r="P76" s="316" t="str">
        <f t="shared" si="1"/>
        <v/>
      </c>
      <c r="Q76" s="209"/>
      <c r="R76" s="528"/>
      <c r="S76" s="529"/>
      <c r="T76" s="530"/>
      <c r="U76" s="531"/>
      <c r="V76" s="533"/>
      <c r="W76" s="339"/>
      <c r="X76" s="84">
        <f t="shared" si="2"/>
        <v>0</v>
      </c>
      <c r="Z76" s="97">
        <f t="shared" si="3"/>
        <v>0</v>
      </c>
      <c r="AA76" s="523" t="str">
        <f>IF(C76="","",C76)</f>
        <v/>
      </c>
      <c r="AB76" s="84" t="str">
        <f t="shared" si="4"/>
        <v/>
      </c>
      <c r="AC76" s="84" t="str">
        <f t="shared" si="5"/>
        <v/>
      </c>
      <c r="AD76" s="84" t="str">
        <f t="shared" si="6"/>
        <v/>
      </c>
      <c r="AE76" s="84" t="str">
        <f t="shared" si="7"/>
        <v/>
      </c>
      <c r="AF76" s="100">
        <f t="shared" si="96"/>
        <v>0</v>
      </c>
      <c r="AG76" s="100" t="str">
        <f>IF(D76="","",D76)</f>
        <v/>
      </c>
      <c r="AH76" s="84" t="str">
        <f t="shared" si="8"/>
        <v/>
      </c>
      <c r="AI76" s="84" t="str">
        <f t="shared" si="9"/>
        <v/>
      </c>
      <c r="AJ76" s="104" t="str">
        <f t="shared" si="10"/>
        <v/>
      </c>
      <c r="AK76" s="93">
        <f t="shared" si="97"/>
        <v>0</v>
      </c>
      <c r="AL76" s="93">
        <f>IFERROR(IF(C76="",0,IF(COUNTIF($C$14:C76,C76)&gt;1,1,0)),"")</f>
        <v>0</v>
      </c>
      <c r="AN76" s="93">
        <f t="shared" si="11"/>
        <v>0</v>
      </c>
      <c r="AO76" s="93" t="str">
        <f t="shared" si="26"/>
        <v>00000</v>
      </c>
      <c r="AP76" s="109" t="str">
        <f t="shared" si="98"/>
        <v>0秒0</v>
      </c>
      <c r="AQ76" s="110">
        <f t="shared" si="12"/>
        <v>0</v>
      </c>
      <c r="AR76" s="110" t="str">
        <f t="shared" si="13"/>
        <v>0</v>
      </c>
      <c r="AS76" s="110" t="str">
        <f t="shared" si="14"/>
        <v>0</v>
      </c>
      <c r="AT76" s="110" t="str">
        <f t="shared" si="15"/>
        <v>0m</v>
      </c>
      <c r="AU76" s="110" t="str">
        <f t="shared" si="16"/>
        <v>点</v>
      </c>
      <c r="AV76" s="93">
        <f t="shared" si="17"/>
        <v>0</v>
      </c>
      <c r="AW76" s="83" t="str">
        <f t="shared" si="18"/>
        <v/>
      </c>
      <c r="AX76" s="93">
        <f t="shared" si="19"/>
        <v>0</v>
      </c>
      <c r="AY76" s="93">
        <f t="shared" si="99"/>
        <v>0</v>
      </c>
      <c r="AZ76" s="93">
        <f t="shared" si="100"/>
        <v>0</v>
      </c>
      <c r="BA76" s="503">
        <f>IF(U76="",0,COUNTA($U$14:U77))</f>
        <v>0</v>
      </c>
      <c r="BB76" s="503">
        <f>IF(V76="",0,COUNTA($V$14:V77))</f>
        <v>0</v>
      </c>
      <c r="BC76" s="519" t="e">
        <f>IF(OR($L76="20200",$L77="20200",#REF!="20200"),COUNTIF($L$14:L77,"20200"),0)</f>
        <v>#REF!</v>
      </c>
      <c r="BD76" s="557" t="e">
        <f>IF($BC76=0,0,INDEX($N76:$N77,MATCH("20200",$L76:$L77,0),1))</f>
        <v>#REF!</v>
      </c>
      <c r="BE76" s="84" t="str">
        <f t="shared" si="20"/>
        <v/>
      </c>
      <c r="BF76" s="84" t="str">
        <f t="shared" si="21"/>
        <v/>
      </c>
      <c r="BG76" s="84" t="str">
        <f t="shared" si="22"/>
        <v/>
      </c>
      <c r="BH76" s="124" t="str">
        <f>IF(K76="","",COUNTIF($BG$14:BG76,BG76))</f>
        <v/>
      </c>
      <c r="BI76" s="1" t="str">
        <f t="shared" si="101"/>
        <v/>
      </c>
      <c r="BJ76" s="523" t="str">
        <f>IF(D76="","",COUNTIF($AG$14:AG76,AG76))</f>
        <v/>
      </c>
      <c r="BK76" s="523">
        <f t="shared" ref="BK76" si="129">IF(BJ76=1,BJ76,0)</f>
        <v>0</v>
      </c>
      <c r="BL76" s="523" t="str">
        <f>IF(D76="","",$BP76)</f>
        <v/>
      </c>
      <c r="BM76" s="523" t="str">
        <f>IF(E76="","",$BP76)</f>
        <v/>
      </c>
      <c r="BN76" s="523" t="str">
        <f>IF(G76="","",$BP76)</f>
        <v/>
      </c>
      <c r="BO76" s="524" t="str">
        <f>IFERROR(IF(H76="","",BP76),"")</f>
        <v/>
      </c>
      <c r="BP76" s="523">
        <v>32</v>
      </c>
      <c r="BQ76" s="523">
        <f>IF(C76&gt;0,"",IF(COUNTIF(BL76:BO77,BP76)=4,"",1))</f>
        <v>1</v>
      </c>
      <c r="BT76" s="524" t="str">
        <f>IF(AG76="","",IF(AND(COUNTA(K76:K77)=0,COUNTA(U76:V77)=0),1,""))</f>
        <v/>
      </c>
      <c r="BU76" s="523">
        <f>IF(AND($AG76="",COUNTA(U76)&gt;0),1,0)</f>
        <v>0</v>
      </c>
      <c r="BV76" s="523">
        <f>IF(AND($AG76="",COUNTA(V76)&gt;0),1,0)</f>
        <v>0</v>
      </c>
      <c r="BW76" s="523" t="str">
        <f>D76&amp;"-"&amp;U76</f>
        <v>-</v>
      </c>
      <c r="BX76" s="523" t="str">
        <f>IF(U76="","",COUNTIF($BW$14:BW76,BW76))</f>
        <v/>
      </c>
      <c r="BY76" s="523" t="str">
        <f>D76&amp;"-"&amp;V76</f>
        <v>-</v>
      </c>
      <c r="BZ76" s="523" t="str">
        <f>IF(V76="","",COUNTIF($BY$14:BY76,BY76))</f>
        <v/>
      </c>
      <c r="CA76" s="84" t="str">
        <f>IFERROR(IF(VLOOKUP(K76,種目数エラー用!D:E,2,FALSE)=(VLOOKUP(K77,種目数エラー用!D:E,2,FALSE)),1,""),"")</f>
        <v/>
      </c>
    </row>
    <row r="77" spans="1:79" s="1" customFormat="1" ht="18" customHeight="1" thickBot="1">
      <c r="A77" s="547"/>
      <c r="B77" s="548"/>
      <c r="C77" s="549"/>
      <c r="D77" s="550"/>
      <c r="E77" s="550"/>
      <c r="F77" s="470"/>
      <c r="G77" s="336" t="str">
        <f>IF(C76&gt;0,VLOOKUP(C76,女子登録情報!$A$1:$H$2000,5,0),"")</f>
        <v/>
      </c>
      <c r="H77" s="527"/>
      <c r="I77" s="546"/>
      <c r="J77" s="336" t="s">
        <v>28</v>
      </c>
      <c r="K77" s="337"/>
      <c r="L77" s="284" t="str">
        <f>IF(K77&gt;0,VLOOKUP(K77,女子登録情報!$J$66:$K$86,2,0),"")</f>
        <v/>
      </c>
      <c r="M77" s="336" t="s">
        <v>29</v>
      </c>
      <c r="N77" s="285"/>
      <c r="O77" s="59" t="str">
        <f t="shared" si="95"/>
        <v/>
      </c>
      <c r="P77" s="317" t="str">
        <f t="shared" si="1"/>
        <v/>
      </c>
      <c r="Q77" s="209"/>
      <c r="R77" s="535"/>
      <c r="S77" s="536"/>
      <c r="T77" s="537"/>
      <c r="U77" s="532"/>
      <c r="V77" s="534"/>
      <c r="W77" s="339"/>
      <c r="X77" s="84">
        <f t="shared" si="2"/>
        <v>0</v>
      </c>
      <c r="Z77" s="97">
        <f t="shared" si="3"/>
        <v>0</v>
      </c>
      <c r="AA77" s="523"/>
      <c r="AB77" s="84" t="str">
        <f t="shared" si="4"/>
        <v/>
      </c>
      <c r="AC77" s="84" t="str">
        <f t="shared" si="5"/>
        <v/>
      </c>
      <c r="AD77" s="84" t="str">
        <f t="shared" si="6"/>
        <v/>
      </c>
      <c r="AE77" s="84" t="str">
        <f t="shared" si="7"/>
        <v/>
      </c>
      <c r="AF77" s="100">
        <f t="shared" si="96"/>
        <v>0</v>
      </c>
      <c r="AG77" s="100" t="str">
        <f t="shared" ref="AG77" si="130">AG76</f>
        <v/>
      </c>
      <c r="AH77" s="84" t="str">
        <f t="shared" si="8"/>
        <v/>
      </c>
      <c r="AI77" s="84" t="str">
        <f t="shared" si="9"/>
        <v/>
      </c>
      <c r="AJ77" s="104" t="str">
        <f t="shared" si="10"/>
        <v/>
      </c>
      <c r="AK77" s="93">
        <f t="shared" si="97"/>
        <v>0</v>
      </c>
      <c r="AL77" s="93">
        <f>IFERROR(IF(C77="",0,IF(COUNTIF($C$14:C77,C77)&gt;1,1,0)),"")</f>
        <v>0</v>
      </c>
      <c r="AN77" s="93">
        <f t="shared" si="11"/>
        <v>0</v>
      </c>
      <c r="AO77" s="93" t="str">
        <f t="shared" si="26"/>
        <v>00000</v>
      </c>
      <c r="AP77" s="109" t="str">
        <f t="shared" si="98"/>
        <v>0秒0</v>
      </c>
      <c r="AQ77" s="110">
        <f t="shared" si="12"/>
        <v>0</v>
      </c>
      <c r="AR77" s="110" t="str">
        <f t="shared" si="13"/>
        <v>0</v>
      </c>
      <c r="AS77" s="110" t="str">
        <f t="shared" si="14"/>
        <v>0</v>
      </c>
      <c r="AT77" s="110" t="str">
        <f t="shared" si="15"/>
        <v>0m</v>
      </c>
      <c r="AU77" s="110" t="str">
        <f t="shared" si="16"/>
        <v>点</v>
      </c>
      <c r="AV77" s="93">
        <f t="shared" si="17"/>
        <v>0</v>
      </c>
      <c r="AW77" s="83" t="str">
        <f t="shared" si="18"/>
        <v/>
      </c>
      <c r="AX77" s="93">
        <f t="shared" si="19"/>
        <v>0</v>
      </c>
      <c r="AY77" s="93">
        <f t="shared" si="99"/>
        <v>0</v>
      </c>
      <c r="AZ77" s="93">
        <f t="shared" si="100"/>
        <v>0</v>
      </c>
      <c r="BA77" s="504"/>
      <c r="BB77" s="504"/>
      <c r="BC77" s="520"/>
      <c r="BD77" s="558"/>
      <c r="BE77" s="84" t="str">
        <f t="shared" si="20"/>
        <v/>
      </c>
      <c r="BF77" s="84" t="str">
        <f t="shared" si="21"/>
        <v/>
      </c>
      <c r="BG77" s="84" t="str">
        <f t="shared" si="22"/>
        <v/>
      </c>
      <c r="BH77" s="124" t="str">
        <f>IF(K77="","",COUNTIF($BG$14:BG77,BG77))</f>
        <v/>
      </c>
      <c r="BI77" s="1" t="str">
        <f t="shared" si="101"/>
        <v/>
      </c>
      <c r="BJ77" s="523"/>
      <c r="BK77" s="523"/>
      <c r="BL77" s="523"/>
      <c r="BM77" s="523"/>
      <c r="BN77" s="523"/>
      <c r="BO77" s="525"/>
      <c r="BP77" s="523"/>
      <c r="BQ77" s="523"/>
      <c r="BT77" s="525"/>
      <c r="BU77" s="523"/>
      <c r="BV77" s="523"/>
      <c r="BW77" s="523"/>
      <c r="BX77" s="523"/>
      <c r="BY77" s="523"/>
      <c r="BZ77" s="523"/>
      <c r="CA77" s="84" t="str">
        <f>IFERROR(IF(VLOOKUP(K77,種目数エラー用!D:E,2,FALSE)=(VLOOKUP(K78,種目数エラー用!D:E,2,FALSE)),1,""),"")</f>
        <v/>
      </c>
    </row>
    <row r="78" spans="1:79" s="1" customFormat="1" ht="18" customHeight="1" thickTop="1" thickBot="1">
      <c r="A78" s="538">
        <v>33</v>
      </c>
      <c r="B78" s="540" t="s">
        <v>1176</v>
      </c>
      <c r="C78" s="542"/>
      <c r="D78" s="544" t="str">
        <f>IF(C78&gt;0,VLOOKUP(C78,女子登録情報!$A$1:$H$2000,3,0),"")</f>
        <v/>
      </c>
      <c r="E78" s="544" t="str">
        <f>IF(C78&gt;0,VLOOKUP(C78,女子登録情報!$A$1:$H$2000,4,0),"")</f>
        <v/>
      </c>
      <c r="F78" s="469" t="str">
        <f>IF(C78&gt;0,VLOOKUP(C78,女子登録情報!$A$1:$H$1688,7,0),"")</f>
        <v/>
      </c>
      <c r="G78" s="335" t="str">
        <f>IF(C78&gt;0,VLOOKUP(C78,女子登録情報!$A$1:$H$2000,8,0),"")</f>
        <v/>
      </c>
      <c r="H78" s="526" t="e">
        <f>IF(G79&gt;0,VLOOKUP(G79,女子登録情報!$M$2:$N$49,2,0),"")</f>
        <v>#N/A</v>
      </c>
      <c r="I78" s="526" t="str">
        <f t="shared" ref="I78" si="131">IF(C78&gt;0,TEXT(C78,"100000000"),"000000000")</f>
        <v>000000000</v>
      </c>
      <c r="J78" s="324" t="s">
        <v>24</v>
      </c>
      <c r="K78" s="323"/>
      <c r="L78" s="284" t="str">
        <f>IF(K78&gt;0,VLOOKUP(K78,女子登録情報!$J$66:$K$86,2,0),"")</f>
        <v/>
      </c>
      <c r="M78" s="324" t="s">
        <v>27</v>
      </c>
      <c r="N78" s="275"/>
      <c r="O78" s="59" t="str">
        <f t="shared" si="95"/>
        <v/>
      </c>
      <c r="P78" s="316" t="str">
        <f t="shared" ref="P78:P141" si="132">IF(OR(K78="",N78=""),"",IF(COUNTIF(K78,"*m*")&gt;0,AP78,IF(COUNTIF(K78,"*種*")&gt;0,AU78,AT78)))</f>
        <v/>
      </c>
      <c r="Q78" s="209"/>
      <c r="R78" s="528"/>
      <c r="S78" s="529"/>
      <c r="T78" s="530"/>
      <c r="U78" s="531"/>
      <c r="V78" s="533"/>
      <c r="W78" s="339"/>
      <c r="X78" s="84">
        <f t="shared" ref="X78:X141" si="133">IF(C78="",0,IF(F78=$D$5,0,1))</f>
        <v>0</v>
      </c>
      <c r="Z78" s="97">
        <f t="shared" ref="Z78:Z141" si="134">IF(AND(C78&lt;2001,C78&gt;0),1,0)</f>
        <v>0</v>
      </c>
      <c r="AA78" s="523" t="str">
        <f>IF(C78="","",C78)</f>
        <v/>
      </c>
      <c r="AB78" s="84" t="str">
        <f t="shared" ref="AB78:AB141" si="135">IF($C78="","",IF(D78="",1,0))</f>
        <v/>
      </c>
      <c r="AC78" s="84" t="str">
        <f t="shared" ref="AC78:AC141" si="136">IF($C78="","",IF(E78="",1,0))</f>
        <v/>
      </c>
      <c r="AD78" s="84" t="str">
        <f t="shared" ref="AD78:AD141" si="137">IF($C78="","",IF(G78="",1,0))</f>
        <v/>
      </c>
      <c r="AE78" s="84" t="str">
        <f t="shared" ref="AE78:AE141" si="138">IF($C78="","",IF(H78="",1,0))</f>
        <v/>
      </c>
      <c r="AF78" s="100">
        <f t="shared" si="96"/>
        <v>0</v>
      </c>
      <c r="AG78" s="100" t="str">
        <f>IF(D78="","",D78)</f>
        <v/>
      </c>
      <c r="AH78" s="84" t="str">
        <f t="shared" ref="AH78:AH141" si="139">IF($AG78="","",IF(K78="","",$AG78&amp;"-"&amp;K78))</f>
        <v/>
      </c>
      <c r="AI78" s="84" t="str">
        <f t="shared" ref="AI78:AI141" si="140">IF(AND(COUNTA(K78,N78,Q78,R78,U78,V78)&gt;0,BQ78=1),1,"")</f>
        <v/>
      </c>
      <c r="AJ78" s="104" t="str">
        <f t="shared" ref="AJ78:AJ141" si="141">IF(K78="","",COUNTIF($AH$12:$AH$313,AH78))</f>
        <v/>
      </c>
      <c r="AK78" s="93">
        <f t="shared" si="97"/>
        <v>0</v>
      </c>
      <c r="AL78" s="93">
        <f>IFERROR(IF(C78="",0,IF(COUNTIF($C$14:C78,C78)&gt;1,1,0)),"")</f>
        <v>0</v>
      </c>
      <c r="AN78" s="93">
        <f t="shared" ref="AN78:AN141" si="142">IF(COUNTIF(K78,"*m*")&gt;0,IF(VALUE(AR78)&gt;59,1,0),0)</f>
        <v>0</v>
      </c>
      <c r="AO78" s="93" t="str">
        <f t="shared" si="26"/>
        <v>00000</v>
      </c>
      <c r="AP78" s="109" t="str">
        <f t="shared" si="98"/>
        <v>0秒0</v>
      </c>
      <c r="AQ78" s="110">
        <f t="shared" ref="AQ78:AQ141" si="143">INT(N78/10000)</f>
        <v>0</v>
      </c>
      <c r="AR78" s="110" t="str">
        <f t="shared" ref="AR78:AR141" si="144">RIGHT(INT(N78/100),2)</f>
        <v>0</v>
      </c>
      <c r="AS78" s="110" t="str">
        <f t="shared" ref="AS78:AS141" si="145">RIGHT(INT(N78/1),2)</f>
        <v>0</v>
      </c>
      <c r="AT78" s="110" t="str">
        <f t="shared" ref="AT78:AT141" si="146">INT(N78/100)&amp;"m"&amp;RIGHT(N78,2)</f>
        <v>0m</v>
      </c>
      <c r="AU78" s="110" t="str">
        <f t="shared" ref="AU78:AU141" si="147">N78&amp;"点"</f>
        <v>点</v>
      </c>
      <c r="AV78" s="93">
        <f t="shared" ref="AV78:AV141" si="148">VALUE(N78)</f>
        <v>0</v>
      </c>
      <c r="AW78" s="83" t="str">
        <f t="shared" ref="AW78:AW141" si="149">IF(COUNTIF(K78,"*m*")=0,"",IF($K78="","",COUNTIF($N78,AW$13)))</f>
        <v/>
      </c>
      <c r="AX78" s="93">
        <f t="shared" ref="AX78:AX141" si="150">IF(Q78="",0,IF(OR(Q78&lt;$AX$12,Q78&gt;$AX$13),1,0))</f>
        <v>0</v>
      </c>
      <c r="AY78" s="93">
        <f t="shared" si="99"/>
        <v>0</v>
      </c>
      <c r="AZ78" s="93">
        <f t="shared" si="100"/>
        <v>0</v>
      </c>
      <c r="BA78" s="503">
        <f>IF(U78="",0,COUNTA($U$14:U79))</f>
        <v>0</v>
      </c>
      <c r="BB78" s="503">
        <f>IF(V78="",0,COUNTA($V$14:V79))</f>
        <v>0</v>
      </c>
      <c r="BC78" s="519" t="e">
        <f>IF(OR($L78="20200",$L79="20200",#REF!="20200"),COUNTIF($L$14:L79,"20200"),0)</f>
        <v>#REF!</v>
      </c>
      <c r="BD78" s="557" t="e">
        <f>IF($BC78=0,0,INDEX($N78:$N79,MATCH("20200",$L78:$L79,0),1))</f>
        <v>#REF!</v>
      </c>
      <c r="BE78" s="84" t="str">
        <f t="shared" ref="BE78:BE141" si="151">IF(K78="","",IF(COUNTIF(K78,"*OP*")&gt;0,1,""))</f>
        <v/>
      </c>
      <c r="BF78" s="84" t="str">
        <f t="shared" ref="BF78:BF141" si="152">IF(K78="","",IF(COUNTIF(K78,"*OP*")&gt;0,"",1))</f>
        <v/>
      </c>
      <c r="BG78" s="84" t="str">
        <f t="shared" ref="BG78:BG141" si="153">IF(K78="","",IF(COUNTIF(K78,"*OP*")&gt;0,"",K78))</f>
        <v/>
      </c>
      <c r="BH78" s="124" t="str">
        <f>IF(K78="","",COUNTIF($BG$14:BG78,BG78))</f>
        <v/>
      </c>
      <c r="BI78" s="1" t="str">
        <f t="shared" si="101"/>
        <v/>
      </c>
      <c r="BJ78" s="523" t="str">
        <f>IF(D78="","",COUNTIF($AG$14:AG78,AG78))</f>
        <v/>
      </c>
      <c r="BK78" s="523">
        <f t="shared" ref="BK78" si="154">IF(BJ78=1,BJ78,0)</f>
        <v>0</v>
      </c>
      <c r="BL78" s="523" t="str">
        <f>IF(D78="","",$BP78)</f>
        <v/>
      </c>
      <c r="BM78" s="523" t="str">
        <f>IF(E78="","",$BP78)</f>
        <v/>
      </c>
      <c r="BN78" s="523" t="str">
        <f>IF(G78="","",$BP78)</f>
        <v/>
      </c>
      <c r="BO78" s="524" t="str">
        <f>IFERROR(IF(H78="","",BP78),"")</f>
        <v/>
      </c>
      <c r="BP78" s="523">
        <v>33</v>
      </c>
      <c r="BQ78" s="523">
        <f>IF(C78&gt;0,"",IF(COUNTIF(BL78:BO79,BP78)=4,"",1))</f>
        <v>1</v>
      </c>
      <c r="BT78" s="524" t="str">
        <f>IF(AG78="","",IF(AND(COUNTA(K78:K79)=0,COUNTA(U78:V79)=0),1,""))</f>
        <v/>
      </c>
      <c r="BU78" s="523">
        <f>IF(AND($AG78="",COUNTA(U78)&gt;0),1,0)</f>
        <v>0</v>
      </c>
      <c r="BV78" s="523">
        <f>IF(AND($AG78="",COUNTA(V78)&gt;0),1,0)</f>
        <v>0</v>
      </c>
      <c r="BW78" s="523" t="str">
        <f>D78&amp;"-"&amp;U78</f>
        <v>-</v>
      </c>
      <c r="BX78" s="523" t="str">
        <f>IF(U78="","",COUNTIF($BW$14:BW78,BW78))</f>
        <v/>
      </c>
      <c r="BY78" s="523" t="str">
        <f>D78&amp;"-"&amp;V78</f>
        <v>-</v>
      </c>
      <c r="BZ78" s="523" t="str">
        <f>IF(V78="","",COUNTIF($BY$14:BY78,BY78))</f>
        <v/>
      </c>
      <c r="CA78" s="84" t="str">
        <f>IFERROR(IF(VLOOKUP(K78,種目数エラー用!D:E,2,FALSE)=(VLOOKUP(K79,種目数エラー用!D:E,2,FALSE)),1,""),"")</f>
        <v/>
      </c>
    </row>
    <row r="79" spans="1:79" s="1" customFormat="1" ht="18" customHeight="1" thickBot="1">
      <c r="A79" s="547"/>
      <c r="B79" s="548"/>
      <c r="C79" s="549"/>
      <c r="D79" s="550"/>
      <c r="E79" s="550"/>
      <c r="F79" s="470"/>
      <c r="G79" s="336" t="str">
        <f>IF(C78&gt;0,VLOOKUP(C78,女子登録情報!$A$1:$H$2000,5,0),"")</f>
        <v/>
      </c>
      <c r="H79" s="527"/>
      <c r="I79" s="546"/>
      <c r="J79" s="336" t="s">
        <v>28</v>
      </c>
      <c r="K79" s="337"/>
      <c r="L79" s="284" t="str">
        <f>IF(K79&gt;0,VLOOKUP(K79,女子登録情報!$J$66:$K$86,2,0),"")</f>
        <v/>
      </c>
      <c r="M79" s="336" t="s">
        <v>29</v>
      </c>
      <c r="N79" s="285"/>
      <c r="O79" s="59" t="str">
        <f t="shared" si="95"/>
        <v/>
      </c>
      <c r="P79" s="317" t="str">
        <f t="shared" si="132"/>
        <v/>
      </c>
      <c r="Q79" s="209"/>
      <c r="R79" s="535"/>
      <c r="S79" s="536"/>
      <c r="T79" s="537"/>
      <c r="U79" s="532"/>
      <c r="V79" s="534"/>
      <c r="W79" s="339"/>
      <c r="X79" s="84">
        <f t="shared" si="133"/>
        <v>0</v>
      </c>
      <c r="Z79" s="97">
        <f t="shared" si="134"/>
        <v>0</v>
      </c>
      <c r="AA79" s="523"/>
      <c r="AB79" s="84" t="str">
        <f t="shared" si="135"/>
        <v/>
      </c>
      <c r="AC79" s="84" t="str">
        <f t="shared" si="136"/>
        <v/>
      </c>
      <c r="AD79" s="84" t="str">
        <f t="shared" si="137"/>
        <v/>
      </c>
      <c r="AE79" s="84" t="str">
        <f t="shared" si="138"/>
        <v/>
      </c>
      <c r="AF79" s="100">
        <f t="shared" si="96"/>
        <v>0</v>
      </c>
      <c r="AG79" s="100" t="str">
        <f t="shared" ref="AG79" si="155">AG78</f>
        <v/>
      </c>
      <c r="AH79" s="84" t="str">
        <f t="shared" si="139"/>
        <v/>
      </c>
      <c r="AI79" s="84" t="str">
        <f t="shared" si="140"/>
        <v/>
      </c>
      <c r="AJ79" s="104" t="str">
        <f t="shared" si="141"/>
        <v/>
      </c>
      <c r="AK79" s="93">
        <f t="shared" si="97"/>
        <v>0</v>
      </c>
      <c r="AL79" s="93">
        <f>IFERROR(IF(C79="",0,IF(COUNTIF($C$14:C79,C79)&gt;1,1,0)),"")</f>
        <v>0</v>
      </c>
      <c r="AN79" s="93">
        <f t="shared" si="142"/>
        <v>0</v>
      </c>
      <c r="AO79" s="93" t="str">
        <f t="shared" ref="AO79:AO142" si="156">IF(COUNTIF(L79,"*m*")&gt;0,RIGHT(10000000+AV79,7),RIGHT(100000+AV79,5))</f>
        <v>00000</v>
      </c>
      <c r="AP79" s="109" t="str">
        <f t="shared" si="98"/>
        <v>0秒0</v>
      </c>
      <c r="AQ79" s="110">
        <f t="shared" si="143"/>
        <v>0</v>
      </c>
      <c r="AR79" s="110" t="str">
        <f t="shared" si="144"/>
        <v>0</v>
      </c>
      <c r="AS79" s="110" t="str">
        <f t="shared" si="145"/>
        <v>0</v>
      </c>
      <c r="AT79" s="110" t="str">
        <f t="shared" si="146"/>
        <v>0m</v>
      </c>
      <c r="AU79" s="110" t="str">
        <f t="shared" si="147"/>
        <v>点</v>
      </c>
      <c r="AV79" s="93">
        <f t="shared" si="148"/>
        <v>0</v>
      </c>
      <c r="AW79" s="83" t="str">
        <f t="shared" si="149"/>
        <v/>
      </c>
      <c r="AX79" s="93">
        <f t="shared" si="150"/>
        <v>0</v>
      </c>
      <c r="AY79" s="93">
        <f t="shared" si="99"/>
        <v>0</v>
      </c>
      <c r="AZ79" s="93">
        <f t="shared" si="100"/>
        <v>0</v>
      </c>
      <c r="BA79" s="504"/>
      <c r="BB79" s="504"/>
      <c r="BC79" s="520"/>
      <c r="BD79" s="558"/>
      <c r="BE79" s="84" t="str">
        <f t="shared" si="151"/>
        <v/>
      </c>
      <c r="BF79" s="84" t="str">
        <f t="shared" si="152"/>
        <v/>
      </c>
      <c r="BG79" s="84" t="str">
        <f t="shared" si="153"/>
        <v/>
      </c>
      <c r="BH79" s="124" t="str">
        <f>IF(K79="","",COUNTIF($BG$14:BG79,BG79))</f>
        <v/>
      </c>
      <c r="BI79" s="1" t="str">
        <f t="shared" si="101"/>
        <v/>
      </c>
      <c r="BJ79" s="523"/>
      <c r="BK79" s="523"/>
      <c r="BL79" s="523"/>
      <c r="BM79" s="523"/>
      <c r="BN79" s="523"/>
      <c r="BO79" s="525"/>
      <c r="BP79" s="523"/>
      <c r="BQ79" s="523"/>
      <c r="BT79" s="525"/>
      <c r="BU79" s="523"/>
      <c r="BV79" s="523"/>
      <c r="BW79" s="523"/>
      <c r="BX79" s="523"/>
      <c r="BY79" s="523"/>
      <c r="BZ79" s="523"/>
      <c r="CA79" s="84" t="str">
        <f>IFERROR(IF(VLOOKUP(K79,種目数エラー用!D:E,2,FALSE)=(VLOOKUP(K80,種目数エラー用!D:E,2,FALSE)),1,""),"")</f>
        <v/>
      </c>
    </row>
    <row r="80" spans="1:79" s="1" customFormat="1" ht="18" customHeight="1" thickTop="1" thickBot="1">
      <c r="A80" s="538">
        <v>34</v>
      </c>
      <c r="B80" s="540" t="s">
        <v>1176</v>
      </c>
      <c r="C80" s="542"/>
      <c r="D80" s="544" t="str">
        <f>IF(C80&gt;0,VLOOKUP(C80,女子登録情報!$A$1:$H$2000,3,0),"")</f>
        <v/>
      </c>
      <c r="E80" s="544" t="str">
        <f>IF(C80&gt;0,VLOOKUP(C80,女子登録情報!$A$1:$H$2000,4,0),"")</f>
        <v/>
      </c>
      <c r="F80" s="469" t="str">
        <f>IF(C80&gt;0,VLOOKUP(C80,女子登録情報!$A$1:$H$1688,7,0),"")</f>
        <v/>
      </c>
      <c r="G80" s="335" t="str">
        <f>IF(C80&gt;0,VLOOKUP(C80,女子登録情報!$A$1:$H$2000,8,0),"")</f>
        <v/>
      </c>
      <c r="H80" s="526" t="e">
        <f>IF(G81&gt;0,VLOOKUP(G81,女子登録情報!$M$2:$N$49,2,0),"")</f>
        <v>#N/A</v>
      </c>
      <c r="I80" s="526" t="str">
        <f t="shared" ref="I80" si="157">IF(C80&gt;0,TEXT(C80,"100000000"),"000000000")</f>
        <v>000000000</v>
      </c>
      <c r="J80" s="324" t="s">
        <v>24</v>
      </c>
      <c r="K80" s="323"/>
      <c r="L80" s="284" t="str">
        <f>IF(K80&gt;0,VLOOKUP(K80,女子登録情報!$J$66:$K$86,2,0),"")</f>
        <v/>
      </c>
      <c r="M80" s="324" t="s">
        <v>27</v>
      </c>
      <c r="N80" s="275"/>
      <c r="O80" s="59" t="str">
        <f t="shared" si="95"/>
        <v/>
      </c>
      <c r="P80" s="316" t="str">
        <f t="shared" si="132"/>
        <v/>
      </c>
      <c r="Q80" s="209"/>
      <c r="R80" s="528"/>
      <c r="S80" s="529"/>
      <c r="T80" s="530"/>
      <c r="U80" s="531"/>
      <c r="V80" s="533"/>
      <c r="W80" s="339"/>
      <c r="X80" s="84">
        <f t="shared" si="133"/>
        <v>0</v>
      </c>
      <c r="Z80" s="97">
        <f t="shared" si="134"/>
        <v>0</v>
      </c>
      <c r="AA80" s="523" t="str">
        <f>IF(C80="","",C80)</f>
        <v/>
      </c>
      <c r="AB80" s="84" t="str">
        <f t="shared" si="135"/>
        <v/>
      </c>
      <c r="AC80" s="84" t="str">
        <f t="shared" si="136"/>
        <v/>
      </c>
      <c r="AD80" s="84" t="str">
        <f t="shared" si="137"/>
        <v/>
      </c>
      <c r="AE80" s="84" t="str">
        <f t="shared" si="138"/>
        <v/>
      </c>
      <c r="AF80" s="100">
        <f t="shared" si="96"/>
        <v>0</v>
      </c>
      <c r="AG80" s="100" t="str">
        <f>IF(D80="","",D80)</f>
        <v/>
      </c>
      <c r="AH80" s="84" t="str">
        <f t="shared" si="139"/>
        <v/>
      </c>
      <c r="AI80" s="84" t="str">
        <f t="shared" si="140"/>
        <v/>
      </c>
      <c r="AJ80" s="104" t="str">
        <f t="shared" si="141"/>
        <v/>
      </c>
      <c r="AK80" s="93">
        <f t="shared" si="97"/>
        <v>0</v>
      </c>
      <c r="AL80" s="93">
        <f>IFERROR(IF(C80="",0,IF(COUNTIF($C$14:C80,C80)&gt;1,1,0)),"")</f>
        <v>0</v>
      </c>
      <c r="AN80" s="93">
        <f t="shared" si="142"/>
        <v>0</v>
      </c>
      <c r="AO80" s="93" t="str">
        <f t="shared" si="156"/>
        <v>00000</v>
      </c>
      <c r="AP80" s="109" t="str">
        <f t="shared" si="98"/>
        <v>0秒0</v>
      </c>
      <c r="AQ80" s="110">
        <f t="shared" si="143"/>
        <v>0</v>
      </c>
      <c r="AR80" s="110" t="str">
        <f t="shared" si="144"/>
        <v>0</v>
      </c>
      <c r="AS80" s="110" t="str">
        <f t="shared" si="145"/>
        <v>0</v>
      </c>
      <c r="AT80" s="110" t="str">
        <f t="shared" si="146"/>
        <v>0m</v>
      </c>
      <c r="AU80" s="110" t="str">
        <f t="shared" si="147"/>
        <v>点</v>
      </c>
      <c r="AV80" s="93">
        <f t="shared" si="148"/>
        <v>0</v>
      </c>
      <c r="AW80" s="83" t="str">
        <f t="shared" si="149"/>
        <v/>
      </c>
      <c r="AX80" s="93">
        <f t="shared" si="150"/>
        <v>0</v>
      </c>
      <c r="AY80" s="93">
        <f t="shared" si="99"/>
        <v>0</v>
      </c>
      <c r="AZ80" s="93">
        <f t="shared" si="100"/>
        <v>0</v>
      </c>
      <c r="BA80" s="503">
        <f>IF(U80="",0,COUNTA($U$14:U81))</f>
        <v>0</v>
      </c>
      <c r="BB80" s="503">
        <f>IF(V80="",0,COUNTA($V$14:V81))</f>
        <v>0</v>
      </c>
      <c r="BC80" s="519" t="e">
        <f>IF(OR($L80="20200",$L81="20200",#REF!="20200"),COUNTIF($L$14:L81,"20200"),0)</f>
        <v>#REF!</v>
      </c>
      <c r="BD80" s="557" t="e">
        <f>IF($BC80=0,0,INDEX($N80:$N81,MATCH("20200",$L80:$L81,0),1))</f>
        <v>#REF!</v>
      </c>
      <c r="BE80" s="84" t="str">
        <f t="shared" si="151"/>
        <v/>
      </c>
      <c r="BF80" s="84" t="str">
        <f t="shared" si="152"/>
        <v/>
      </c>
      <c r="BG80" s="84" t="str">
        <f t="shared" si="153"/>
        <v/>
      </c>
      <c r="BH80" s="124" t="str">
        <f>IF(K80="","",COUNTIF($BG$14:BG80,BG80))</f>
        <v/>
      </c>
      <c r="BI80" s="1" t="str">
        <f t="shared" si="101"/>
        <v/>
      </c>
      <c r="BJ80" s="523" t="str">
        <f>IF(D80="","",COUNTIF($AG$14:AG80,AG80))</f>
        <v/>
      </c>
      <c r="BK80" s="523">
        <f t="shared" ref="BK80" si="158">IF(BJ80=1,BJ80,0)</f>
        <v>0</v>
      </c>
      <c r="BL80" s="523" t="str">
        <f>IF(D80="","",$BP80)</f>
        <v/>
      </c>
      <c r="BM80" s="523" t="str">
        <f>IF(E80="","",$BP80)</f>
        <v/>
      </c>
      <c r="BN80" s="523" t="str">
        <f>IF(G80="","",$BP80)</f>
        <v/>
      </c>
      <c r="BO80" s="524" t="str">
        <f>IFERROR(IF(H80="","",BP80),"")</f>
        <v/>
      </c>
      <c r="BP80" s="523">
        <v>34</v>
      </c>
      <c r="BQ80" s="523">
        <f>IF(C80&gt;0,"",IF(COUNTIF(BL80:BO81,BP80)=4,"",1))</f>
        <v>1</v>
      </c>
      <c r="BT80" s="524" t="str">
        <f>IF(AG80="","",IF(AND(COUNTA(K80:K81)=0,COUNTA(U80:V81)=0),1,""))</f>
        <v/>
      </c>
      <c r="BU80" s="523">
        <f>IF(AND($AG80="",COUNTA(U80)&gt;0),1,0)</f>
        <v>0</v>
      </c>
      <c r="BV80" s="523">
        <f>IF(AND($AG80="",COUNTA(V80)&gt;0),1,0)</f>
        <v>0</v>
      </c>
      <c r="BW80" s="523" t="str">
        <f>D80&amp;"-"&amp;U80</f>
        <v>-</v>
      </c>
      <c r="BX80" s="523" t="str">
        <f>IF(U80="","",COUNTIF($BW$14:BW80,BW80))</f>
        <v/>
      </c>
      <c r="BY80" s="523" t="str">
        <f>D80&amp;"-"&amp;V80</f>
        <v>-</v>
      </c>
      <c r="BZ80" s="523" t="str">
        <f>IF(V80="","",COUNTIF($BY$14:BY80,BY80))</f>
        <v/>
      </c>
      <c r="CA80" s="84" t="str">
        <f>IFERROR(IF(VLOOKUP(K80,種目数エラー用!D:E,2,FALSE)=(VLOOKUP(K81,種目数エラー用!D:E,2,FALSE)),1,""),"")</f>
        <v/>
      </c>
    </row>
    <row r="81" spans="1:79" s="1" customFormat="1" ht="18" customHeight="1" thickBot="1">
      <c r="A81" s="547"/>
      <c r="B81" s="548"/>
      <c r="C81" s="549"/>
      <c r="D81" s="550"/>
      <c r="E81" s="550"/>
      <c r="F81" s="470"/>
      <c r="G81" s="336" t="str">
        <f>IF(C80&gt;0,VLOOKUP(C80,女子登録情報!$A$1:$H$2000,5,0),"")</f>
        <v/>
      </c>
      <c r="H81" s="527"/>
      <c r="I81" s="546"/>
      <c r="J81" s="336" t="s">
        <v>28</v>
      </c>
      <c r="K81" s="337"/>
      <c r="L81" s="284" t="str">
        <f>IF(K81&gt;0,VLOOKUP(K81,女子登録情報!$J$66:$K$86,2,0),"")</f>
        <v/>
      </c>
      <c r="M81" s="336" t="s">
        <v>29</v>
      </c>
      <c r="N81" s="285"/>
      <c r="O81" s="59" t="str">
        <f t="shared" si="95"/>
        <v/>
      </c>
      <c r="P81" s="317" t="str">
        <f t="shared" si="132"/>
        <v/>
      </c>
      <c r="Q81" s="209"/>
      <c r="R81" s="535"/>
      <c r="S81" s="536"/>
      <c r="T81" s="537"/>
      <c r="U81" s="532"/>
      <c r="V81" s="534"/>
      <c r="W81" s="339"/>
      <c r="X81" s="84">
        <f t="shared" si="133"/>
        <v>0</v>
      </c>
      <c r="Z81" s="97">
        <f t="shared" si="134"/>
        <v>0</v>
      </c>
      <c r="AA81" s="523"/>
      <c r="AB81" s="84" t="str">
        <f t="shared" si="135"/>
        <v/>
      </c>
      <c r="AC81" s="84" t="str">
        <f t="shared" si="136"/>
        <v/>
      </c>
      <c r="AD81" s="84" t="str">
        <f t="shared" si="137"/>
        <v/>
      </c>
      <c r="AE81" s="84" t="str">
        <f t="shared" si="138"/>
        <v/>
      </c>
      <c r="AF81" s="100">
        <f t="shared" si="96"/>
        <v>0</v>
      </c>
      <c r="AG81" s="100" t="str">
        <f t="shared" ref="AG81" si="159">AG80</f>
        <v/>
      </c>
      <c r="AH81" s="84" t="str">
        <f t="shared" si="139"/>
        <v/>
      </c>
      <c r="AI81" s="84" t="str">
        <f t="shared" si="140"/>
        <v/>
      </c>
      <c r="AJ81" s="104" t="str">
        <f t="shared" si="141"/>
        <v/>
      </c>
      <c r="AK81" s="93">
        <f t="shared" si="97"/>
        <v>0</v>
      </c>
      <c r="AL81" s="93">
        <f>IFERROR(IF(C81="",0,IF(COUNTIF($C$14:C81,C81)&gt;1,1,0)),"")</f>
        <v>0</v>
      </c>
      <c r="AN81" s="93">
        <f t="shared" si="142"/>
        <v>0</v>
      </c>
      <c r="AO81" s="93" t="str">
        <f t="shared" si="156"/>
        <v>00000</v>
      </c>
      <c r="AP81" s="109" t="str">
        <f t="shared" si="98"/>
        <v>0秒0</v>
      </c>
      <c r="AQ81" s="110">
        <f t="shared" si="143"/>
        <v>0</v>
      </c>
      <c r="AR81" s="110" t="str">
        <f t="shared" si="144"/>
        <v>0</v>
      </c>
      <c r="AS81" s="110" t="str">
        <f t="shared" si="145"/>
        <v>0</v>
      </c>
      <c r="AT81" s="110" t="str">
        <f t="shared" si="146"/>
        <v>0m</v>
      </c>
      <c r="AU81" s="110" t="str">
        <f t="shared" si="147"/>
        <v>点</v>
      </c>
      <c r="AV81" s="93">
        <f t="shared" si="148"/>
        <v>0</v>
      </c>
      <c r="AW81" s="83" t="str">
        <f t="shared" si="149"/>
        <v/>
      </c>
      <c r="AX81" s="93">
        <f t="shared" si="150"/>
        <v>0</v>
      </c>
      <c r="AY81" s="93">
        <f t="shared" si="99"/>
        <v>0</v>
      </c>
      <c r="AZ81" s="93">
        <f t="shared" si="100"/>
        <v>0</v>
      </c>
      <c r="BA81" s="504"/>
      <c r="BB81" s="504"/>
      <c r="BC81" s="520"/>
      <c r="BD81" s="558"/>
      <c r="BE81" s="84" t="str">
        <f t="shared" si="151"/>
        <v/>
      </c>
      <c r="BF81" s="84" t="str">
        <f t="shared" si="152"/>
        <v/>
      </c>
      <c r="BG81" s="84" t="str">
        <f t="shared" si="153"/>
        <v/>
      </c>
      <c r="BH81" s="124" t="str">
        <f>IF(K81="","",COUNTIF($BG$14:BG81,BG81))</f>
        <v/>
      </c>
      <c r="BI81" s="1" t="str">
        <f t="shared" si="101"/>
        <v/>
      </c>
      <c r="BJ81" s="523"/>
      <c r="BK81" s="523"/>
      <c r="BL81" s="523"/>
      <c r="BM81" s="523"/>
      <c r="BN81" s="523"/>
      <c r="BO81" s="525"/>
      <c r="BP81" s="523"/>
      <c r="BQ81" s="523"/>
      <c r="BT81" s="525"/>
      <c r="BU81" s="523"/>
      <c r="BV81" s="523"/>
      <c r="BW81" s="523"/>
      <c r="BX81" s="523"/>
      <c r="BY81" s="523"/>
      <c r="BZ81" s="523"/>
      <c r="CA81" s="84" t="str">
        <f>IFERROR(IF(VLOOKUP(K81,種目数エラー用!D:E,2,FALSE)=(VLOOKUP(K82,種目数エラー用!D:E,2,FALSE)),1,""),"")</f>
        <v/>
      </c>
    </row>
    <row r="82" spans="1:79" s="1" customFormat="1" ht="18" customHeight="1" thickTop="1" thickBot="1">
      <c r="A82" s="538">
        <v>35</v>
      </c>
      <c r="B82" s="540" t="s">
        <v>1176</v>
      </c>
      <c r="C82" s="542"/>
      <c r="D82" s="544" t="str">
        <f>IF(C82&gt;0,VLOOKUP(C82,女子登録情報!$A$1:$H$2000,3,0),"")</f>
        <v/>
      </c>
      <c r="E82" s="544" t="str">
        <f>IF(C82&gt;0,VLOOKUP(C82,女子登録情報!$A$1:$H$2000,4,0),"")</f>
        <v/>
      </c>
      <c r="F82" s="469" t="str">
        <f>IF(C82&gt;0,VLOOKUP(C82,女子登録情報!$A$1:$H$1688,7,0),"")</f>
        <v/>
      </c>
      <c r="G82" s="335" t="str">
        <f>IF(C82&gt;0,VLOOKUP(C82,女子登録情報!$A$1:$H$2000,8,0),"")</f>
        <v/>
      </c>
      <c r="H82" s="526" t="e">
        <f>IF(G83&gt;0,VLOOKUP(G83,女子登録情報!$M$2:$N$49,2,0),"")</f>
        <v>#N/A</v>
      </c>
      <c r="I82" s="526" t="str">
        <f t="shared" ref="I82" si="160">IF(C82&gt;0,TEXT(C82,"100000000"),"000000000")</f>
        <v>000000000</v>
      </c>
      <c r="J82" s="324" t="s">
        <v>24</v>
      </c>
      <c r="K82" s="323"/>
      <c r="L82" s="284" t="str">
        <f>IF(K82&gt;0,VLOOKUP(K82,女子登録情報!$J$66:$K$86,2,0),"")</f>
        <v/>
      </c>
      <c r="M82" s="324" t="s">
        <v>27</v>
      </c>
      <c r="N82" s="275"/>
      <c r="O82" s="59" t="str">
        <f t="shared" si="95"/>
        <v/>
      </c>
      <c r="P82" s="316" t="str">
        <f t="shared" si="132"/>
        <v/>
      </c>
      <c r="Q82" s="209"/>
      <c r="R82" s="528"/>
      <c r="S82" s="529"/>
      <c r="T82" s="530"/>
      <c r="U82" s="531"/>
      <c r="V82" s="533"/>
      <c r="W82" s="339"/>
      <c r="X82" s="84">
        <f t="shared" si="133"/>
        <v>0</v>
      </c>
      <c r="Z82" s="97">
        <f t="shared" si="134"/>
        <v>0</v>
      </c>
      <c r="AA82" s="523" t="str">
        <f>IF(C82="","",C82)</f>
        <v/>
      </c>
      <c r="AB82" s="84" t="str">
        <f t="shared" si="135"/>
        <v/>
      </c>
      <c r="AC82" s="84" t="str">
        <f t="shared" si="136"/>
        <v/>
      </c>
      <c r="AD82" s="84" t="str">
        <f t="shared" si="137"/>
        <v/>
      </c>
      <c r="AE82" s="84" t="str">
        <f t="shared" si="138"/>
        <v/>
      </c>
      <c r="AF82" s="100">
        <f t="shared" si="96"/>
        <v>0</v>
      </c>
      <c r="AG82" s="100" t="str">
        <f>IF(D82="","",D82)</f>
        <v/>
      </c>
      <c r="AH82" s="84" t="str">
        <f t="shared" si="139"/>
        <v/>
      </c>
      <c r="AI82" s="84" t="str">
        <f t="shared" si="140"/>
        <v/>
      </c>
      <c r="AJ82" s="104" t="str">
        <f t="shared" si="141"/>
        <v/>
      </c>
      <c r="AK82" s="93">
        <f t="shared" si="97"/>
        <v>0</v>
      </c>
      <c r="AL82" s="93">
        <f>IFERROR(IF(C82="",0,IF(COUNTIF($C$14:C82,C82)&gt;1,1,0)),"")</f>
        <v>0</v>
      </c>
      <c r="AN82" s="93">
        <f t="shared" si="142"/>
        <v>0</v>
      </c>
      <c r="AO82" s="93" t="str">
        <f t="shared" si="156"/>
        <v>00000</v>
      </c>
      <c r="AP82" s="109" t="str">
        <f t="shared" si="98"/>
        <v>0秒0</v>
      </c>
      <c r="AQ82" s="110">
        <f t="shared" si="143"/>
        <v>0</v>
      </c>
      <c r="AR82" s="110" t="str">
        <f t="shared" si="144"/>
        <v>0</v>
      </c>
      <c r="AS82" s="110" t="str">
        <f t="shared" si="145"/>
        <v>0</v>
      </c>
      <c r="AT82" s="110" t="str">
        <f t="shared" si="146"/>
        <v>0m</v>
      </c>
      <c r="AU82" s="110" t="str">
        <f t="shared" si="147"/>
        <v>点</v>
      </c>
      <c r="AV82" s="93">
        <f t="shared" si="148"/>
        <v>0</v>
      </c>
      <c r="AW82" s="83" t="str">
        <f t="shared" si="149"/>
        <v/>
      </c>
      <c r="AX82" s="93">
        <f t="shared" si="150"/>
        <v>0</v>
      </c>
      <c r="AY82" s="93">
        <f t="shared" si="99"/>
        <v>0</v>
      </c>
      <c r="AZ82" s="93">
        <f t="shared" si="100"/>
        <v>0</v>
      </c>
      <c r="BA82" s="503">
        <f>IF(U82="",0,COUNTA($U$14:U83))</f>
        <v>0</v>
      </c>
      <c r="BB82" s="503">
        <f>IF(V82="",0,COUNTA($V$14:V83))</f>
        <v>0</v>
      </c>
      <c r="BC82" s="519" t="e">
        <f>IF(OR($L82="20200",$L83="20200",#REF!="20200"),COUNTIF($L$14:L83,"20200"),0)</f>
        <v>#REF!</v>
      </c>
      <c r="BD82" s="557" t="e">
        <f>IF($BC82=0,0,INDEX($N82:$N83,MATCH("20200",$L82:$L83,0),1))</f>
        <v>#REF!</v>
      </c>
      <c r="BE82" s="84" t="str">
        <f t="shared" si="151"/>
        <v/>
      </c>
      <c r="BF82" s="84" t="str">
        <f t="shared" si="152"/>
        <v/>
      </c>
      <c r="BG82" s="84" t="str">
        <f t="shared" si="153"/>
        <v/>
      </c>
      <c r="BH82" s="124" t="str">
        <f>IF(K82="","",COUNTIF($BG$14:BG82,BG82))</f>
        <v/>
      </c>
      <c r="BI82" s="1" t="str">
        <f t="shared" si="101"/>
        <v/>
      </c>
      <c r="BJ82" s="523" t="str">
        <f>IF(D82="","",COUNTIF($AG$14:AG82,AG82))</f>
        <v/>
      </c>
      <c r="BK82" s="523">
        <f t="shared" ref="BK82" si="161">IF(BJ82=1,BJ82,0)</f>
        <v>0</v>
      </c>
      <c r="BL82" s="523" t="str">
        <f>IF(D82="","",$BP82)</f>
        <v/>
      </c>
      <c r="BM82" s="523" t="str">
        <f>IF(E82="","",$BP82)</f>
        <v/>
      </c>
      <c r="BN82" s="523" t="str">
        <f>IF(G82="","",$BP82)</f>
        <v/>
      </c>
      <c r="BO82" s="524" t="str">
        <f>IFERROR(IF(H82="","",BP82),"")</f>
        <v/>
      </c>
      <c r="BP82" s="523">
        <v>35</v>
      </c>
      <c r="BQ82" s="523">
        <f>IF(C82&gt;0,"",IF(COUNTIF(BL82:BO83,BP82)=4,"",1))</f>
        <v>1</v>
      </c>
      <c r="BT82" s="524" t="str">
        <f>IF(AG82="","",IF(AND(COUNTA(K82:K83)=0,COUNTA(U82:V83)=0),1,""))</f>
        <v/>
      </c>
      <c r="BU82" s="523">
        <f>IF(AND($AG82="",COUNTA(U82)&gt;0),1,0)</f>
        <v>0</v>
      </c>
      <c r="BV82" s="523">
        <f>IF(AND($AG82="",COUNTA(V82)&gt;0),1,0)</f>
        <v>0</v>
      </c>
      <c r="BW82" s="523" t="str">
        <f>D82&amp;"-"&amp;U82</f>
        <v>-</v>
      </c>
      <c r="BX82" s="523" t="str">
        <f>IF(U82="","",COUNTIF($BW$14:BW82,BW82))</f>
        <v/>
      </c>
      <c r="BY82" s="523" t="str">
        <f>D82&amp;"-"&amp;V82</f>
        <v>-</v>
      </c>
      <c r="BZ82" s="523" t="str">
        <f>IF(V82="","",COUNTIF($BY$14:BY82,BY82))</f>
        <v/>
      </c>
      <c r="CA82" s="84" t="str">
        <f>IFERROR(IF(VLOOKUP(K82,種目数エラー用!D:E,2,FALSE)=(VLOOKUP(K83,種目数エラー用!D:E,2,FALSE)),1,""),"")</f>
        <v/>
      </c>
    </row>
    <row r="83" spans="1:79" s="1" customFormat="1" ht="18" customHeight="1" thickBot="1">
      <c r="A83" s="547"/>
      <c r="B83" s="548"/>
      <c r="C83" s="549"/>
      <c r="D83" s="550"/>
      <c r="E83" s="550"/>
      <c r="F83" s="470"/>
      <c r="G83" s="336" t="str">
        <f>IF(C82&gt;0,VLOOKUP(C82,女子登録情報!$A$1:$H$2000,5,0),"")</f>
        <v/>
      </c>
      <c r="H83" s="527"/>
      <c r="I83" s="546"/>
      <c r="J83" s="336" t="s">
        <v>28</v>
      </c>
      <c r="K83" s="337"/>
      <c r="L83" s="284" t="str">
        <f>IF(K83&gt;0,VLOOKUP(K83,女子登録情報!$J$66:$K$86,2,0),"")</f>
        <v/>
      </c>
      <c r="M83" s="336" t="s">
        <v>29</v>
      </c>
      <c r="N83" s="285"/>
      <c r="O83" s="59" t="str">
        <f t="shared" si="95"/>
        <v/>
      </c>
      <c r="P83" s="317" t="str">
        <f t="shared" si="132"/>
        <v/>
      </c>
      <c r="Q83" s="209"/>
      <c r="R83" s="535"/>
      <c r="S83" s="536"/>
      <c r="T83" s="537"/>
      <c r="U83" s="532"/>
      <c r="V83" s="534"/>
      <c r="W83" s="339"/>
      <c r="X83" s="84">
        <f t="shared" si="133"/>
        <v>0</v>
      </c>
      <c r="Z83" s="97">
        <f t="shared" si="134"/>
        <v>0</v>
      </c>
      <c r="AA83" s="523"/>
      <c r="AB83" s="84" t="str">
        <f t="shared" si="135"/>
        <v/>
      </c>
      <c r="AC83" s="84" t="str">
        <f t="shared" si="136"/>
        <v/>
      </c>
      <c r="AD83" s="84" t="str">
        <f t="shared" si="137"/>
        <v/>
      </c>
      <c r="AE83" s="84" t="str">
        <f t="shared" si="138"/>
        <v/>
      </c>
      <c r="AF83" s="100">
        <f t="shared" si="96"/>
        <v>0</v>
      </c>
      <c r="AG83" s="100" t="str">
        <f t="shared" ref="AG83" si="162">AG82</f>
        <v/>
      </c>
      <c r="AH83" s="84" t="str">
        <f t="shared" si="139"/>
        <v/>
      </c>
      <c r="AI83" s="84" t="str">
        <f t="shared" si="140"/>
        <v/>
      </c>
      <c r="AJ83" s="104" t="str">
        <f t="shared" si="141"/>
        <v/>
      </c>
      <c r="AK83" s="93">
        <f t="shared" si="97"/>
        <v>0</v>
      </c>
      <c r="AL83" s="93">
        <f>IFERROR(IF(C83="",0,IF(COUNTIF($C$14:C83,C83)&gt;1,1,0)),"")</f>
        <v>0</v>
      </c>
      <c r="AN83" s="93">
        <f t="shared" si="142"/>
        <v>0</v>
      </c>
      <c r="AO83" s="93" t="str">
        <f t="shared" si="156"/>
        <v>00000</v>
      </c>
      <c r="AP83" s="109" t="str">
        <f t="shared" si="98"/>
        <v>0秒0</v>
      </c>
      <c r="AQ83" s="110">
        <f t="shared" si="143"/>
        <v>0</v>
      </c>
      <c r="AR83" s="110" t="str">
        <f t="shared" si="144"/>
        <v>0</v>
      </c>
      <c r="AS83" s="110" t="str">
        <f t="shared" si="145"/>
        <v>0</v>
      </c>
      <c r="AT83" s="110" t="str">
        <f t="shared" si="146"/>
        <v>0m</v>
      </c>
      <c r="AU83" s="110" t="str">
        <f t="shared" si="147"/>
        <v>点</v>
      </c>
      <c r="AV83" s="93">
        <f t="shared" si="148"/>
        <v>0</v>
      </c>
      <c r="AW83" s="83" t="str">
        <f t="shared" si="149"/>
        <v/>
      </c>
      <c r="AX83" s="93">
        <f t="shared" si="150"/>
        <v>0</v>
      </c>
      <c r="AY83" s="93">
        <f t="shared" si="99"/>
        <v>0</v>
      </c>
      <c r="AZ83" s="93">
        <f t="shared" si="100"/>
        <v>0</v>
      </c>
      <c r="BA83" s="504"/>
      <c r="BB83" s="504"/>
      <c r="BC83" s="520"/>
      <c r="BD83" s="558"/>
      <c r="BE83" s="84" t="str">
        <f t="shared" si="151"/>
        <v/>
      </c>
      <c r="BF83" s="84" t="str">
        <f t="shared" si="152"/>
        <v/>
      </c>
      <c r="BG83" s="84" t="str">
        <f t="shared" si="153"/>
        <v/>
      </c>
      <c r="BH83" s="124" t="str">
        <f>IF(K83="","",COUNTIF($BG$14:BG83,BG83))</f>
        <v/>
      </c>
      <c r="BI83" s="1" t="str">
        <f t="shared" si="101"/>
        <v/>
      </c>
      <c r="BJ83" s="523"/>
      <c r="BK83" s="523"/>
      <c r="BL83" s="523"/>
      <c r="BM83" s="523"/>
      <c r="BN83" s="523"/>
      <c r="BO83" s="525"/>
      <c r="BP83" s="523"/>
      <c r="BQ83" s="523"/>
      <c r="BT83" s="525"/>
      <c r="BU83" s="523"/>
      <c r="BV83" s="523"/>
      <c r="BW83" s="523"/>
      <c r="BX83" s="523"/>
      <c r="BY83" s="523"/>
      <c r="BZ83" s="523"/>
      <c r="CA83" s="84" t="str">
        <f>IFERROR(IF(VLOOKUP(K83,種目数エラー用!D:E,2,FALSE)=(VLOOKUP(K84,種目数エラー用!D:E,2,FALSE)),1,""),"")</f>
        <v/>
      </c>
    </row>
    <row r="84" spans="1:79" s="1" customFormat="1" ht="18" customHeight="1" thickTop="1" thickBot="1">
      <c r="A84" s="538">
        <v>36</v>
      </c>
      <c r="B84" s="540" t="s">
        <v>1176</v>
      </c>
      <c r="C84" s="542"/>
      <c r="D84" s="544" t="str">
        <f>IF(C84&gt;0,VLOOKUP(C84,女子登録情報!$A$1:$H$2000,3,0),"")</f>
        <v/>
      </c>
      <c r="E84" s="544" t="str">
        <f>IF(C84&gt;0,VLOOKUP(C84,女子登録情報!$A$1:$H$2000,4,0),"")</f>
        <v/>
      </c>
      <c r="F84" s="469" t="str">
        <f>IF(C84&gt;0,VLOOKUP(C84,女子登録情報!$A$1:$H$1688,7,0),"")</f>
        <v/>
      </c>
      <c r="G84" s="335" t="str">
        <f>IF(C84&gt;0,VLOOKUP(C84,女子登録情報!$A$1:$H$2000,8,0),"")</f>
        <v/>
      </c>
      <c r="H84" s="526" t="e">
        <f>IF(G85&gt;0,VLOOKUP(G85,女子登録情報!$M$2:$N$49,2,0),"")</f>
        <v>#N/A</v>
      </c>
      <c r="I84" s="526" t="str">
        <f t="shared" ref="I84" si="163">IF(C84&gt;0,TEXT(C84,"100000000"),"000000000")</f>
        <v>000000000</v>
      </c>
      <c r="J84" s="324" t="s">
        <v>24</v>
      </c>
      <c r="K84" s="323"/>
      <c r="L84" s="284" t="str">
        <f>IF(K84&gt;0,VLOOKUP(K84,女子登録情報!$J$66:$K$86,2,0),"")</f>
        <v/>
      </c>
      <c r="M84" s="324" t="s">
        <v>27</v>
      </c>
      <c r="N84" s="275"/>
      <c r="O84" s="59" t="str">
        <f t="shared" si="95"/>
        <v/>
      </c>
      <c r="P84" s="316" t="str">
        <f t="shared" si="132"/>
        <v/>
      </c>
      <c r="Q84" s="209"/>
      <c r="R84" s="528"/>
      <c r="S84" s="529"/>
      <c r="T84" s="530"/>
      <c r="U84" s="531"/>
      <c r="V84" s="533"/>
      <c r="W84" s="339"/>
      <c r="X84" s="84">
        <f t="shared" si="133"/>
        <v>0</v>
      </c>
      <c r="Z84" s="97">
        <f t="shared" si="134"/>
        <v>0</v>
      </c>
      <c r="AA84" s="523" t="str">
        <f>IF(C84="","",C84)</f>
        <v/>
      </c>
      <c r="AB84" s="84" t="str">
        <f t="shared" si="135"/>
        <v/>
      </c>
      <c r="AC84" s="84" t="str">
        <f t="shared" si="136"/>
        <v/>
      </c>
      <c r="AD84" s="84" t="str">
        <f t="shared" si="137"/>
        <v/>
      </c>
      <c r="AE84" s="84" t="str">
        <f t="shared" si="138"/>
        <v/>
      </c>
      <c r="AF84" s="100">
        <f t="shared" si="96"/>
        <v>0</v>
      </c>
      <c r="AG84" s="100" t="str">
        <f>IF(D84="","",D84)</f>
        <v/>
      </c>
      <c r="AH84" s="84" t="str">
        <f t="shared" si="139"/>
        <v/>
      </c>
      <c r="AI84" s="84" t="str">
        <f t="shared" si="140"/>
        <v/>
      </c>
      <c r="AJ84" s="104" t="str">
        <f t="shared" si="141"/>
        <v/>
      </c>
      <c r="AK84" s="93">
        <f t="shared" si="97"/>
        <v>0</v>
      </c>
      <c r="AL84" s="93">
        <f>IFERROR(IF(C84="",0,IF(COUNTIF($C$14:C84,C84)&gt;1,1,0)),"")</f>
        <v>0</v>
      </c>
      <c r="AN84" s="93">
        <f t="shared" si="142"/>
        <v>0</v>
      </c>
      <c r="AO84" s="93" t="str">
        <f t="shared" si="156"/>
        <v>00000</v>
      </c>
      <c r="AP84" s="109" t="str">
        <f t="shared" si="98"/>
        <v>0秒0</v>
      </c>
      <c r="AQ84" s="110">
        <f t="shared" si="143"/>
        <v>0</v>
      </c>
      <c r="AR84" s="110" t="str">
        <f t="shared" si="144"/>
        <v>0</v>
      </c>
      <c r="AS84" s="110" t="str">
        <f t="shared" si="145"/>
        <v>0</v>
      </c>
      <c r="AT84" s="110" t="str">
        <f t="shared" si="146"/>
        <v>0m</v>
      </c>
      <c r="AU84" s="110" t="str">
        <f t="shared" si="147"/>
        <v>点</v>
      </c>
      <c r="AV84" s="93">
        <f t="shared" si="148"/>
        <v>0</v>
      </c>
      <c r="AW84" s="83" t="str">
        <f t="shared" si="149"/>
        <v/>
      </c>
      <c r="AX84" s="93">
        <f t="shared" si="150"/>
        <v>0</v>
      </c>
      <c r="AY84" s="93">
        <f t="shared" si="99"/>
        <v>0</v>
      </c>
      <c r="AZ84" s="93">
        <f t="shared" si="100"/>
        <v>0</v>
      </c>
      <c r="BA84" s="503">
        <f>IF(U84="",0,COUNTA($U$14:U85))</f>
        <v>0</v>
      </c>
      <c r="BB84" s="503">
        <f>IF(V84="",0,COUNTA($V$14:V85))</f>
        <v>0</v>
      </c>
      <c r="BC84" s="519" t="e">
        <f>IF(OR($L84="20200",$L85="20200",#REF!="20200"),COUNTIF($L$14:L85,"20200"),0)</f>
        <v>#REF!</v>
      </c>
      <c r="BD84" s="557" t="e">
        <f>IF($BC84=0,0,INDEX($N84:$N85,MATCH("20200",$L84:$L85,0),1))</f>
        <v>#REF!</v>
      </c>
      <c r="BE84" s="84" t="str">
        <f t="shared" si="151"/>
        <v/>
      </c>
      <c r="BF84" s="84" t="str">
        <f t="shared" si="152"/>
        <v/>
      </c>
      <c r="BG84" s="84" t="str">
        <f t="shared" si="153"/>
        <v/>
      </c>
      <c r="BH84" s="124" t="str">
        <f>IF(K84="","",COUNTIF($BG$14:BG84,BG84))</f>
        <v/>
      </c>
      <c r="BI84" s="1" t="str">
        <f t="shared" si="101"/>
        <v/>
      </c>
      <c r="BJ84" s="523" t="str">
        <f>IF(D84="","",COUNTIF($AG$14:AG84,AG84))</f>
        <v/>
      </c>
      <c r="BK84" s="523">
        <f t="shared" ref="BK84" si="164">IF(BJ84=1,BJ84,0)</f>
        <v>0</v>
      </c>
      <c r="BL84" s="523" t="str">
        <f>IF(D84="","",$BP84)</f>
        <v/>
      </c>
      <c r="BM84" s="523" t="str">
        <f>IF(E84="","",$BP84)</f>
        <v/>
      </c>
      <c r="BN84" s="523" t="str">
        <f>IF(G84="","",$BP84)</f>
        <v/>
      </c>
      <c r="BO84" s="524" t="str">
        <f>IFERROR(IF(H84="","",BP84),"")</f>
        <v/>
      </c>
      <c r="BP84" s="523">
        <v>36</v>
      </c>
      <c r="BQ84" s="523">
        <f>IF(C84&gt;0,"",IF(COUNTIF(BL84:BO85,BP84)=4,"",1))</f>
        <v>1</v>
      </c>
      <c r="BT84" s="524" t="str">
        <f>IF(AG84="","",IF(AND(COUNTA(K84:K85)=0,COUNTA(U84:V85)=0),1,""))</f>
        <v/>
      </c>
      <c r="BU84" s="523">
        <f>IF(AND($AG84="",COUNTA(U84)&gt;0),1,0)</f>
        <v>0</v>
      </c>
      <c r="BV84" s="523">
        <f>IF(AND($AG84="",COUNTA(V84)&gt;0),1,0)</f>
        <v>0</v>
      </c>
      <c r="BW84" s="523" t="str">
        <f>D84&amp;"-"&amp;U84</f>
        <v>-</v>
      </c>
      <c r="BX84" s="523" t="str">
        <f>IF(U84="","",COUNTIF($BW$14:BW84,BW84))</f>
        <v/>
      </c>
      <c r="BY84" s="523" t="str">
        <f>D84&amp;"-"&amp;V84</f>
        <v>-</v>
      </c>
      <c r="BZ84" s="523" t="str">
        <f>IF(V84="","",COUNTIF($BY$14:BY84,BY84))</f>
        <v/>
      </c>
      <c r="CA84" s="84" t="str">
        <f>IFERROR(IF(VLOOKUP(K84,種目数エラー用!D:E,2,FALSE)=(VLOOKUP(K85,種目数エラー用!D:E,2,FALSE)),1,""),"")</f>
        <v/>
      </c>
    </row>
    <row r="85" spans="1:79" s="1" customFormat="1" ht="18" customHeight="1" thickBot="1">
      <c r="A85" s="547"/>
      <c r="B85" s="548"/>
      <c r="C85" s="549"/>
      <c r="D85" s="550"/>
      <c r="E85" s="550"/>
      <c r="F85" s="470"/>
      <c r="G85" s="336" t="str">
        <f>IF(C84&gt;0,VLOOKUP(C84,女子登録情報!$A$1:$H$2000,5,0),"")</f>
        <v/>
      </c>
      <c r="H85" s="527"/>
      <c r="I85" s="546"/>
      <c r="J85" s="336" t="s">
        <v>28</v>
      </c>
      <c r="K85" s="337"/>
      <c r="L85" s="284" t="str">
        <f>IF(K85&gt;0,VLOOKUP(K85,女子登録情報!$J$66:$K$86,2,0),"")</f>
        <v/>
      </c>
      <c r="M85" s="336" t="s">
        <v>29</v>
      </c>
      <c r="N85" s="285"/>
      <c r="O85" s="59" t="str">
        <f t="shared" si="95"/>
        <v/>
      </c>
      <c r="P85" s="317" t="str">
        <f t="shared" si="132"/>
        <v/>
      </c>
      <c r="Q85" s="209"/>
      <c r="R85" s="535"/>
      <c r="S85" s="536"/>
      <c r="T85" s="537"/>
      <c r="U85" s="532"/>
      <c r="V85" s="534"/>
      <c r="W85" s="339"/>
      <c r="X85" s="84">
        <f t="shared" si="133"/>
        <v>0</v>
      </c>
      <c r="Z85" s="97">
        <f t="shared" si="134"/>
        <v>0</v>
      </c>
      <c r="AA85" s="523"/>
      <c r="AB85" s="84" t="str">
        <f t="shared" si="135"/>
        <v/>
      </c>
      <c r="AC85" s="84" t="str">
        <f t="shared" si="136"/>
        <v/>
      </c>
      <c r="AD85" s="84" t="str">
        <f t="shared" si="137"/>
        <v/>
      </c>
      <c r="AE85" s="84" t="str">
        <f t="shared" si="138"/>
        <v/>
      </c>
      <c r="AF85" s="100">
        <f t="shared" si="96"/>
        <v>0</v>
      </c>
      <c r="AG85" s="100" t="str">
        <f t="shared" ref="AG85" si="165">AG84</f>
        <v/>
      </c>
      <c r="AH85" s="84" t="str">
        <f t="shared" si="139"/>
        <v/>
      </c>
      <c r="AI85" s="84" t="str">
        <f t="shared" si="140"/>
        <v/>
      </c>
      <c r="AJ85" s="104" t="str">
        <f t="shared" si="141"/>
        <v/>
      </c>
      <c r="AK85" s="93">
        <f t="shared" si="97"/>
        <v>0</v>
      </c>
      <c r="AL85" s="93">
        <f>IFERROR(IF(C85="",0,IF(COUNTIF($C$14:C85,C85)&gt;1,1,0)),"")</f>
        <v>0</v>
      </c>
      <c r="AN85" s="93">
        <f t="shared" si="142"/>
        <v>0</v>
      </c>
      <c r="AO85" s="93" t="str">
        <f t="shared" si="156"/>
        <v>00000</v>
      </c>
      <c r="AP85" s="109" t="str">
        <f t="shared" si="98"/>
        <v>0秒0</v>
      </c>
      <c r="AQ85" s="110">
        <f t="shared" si="143"/>
        <v>0</v>
      </c>
      <c r="AR85" s="110" t="str">
        <f t="shared" si="144"/>
        <v>0</v>
      </c>
      <c r="AS85" s="110" t="str">
        <f t="shared" si="145"/>
        <v>0</v>
      </c>
      <c r="AT85" s="110" t="str">
        <f t="shared" si="146"/>
        <v>0m</v>
      </c>
      <c r="AU85" s="110" t="str">
        <f t="shared" si="147"/>
        <v>点</v>
      </c>
      <c r="AV85" s="93">
        <f t="shared" si="148"/>
        <v>0</v>
      </c>
      <c r="AW85" s="83" t="str">
        <f t="shared" si="149"/>
        <v/>
      </c>
      <c r="AX85" s="93">
        <f t="shared" si="150"/>
        <v>0</v>
      </c>
      <c r="AY85" s="93">
        <f t="shared" si="99"/>
        <v>0</v>
      </c>
      <c r="AZ85" s="93">
        <f t="shared" si="100"/>
        <v>0</v>
      </c>
      <c r="BA85" s="504"/>
      <c r="BB85" s="504"/>
      <c r="BC85" s="520"/>
      <c r="BD85" s="558"/>
      <c r="BE85" s="84" t="str">
        <f t="shared" si="151"/>
        <v/>
      </c>
      <c r="BF85" s="84" t="str">
        <f t="shared" si="152"/>
        <v/>
      </c>
      <c r="BG85" s="84" t="str">
        <f t="shared" si="153"/>
        <v/>
      </c>
      <c r="BH85" s="124" t="str">
        <f>IF(K85="","",COUNTIF($BG$14:BG85,BG85))</f>
        <v/>
      </c>
      <c r="BI85" s="1" t="str">
        <f t="shared" si="101"/>
        <v/>
      </c>
      <c r="BJ85" s="523"/>
      <c r="BK85" s="523"/>
      <c r="BL85" s="523"/>
      <c r="BM85" s="523"/>
      <c r="BN85" s="523"/>
      <c r="BO85" s="525"/>
      <c r="BP85" s="523"/>
      <c r="BQ85" s="523"/>
      <c r="BT85" s="525"/>
      <c r="BU85" s="523"/>
      <c r="BV85" s="523"/>
      <c r="BW85" s="523"/>
      <c r="BX85" s="523"/>
      <c r="BY85" s="523"/>
      <c r="BZ85" s="523"/>
      <c r="CA85" s="84" t="str">
        <f>IFERROR(IF(VLOOKUP(K85,種目数エラー用!D:E,2,FALSE)=(VLOOKUP(K86,種目数エラー用!D:E,2,FALSE)),1,""),"")</f>
        <v/>
      </c>
    </row>
    <row r="86" spans="1:79" s="1" customFormat="1" ht="18" customHeight="1" thickTop="1" thickBot="1">
      <c r="A86" s="538">
        <v>37</v>
      </c>
      <c r="B86" s="540" t="s">
        <v>1176</v>
      </c>
      <c r="C86" s="542"/>
      <c r="D86" s="544" t="str">
        <f>IF(C86&gt;0,VLOOKUP(C86,女子登録情報!$A$1:$H$2000,3,0),"")</f>
        <v/>
      </c>
      <c r="E86" s="544" t="str">
        <f>IF(C86&gt;0,VLOOKUP(C86,女子登録情報!$A$1:$H$2000,4,0),"")</f>
        <v/>
      </c>
      <c r="F86" s="469" t="str">
        <f>IF(C86&gt;0,VLOOKUP(C86,女子登録情報!$A$1:$H$1688,7,0),"")</f>
        <v/>
      </c>
      <c r="G86" s="335" t="str">
        <f>IF(C86&gt;0,VLOOKUP(C86,女子登録情報!$A$1:$H$2000,8,0),"")</f>
        <v/>
      </c>
      <c r="H86" s="526" t="e">
        <f>IF(G87&gt;0,VLOOKUP(G87,女子登録情報!$M$2:$N$49,2,0),"")</f>
        <v>#N/A</v>
      </c>
      <c r="I86" s="526" t="str">
        <f t="shared" ref="I86" si="166">IF(C86&gt;0,TEXT(C86,"100000000"),"000000000")</f>
        <v>000000000</v>
      </c>
      <c r="J86" s="324" t="s">
        <v>24</v>
      </c>
      <c r="K86" s="323"/>
      <c r="L86" s="284" t="str">
        <f>IF(K86&gt;0,VLOOKUP(K86,女子登録情報!$J$66:$K$86,2,0),"")</f>
        <v/>
      </c>
      <c r="M86" s="324" t="s">
        <v>27</v>
      </c>
      <c r="N86" s="275"/>
      <c r="O86" s="59" t="str">
        <f t="shared" si="95"/>
        <v/>
      </c>
      <c r="P86" s="316" t="str">
        <f t="shared" si="132"/>
        <v/>
      </c>
      <c r="Q86" s="209"/>
      <c r="R86" s="528"/>
      <c r="S86" s="529"/>
      <c r="T86" s="530"/>
      <c r="U86" s="531"/>
      <c r="V86" s="533"/>
      <c r="W86" s="339"/>
      <c r="X86" s="84">
        <f t="shared" si="133"/>
        <v>0</v>
      </c>
      <c r="Z86" s="97">
        <f t="shared" si="134"/>
        <v>0</v>
      </c>
      <c r="AA86" s="523" t="str">
        <f>IF(C86="","",C86)</f>
        <v/>
      </c>
      <c r="AB86" s="84" t="str">
        <f t="shared" si="135"/>
        <v/>
      </c>
      <c r="AC86" s="84" t="str">
        <f t="shared" si="136"/>
        <v/>
      </c>
      <c r="AD86" s="84" t="str">
        <f t="shared" si="137"/>
        <v/>
      </c>
      <c r="AE86" s="84" t="str">
        <f t="shared" si="138"/>
        <v/>
      </c>
      <c r="AF86" s="100">
        <f t="shared" si="96"/>
        <v>0</v>
      </c>
      <c r="AG86" s="100" t="str">
        <f>IF(D86="","",D86)</f>
        <v/>
      </c>
      <c r="AH86" s="84" t="str">
        <f t="shared" si="139"/>
        <v/>
      </c>
      <c r="AI86" s="84" t="str">
        <f t="shared" si="140"/>
        <v/>
      </c>
      <c r="AJ86" s="104" t="str">
        <f t="shared" si="141"/>
        <v/>
      </c>
      <c r="AK86" s="93">
        <f t="shared" si="97"/>
        <v>0</v>
      </c>
      <c r="AL86" s="93">
        <f>IFERROR(IF(C86="",0,IF(COUNTIF($C$14:C86,C86)&gt;1,1,0)),"")</f>
        <v>0</v>
      </c>
      <c r="AN86" s="93">
        <f t="shared" si="142"/>
        <v>0</v>
      </c>
      <c r="AO86" s="93" t="str">
        <f t="shared" si="156"/>
        <v>00000</v>
      </c>
      <c r="AP86" s="109" t="str">
        <f t="shared" si="98"/>
        <v>0秒0</v>
      </c>
      <c r="AQ86" s="110">
        <f t="shared" si="143"/>
        <v>0</v>
      </c>
      <c r="AR86" s="110" t="str">
        <f t="shared" si="144"/>
        <v>0</v>
      </c>
      <c r="AS86" s="110" t="str">
        <f t="shared" si="145"/>
        <v>0</v>
      </c>
      <c r="AT86" s="110" t="str">
        <f t="shared" si="146"/>
        <v>0m</v>
      </c>
      <c r="AU86" s="110" t="str">
        <f t="shared" si="147"/>
        <v>点</v>
      </c>
      <c r="AV86" s="93">
        <f t="shared" si="148"/>
        <v>0</v>
      </c>
      <c r="AW86" s="83" t="str">
        <f t="shared" si="149"/>
        <v/>
      </c>
      <c r="AX86" s="93">
        <f t="shared" si="150"/>
        <v>0</v>
      </c>
      <c r="AY86" s="93">
        <f t="shared" si="99"/>
        <v>0</v>
      </c>
      <c r="AZ86" s="93">
        <f t="shared" si="100"/>
        <v>0</v>
      </c>
      <c r="BA86" s="503">
        <f>IF(U86="",0,COUNTA($U$14:U87))</f>
        <v>0</v>
      </c>
      <c r="BB86" s="503">
        <f>IF(V86="",0,COUNTA($V$14:V87))</f>
        <v>0</v>
      </c>
      <c r="BC86" s="519" t="e">
        <f>IF(OR($L86="20200",$L87="20200",#REF!="20200"),COUNTIF($L$14:L87,"20200"),0)</f>
        <v>#REF!</v>
      </c>
      <c r="BD86" s="557" t="e">
        <f>IF($BC86=0,0,INDEX($N86:$N87,MATCH("20200",$L86:$L87,0),1))</f>
        <v>#REF!</v>
      </c>
      <c r="BE86" s="84" t="str">
        <f t="shared" si="151"/>
        <v/>
      </c>
      <c r="BF86" s="84" t="str">
        <f t="shared" si="152"/>
        <v/>
      </c>
      <c r="BG86" s="84" t="str">
        <f t="shared" si="153"/>
        <v/>
      </c>
      <c r="BH86" s="124" t="str">
        <f>IF(K86="","",COUNTIF($BG$14:BG86,BG86))</f>
        <v/>
      </c>
      <c r="BI86" s="1" t="str">
        <f t="shared" si="101"/>
        <v/>
      </c>
      <c r="BJ86" s="523" t="str">
        <f>IF(D86="","",COUNTIF($AG$14:AG86,AG86))</f>
        <v/>
      </c>
      <c r="BK86" s="523">
        <f t="shared" ref="BK86" si="167">IF(BJ86=1,BJ86,0)</f>
        <v>0</v>
      </c>
      <c r="BL86" s="523" t="str">
        <f>IF(D86="","",$BP86)</f>
        <v/>
      </c>
      <c r="BM86" s="523" t="str">
        <f>IF(E86="","",$BP86)</f>
        <v/>
      </c>
      <c r="BN86" s="523" t="str">
        <f>IF(G86="","",$BP86)</f>
        <v/>
      </c>
      <c r="BO86" s="524" t="str">
        <f>IFERROR(IF(H86="","",BP86),"")</f>
        <v/>
      </c>
      <c r="BP86" s="523">
        <v>37</v>
      </c>
      <c r="BQ86" s="523">
        <f>IF(C86&gt;0,"",IF(COUNTIF(BL86:BO87,BP86)=4,"",1))</f>
        <v>1</v>
      </c>
      <c r="BT86" s="524" t="str">
        <f>IF(AG86="","",IF(AND(COUNTA(K86:K87)=0,COUNTA(U86:V87)=0),1,""))</f>
        <v/>
      </c>
      <c r="BU86" s="523">
        <f>IF(AND($AG86="",COUNTA(U86)&gt;0),1,0)</f>
        <v>0</v>
      </c>
      <c r="BV86" s="523">
        <f>IF(AND($AG86="",COUNTA(V86)&gt;0),1,0)</f>
        <v>0</v>
      </c>
      <c r="BW86" s="523" t="str">
        <f>D86&amp;"-"&amp;U86</f>
        <v>-</v>
      </c>
      <c r="BX86" s="523" t="str">
        <f>IF(U86="","",COUNTIF($BW$14:BW86,BW86))</f>
        <v/>
      </c>
      <c r="BY86" s="523" t="str">
        <f>D86&amp;"-"&amp;V86</f>
        <v>-</v>
      </c>
      <c r="BZ86" s="523" t="str">
        <f>IF(V86="","",COUNTIF($BY$14:BY86,BY86))</f>
        <v/>
      </c>
      <c r="CA86" s="84" t="str">
        <f>IFERROR(IF(VLOOKUP(K86,種目数エラー用!D:E,2,FALSE)=(VLOOKUP(K87,種目数エラー用!D:E,2,FALSE)),1,""),"")</f>
        <v/>
      </c>
    </row>
    <row r="87" spans="1:79" s="1" customFormat="1" ht="18" customHeight="1" thickBot="1">
      <c r="A87" s="547"/>
      <c r="B87" s="548"/>
      <c r="C87" s="549"/>
      <c r="D87" s="550"/>
      <c r="E87" s="550"/>
      <c r="F87" s="470"/>
      <c r="G87" s="336" t="str">
        <f>IF(C86&gt;0,VLOOKUP(C86,女子登録情報!$A$1:$H$2000,5,0),"")</f>
        <v/>
      </c>
      <c r="H87" s="527"/>
      <c r="I87" s="546"/>
      <c r="J87" s="336" t="s">
        <v>28</v>
      </c>
      <c r="K87" s="337"/>
      <c r="L87" s="284" t="str">
        <f>IF(K87&gt;0,VLOOKUP(K87,女子登録情報!$J$66:$K$86,2,0),"")</f>
        <v/>
      </c>
      <c r="M87" s="336" t="s">
        <v>29</v>
      </c>
      <c r="N87" s="285"/>
      <c r="O87" s="59" t="str">
        <f t="shared" si="95"/>
        <v/>
      </c>
      <c r="P87" s="317" t="str">
        <f t="shared" si="132"/>
        <v/>
      </c>
      <c r="Q87" s="209"/>
      <c r="R87" s="535"/>
      <c r="S87" s="536"/>
      <c r="T87" s="537"/>
      <c r="U87" s="532"/>
      <c r="V87" s="534"/>
      <c r="W87" s="339"/>
      <c r="X87" s="84">
        <f t="shared" si="133"/>
        <v>0</v>
      </c>
      <c r="Z87" s="97">
        <f t="shared" si="134"/>
        <v>0</v>
      </c>
      <c r="AA87" s="523"/>
      <c r="AB87" s="84" t="str">
        <f t="shared" si="135"/>
        <v/>
      </c>
      <c r="AC87" s="84" t="str">
        <f t="shared" si="136"/>
        <v/>
      </c>
      <c r="AD87" s="84" t="str">
        <f t="shared" si="137"/>
        <v/>
      </c>
      <c r="AE87" s="84" t="str">
        <f t="shared" si="138"/>
        <v/>
      </c>
      <c r="AF87" s="100">
        <f t="shared" si="96"/>
        <v>0</v>
      </c>
      <c r="AG87" s="100" t="str">
        <f t="shared" ref="AG87" si="168">AG86</f>
        <v/>
      </c>
      <c r="AH87" s="84" t="str">
        <f t="shared" si="139"/>
        <v/>
      </c>
      <c r="AI87" s="84" t="str">
        <f t="shared" si="140"/>
        <v/>
      </c>
      <c r="AJ87" s="104" t="str">
        <f t="shared" si="141"/>
        <v/>
      </c>
      <c r="AK87" s="93">
        <f t="shared" si="97"/>
        <v>0</v>
      </c>
      <c r="AL87" s="93">
        <f>IFERROR(IF(C87="",0,IF(COUNTIF($C$14:C87,C87)&gt;1,1,0)),"")</f>
        <v>0</v>
      </c>
      <c r="AN87" s="93">
        <f t="shared" si="142"/>
        <v>0</v>
      </c>
      <c r="AO87" s="93" t="str">
        <f t="shared" si="156"/>
        <v>00000</v>
      </c>
      <c r="AP87" s="109" t="str">
        <f t="shared" si="98"/>
        <v>0秒0</v>
      </c>
      <c r="AQ87" s="110">
        <f t="shared" si="143"/>
        <v>0</v>
      </c>
      <c r="AR87" s="110" t="str">
        <f t="shared" si="144"/>
        <v>0</v>
      </c>
      <c r="AS87" s="110" t="str">
        <f t="shared" si="145"/>
        <v>0</v>
      </c>
      <c r="AT87" s="110" t="str">
        <f t="shared" si="146"/>
        <v>0m</v>
      </c>
      <c r="AU87" s="110" t="str">
        <f t="shared" si="147"/>
        <v>点</v>
      </c>
      <c r="AV87" s="93">
        <f t="shared" si="148"/>
        <v>0</v>
      </c>
      <c r="AW87" s="83" t="str">
        <f t="shared" si="149"/>
        <v/>
      </c>
      <c r="AX87" s="93">
        <f t="shared" si="150"/>
        <v>0</v>
      </c>
      <c r="AY87" s="93">
        <f t="shared" si="99"/>
        <v>0</v>
      </c>
      <c r="AZ87" s="93">
        <f t="shared" si="100"/>
        <v>0</v>
      </c>
      <c r="BA87" s="504"/>
      <c r="BB87" s="504"/>
      <c r="BC87" s="520"/>
      <c r="BD87" s="558"/>
      <c r="BE87" s="84" t="str">
        <f t="shared" si="151"/>
        <v/>
      </c>
      <c r="BF87" s="84" t="str">
        <f t="shared" si="152"/>
        <v/>
      </c>
      <c r="BG87" s="84" t="str">
        <f t="shared" si="153"/>
        <v/>
      </c>
      <c r="BH87" s="124" t="str">
        <f>IF(K87="","",COUNTIF($BG$14:BG87,BG87))</f>
        <v/>
      </c>
      <c r="BI87" s="1" t="str">
        <f t="shared" si="101"/>
        <v/>
      </c>
      <c r="BJ87" s="523"/>
      <c r="BK87" s="523"/>
      <c r="BL87" s="523"/>
      <c r="BM87" s="523"/>
      <c r="BN87" s="523"/>
      <c r="BO87" s="525"/>
      <c r="BP87" s="523"/>
      <c r="BQ87" s="523"/>
      <c r="BT87" s="525"/>
      <c r="BU87" s="523"/>
      <c r="BV87" s="523"/>
      <c r="BW87" s="523"/>
      <c r="BX87" s="523"/>
      <c r="BY87" s="523"/>
      <c r="BZ87" s="523"/>
      <c r="CA87" s="84" t="str">
        <f>IFERROR(IF(VLOOKUP(K87,種目数エラー用!D:E,2,FALSE)=(VLOOKUP(K88,種目数エラー用!D:E,2,FALSE)),1,""),"")</f>
        <v/>
      </c>
    </row>
    <row r="88" spans="1:79" s="1" customFormat="1" ht="18" customHeight="1" thickTop="1" thickBot="1">
      <c r="A88" s="538">
        <v>38</v>
      </c>
      <c r="B88" s="540" t="s">
        <v>1176</v>
      </c>
      <c r="C88" s="542"/>
      <c r="D88" s="544" t="str">
        <f>IF(C88&gt;0,VLOOKUP(C88,女子登録情報!$A$1:$H$2000,3,0),"")</f>
        <v/>
      </c>
      <c r="E88" s="544" t="str">
        <f>IF(C88&gt;0,VLOOKUP(C88,女子登録情報!$A$1:$H$2000,4,0),"")</f>
        <v/>
      </c>
      <c r="F88" s="469" t="str">
        <f>IF(C88&gt;0,VLOOKUP(C88,女子登録情報!$A$1:$H$1688,7,0),"")</f>
        <v/>
      </c>
      <c r="G88" s="335" t="str">
        <f>IF(C88&gt;0,VLOOKUP(C88,女子登録情報!$A$1:$H$2000,8,0),"")</f>
        <v/>
      </c>
      <c r="H88" s="526" t="e">
        <f>IF(G89&gt;0,VLOOKUP(G89,女子登録情報!$M$2:$N$49,2,0),"")</f>
        <v>#N/A</v>
      </c>
      <c r="I88" s="526" t="str">
        <f t="shared" ref="I88" si="169">IF(C88&gt;0,TEXT(C88,"100000000"),"000000000")</f>
        <v>000000000</v>
      </c>
      <c r="J88" s="324" t="s">
        <v>24</v>
      </c>
      <c r="K88" s="323"/>
      <c r="L88" s="284" t="str">
        <f>IF(K88&gt;0,VLOOKUP(K88,女子登録情報!$J$66:$K$86,2,0),"")</f>
        <v/>
      </c>
      <c r="M88" s="324" t="s">
        <v>27</v>
      </c>
      <c r="N88" s="275"/>
      <c r="O88" s="59" t="str">
        <f t="shared" si="95"/>
        <v/>
      </c>
      <c r="P88" s="316" t="str">
        <f t="shared" si="132"/>
        <v/>
      </c>
      <c r="Q88" s="209"/>
      <c r="R88" s="528"/>
      <c r="S88" s="529"/>
      <c r="T88" s="530"/>
      <c r="U88" s="531"/>
      <c r="V88" s="533"/>
      <c r="W88" s="339"/>
      <c r="X88" s="84">
        <f t="shared" si="133"/>
        <v>0</v>
      </c>
      <c r="Z88" s="97">
        <f t="shared" si="134"/>
        <v>0</v>
      </c>
      <c r="AA88" s="523" t="str">
        <f>IF(C88="","",C88)</f>
        <v/>
      </c>
      <c r="AB88" s="84" t="str">
        <f t="shared" si="135"/>
        <v/>
      </c>
      <c r="AC88" s="84" t="str">
        <f t="shared" si="136"/>
        <v/>
      </c>
      <c r="AD88" s="84" t="str">
        <f t="shared" si="137"/>
        <v/>
      </c>
      <c r="AE88" s="84" t="str">
        <f t="shared" si="138"/>
        <v/>
      </c>
      <c r="AF88" s="100">
        <f t="shared" si="96"/>
        <v>0</v>
      </c>
      <c r="AG88" s="100" t="str">
        <f>IF(D88="","",D88)</f>
        <v/>
      </c>
      <c r="AH88" s="84" t="str">
        <f t="shared" si="139"/>
        <v/>
      </c>
      <c r="AI88" s="84" t="str">
        <f t="shared" si="140"/>
        <v/>
      </c>
      <c r="AJ88" s="104" t="str">
        <f t="shared" si="141"/>
        <v/>
      </c>
      <c r="AK88" s="93">
        <f t="shared" si="97"/>
        <v>0</v>
      </c>
      <c r="AL88" s="93">
        <f>IFERROR(IF(C88="",0,IF(COUNTIF($C$14:C88,C88)&gt;1,1,0)),"")</f>
        <v>0</v>
      </c>
      <c r="AN88" s="93">
        <f t="shared" si="142"/>
        <v>0</v>
      </c>
      <c r="AO88" s="93" t="str">
        <f t="shared" si="156"/>
        <v>00000</v>
      </c>
      <c r="AP88" s="109" t="str">
        <f t="shared" si="98"/>
        <v>0秒0</v>
      </c>
      <c r="AQ88" s="110">
        <f t="shared" si="143"/>
        <v>0</v>
      </c>
      <c r="AR88" s="110" t="str">
        <f t="shared" si="144"/>
        <v>0</v>
      </c>
      <c r="AS88" s="110" t="str">
        <f t="shared" si="145"/>
        <v>0</v>
      </c>
      <c r="AT88" s="110" t="str">
        <f t="shared" si="146"/>
        <v>0m</v>
      </c>
      <c r="AU88" s="110" t="str">
        <f t="shared" si="147"/>
        <v>点</v>
      </c>
      <c r="AV88" s="93">
        <f t="shared" si="148"/>
        <v>0</v>
      </c>
      <c r="AW88" s="83" t="str">
        <f t="shared" si="149"/>
        <v/>
      </c>
      <c r="AX88" s="93">
        <f t="shared" si="150"/>
        <v>0</v>
      </c>
      <c r="AY88" s="93">
        <f t="shared" si="99"/>
        <v>0</v>
      </c>
      <c r="AZ88" s="93">
        <f t="shared" si="100"/>
        <v>0</v>
      </c>
      <c r="BA88" s="503">
        <f>IF(U88="",0,COUNTA($U$14:U89))</f>
        <v>0</v>
      </c>
      <c r="BB88" s="503">
        <f>IF(V88="",0,COUNTA($V$14:V89))</f>
        <v>0</v>
      </c>
      <c r="BC88" s="519" t="e">
        <f>IF(OR($L88="20200",$L89="20200",#REF!="20200"),COUNTIF($L$14:L89,"20200"),0)</f>
        <v>#REF!</v>
      </c>
      <c r="BD88" s="557" t="e">
        <f>IF($BC88=0,0,INDEX($N88:$N89,MATCH("20200",$L88:$L89,0),1))</f>
        <v>#REF!</v>
      </c>
      <c r="BE88" s="84" t="str">
        <f t="shared" si="151"/>
        <v/>
      </c>
      <c r="BF88" s="84" t="str">
        <f t="shared" si="152"/>
        <v/>
      </c>
      <c r="BG88" s="84" t="str">
        <f t="shared" si="153"/>
        <v/>
      </c>
      <c r="BH88" s="124" t="str">
        <f>IF(K88="","",COUNTIF($BG$14:BG88,BG88))</f>
        <v/>
      </c>
      <c r="BI88" s="1" t="str">
        <f t="shared" si="101"/>
        <v/>
      </c>
      <c r="BJ88" s="523" t="str">
        <f>IF(D88="","",COUNTIF($AG$14:AG88,AG88))</f>
        <v/>
      </c>
      <c r="BK88" s="523">
        <f t="shared" ref="BK88" si="170">IF(BJ88=1,BJ88,0)</f>
        <v>0</v>
      </c>
      <c r="BL88" s="523" t="str">
        <f>IF(D88="","",$BP88)</f>
        <v/>
      </c>
      <c r="BM88" s="523" t="str">
        <f>IF(E88="","",$BP88)</f>
        <v/>
      </c>
      <c r="BN88" s="523" t="str">
        <f>IF(G88="","",$BP88)</f>
        <v/>
      </c>
      <c r="BO88" s="524" t="str">
        <f>IFERROR(IF(H88="","",BP88),"")</f>
        <v/>
      </c>
      <c r="BP88" s="523">
        <v>38</v>
      </c>
      <c r="BQ88" s="523">
        <f>IF(C88&gt;0,"",IF(COUNTIF(BL88:BO89,BP88)=4,"",1))</f>
        <v>1</v>
      </c>
      <c r="BT88" s="524" t="str">
        <f>IF(AG88="","",IF(AND(COUNTA(K88:K89)=0,COUNTA(U88:V89)=0),1,""))</f>
        <v/>
      </c>
      <c r="BU88" s="523">
        <f>IF(AND($AG88="",COUNTA(U88)&gt;0),1,0)</f>
        <v>0</v>
      </c>
      <c r="BV88" s="523">
        <f>IF(AND($AG88="",COUNTA(V88)&gt;0),1,0)</f>
        <v>0</v>
      </c>
      <c r="BW88" s="523" t="str">
        <f>D88&amp;"-"&amp;U88</f>
        <v>-</v>
      </c>
      <c r="BX88" s="523" t="str">
        <f>IF(U88="","",COUNTIF($BW$14:BW88,BW88))</f>
        <v/>
      </c>
      <c r="BY88" s="523" t="str">
        <f>D88&amp;"-"&amp;V88</f>
        <v>-</v>
      </c>
      <c r="BZ88" s="523" t="str">
        <f>IF(V88="","",COUNTIF($BY$14:BY88,BY88))</f>
        <v/>
      </c>
      <c r="CA88" s="84" t="str">
        <f>IFERROR(IF(VLOOKUP(K88,種目数エラー用!D:E,2,FALSE)=(VLOOKUP(K89,種目数エラー用!D:E,2,FALSE)),1,""),"")</f>
        <v/>
      </c>
    </row>
    <row r="89" spans="1:79" s="1" customFormat="1" ht="18" customHeight="1" thickBot="1">
      <c r="A89" s="547"/>
      <c r="B89" s="548"/>
      <c r="C89" s="549"/>
      <c r="D89" s="550"/>
      <c r="E89" s="550"/>
      <c r="F89" s="470"/>
      <c r="G89" s="336" t="str">
        <f>IF(C88&gt;0,VLOOKUP(C88,女子登録情報!$A$1:$H$2000,5,0),"")</f>
        <v/>
      </c>
      <c r="H89" s="527"/>
      <c r="I89" s="546"/>
      <c r="J89" s="336" t="s">
        <v>28</v>
      </c>
      <c r="K89" s="337"/>
      <c r="L89" s="284" t="str">
        <f>IF(K89&gt;0,VLOOKUP(K89,女子登録情報!$J$66:$K$86,2,0),"")</f>
        <v/>
      </c>
      <c r="M89" s="336" t="s">
        <v>29</v>
      </c>
      <c r="N89" s="285"/>
      <c r="O89" s="59" t="str">
        <f t="shared" si="95"/>
        <v/>
      </c>
      <c r="P89" s="317" t="str">
        <f t="shared" si="132"/>
        <v/>
      </c>
      <c r="Q89" s="209"/>
      <c r="R89" s="535"/>
      <c r="S89" s="536"/>
      <c r="T89" s="537"/>
      <c r="U89" s="532"/>
      <c r="V89" s="534"/>
      <c r="W89" s="339"/>
      <c r="X89" s="84">
        <f t="shared" si="133"/>
        <v>0</v>
      </c>
      <c r="Z89" s="97">
        <f t="shared" si="134"/>
        <v>0</v>
      </c>
      <c r="AA89" s="523"/>
      <c r="AB89" s="84" t="str">
        <f t="shared" si="135"/>
        <v/>
      </c>
      <c r="AC89" s="84" t="str">
        <f t="shared" si="136"/>
        <v/>
      </c>
      <c r="AD89" s="84" t="str">
        <f t="shared" si="137"/>
        <v/>
      </c>
      <c r="AE89" s="84" t="str">
        <f t="shared" si="138"/>
        <v/>
      </c>
      <c r="AF89" s="100">
        <f t="shared" si="96"/>
        <v>0</v>
      </c>
      <c r="AG89" s="100" t="str">
        <f t="shared" ref="AG89" si="171">AG88</f>
        <v/>
      </c>
      <c r="AH89" s="84" t="str">
        <f t="shared" si="139"/>
        <v/>
      </c>
      <c r="AI89" s="84" t="str">
        <f t="shared" si="140"/>
        <v/>
      </c>
      <c r="AJ89" s="104" t="str">
        <f t="shared" si="141"/>
        <v/>
      </c>
      <c r="AK89" s="93">
        <f t="shared" si="97"/>
        <v>0</v>
      </c>
      <c r="AL89" s="93">
        <f>IFERROR(IF(C89="",0,IF(COUNTIF($C$14:C89,C89)&gt;1,1,0)),"")</f>
        <v>0</v>
      </c>
      <c r="AN89" s="93">
        <f t="shared" si="142"/>
        <v>0</v>
      </c>
      <c r="AO89" s="93" t="str">
        <f t="shared" si="156"/>
        <v>00000</v>
      </c>
      <c r="AP89" s="109" t="str">
        <f t="shared" si="98"/>
        <v>0秒0</v>
      </c>
      <c r="AQ89" s="110">
        <f t="shared" si="143"/>
        <v>0</v>
      </c>
      <c r="AR89" s="110" t="str">
        <f t="shared" si="144"/>
        <v>0</v>
      </c>
      <c r="AS89" s="110" t="str">
        <f t="shared" si="145"/>
        <v>0</v>
      </c>
      <c r="AT89" s="110" t="str">
        <f t="shared" si="146"/>
        <v>0m</v>
      </c>
      <c r="AU89" s="110" t="str">
        <f t="shared" si="147"/>
        <v>点</v>
      </c>
      <c r="AV89" s="93">
        <f t="shared" si="148"/>
        <v>0</v>
      </c>
      <c r="AW89" s="83" t="str">
        <f t="shared" si="149"/>
        <v/>
      </c>
      <c r="AX89" s="93">
        <f t="shared" si="150"/>
        <v>0</v>
      </c>
      <c r="AY89" s="93">
        <f t="shared" si="99"/>
        <v>0</v>
      </c>
      <c r="AZ89" s="93">
        <f t="shared" si="100"/>
        <v>0</v>
      </c>
      <c r="BA89" s="504"/>
      <c r="BB89" s="504"/>
      <c r="BC89" s="520"/>
      <c r="BD89" s="558"/>
      <c r="BE89" s="84" t="str">
        <f t="shared" si="151"/>
        <v/>
      </c>
      <c r="BF89" s="84" t="str">
        <f t="shared" si="152"/>
        <v/>
      </c>
      <c r="BG89" s="84" t="str">
        <f t="shared" si="153"/>
        <v/>
      </c>
      <c r="BH89" s="124" t="str">
        <f>IF(K89="","",COUNTIF($BG$14:BG89,BG89))</f>
        <v/>
      </c>
      <c r="BI89" s="1" t="str">
        <f t="shared" si="101"/>
        <v/>
      </c>
      <c r="BJ89" s="523"/>
      <c r="BK89" s="523"/>
      <c r="BL89" s="523"/>
      <c r="BM89" s="523"/>
      <c r="BN89" s="523"/>
      <c r="BO89" s="525"/>
      <c r="BP89" s="523"/>
      <c r="BQ89" s="523"/>
      <c r="BT89" s="525"/>
      <c r="BU89" s="523"/>
      <c r="BV89" s="523"/>
      <c r="BW89" s="523"/>
      <c r="BX89" s="523"/>
      <c r="BY89" s="523"/>
      <c r="BZ89" s="523"/>
      <c r="CA89" s="84" t="str">
        <f>IFERROR(IF(VLOOKUP(K89,種目数エラー用!D:E,2,FALSE)=(VLOOKUP(K90,種目数エラー用!D:E,2,FALSE)),1,""),"")</f>
        <v/>
      </c>
    </row>
    <row r="90" spans="1:79" s="1" customFormat="1" ht="18" customHeight="1" thickTop="1" thickBot="1">
      <c r="A90" s="538">
        <v>39</v>
      </c>
      <c r="B90" s="540" t="s">
        <v>1176</v>
      </c>
      <c r="C90" s="542"/>
      <c r="D90" s="544" t="str">
        <f>IF(C90&gt;0,VLOOKUP(C90,女子登録情報!$A$1:$H$2000,3,0),"")</f>
        <v/>
      </c>
      <c r="E90" s="544" t="str">
        <f>IF(C90&gt;0,VLOOKUP(C90,女子登録情報!$A$1:$H$2000,4,0),"")</f>
        <v/>
      </c>
      <c r="F90" s="469" t="str">
        <f>IF(C90&gt;0,VLOOKUP(C90,女子登録情報!$A$1:$H$1688,7,0),"")</f>
        <v/>
      </c>
      <c r="G90" s="335" t="str">
        <f>IF(C90&gt;0,VLOOKUP(C90,女子登録情報!$A$1:$H$2000,8,0),"")</f>
        <v/>
      </c>
      <c r="H90" s="526" t="e">
        <f>IF(G91&gt;0,VLOOKUP(G91,女子登録情報!$M$2:$N$49,2,0),"")</f>
        <v>#N/A</v>
      </c>
      <c r="I90" s="526" t="str">
        <f t="shared" ref="I90" si="172">IF(C90&gt;0,TEXT(C90,"100000000"),"000000000")</f>
        <v>000000000</v>
      </c>
      <c r="J90" s="324" t="s">
        <v>24</v>
      </c>
      <c r="K90" s="323"/>
      <c r="L90" s="284" t="str">
        <f>IF(K90&gt;0,VLOOKUP(K90,女子登録情報!$J$66:$K$86,2,0),"")</f>
        <v/>
      </c>
      <c r="M90" s="324" t="s">
        <v>27</v>
      </c>
      <c r="N90" s="275"/>
      <c r="O90" s="59" t="str">
        <f t="shared" si="95"/>
        <v/>
      </c>
      <c r="P90" s="316" t="str">
        <f t="shared" si="132"/>
        <v/>
      </c>
      <c r="Q90" s="209"/>
      <c r="R90" s="528"/>
      <c r="S90" s="529"/>
      <c r="T90" s="530"/>
      <c r="U90" s="531"/>
      <c r="V90" s="533"/>
      <c r="W90" s="339"/>
      <c r="X90" s="84">
        <f t="shared" si="133"/>
        <v>0</v>
      </c>
      <c r="Z90" s="97">
        <f t="shared" si="134"/>
        <v>0</v>
      </c>
      <c r="AA90" s="523" t="str">
        <f>IF(C90="","",C90)</f>
        <v/>
      </c>
      <c r="AB90" s="84" t="str">
        <f t="shared" si="135"/>
        <v/>
      </c>
      <c r="AC90" s="84" t="str">
        <f t="shared" si="136"/>
        <v/>
      </c>
      <c r="AD90" s="84" t="str">
        <f t="shared" si="137"/>
        <v/>
      </c>
      <c r="AE90" s="84" t="str">
        <f t="shared" si="138"/>
        <v/>
      </c>
      <c r="AF90" s="100">
        <f t="shared" si="96"/>
        <v>0</v>
      </c>
      <c r="AG90" s="100" t="str">
        <f>IF(D90="","",D90)</f>
        <v/>
      </c>
      <c r="AH90" s="84" t="str">
        <f t="shared" si="139"/>
        <v/>
      </c>
      <c r="AI90" s="84" t="str">
        <f t="shared" si="140"/>
        <v/>
      </c>
      <c r="AJ90" s="104" t="str">
        <f t="shared" si="141"/>
        <v/>
      </c>
      <c r="AK90" s="93">
        <f t="shared" si="97"/>
        <v>0</v>
      </c>
      <c r="AL90" s="93">
        <f>IFERROR(IF(C90="",0,IF(COUNTIF($C$14:C90,C90)&gt;1,1,0)),"")</f>
        <v>0</v>
      </c>
      <c r="AN90" s="93">
        <f t="shared" si="142"/>
        <v>0</v>
      </c>
      <c r="AO90" s="93" t="str">
        <f t="shared" si="156"/>
        <v>00000</v>
      </c>
      <c r="AP90" s="109" t="str">
        <f t="shared" si="98"/>
        <v>0秒0</v>
      </c>
      <c r="AQ90" s="110">
        <f t="shared" si="143"/>
        <v>0</v>
      </c>
      <c r="AR90" s="110" t="str">
        <f t="shared" si="144"/>
        <v>0</v>
      </c>
      <c r="AS90" s="110" t="str">
        <f t="shared" si="145"/>
        <v>0</v>
      </c>
      <c r="AT90" s="110" t="str">
        <f t="shared" si="146"/>
        <v>0m</v>
      </c>
      <c r="AU90" s="110" t="str">
        <f t="shared" si="147"/>
        <v>点</v>
      </c>
      <c r="AV90" s="93">
        <f t="shared" si="148"/>
        <v>0</v>
      </c>
      <c r="AW90" s="83" t="str">
        <f t="shared" si="149"/>
        <v/>
      </c>
      <c r="AX90" s="93">
        <f t="shared" si="150"/>
        <v>0</v>
      </c>
      <c r="AY90" s="93">
        <f t="shared" si="99"/>
        <v>0</v>
      </c>
      <c r="AZ90" s="93">
        <f t="shared" si="100"/>
        <v>0</v>
      </c>
      <c r="BA90" s="503">
        <f>IF(U90="",0,COUNTA($U$14:U91))</f>
        <v>0</v>
      </c>
      <c r="BB90" s="503">
        <f>IF(V90="",0,COUNTA($V$14:V91))</f>
        <v>0</v>
      </c>
      <c r="BC90" s="519" t="e">
        <f>IF(OR($L90="20200",$L91="20200",#REF!="20200"),COUNTIF($L$14:L91,"20200"),0)</f>
        <v>#REF!</v>
      </c>
      <c r="BD90" s="557" t="e">
        <f>IF($BC90=0,0,INDEX($N90:$N91,MATCH("20200",$L90:$L91,0),1))</f>
        <v>#REF!</v>
      </c>
      <c r="BE90" s="84" t="str">
        <f t="shared" si="151"/>
        <v/>
      </c>
      <c r="BF90" s="84" t="str">
        <f t="shared" si="152"/>
        <v/>
      </c>
      <c r="BG90" s="84" t="str">
        <f t="shared" si="153"/>
        <v/>
      </c>
      <c r="BH90" s="124" t="str">
        <f>IF(K90="","",COUNTIF($BG$14:BG90,BG90))</f>
        <v/>
      </c>
      <c r="BI90" s="1" t="str">
        <f t="shared" si="101"/>
        <v/>
      </c>
      <c r="BJ90" s="523" t="str">
        <f>IF(D90="","",COUNTIF($AG$14:AG90,AG90))</f>
        <v/>
      </c>
      <c r="BK90" s="523">
        <f t="shared" ref="BK90" si="173">IF(BJ90=1,BJ90,0)</f>
        <v>0</v>
      </c>
      <c r="BL90" s="523" t="str">
        <f>IF(D90="","",$BP90)</f>
        <v/>
      </c>
      <c r="BM90" s="523" t="str">
        <f>IF(E90="","",$BP90)</f>
        <v/>
      </c>
      <c r="BN90" s="523" t="str">
        <f>IF(G90="","",$BP90)</f>
        <v/>
      </c>
      <c r="BO90" s="524" t="str">
        <f>IFERROR(IF(H90="","",BP90),"")</f>
        <v/>
      </c>
      <c r="BP90" s="523">
        <v>39</v>
      </c>
      <c r="BQ90" s="523">
        <f>IF(C90&gt;0,"",IF(COUNTIF(BL90:BO91,BP90)=4,"",1))</f>
        <v>1</v>
      </c>
      <c r="BT90" s="524" t="str">
        <f>IF(AG90="","",IF(AND(COUNTA(K90:K91)=0,COUNTA(U90:V91)=0),1,""))</f>
        <v/>
      </c>
      <c r="BU90" s="523">
        <f>IF(AND($AG90="",COUNTA(U90)&gt;0),1,0)</f>
        <v>0</v>
      </c>
      <c r="BV90" s="523">
        <f>IF(AND($AG90="",COUNTA(V90)&gt;0),1,0)</f>
        <v>0</v>
      </c>
      <c r="BW90" s="523" t="str">
        <f>D90&amp;"-"&amp;U90</f>
        <v>-</v>
      </c>
      <c r="BX90" s="523" t="str">
        <f>IF(U90="","",COUNTIF($BW$14:BW90,BW90))</f>
        <v/>
      </c>
      <c r="BY90" s="523" t="str">
        <f>D90&amp;"-"&amp;V90</f>
        <v>-</v>
      </c>
      <c r="BZ90" s="523" t="str">
        <f>IF(V90="","",COUNTIF($BY$14:BY90,BY90))</f>
        <v/>
      </c>
      <c r="CA90" s="84" t="str">
        <f>IFERROR(IF(VLOOKUP(K90,種目数エラー用!D:E,2,FALSE)=(VLOOKUP(K91,種目数エラー用!D:E,2,FALSE)),1,""),"")</f>
        <v/>
      </c>
    </row>
    <row r="91" spans="1:79" s="1" customFormat="1" ht="18" customHeight="1" thickBot="1">
      <c r="A91" s="547"/>
      <c r="B91" s="548"/>
      <c r="C91" s="549"/>
      <c r="D91" s="550"/>
      <c r="E91" s="550"/>
      <c r="F91" s="470"/>
      <c r="G91" s="336" t="str">
        <f>IF(C90&gt;0,VLOOKUP(C90,女子登録情報!$A$1:$H$2000,5,0),"")</f>
        <v/>
      </c>
      <c r="H91" s="527"/>
      <c r="I91" s="546"/>
      <c r="J91" s="336" t="s">
        <v>28</v>
      </c>
      <c r="K91" s="337"/>
      <c r="L91" s="284" t="str">
        <f>IF(K91&gt;0,VLOOKUP(K91,女子登録情報!$J$66:$K$86,2,0),"")</f>
        <v/>
      </c>
      <c r="M91" s="336" t="s">
        <v>29</v>
      </c>
      <c r="N91" s="285"/>
      <c r="O91" s="59" t="str">
        <f t="shared" si="95"/>
        <v/>
      </c>
      <c r="P91" s="317" t="str">
        <f t="shared" si="132"/>
        <v/>
      </c>
      <c r="Q91" s="209"/>
      <c r="R91" s="535"/>
      <c r="S91" s="536"/>
      <c r="T91" s="537"/>
      <c r="U91" s="532"/>
      <c r="V91" s="534"/>
      <c r="W91" s="339"/>
      <c r="X91" s="84">
        <f t="shared" si="133"/>
        <v>0</v>
      </c>
      <c r="Z91" s="97">
        <f t="shared" si="134"/>
        <v>0</v>
      </c>
      <c r="AA91" s="523"/>
      <c r="AB91" s="84" t="str">
        <f t="shared" si="135"/>
        <v/>
      </c>
      <c r="AC91" s="84" t="str">
        <f t="shared" si="136"/>
        <v/>
      </c>
      <c r="AD91" s="84" t="str">
        <f t="shared" si="137"/>
        <v/>
      </c>
      <c r="AE91" s="84" t="str">
        <f t="shared" si="138"/>
        <v/>
      </c>
      <c r="AF91" s="100">
        <f t="shared" si="96"/>
        <v>0</v>
      </c>
      <c r="AG91" s="100" t="str">
        <f t="shared" ref="AG91" si="174">AG90</f>
        <v/>
      </c>
      <c r="AH91" s="84" t="str">
        <f t="shared" si="139"/>
        <v/>
      </c>
      <c r="AI91" s="84" t="str">
        <f t="shared" si="140"/>
        <v/>
      </c>
      <c r="AJ91" s="104" t="str">
        <f t="shared" si="141"/>
        <v/>
      </c>
      <c r="AK91" s="93">
        <f t="shared" si="97"/>
        <v>0</v>
      </c>
      <c r="AL91" s="93">
        <f>IFERROR(IF(C91="",0,IF(COUNTIF($C$14:C91,C91)&gt;1,1,0)),"")</f>
        <v>0</v>
      </c>
      <c r="AN91" s="93">
        <f t="shared" si="142"/>
        <v>0</v>
      </c>
      <c r="AO91" s="93" t="str">
        <f t="shared" si="156"/>
        <v>00000</v>
      </c>
      <c r="AP91" s="109" t="str">
        <f t="shared" si="98"/>
        <v>0秒0</v>
      </c>
      <c r="AQ91" s="110">
        <f t="shared" si="143"/>
        <v>0</v>
      </c>
      <c r="AR91" s="110" t="str">
        <f t="shared" si="144"/>
        <v>0</v>
      </c>
      <c r="AS91" s="110" t="str">
        <f t="shared" si="145"/>
        <v>0</v>
      </c>
      <c r="AT91" s="110" t="str">
        <f t="shared" si="146"/>
        <v>0m</v>
      </c>
      <c r="AU91" s="110" t="str">
        <f t="shared" si="147"/>
        <v>点</v>
      </c>
      <c r="AV91" s="93">
        <f t="shared" si="148"/>
        <v>0</v>
      </c>
      <c r="AW91" s="83" t="str">
        <f t="shared" si="149"/>
        <v/>
      </c>
      <c r="AX91" s="93">
        <f t="shared" si="150"/>
        <v>0</v>
      </c>
      <c r="AY91" s="93">
        <f t="shared" si="99"/>
        <v>0</v>
      </c>
      <c r="AZ91" s="93">
        <f t="shared" si="100"/>
        <v>0</v>
      </c>
      <c r="BA91" s="504"/>
      <c r="BB91" s="504"/>
      <c r="BC91" s="520"/>
      <c r="BD91" s="558"/>
      <c r="BE91" s="84" t="str">
        <f t="shared" si="151"/>
        <v/>
      </c>
      <c r="BF91" s="84" t="str">
        <f t="shared" si="152"/>
        <v/>
      </c>
      <c r="BG91" s="84" t="str">
        <f t="shared" si="153"/>
        <v/>
      </c>
      <c r="BH91" s="124" t="str">
        <f>IF(K91="","",COUNTIF($BG$14:BG91,BG91))</f>
        <v/>
      </c>
      <c r="BI91" s="1" t="str">
        <f t="shared" si="101"/>
        <v/>
      </c>
      <c r="BJ91" s="523"/>
      <c r="BK91" s="523"/>
      <c r="BL91" s="523"/>
      <c r="BM91" s="523"/>
      <c r="BN91" s="523"/>
      <c r="BO91" s="525"/>
      <c r="BP91" s="523"/>
      <c r="BQ91" s="523"/>
      <c r="BT91" s="525"/>
      <c r="BU91" s="523"/>
      <c r="BV91" s="523"/>
      <c r="BW91" s="523"/>
      <c r="BX91" s="523"/>
      <c r="BY91" s="523"/>
      <c r="BZ91" s="523"/>
      <c r="CA91" s="84" t="str">
        <f>IFERROR(IF(VLOOKUP(K91,種目数エラー用!D:E,2,FALSE)=(VLOOKUP(K92,種目数エラー用!D:E,2,FALSE)),1,""),"")</f>
        <v/>
      </c>
    </row>
    <row r="92" spans="1:79" s="1" customFormat="1" ht="18" customHeight="1" thickTop="1" thickBot="1">
      <c r="A92" s="538">
        <v>40</v>
      </c>
      <c r="B92" s="540" t="s">
        <v>1176</v>
      </c>
      <c r="C92" s="542"/>
      <c r="D92" s="544" t="str">
        <f>IF(C92&gt;0,VLOOKUP(C92,女子登録情報!$A$1:$H$2000,3,0),"")</f>
        <v/>
      </c>
      <c r="E92" s="544" t="str">
        <f>IF(C92&gt;0,VLOOKUP(C92,女子登録情報!$A$1:$H$2000,4,0),"")</f>
        <v/>
      </c>
      <c r="F92" s="469" t="str">
        <f>IF(C92&gt;0,VLOOKUP(C92,女子登録情報!$A$1:$H$1688,7,0),"")</f>
        <v/>
      </c>
      <c r="G92" s="335" t="str">
        <f>IF(C92&gt;0,VLOOKUP(C92,女子登録情報!$A$1:$H$2000,8,0),"")</f>
        <v/>
      </c>
      <c r="H92" s="526" t="e">
        <f>IF(G93&gt;0,VLOOKUP(G93,女子登録情報!$M$2:$N$49,2,0),"")</f>
        <v>#N/A</v>
      </c>
      <c r="I92" s="526" t="str">
        <f t="shared" ref="I92" si="175">IF(C92&gt;0,TEXT(C92,"100000000"),"000000000")</f>
        <v>000000000</v>
      </c>
      <c r="J92" s="324" t="s">
        <v>24</v>
      </c>
      <c r="K92" s="323"/>
      <c r="L92" s="284" t="str">
        <f>IF(K92&gt;0,VLOOKUP(K92,女子登録情報!$J$66:$K$86,2,0),"")</f>
        <v/>
      </c>
      <c r="M92" s="324" t="s">
        <v>27</v>
      </c>
      <c r="N92" s="275"/>
      <c r="O92" s="59" t="str">
        <f t="shared" si="95"/>
        <v/>
      </c>
      <c r="P92" s="316" t="str">
        <f t="shared" si="132"/>
        <v/>
      </c>
      <c r="Q92" s="209"/>
      <c r="R92" s="528"/>
      <c r="S92" s="529"/>
      <c r="T92" s="530"/>
      <c r="U92" s="531"/>
      <c r="V92" s="533"/>
      <c r="W92" s="339"/>
      <c r="X92" s="84">
        <f t="shared" si="133"/>
        <v>0</v>
      </c>
      <c r="Z92" s="97">
        <f t="shared" si="134"/>
        <v>0</v>
      </c>
      <c r="AA92" s="523" t="str">
        <f>IF(C92="","",C92)</f>
        <v/>
      </c>
      <c r="AB92" s="84" t="str">
        <f t="shared" si="135"/>
        <v/>
      </c>
      <c r="AC92" s="84" t="str">
        <f t="shared" si="136"/>
        <v/>
      </c>
      <c r="AD92" s="84" t="str">
        <f t="shared" si="137"/>
        <v/>
      </c>
      <c r="AE92" s="84" t="str">
        <f t="shared" si="138"/>
        <v/>
      </c>
      <c r="AF92" s="100">
        <f t="shared" si="96"/>
        <v>0</v>
      </c>
      <c r="AG92" s="100" t="str">
        <f>IF(D92="","",D92)</f>
        <v/>
      </c>
      <c r="AH92" s="84" t="str">
        <f t="shared" si="139"/>
        <v/>
      </c>
      <c r="AI92" s="84" t="str">
        <f t="shared" si="140"/>
        <v/>
      </c>
      <c r="AJ92" s="104" t="str">
        <f t="shared" si="141"/>
        <v/>
      </c>
      <c r="AK92" s="93">
        <f t="shared" si="97"/>
        <v>0</v>
      </c>
      <c r="AL92" s="93">
        <f>IFERROR(IF(C92="",0,IF(COUNTIF($C$14:C92,C92)&gt;1,1,0)),"")</f>
        <v>0</v>
      </c>
      <c r="AN92" s="93">
        <f t="shared" si="142"/>
        <v>0</v>
      </c>
      <c r="AO92" s="93" t="str">
        <f t="shared" si="156"/>
        <v>00000</v>
      </c>
      <c r="AP92" s="109" t="str">
        <f t="shared" si="98"/>
        <v>0秒0</v>
      </c>
      <c r="AQ92" s="110">
        <f t="shared" si="143"/>
        <v>0</v>
      </c>
      <c r="AR92" s="110" t="str">
        <f t="shared" si="144"/>
        <v>0</v>
      </c>
      <c r="AS92" s="110" t="str">
        <f t="shared" si="145"/>
        <v>0</v>
      </c>
      <c r="AT92" s="110" t="str">
        <f t="shared" si="146"/>
        <v>0m</v>
      </c>
      <c r="AU92" s="110" t="str">
        <f t="shared" si="147"/>
        <v>点</v>
      </c>
      <c r="AV92" s="93">
        <f t="shared" si="148"/>
        <v>0</v>
      </c>
      <c r="AW92" s="83" t="str">
        <f t="shared" si="149"/>
        <v/>
      </c>
      <c r="AX92" s="93">
        <f t="shared" si="150"/>
        <v>0</v>
      </c>
      <c r="AY92" s="93">
        <f t="shared" si="99"/>
        <v>0</v>
      </c>
      <c r="AZ92" s="93">
        <f t="shared" si="100"/>
        <v>0</v>
      </c>
      <c r="BA92" s="503">
        <f>IF(U92="",0,COUNTA($U$14:U93))</f>
        <v>0</v>
      </c>
      <c r="BB92" s="503">
        <f>IF(V92="",0,COUNTA($V$14:V93))</f>
        <v>0</v>
      </c>
      <c r="BC92" s="519" t="e">
        <f>IF(OR($L92="20200",$L93="20200",#REF!="20200"),COUNTIF($L$14:L93,"20200"),0)</f>
        <v>#REF!</v>
      </c>
      <c r="BD92" s="557" t="e">
        <f>IF($BC92=0,0,INDEX($N92:$N93,MATCH("20200",$L92:$L93,0),1))</f>
        <v>#REF!</v>
      </c>
      <c r="BE92" s="84" t="str">
        <f t="shared" si="151"/>
        <v/>
      </c>
      <c r="BF92" s="84" t="str">
        <f t="shared" si="152"/>
        <v/>
      </c>
      <c r="BG92" s="84" t="str">
        <f t="shared" si="153"/>
        <v/>
      </c>
      <c r="BH92" s="124" t="str">
        <f>IF(K92="","",COUNTIF($BG$14:BG92,BG92))</f>
        <v/>
      </c>
      <c r="BI92" s="1" t="str">
        <f t="shared" si="101"/>
        <v/>
      </c>
      <c r="BJ92" s="523" t="str">
        <f>IF(D92="","",COUNTIF($AG$14:AG92,AG92))</f>
        <v/>
      </c>
      <c r="BK92" s="523">
        <f t="shared" ref="BK92" si="176">IF(BJ92=1,BJ92,0)</f>
        <v>0</v>
      </c>
      <c r="BL92" s="523" t="str">
        <f>IF(D92="","",$BP92)</f>
        <v/>
      </c>
      <c r="BM92" s="523" t="str">
        <f>IF(E92="","",$BP92)</f>
        <v/>
      </c>
      <c r="BN92" s="523" t="str">
        <f>IF(G92="","",$BP92)</f>
        <v/>
      </c>
      <c r="BO92" s="524" t="str">
        <f>IFERROR(IF(H92="","",BP92),"")</f>
        <v/>
      </c>
      <c r="BP92" s="523">
        <v>40</v>
      </c>
      <c r="BQ92" s="523">
        <f>IF(C92&gt;0,"",IF(COUNTIF(BL92:BO93,BP92)=4,"",1))</f>
        <v>1</v>
      </c>
      <c r="BT92" s="524" t="str">
        <f>IF(AG92="","",IF(AND(COUNTA(K92:K93)=0,COUNTA(U92:V93)=0),1,""))</f>
        <v/>
      </c>
      <c r="BU92" s="523">
        <f>IF(AND($AG92="",COUNTA(U92)&gt;0),1,0)</f>
        <v>0</v>
      </c>
      <c r="BV92" s="523">
        <f>IF(AND($AG92="",COUNTA(V92)&gt;0),1,0)</f>
        <v>0</v>
      </c>
      <c r="BW92" s="523" t="str">
        <f>D92&amp;"-"&amp;U92</f>
        <v>-</v>
      </c>
      <c r="BX92" s="523" t="str">
        <f>IF(U92="","",COUNTIF($BW$14:BW92,BW92))</f>
        <v/>
      </c>
      <c r="BY92" s="523" t="str">
        <f>D92&amp;"-"&amp;V92</f>
        <v>-</v>
      </c>
      <c r="BZ92" s="523" t="str">
        <f>IF(V92="","",COUNTIF($BY$14:BY92,BY92))</f>
        <v/>
      </c>
      <c r="CA92" s="84" t="str">
        <f>IFERROR(IF(VLOOKUP(K92,種目数エラー用!D:E,2,FALSE)=(VLOOKUP(K93,種目数エラー用!D:E,2,FALSE)),1,""),"")</f>
        <v/>
      </c>
    </row>
    <row r="93" spans="1:79" s="1" customFormat="1" ht="18" customHeight="1" thickBot="1">
      <c r="A93" s="547"/>
      <c r="B93" s="548"/>
      <c r="C93" s="549"/>
      <c r="D93" s="550"/>
      <c r="E93" s="550"/>
      <c r="F93" s="470"/>
      <c r="G93" s="336" t="str">
        <f>IF(C92&gt;0,VLOOKUP(C92,女子登録情報!$A$1:$H$2000,5,0),"")</f>
        <v/>
      </c>
      <c r="H93" s="527"/>
      <c r="I93" s="546"/>
      <c r="J93" s="336" t="s">
        <v>28</v>
      </c>
      <c r="K93" s="337"/>
      <c r="L93" s="284" t="str">
        <f>IF(K93&gt;0,VLOOKUP(K93,女子登録情報!$J$66:$K$86,2,0),"")</f>
        <v/>
      </c>
      <c r="M93" s="336" t="s">
        <v>29</v>
      </c>
      <c r="N93" s="285"/>
      <c r="O93" s="59" t="str">
        <f t="shared" si="95"/>
        <v/>
      </c>
      <c r="P93" s="317" t="str">
        <f t="shared" si="132"/>
        <v/>
      </c>
      <c r="Q93" s="209"/>
      <c r="R93" s="535"/>
      <c r="S93" s="536"/>
      <c r="T93" s="537"/>
      <c r="U93" s="532"/>
      <c r="V93" s="534"/>
      <c r="W93" s="339"/>
      <c r="X93" s="84">
        <f t="shared" si="133"/>
        <v>0</v>
      </c>
      <c r="Z93" s="97">
        <f t="shared" si="134"/>
        <v>0</v>
      </c>
      <c r="AA93" s="523"/>
      <c r="AB93" s="84" t="str">
        <f t="shared" si="135"/>
        <v/>
      </c>
      <c r="AC93" s="84" t="str">
        <f t="shared" si="136"/>
        <v/>
      </c>
      <c r="AD93" s="84" t="str">
        <f t="shared" si="137"/>
        <v/>
      </c>
      <c r="AE93" s="84" t="str">
        <f t="shared" si="138"/>
        <v/>
      </c>
      <c r="AF93" s="100">
        <f t="shared" si="96"/>
        <v>0</v>
      </c>
      <c r="AG93" s="100" t="str">
        <f t="shared" ref="AG93" si="177">AG92</f>
        <v/>
      </c>
      <c r="AH93" s="84" t="str">
        <f t="shared" si="139"/>
        <v/>
      </c>
      <c r="AI93" s="84" t="str">
        <f t="shared" si="140"/>
        <v/>
      </c>
      <c r="AJ93" s="104" t="str">
        <f t="shared" si="141"/>
        <v/>
      </c>
      <c r="AK93" s="93">
        <f t="shared" si="97"/>
        <v>0</v>
      </c>
      <c r="AL93" s="93">
        <f>IFERROR(IF(C93="",0,IF(COUNTIF($C$14:C93,C93)&gt;1,1,0)),"")</f>
        <v>0</v>
      </c>
      <c r="AN93" s="93">
        <f t="shared" si="142"/>
        <v>0</v>
      </c>
      <c r="AO93" s="93" t="str">
        <f t="shared" si="156"/>
        <v>00000</v>
      </c>
      <c r="AP93" s="109" t="str">
        <f t="shared" si="98"/>
        <v>0秒0</v>
      </c>
      <c r="AQ93" s="110">
        <f t="shared" si="143"/>
        <v>0</v>
      </c>
      <c r="AR93" s="110" t="str">
        <f t="shared" si="144"/>
        <v>0</v>
      </c>
      <c r="AS93" s="110" t="str">
        <f t="shared" si="145"/>
        <v>0</v>
      </c>
      <c r="AT93" s="110" t="str">
        <f t="shared" si="146"/>
        <v>0m</v>
      </c>
      <c r="AU93" s="110" t="str">
        <f t="shared" si="147"/>
        <v>点</v>
      </c>
      <c r="AV93" s="93">
        <f t="shared" si="148"/>
        <v>0</v>
      </c>
      <c r="AW93" s="83" t="str">
        <f t="shared" si="149"/>
        <v/>
      </c>
      <c r="AX93" s="93">
        <f t="shared" si="150"/>
        <v>0</v>
      </c>
      <c r="AY93" s="93">
        <f t="shared" si="99"/>
        <v>0</v>
      </c>
      <c r="AZ93" s="93">
        <f t="shared" si="100"/>
        <v>0</v>
      </c>
      <c r="BA93" s="504"/>
      <c r="BB93" s="504"/>
      <c r="BC93" s="520"/>
      <c r="BD93" s="558"/>
      <c r="BE93" s="84" t="str">
        <f t="shared" si="151"/>
        <v/>
      </c>
      <c r="BF93" s="84" t="str">
        <f t="shared" si="152"/>
        <v/>
      </c>
      <c r="BG93" s="84" t="str">
        <f t="shared" si="153"/>
        <v/>
      </c>
      <c r="BH93" s="124" t="str">
        <f>IF(K93="","",COUNTIF($BG$14:BG93,BG93))</f>
        <v/>
      </c>
      <c r="BI93" s="1" t="str">
        <f t="shared" si="101"/>
        <v/>
      </c>
      <c r="BJ93" s="523"/>
      <c r="BK93" s="523"/>
      <c r="BL93" s="523"/>
      <c r="BM93" s="523"/>
      <c r="BN93" s="523"/>
      <c r="BO93" s="525"/>
      <c r="BP93" s="523"/>
      <c r="BQ93" s="523"/>
      <c r="BT93" s="525"/>
      <c r="BU93" s="523"/>
      <c r="BV93" s="523"/>
      <c r="BW93" s="523"/>
      <c r="BX93" s="523"/>
      <c r="BY93" s="523"/>
      <c r="BZ93" s="523"/>
      <c r="CA93" s="84" t="str">
        <f>IFERROR(IF(VLOOKUP(K93,種目数エラー用!D:E,2,FALSE)=(VLOOKUP(K94,種目数エラー用!D:E,2,FALSE)),1,""),"")</f>
        <v/>
      </c>
    </row>
    <row r="94" spans="1:79" s="1" customFormat="1" ht="18" customHeight="1" thickTop="1" thickBot="1">
      <c r="A94" s="538">
        <v>41</v>
      </c>
      <c r="B94" s="540" t="s">
        <v>1176</v>
      </c>
      <c r="C94" s="542"/>
      <c r="D94" s="544" t="str">
        <f>IF(C94&gt;0,VLOOKUP(C94,女子登録情報!$A$1:$H$2000,3,0),"")</f>
        <v/>
      </c>
      <c r="E94" s="544" t="str">
        <f>IF(C94&gt;0,VLOOKUP(C94,女子登録情報!$A$1:$H$2000,4,0),"")</f>
        <v/>
      </c>
      <c r="F94" s="469" t="str">
        <f>IF(C94&gt;0,VLOOKUP(C94,女子登録情報!$A$1:$H$1688,7,0),"")</f>
        <v/>
      </c>
      <c r="G94" s="335" t="str">
        <f>IF(C94&gt;0,VLOOKUP(C94,女子登録情報!$A$1:$H$2000,8,0),"")</f>
        <v/>
      </c>
      <c r="H94" s="526" t="e">
        <f>IF(G95&gt;0,VLOOKUP(G95,女子登録情報!$M$2:$N$49,2,0),"")</f>
        <v>#N/A</v>
      </c>
      <c r="I94" s="526" t="str">
        <f t="shared" ref="I94" si="178">IF(C94&gt;0,TEXT(C94,"100000000"),"000000000")</f>
        <v>000000000</v>
      </c>
      <c r="J94" s="324" t="s">
        <v>24</v>
      </c>
      <c r="K94" s="323"/>
      <c r="L94" s="284" t="str">
        <f>IF(K94&gt;0,VLOOKUP(K94,女子登録情報!$J$66:$K$86,2,0),"")</f>
        <v/>
      </c>
      <c r="M94" s="324" t="s">
        <v>27</v>
      </c>
      <c r="N94" s="275"/>
      <c r="O94" s="59" t="str">
        <f t="shared" si="95"/>
        <v/>
      </c>
      <c r="P94" s="316" t="str">
        <f t="shared" si="132"/>
        <v/>
      </c>
      <c r="Q94" s="209"/>
      <c r="R94" s="528"/>
      <c r="S94" s="529"/>
      <c r="T94" s="530"/>
      <c r="U94" s="531"/>
      <c r="V94" s="533"/>
      <c r="W94" s="339"/>
      <c r="X94" s="84">
        <f t="shared" si="133"/>
        <v>0</v>
      </c>
      <c r="Z94" s="97">
        <f t="shared" si="134"/>
        <v>0</v>
      </c>
      <c r="AA94" s="523" t="str">
        <f>IF(C94="","",C94)</f>
        <v/>
      </c>
      <c r="AB94" s="84" t="str">
        <f t="shared" si="135"/>
        <v/>
      </c>
      <c r="AC94" s="84" t="str">
        <f t="shared" si="136"/>
        <v/>
      </c>
      <c r="AD94" s="84" t="str">
        <f t="shared" si="137"/>
        <v/>
      </c>
      <c r="AE94" s="84" t="str">
        <f t="shared" si="138"/>
        <v/>
      </c>
      <c r="AF94" s="100">
        <f t="shared" si="96"/>
        <v>0</v>
      </c>
      <c r="AG94" s="100" t="str">
        <f>IF(D94="","",D94)</f>
        <v/>
      </c>
      <c r="AH94" s="84" t="str">
        <f t="shared" si="139"/>
        <v/>
      </c>
      <c r="AI94" s="84" t="str">
        <f t="shared" si="140"/>
        <v/>
      </c>
      <c r="AJ94" s="104" t="str">
        <f t="shared" si="141"/>
        <v/>
      </c>
      <c r="AK94" s="93">
        <f t="shared" si="97"/>
        <v>0</v>
      </c>
      <c r="AL94" s="93">
        <f>IFERROR(IF(C94="",0,IF(COUNTIF($C$14:C94,C94)&gt;1,1,0)),"")</f>
        <v>0</v>
      </c>
      <c r="AN94" s="93">
        <f t="shared" si="142"/>
        <v>0</v>
      </c>
      <c r="AO94" s="93" t="str">
        <f t="shared" si="156"/>
        <v>00000</v>
      </c>
      <c r="AP94" s="109" t="str">
        <f t="shared" si="98"/>
        <v>0秒0</v>
      </c>
      <c r="AQ94" s="110">
        <f t="shared" si="143"/>
        <v>0</v>
      </c>
      <c r="AR94" s="110" t="str">
        <f t="shared" si="144"/>
        <v>0</v>
      </c>
      <c r="AS94" s="110" t="str">
        <f t="shared" si="145"/>
        <v>0</v>
      </c>
      <c r="AT94" s="110" t="str">
        <f t="shared" si="146"/>
        <v>0m</v>
      </c>
      <c r="AU94" s="110" t="str">
        <f t="shared" si="147"/>
        <v>点</v>
      </c>
      <c r="AV94" s="93">
        <f t="shared" si="148"/>
        <v>0</v>
      </c>
      <c r="AW94" s="83" t="str">
        <f t="shared" si="149"/>
        <v/>
      </c>
      <c r="AX94" s="93">
        <f t="shared" si="150"/>
        <v>0</v>
      </c>
      <c r="AY94" s="93">
        <f t="shared" si="99"/>
        <v>0</v>
      </c>
      <c r="AZ94" s="93">
        <f t="shared" si="100"/>
        <v>0</v>
      </c>
      <c r="BA94" s="503">
        <f>IF(U94="",0,COUNTA($U$14:U95))</f>
        <v>0</v>
      </c>
      <c r="BB94" s="503">
        <f>IF(V94="",0,COUNTA($V$14:V95))</f>
        <v>0</v>
      </c>
      <c r="BC94" s="519" t="e">
        <f>IF(OR($L94="20200",$L95="20200",#REF!="20200"),COUNTIF($L$14:L95,"20200"),0)</f>
        <v>#REF!</v>
      </c>
      <c r="BD94" s="557" t="e">
        <f>IF($BC94=0,0,INDEX($N94:$N95,MATCH("20200",$L94:$L95,0),1))</f>
        <v>#REF!</v>
      </c>
      <c r="BE94" s="84" t="str">
        <f t="shared" si="151"/>
        <v/>
      </c>
      <c r="BF94" s="84" t="str">
        <f t="shared" si="152"/>
        <v/>
      </c>
      <c r="BG94" s="84" t="str">
        <f t="shared" si="153"/>
        <v/>
      </c>
      <c r="BH94" s="124" t="str">
        <f>IF(K94="","",COUNTIF($BG$14:BG94,BG94))</f>
        <v/>
      </c>
      <c r="BI94" s="1" t="str">
        <f t="shared" si="101"/>
        <v/>
      </c>
      <c r="BJ94" s="523" t="str">
        <f>IF(D94="","",COUNTIF($AG$14:AG94,AG94))</f>
        <v/>
      </c>
      <c r="BK94" s="523">
        <f t="shared" ref="BK94" si="179">IF(BJ94=1,BJ94,0)</f>
        <v>0</v>
      </c>
      <c r="BL94" s="523" t="str">
        <f>IF(D94="","",$BP94)</f>
        <v/>
      </c>
      <c r="BM94" s="523" t="str">
        <f>IF(E94="","",$BP94)</f>
        <v/>
      </c>
      <c r="BN94" s="523" t="str">
        <f>IF(G94="","",$BP94)</f>
        <v/>
      </c>
      <c r="BO94" s="524" t="str">
        <f>IFERROR(IF(H94="","",BP94),"")</f>
        <v/>
      </c>
      <c r="BP94" s="523">
        <v>41</v>
      </c>
      <c r="BQ94" s="523">
        <f>IF(C94&gt;0,"",IF(COUNTIF(BL94:BO95,BP94)=4,"",1))</f>
        <v>1</v>
      </c>
      <c r="BT94" s="524" t="str">
        <f>IF(AG94="","",IF(AND(COUNTA(K94:K95)=0,COUNTA(U94:V95)=0),1,""))</f>
        <v/>
      </c>
      <c r="BU94" s="523">
        <f>IF(AND($AG94="",COUNTA(U94)&gt;0),1,0)</f>
        <v>0</v>
      </c>
      <c r="BV94" s="523">
        <f>IF(AND($AG94="",COUNTA(V94)&gt;0),1,0)</f>
        <v>0</v>
      </c>
      <c r="BW94" s="523" t="str">
        <f>D94&amp;"-"&amp;U94</f>
        <v>-</v>
      </c>
      <c r="BX94" s="523" t="str">
        <f>IF(U94="","",COUNTIF($BW$14:BW94,BW94))</f>
        <v/>
      </c>
      <c r="BY94" s="523" t="str">
        <f>D94&amp;"-"&amp;V94</f>
        <v>-</v>
      </c>
      <c r="BZ94" s="523" t="str">
        <f>IF(V94="","",COUNTIF($BY$14:BY94,BY94))</f>
        <v/>
      </c>
      <c r="CA94" s="84" t="str">
        <f>IFERROR(IF(VLOOKUP(K94,種目数エラー用!D:E,2,FALSE)=(VLOOKUP(K95,種目数エラー用!D:E,2,FALSE)),1,""),"")</f>
        <v/>
      </c>
    </row>
    <row r="95" spans="1:79" s="1" customFormat="1" ht="18" customHeight="1" thickBot="1">
      <c r="A95" s="547"/>
      <c r="B95" s="548"/>
      <c r="C95" s="549"/>
      <c r="D95" s="550"/>
      <c r="E95" s="550"/>
      <c r="F95" s="470"/>
      <c r="G95" s="336" t="str">
        <f>IF(C94&gt;0,VLOOKUP(C94,女子登録情報!$A$1:$H$2000,5,0),"")</f>
        <v/>
      </c>
      <c r="H95" s="527"/>
      <c r="I95" s="546"/>
      <c r="J95" s="336" t="s">
        <v>28</v>
      </c>
      <c r="K95" s="337"/>
      <c r="L95" s="284" t="str">
        <f>IF(K95&gt;0,VLOOKUP(K95,女子登録情報!$J$66:$K$86,2,0),"")</f>
        <v/>
      </c>
      <c r="M95" s="336" t="s">
        <v>29</v>
      </c>
      <c r="N95" s="285"/>
      <c r="O95" s="59" t="str">
        <f t="shared" si="95"/>
        <v/>
      </c>
      <c r="P95" s="317" t="str">
        <f t="shared" si="132"/>
        <v/>
      </c>
      <c r="Q95" s="209"/>
      <c r="R95" s="535"/>
      <c r="S95" s="536"/>
      <c r="T95" s="537"/>
      <c r="U95" s="532"/>
      <c r="V95" s="534"/>
      <c r="W95" s="339"/>
      <c r="X95" s="84">
        <f t="shared" si="133"/>
        <v>0</v>
      </c>
      <c r="Z95" s="97">
        <f t="shared" si="134"/>
        <v>0</v>
      </c>
      <c r="AA95" s="523"/>
      <c r="AB95" s="84" t="str">
        <f t="shared" si="135"/>
        <v/>
      </c>
      <c r="AC95" s="84" t="str">
        <f t="shared" si="136"/>
        <v/>
      </c>
      <c r="AD95" s="84" t="str">
        <f t="shared" si="137"/>
        <v/>
      </c>
      <c r="AE95" s="84" t="str">
        <f t="shared" si="138"/>
        <v/>
      </c>
      <c r="AF95" s="100">
        <f t="shared" si="96"/>
        <v>0</v>
      </c>
      <c r="AG95" s="100" t="str">
        <f t="shared" ref="AG95" si="180">AG94</f>
        <v/>
      </c>
      <c r="AH95" s="84" t="str">
        <f t="shared" si="139"/>
        <v/>
      </c>
      <c r="AI95" s="84" t="str">
        <f t="shared" si="140"/>
        <v/>
      </c>
      <c r="AJ95" s="104" t="str">
        <f t="shared" si="141"/>
        <v/>
      </c>
      <c r="AK95" s="93">
        <f t="shared" si="97"/>
        <v>0</v>
      </c>
      <c r="AL95" s="93">
        <f>IFERROR(IF(C95="",0,IF(COUNTIF($C$14:C95,C95)&gt;1,1,0)),"")</f>
        <v>0</v>
      </c>
      <c r="AN95" s="93">
        <f t="shared" si="142"/>
        <v>0</v>
      </c>
      <c r="AO95" s="93" t="str">
        <f t="shared" si="156"/>
        <v>00000</v>
      </c>
      <c r="AP95" s="109" t="str">
        <f t="shared" si="98"/>
        <v>0秒0</v>
      </c>
      <c r="AQ95" s="110">
        <f t="shared" si="143"/>
        <v>0</v>
      </c>
      <c r="AR95" s="110" t="str">
        <f t="shared" si="144"/>
        <v>0</v>
      </c>
      <c r="AS95" s="110" t="str">
        <f t="shared" si="145"/>
        <v>0</v>
      </c>
      <c r="AT95" s="110" t="str">
        <f t="shared" si="146"/>
        <v>0m</v>
      </c>
      <c r="AU95" s="110" t="str">
        <f t="shared" si="147"/>
        <v>点</v>
      </c>
      <c r="AV95" s="93">
        <f t="shared" si="148"/>
        <v>0</v>
      </c>
      <c r="AW95" s="83" t="str">
        <f t="shared" si="149"/>
        <v/>
      </c>
      <c r="AX95" s="93">
        <f t="shared" si="150"/>
        <v>0</v>
      </c>
      <c r="AY95" s="93">
        <f t="shared" si="99"/>
        <v>0</v>
      </c>
      <c r="AZ95" s="93">
        <f t="shared" si="100"/>
        <v>0</v>
      </c>
      <c r="BA95" s="504"/>
      <c r="BB95" s="504"/>
      <c r="BC95" s="520"/>
      <c r="BD95" s="558"/>
      <c r="BE95" s="84" t="str">
        <f t="shared" si="151"/>
        <v/>
      </c>
      <c r="BF95" s="84" t="str">
        <f t="shared" si="152"/>
        <v/>
      </c>
      <c r="BG95" s="84" t="str">
        <f t="shared" si="153"/>
        <v/>
      </c>
      <c r="BH95" s="124" t="str">
        <f>IF(K95="","",COUNTIF($BG$14:BG95,BG95))</f>
        <v/>
      </c>
      <c r="BI95" s="1" t="str">
        <f t="shared" si="101"/>
        <v/>
      </c>
      <c r="BJ95" s="523"/>
      <c r="BK95" s="523"/>
      <c r="BL95" s="523"/>
      <c r="BM95" s="523"/>
      <c r="BN95" s="523"/>
      <c r="BO95" s="525"/>
      <c r="BP95" s="523"/>
      <c r="BQ95" s="523"/>
      <c r="BT95" s="525"/>
      <c r="BU95" s="523"/>
      <c r="BV95" s="523"/>
      <c r="BW95" s="523"/>
      <c r="BX95" s="523"/>
      <c r="BY95" s="523"/>
      <c r="BZ95" s="523"/>
      <c r="CA95" s="84" t="str">
        <f>IFERROR(IF(VLOOKUP(K95,種目数エラー用!D:E,2,FALSE)=(VLOOKUP(K96,種目数エラー用!D:E,2,FALSE)),1,""),"")</f>
        <v/>
      </c>
    </row>
    <row r="96" spans="1:79" s="1" customFormat="1" ht="18" customHeight="1" thickTop="1" thickBot="1">
      <c r="A96" s="538">
        <v>42</v>
      </c>
      <c r="B96" s="540" t="s">
        <v>1176</v>
      </c>
      <c r="C96" s="542"/>
      <c r="D96" s="544" t="str">
        <f>IF(C96&gt;0,VLOOKUP(C96,女子登録情報!$A$1:$H$2000,3,0),"")</f>
        <v/>
      </c>
      <c r="E96" s="544" t="str">
        <f>IF(C96&gt;0,VLOOKUP(C96,女子登録情報!$A$1:$H$2000,4,0),"")</f>
        <v/>
      </c>
      <c r="F96" s="469" t="str">
        <f>IF(C96&gt;0,VLOOKUP(C96,女子登録情報!$A$1:$H$1688,7,0),"")</f>
        <v/>
      </c>
      <c r="G96" s="335" t="str">
        <f>IF(C96&gt;0,VLOOKUP(C96,女子登録情報!$A$1:$H$2000,8,0),"")</f>
        <v/>
      </c>
      <c r="H96" s="526" t="e">
        <f>IF(G97&gt;0,VLOOKUP(G97,女子登録情報!$M$2:$N$49,2,0),"")</f>
        <v>#N/A</v>
      </c>
      <c r="I96" s="526" t="str">
        <f t="shared" ref="I96" si="181">IF(C96&gt;0,TEXT(C96,"100000000"),"000000000")</f>
        <v>000000000</v>
      </c>
      <c r="J96" s="324" t="s">
        <v>24</v>
      </c>
      <c r="K96" s="323"/>
      <c r="L96" s="284" t="str">
        <f>IF(K96&gt;0,VLOOKUP(K96,女子登録情報!$J$66:$K$86,2,0),"")</f>
        <v/>
      </c>
      <c r="M96" s="324" t="s">
        <v>27</v>
      </c>
      <c r="N96" s="275"/>
      <c r="O96" s="59" t="str">
        <f t="shared" si="95"/>
        <v/>
      </c>
      <c r="P96" s="316" t="str">
        <f t="shared" si="132"/>
        <v/>
      </c>
      <c r="Q96" s="209"/>
      <c r="R96" s="528"/>
      <c r="S96" s="529"/>
      <c r="T96" s="530"/>
      <c r="U96" s="531"/>
      <c r="V96" s="533"/>
      <c r="W96" s="339"/>
      <c r="X96" s="84">
        <f t="shared" si="133"/>
        <v>0</v>
      </c>
      <c r="Z96" s="97">
        <f t="shared" si="134"/>
        <v>0</v>
      </c>
      <c r="AA96" s="523" t="str">
        <f>IF(C96="","",C96)</f>
        <v/>
      </c>
      <c r="AB96" s="84" t="str">
        <f t="shared" si="135"/>
        <v/>
      </c>
      <c r="AC96" s="84" t="str">
        <f t="shared" si="136"/>
        <v/>
      </c>
      <c r="AD96" s="84" t="str">
        <f t="shared" si="137"/>
        <v/>
      </c>
      <c r="AE96" s="84" t="str">
        <f t="shared" si="138"/>
        <v/>
      </c>
      <c r="AF96" s="100">
        <f t="shared" si="96"/>
        <v>0</v>
      </c>
      <c r="AG96" s="100" t="str">
        <f>IF(D96="","",D96)</f>
        <v/>
      </c>
      <c r="AH96" s="84" t="str">
        <f t="shared" si="139"/>
        <v/>
      </c>
      <c r="AI96" s="84" t="str">
        <f t="shared" si="140"/>
        <v/>
      </c>
      <c r="AJ96" s="104" t="str">
        <f t="shared" si="141"/>
        <v/>
      </c>
      <c r="AK96" s="93">
        <f t="shared" si="97"/>
        <v>0</v>
      </c>
      <c r="AL96" s="93">
        <f>IFERROR(IF(C96="",0,IF(COUNTIF($C$14:C96,C96)&gt;1,1,0)),"")</f>
        <v>0</v>
      </c>
      <c r="AN96" s="93">
        <f t="shared" si="142"/>
        <v>0</v>
      </c>
      <c r="AO96" s="93" t="str">
        <f t="shared" si="156"/>
        <v>00000</v>
      </c>
      <c r="AP96" s="109" t="str">
        <f t="shared" si="98"/>
        <v>0秒0</v>
      </c>
      <c r="AQ96" s="110">
        <f t="shared" si="143"/>
        <v>0</v>
      </c>
      <c r="AR96" s="110" t="str">
        <f t="shared" si="144"/>
        <v>0</v>
      </c>
      <c r="AS96" s="110" t="str">
        <f t="shared" si="145"/>
        <v>0</v>
      </c>
      <c r="AT96" s="110" t="str">
        <f t="shared" si="146"/>
        <v>0m</v>
      </c>
      <c r="AU96" s="110" t="str">
        <f t="shared" si="147"/>
        <v>点</v>
      </c>
      <c r="AV96" s="93">
        <f t="shared" si="148"/>
        <v>0</v>
      </c>
      <c r="AW96" s="83" t="str">
        <f t="shared" si="149"/>
        <v/>
      </c>
      <c r="AX96" s="93">
        <f t="shared" si="150"/>
        <v>0</v>
      </c>
      <c r="AY96" s="93">
        <f t="shared" si="99"/>
        <v>0</v>
      </c>
      <c r="AZ96" s="93">
        <f t="shared" si="100"/>
        <v>0</v>
      </c>
      <c r="BA96" s="503">
        <f>IF(U96="",0,COUNTA($U$14:U97))</f>
        <v>0</v>
      </c>
      <c r="BB96" s="503">
        <f>IF(V96="",0,COUNTA($V$14:V97))</f>
        <v>0</v>
      </c>
      <c r="BC96" s="519" t="e">
        <f>IF(OR($L96="20200",$L97="20200",#REF!="20200"),COUNTIF($L$14:L97,"20200"),0)</f>
        <v>#REF!</v>
      </c>
      <c r="BD96" s="557" t="e">
        <f>IF($BC96=0,0,INDEX($N96:$N97,MATCH("20200",$L96:$L97,0),1))</f>
        <v>#REF!</v>
      </c>
      <c r="BE96" s="84" t="str">
        <f t="shared" si="151"/>
        <v/>
      </c>
      <c r="BF96" s="84" t="str">
        <f t="shared" si="152"/>
        <v/>
      </c>
      <c r="BG96" s="84" t="str">
        <f t="shared" si="153"/>
        <v/>
      </c>
      <c r="BH96" s="124" t="str">
        <f>IF(K96="","",COUNTIF($BG$14:BG96,BG96))</f>
        <v/>
      </c>
      <c r="BI96" s="1" t="str">
        <f t="shared" si="101"/>
        <v/>
      </c>
      <c r="BJ96" s="523" t="str">
        <f>IF(D96="","",COUNTIF($AG$14:AG96,AG96))</f>
        <v/>
      </c>
      <c r="BK96" s="523">
        <f t="shared" ref="BK96" si="182">IF(BJ96=1,BJ96,0)</f>
        <v>0</v>
      </c>
      <c r="BL96" s="523" t="str">
        <f>IF(D96="","",$BP96)</f>
        <v/>
      </c>
      <c r="BM96" s="523" t="str">
        <f>IF(E96="","",$BP96)</f>
        <v/>
      </c>
      <c r="BN96" s="523" t="str">
        <f>IF(G96="","",$BP96)</f>
        <v/>
      </c>
      <c r="BO96" s="524" t="str">
        <f>IFERROR(IF(H96="","",BP96),"")</f>
        <v/>
      </c>
      <c r="BP96" s="523">
        <v>42</v>
      </c>
      <c r="BQ96" s="523">
        <f>IF(C96&gt;0,"",IF(COUNTIF(BL96:BO97,BP96)=4,"",1))</f>
        <v>1</v>
      </c>
      <c r="BT96" s="524" t="str">
        <f>IF(AG96="","",IF(AND(COUNTA(K96:K97)=0,COUNTA(U96:V97)=0),1,""))</f>
        <v/>
      </c>
      <c r="BU96" s="523">
        <f>IF(AND($AG96="",COUNTA(U96)&gt;0),1,0)</f>
        <v>0</v>
      </c>
      <c r="BV96" s="523">
        <f>IF(AND($AG96="",COUNTA(V96)&gt;0),1,0)</f>
        <v>0</v>
      </c>
      <c r="BW96" s="523" t="str">
        <f>D96&amp;"-"&amp;U96</f>
        <v>-</v>
      </c>
      <c r="BX96" s="523" t="str">
        <f>IF(U96="","",COUNTIF($BW$14:BW96,BW96))</f>
        <v/>
      </c>
      <c r="BY96" s="523" t="str">
        <f>D96&amp;"-"&amp;V96</f>
        <v>-</v>
      </c>
      <c r="BZ96" s="523" t="str">
        <f>IF(V96="","",COUNTIF($BY$14:BY96,BY96))</f>
        <v/>
      </c>
      <c r="CA96" s="84" t="str">
        <f>IFERROR(IF(VLOOKUP(K96,種目数エラー用!D:E,2,FALSE)=(VLOOKUP(K97,種目数エラー用!D:E,2,FALSE)),1,""),"")</f>
        <v/>
      </c>
    </row>
    <row r="97" spans="1:79" s="1" customFormat="1" ht="18" customHeight="1" thickBot="1">
      <c r="A97" s="547"/>
      <c r="B97" s="548"/>
      <c r="C97" s="549"/>
      <c r="D97" s="550"/>
      <c r="E97" s="550"/>
      <c r="F97" s="470"/>
      <c r="G97" s="336" t="str">
        <f>IF(C96&gt;0,VLOOKUP(C96,女子登録情報!$A$1:$H$2000,5,0),"")</f>
        <v/>
      </c>
      <c r="H97" s="527"/>
      <c r="I97" s="546"/>
      <c r="J97" s="336" t="s">
        <v>28</v>
      </c>
      <c r="K97" s="337"/>
      <c r="L97" s="284" t="str">
        <f>IF(K97&gt;0,VLOOKUP(K97,女子登録情報!$J$66:$K$86,2,0),"")</f>
        <v/>
      </c>
      <c r="M97" s="336" t="s">
        <v>29</v>
      </c>
      <c r="N97" s="285"/>
      <c r="O97" s="59" t="str">
        <f t="shared" si="95"/>
        <v/>
      </c>
      <c r="P97" s="317" t="str">
        <f t="shared" si="132"/>
        <v/>
      </c>
      <c r="Q97" s="209"/>
      <c r="R97" s="535"/>
      <c r="S97" s="536"/>
      <c r="T97" s="537"/>
      <c r="U97" s="532"/>
      <c r="V97" s="534"/>
      <c r="W97" s="339"/>
      <c r="X97" s="84">
        <f t="shared" si="133"/>
        <v>0</v>
      </c>
      <c r="Z97" s="97">
        <f t="shared" si="134"/>
        <v>0</v>
      </c>
      <c r="AA97" s="523"/>
      <c r="AB97" s="84" t="str">
        <f t="shared" si="135"/>
        <v/>
      </c>
      <c r="AC97" s="84" t="str">
        <f t="shared" si="136"/>
        <v/>
      </c>
      <c r="AD97" s="84" t="str">
        <f t="shared" si="137"/>
        <v/>
      </c>
      <c r="AE97" s="84" t="str">
        <f t="shared" si="138"/>
        <v/>
      </c>
      <c r="AF97" s="100">
        <f t="shared" si="96"/>
        <v>0</v>
      </c>
      <c r="AG97" s="100" t="str">
        <f t="shared" ref="AG97" si="183">AG96</f>
        <v/>
      </c>
      <c r="AH97" s="84" t="str">
        <f t="shared" si="139"/>
        <v/>
      </c>
      <c r="AI97" s="84" t="str">
        <f t="shared" si="140"/>
        <v/>
      </c>
      <c r="AJ97" s="104" t="str">
        <f t="shared" si="141"/>
        <v/>
      </c>
      <c r="AK97" s="93">
        <f t="shared" si="97"/>
        <v>0</v>
      </c>
      <c r="AL97" s="93">
        <f>IFERROR(IF(C97="",0,IF(COUNTIF($C$14:C97,C97)&gt;1,1,0)),"")</f>
        <v>0</v>
      </c>
      <c r="AN97" s="93">
        <f t="shared" si="142"/>
        <v>0</v>
      </c>
      <c r="AO97" s="93" t="str">
        <f t="shared" si="156"/>
        <v>00000</v>
      </c>
      <c r="AP97" s="109" t="str">
        <f t="shared" si="98"/>
        <v>0秒0</v>
      </c>
      <c r="AQ97" s="110">
        <f t="shared" si="143"/>
        <v>0</v>
      </c>
      <c r="AR97" s="110" t="str">
        <f t="shared" si="144"/>
        <v>0</v>
      </c>
      <c r="AS97" s="110" t="str">
        <f t="shared" si="145"/>
        <v>0</v>
      </c>
      <c r="AT97" s="110" t="str">
        <f t="shared" si="146"/>
        <v>0m</v>
      </c>
      <c r="AU97" s="110" t="str">
        <f t="shared" si="147"/>
        <v>点</v>
      </c>
      <c r="AV97" s="93">
        <f t="shared" si="148"/>
        <v>0</v>
      </c>
      <c r="AW97" s="83" t="str">
        <f t="shared" si="149"/>
        <v/>
      </c>
      <c r="AX97" s="93">
        <f t="shared" si="150"/>
        <v>0</v>
      </c>
      <c r="AY97" s="93">
        <f t="shared" si="99"/>
        <v>0</v>
      </c>
      <c r="AZ97" s="93">
        <f t="shared" si="100"/>
        <v>0</v>
      </c>
      <c r="BA97" s="504"/>
      <c r="BB97" s="504"/>
      <c r="BC97" s="520"/>
      <c r="BD97" s="558"/>
      <c r="BE97" s="84" t="str">
        <f t="shared" si="151"/>
        <v/>
      </c>
      <c r="BF97" s="84" t="str">
        <f t="shared" si="152"/>
        <v/>
      </c>
      <c r="BG97" s="84" t="str">
        <f t="shared" si="153"/>
        <v/>
      </c>
      <c r="BH97" s="124" t="str">
        <f>IF(K97="","",COUNTIF($BG$14:BG97,BG97))</f>
        <v/>
      </c>
      <c r="BI97" s="1" t="str">
        <f t="shared" si="101"/>
        <v/>
      </c>
      <c r="BJ97" s="523"/>
      <c r="BK97" s="523"/>
      <c r="BL97" s="523"/>
      <c r="BM97" s="523"/>
      <c r="BN97" s="523"/>
      <c r="BO97" s="525"/>
      <c r="BP97" s="523"/>
      <c r="BQ97" s="523"/>
      <c r="BT97" s="525"/>
      <c r="BU97" s="523"/>
      <c r="BV97" s="523"/>
      <c r="BW97" s="523"/>
      <c r="BX97" s="523"/>
      <c r="BY97" s="523"/>
      <c r="BZ97" s="523"/>
      <c r="CA97" s="84" t="str">
        <f>IFERROR(IF(VLOOKUP(K97,種目数エラー用!D:E,2,FALSE)=(VLOOKUP(K98,種目数エラー用!D:E,2,FALSE)),1,""),"")</f>
        <v/>
      </c>
    </row>
    <row r="98" spans="1:79" s="1" customFormat="1" ht="18" customHeight="1" thickTop="1" thickBot="1">
      <c r="A98" s="538">
        <v>43</v>
      </c>
      <c r="B98" s="540" t="s">
        <v>1176</v>
      </c>
      <c r="C98" s="542"/>
      <c r="D98" s="544" t="str">
        <f>IF(C98&gt;0,VLOOKUP(C98,女子登録情報!$A$1:$H$2000,3,0),"")</f>
        <v/>
      </c>
      <c r="E98" s="544" t="str">
        <f>IF(C98&gt;0,VLOOKUP(C98,女子登録情報!$A$1:$H$2000,4,0),"")</f>
        <v/>
      </c>
      <c r="F98" s="469" t="str">
        <f>IF(C98&gt;0,VLOOKUP(C98,女子登録情報!$A$1:$H$1688,7,0),"")</f>
        <v/>
      </c>
      <c r="G98" s="335" t="str">
        <f>IF(C98&gt;0,VLOOKUP(C98,女子登録情報!$A$1:$H$2000,8,0),"")</f>
        <v/>
      </c>
      <c r="H98" s="526" t="e">
        <f>IF(G99&gt;0,VLOOKUP(G99,女子登録情報!$M$2:$N$49,2,0),"")</f>
        <v>#N/A</v>
      </c>
      <c r="I98" s="526" t="str">
        <f t="shared" ref="I98" si="184">IF(C98&gt;0,TEXT(C98,"100000000"),"000000000")</f>
        <v>000000000</v>
      </c>
      <c r="J98" s="324" t="s">
        <v>24</v>
      </c>
      <c r="K98" s="323"/>
      <c r="L98" s="284" t="str">
        <f>IF(K98&gt;0,VLOOKUP(K98,女子登録情報!$J$66:$K$86,2,0),"")</f>
        <v/>
      </c>
      <c r="M98" s="324" t="s">
        <v>27</v>
      </c>
      <c r="N98" s="275"/>
      <c r="O98" s="59" t="str">
        <f t="shared" si="95"/>
        <v/>
      </c>
      <c r="P98" s="316" t="str">
        <f t="shared" si="132"/>
        <v/>
      </c>
      <c r="Q98" s="209"/>
      <c r="R98" s="528"/>
      <c r="S98" s="529"/>
      <c r="T98" s="530"/>
      <c r="U98" s="531"/>
      <c r="V98" s="533"/>
      <c r="W98" s="339"/>
      <c r="X98" s="84">
        <f t="shared" si="133"/>
        <v>0</v>
      </c>
      <c r="Z98" s="97">
        <f t="shared" si="134"/>
        <v>0</v>
      </c>
      <c r="AA98" s="523" t="str">
        <f>IF(C98="","",C98)</f>
        <v/>
      </c>
      <c r="AB98" s="84" t="str">
        <f t="shared" si="135"/>
        <v/>
      </c>
      <c r="AC98" s="84" t="str">
        <f t="shared" si="136"/>
        <v/>
      </c>
      <c r="AD98" s="84" t="str">
        <f t="shared" si="137"/>
        <v/>
      </c>
      <c r="AE98" s="84" t="str">
        <f t="shared" si="138"/>
        <v/>
      </c>
      <c r="AF98" s="100">
        <f t="shared" si="96"/>
        <v>0</v>
      </c>
      <c r="AG98" s="100" t="str">
        <f>IF(D98="","",D98)</f>
        <v/>
      </c>
      <c r="AH98" s="84" t="str">
        <f t="shared" si="139"/>
        <v/>
      </c>
      <c r="AI98" s="84" t="str">
        <f t="shared" si="140"/>
        <v/>
      </c>
      <c r="AJ98" s="104" t="str">
        <f t="shared" si="141"/>
        <v/>
      </c>
      <c r="AK98" s="93">
        <f t="shared" si="97"/>
        <v>0</v>
      </c>
      <c r="AL98" s="93">
        <f>IFERROR(IF(C98="",0,IF(COUNTIF($C$14:C98,C98)&gt;1,1,0)),"")</f>
        <v>0</v>
      </c>
      <c r="AN98" s="93">
        <f t="shared" si="142"/>
        <v>0</v>
      </c>
      <c r="AO98" s="93" t="str">
        <f t="shared" si="156"/>
        <v>00000</v>
      </c>
      <c r="AP98" s="109" t="str">
        <f t="shared" si="98"/>
        <v>0秒0</v>
      </c>
      <c r="AQ98" s="110">
        <f t="shared" si="143"/>
        <v>0</v>
      </c>
      <c r="AR98" s="110" t="str">
        <f t="shared" si="144"/>
        <v>0</v>
      </c>
      <c r="AS98" s="110" t="str">
        <f t="shared" si="145"/>
        <v>0</v>
      </c>
      <c r="AT98" s="110" t="str">
        <f t="shared" si="146"/>
        <v>0m</v>
      </c>
      <c r="AU98" s="110" t="str">
        <f t="shared" si="147"/>
        <v>点</v>
      </c>
      <c r="AV98" s="93">
        <f t="shared" si="148"/>
        <v>0</v>
      </c>
      <c r="AW98" s="83" t="str">
        <f t="shared" si="149"/>
        <v/>
      </c>
      <c r="AX98" s="93">
        <f t="shared" si="150"/>
        <v>0</v>
      </c>
      <c r="AY98" s="93">
        <f t="shared" si="99"/>
        <v>0</v>
      </c>
      <c r="AZ98" s="93">
        <f t="shared" si="100"/>
        <v>0</v>
      </c>
      <c r="BA98" s="503">
        <f>IF(U98="",0,COUNTA($U$14:U99))</f>
        <v>0</v>
      </c>
      <c r="BB98" s="503">
        <f>IF(V98="",0,COUNTA($V$14:V99))</f>
        <v>0</v>
      </c>
      <c r="BC98" s="519" t="e">
        <f>IF(OR($L98="20200",$L99="20200",#REF!="20200"),COUNTIF($L$14:L99,"20200"),0)</f>
        <v>#REF!</v>
      </c>
      <c r="BD98" s="557" t="e">
        <f>IF($BC98=0,0,INDEX($N98:$N99,MATCH("20200",$L98:$L99,0),1))</f>
        <v>#REF!</v>
      </c>
      <c r="BE98" s="84" t="str">
        <f t="shared" si="151"/>
        <v/>
      </c>
      <c r="BF98" s="84" t="str">
        <f t="shared" si="152"/>
        <v/>
      </c>
      <c r="BG98" s="84" t="str">
        <f t="shared" si="153"/>
        <v/>
      </c>
      <c r="BH98" s="124" t="str">
        <f>IF(K98="","",COUNTIF($BG$14:BG98,BG98))</f>
        <v/>
      </c>
      <c r="BI98" s="1" t="str">
        <f t="shared" si="101"/>
        <v/>
      </c>
      <c r="BJ98" s="523" t="str">
        <f>IF(D98="","",COUNTIF($AG$14:AG98,AG98))</f>
        <v/>
      </c>
      <c r="BK98" s="523">
        <f t="shared" ref="BK98" si="185">IF(BJ98=1,BJ98,0)</f>
        <v>0</v>
      </c>
      <c r="BL98" s="523" t="str">
        <f>IF(D98="","",$BP98)</f>
        <v/>
      </c>
      <c r="BM98" s="523" t="str">
        <f>IF(E98="","",$BP98)</f>
        <v/>
      </c>
      <c r="BN98" s="523" t="str">
        <f>IF(G98="","",$BP98)</f>
        <v/>
      </c>
      <c r="BO98" s="524" t="str">
        <f>IFERROR(IF(H98="","",BP98),"")</f>
        <v/>
      </c>
      <c r="BP98" s="523">
        <v>43</v>
      </c>
      <c r="BQ98" s="523">
        <f>IF(C98&gt;0,"",IF(COUNTIF(BL98:BO99,BP98)=4,"",1))</f>
        <v>1</v>
      </c>
      <c r="BT98" s="524" t="str">
        <f>IF(AG98="","",IF(AND(COUNTA(K98:K99)=0,COUNTA(U98:V99)=0),1,""))</f>
        <v/>
      </c>
      <c r="BU98" s="523">
        <f>IF(AND($AG98="",COUNTA(U98)&gt;0),1,0)</f>
        <v>0</v>
      </c>
      <c r="BV98" s="523">
        <f>IF(AND($AG98="",COUNTA(V98)&gt;0),1,0)</f>
        <v>0</v>
      </c>
      <c r="BW98" s="523" t="str">
        <f>D98&amp;"-"&amp;U98</f>
        <v>-</v>
      </c>
      <c r="BX98" s="523" t="str">
        <f>IF(U98="","",COUNTIF($BW$14:BW98,BW98))</f>
        <v/>
      </c>
      <c r="BY98" s="523" t="str">
        <f>D98&amp;"-"&amp;V98</f>
        <v>-</v>
      </c>
      <c r="BZ98" s="523" t="str">
        <f>IF(V98="","",COUNTIF($BY$14:BY98,BY98))</f>
        <v/>
      </c>
      <c r="CA98" s="84" t="str">
        <f>IFERROR(IF(VLOOKUP(K98,種目数エラー用!D:E,2,FALSE)=(VLOOKUP(K99,種目数エラー用!D:E,2,FALSE)),1,""),"")</f>
        <v/>
      </c>
    </row>
    <row r="99" spans="1:79" s="1" customFormat="1" ht="18" customHeight="1" thickBot="1">
      <c r="A99" s="547"/>
      <c r="B99" s="548"/>
      <c r="C99" s="549"/>
      <c r="D99" s="550"/>
      <c r="E99" s="550"/>
      <c r="F99" s="470"/>
      <c r="G99" s="336" t="str">
        <f>IF(C98&gt;0,VLOOKUP(C98,女子登録情報!$A$1:$H$2000,5,0),"")</f>
        <v/>
      </c>
      <c r="H99" s="527"/>
      <c r="I99" s="546"/>
      <c r="J99" s="336" t="s">
        <v>28</v>
      </c>
      <c r="K99" s="337"/>
      <c r="L99" s="284" t="str">
        <f>IF(K99&gt;0,VLOOKUP(K99,女子登録情報!$J$66:$K$86,2,0),"")</f>
        <v/>
      </c>
      <c r="M99" s="336" t="s">
        <v>29</v>
      </c>
      <c r="N99" s="285"/>
      <c r="O99" s="59" t="str">
        <f t="shared" si="95"/>
        <v/>
      </c>
      <c r="P99" s="317" t="str">
        <f t="shared" si="132"/>
        <v/>
      </c>
      <c r="Q99" s="209"/>
      <c r="R99" s="535"/>
      <c r="S99" s="536"/>
      <c r="T99" s="537"/>
      <c r="U99" s="532"/>
      <c r="V99" s="534"/>
      <c r="W99" s="339"/>
      <c r="X99" s="84">
        <f t="shared" si="133"/>
        <v>0</v>
      </c>
      <c r="Z99" s="97">
        <f t="shared" si="134"/>
        <v>0</v>
      </c>
      <c r="AA99" s="523"/>
      <c r="AB99" s="84" t="str">
        <f t="shared" si="135"/>
        <v/>
      </c>
      <c r="AC99" s="84" t="str">
        <f t="shared" si="136"/>
        <v/>
      </c>
      <c r="AD99" s="84" t="str">
        <f t="shared" si="137"/>
        <v/>
      </c>
      <c r="AE99" s="84" t="str">
        <f t="shared" si="138"/>
        <v/>
      </c>
      <c r="AF99" s="100">
        <f t="shared" si="96"/>
        <v>0</v>
      </c>
      <c r="AG99" s="100" t="str">
        <f t="shared" ref="AG99" si="186">AG98</f>
        <v/>
      </c>
      <c r="AH99" s="84" t="str">
        <f t="shared" si="139"/>
        <v/>
      </c>
      <c r="AI99" s="84" t="str">
        <f t="shared" si="140"/>
        <v/>
      </c>
      <c r="AJ99" s="104" t="str">
        <f t="shared" si="141"/>
        <v/>
      </c>
      <c r="AK99" s="93">
        <f t="shared" si="97"/>
        <v>0</v>
      </c>
      <c r="AL99" s="93">
        <f>IFERROR(IF(C99="",0,IF(COUNTIF($C$14:C99,C99)&gt;1,1,0)),"")</f>
        <v>0</v>
      </c>
      <c r="AN99" s="93">
        <f t="shared" si="142"/>
        <v>0</v>
      </c>
      <c r="AO99" s="93" t="str">
        <f t="shared" si="156"/>
        <v>00000</v>
      </c>
      <c r="AP99" s="109" t="str">
        <f t="shared" si="98"/>
        <v>0秒0</v>
      </c>
      <c r="AQ99" s="110">
        <f t="shared" si="143"/>
        <v>0</v>
      </c>
      <c r="AR99" s="110" t="str">
        <f t="shared" si="144"/>
        <v>0</v>
      </c>
      <c r="AS99" s="110" t="str">
        <f t="shared" si="145"/>
        <v>0</v>
      </c>
      <c r="AT99" s="110" t="str">
        <f t="shared" si="146"/>
        <v>0m</v>
      </c>
      <c r="AU99" s="110" t="str">
        <f t="shared" si="147"/>
        <v>点</v>
      </c>
      <c r="AV99" s="93">
        <f t="shared" si="148"/>
        <v>0</v>
      </c>
      <c r="AW99" s="83" t="str">
        <f t="shared" si="149"/>
        <v/>
      </c>
      <c r="AX99" s="93">
        <f t="shared" si="150"/>
        <v>0</v>
      </c>
      <c r="AY99" s="93">
        <f t="shared" si="99"/>
        <v>0</v>
      </c>
      <c r="AZ99" s="93">
        <f t="shared" si="100"/>
        <v>0</v>
      </c>
      <c r="BA99" s="504"/>
      <c r="BB99" s="504"/>
      <c r="BC99" s="520"/>
      <c r="BD99" s="558"/>
      <c r="BE99" s="84" t="str">
        <f t="shared" si="151"/>
        <v/>
      </c>
      <c r="BF99" s="84" t="str">
        <f t="shared" si="152"/>
        <v/>
      </c>
      <c r="BG99" s="84" t="str">
        <f t="shared" si="153"/>
        <v/>
      </c>
      <c r="BH99" s="124" t="str">
        <f>IF(K99="","",COUNTIF($BG$14:BG99,BG99))</f>
        <v/>
      </c>
      <c r="BI99" s="1" t="str">
        <f t="shared" si="101"/>
        <v/>
      </c>
      <c r="BJ99" s="523"/>
      <c r="BK99" s="523"/>
      <c r="BL99" s="523"/>
      <c r="BM99" s="523"/>
      <c r="BN99" s="523"/>
      <c r="BO99" s="525"/>
      <c r="BP99" s="523"/>
      <c r="BQ99" s="523"/>
      <c r="BT99" s="525"/>
      <c r="BU99" s="523"/>
      <c r="BV99" s="523"/>
      <c r="BW99" s="523"/>
      <c r="BX99" s="523"/>
      <c r="BY99" s="523"/>
      <c r="BZ99" s="523"/>
      <c r="CA99" s="84" t="str">
        <f>IFERROR(IF(VLOOKUP(K99,種目数エラー用!D:E,2,FALSE)=(VLOOKUP(K100,種目数エラー用!D:E,2,FALSE)),1,""),"")</f>
        <v/>
      </c>
    </row>
    <row r="100" spans="1:79" s="1" customFormat="1" ht="18" customHeight="1" thickTop="1" thickBot="1">
      <c r="A100" s="538">
        <v>44</v>
      </c>
      <c r="B100" s="540" t="s">
        <v>1176</v>
      </c>
      <c r="C100" s="542"/>
      <c r="D100" s="544" t="str">
        <f>IF(C100&gt;0,VLOOKUP(C100,女子登録情報!$A$1:$H$2000,3,0),"")</f>
        <v/>
      </c>
      <c r="E100" s="544" t="str">
        <f>IF(C100&gt;0,VLOOKUP(C100,女子登録情報!$A$1:$H$2000,4,0),"")</f>
        <v/>
      </c>
      <c r="F100" s="469" t="str">
        <f>IF(C100&gt;0,VLOOKUP(C100,女子登録情報!$A$1:$H$1688,7,0),"")</f>
        <v/>
      </c>
      <c r="G100" s="335" t="str">
        <f>IF(C100&gt;0,VLOOKUP(C100,女子登録情報!$A$1:$H$2000,8,0),"")</f>
        <v/>
      </c>
      <c r="H100" s="526" t="e">
        <f>IF(G101&gt;0,VLOOKUP(G101,女子登録情報!$M$2:$N$49,2,0),"")</f>
        <v>#N/A</v>
      </c>
      <c r="I100" s="526" t="str">
        <f t="shared" ref="I100" si="187">IF(C100&gt;0,TEXT(C100,"100000000"),"000000000")</f>
        <v>000000000</v>
      </c>
      <c r="J100" s="324" t="s">
        <v>24</v>
      </c>
      <c r="K100" s="323"/>
      <c r="L100" s="284" t="str">
        <f>IF(K100&gt;0,VLOOKUP(K100,女子登録情報!$J$66:$K$86,2,0),"")</f>
        <v/>
      </c>
      <c r="M100" s="324" t="s">
        <v>27</v>
      </c>
      <c r="N100" s="275"/>
      <c r="O100" s="59" t="str">
        <f t="shared" ref="O100:O142" si="188">IF(L100="","",LEFT(L100,5)&amp;" "&amp;IF(OR(LEFT(L100,3)*1&lt;70,LEFT(L100,3)*1&gt;100),REPT(0,7-LEN(N100)),REPT(0,5-LEN(N100)))&amp;N100)</f>
        <v/>
      </c>
      <c r="P100" s="316" t="str">
        <f t="shared" si="132"/>
        <v/>
      </c>
      <c r="Q100" s="209"/>
      <c r="R100" s="528"/>
      <c r="S100" s="529"/>
      <c r="T100" s="530"/>
      <c r="U100" s="531"/>
      <c r="V100" s="533"/>
      <c r="W100" s="339"/>
      <c r="X100" s="84">
        <f t="shared" si="133"/>
        <v>0</v>
      </c>
      <c r="Z100" s="97">
        <f t="shared" si="134"/>
        <v>0</v>
      </c>
      <c r="AA100" s="523" t="str">
        <f>IF(C100="","",C100)</f>
        <v/>
      </c>
      <c r="AB100" s="84" t="str">
        <f t="shared" si="135"/>
        <v/>
      </c>
      <c r="AC100" s="84" t="str">
        <f t="shared" si="136"/>
        <v/>
      </c>
      <c r="AD100" s="84" t="str">
        <f t="shared" si="137"/>
        <v/>
      </c>
      <c r="AE100" s="84" t="str">
        <f t="shared" si="138"/>
        <v/>
      </c>
      <c r="AF100" s="100">
        <f t="shared" ref="AF100:AF142" si="189">IF(ISNA(OR(AB100:AE100)),1,SUM(AB100:AE100))</f>
        <v>0</v>
      </c>
      <c r="AG100" s="100" t="str">
        <f>IF(D100="","",D100)</f>
        <v/>
      </c>
      <c r="AH100" s="84" t="str">
        <f t="shared" si="139"/>
        <v/>
      </c>
      <c r="AI100" s="84" t="str">
        <f t="shared" si="140"/>
        <v/>
      </c>
      <c r="AJ100" s="104" t="str">
        <f t="shared" si="141"/>
        <v/>
      </c>
      <c r="AK100" s="93">
        <f t="shared" ref="AK100:AK142" si="190">IF(MAX(AJ100)&gt;1,1,0)</f>
        <v>0</v>
      </c>
      <c r="AL100" s="93">
        <f>IFERROR(IF(C100="",0,IF(COUNTIF($C$14:C100,C100)&gt;1,1,0)),"")</f>
        <v>0</v>
      </c>
      <c r="AN100" s="93">
        <f t="shared" si="142"/>
        <v>0</v>
      </c>
      <c r="AO100" s="93" t="str">
        <f t="shared" si="156"/>
        <v>00000</v>
      </c>
      <c r="AP100" s="109" t="str">
        <f t="shared" ref="AP100:AP142" si="191">IF(AQ100=0,AR100&amp;"秒"&amp;AS100,AQ100&amp;"分"&amp;AR100&amp;"秒"&amp;AS100)</f>
        <v>0秒0</v>
      </c>
      <c r="AQ100" s="110">
        <f t="shared" si="143"/>
        <v>0</v>
      </c>
      <c r="AR100" s="110" t="str">
        <f t="shared" si="144"/>
        <v>0</v>
      </c>
      <c r="AS100" s="110" t="str">
        <f t="shared" si="145"/>
        <v>0</v>
      </c>
      <c r="AT100" s="110" t="str">
        <f t="shared" si="146"/>
        <v>0m</v>
      </c>
      <c r="AU100" s="110" t="str">
        <f t="shared" si="147"/>
        <v>点</v>
      </c>
      <c r="AV100" s="93">
        <f t="shared" si="148"/>
        <v>0</v>
      </c>
      <c r="AW100" s="83" t="str">
        <f t="shared" si="149"/>
        <v/>
      </c>
      <c r="AX100" s="93">
        <f t="shared" si="150"/>
        <v>0</v>
      </c>
      <c r="AY100" s="93">
        <f t="shared" ref="AY100:AY142" si="192">IF($N100="",0,IF($Q100="",1,0))</f>
        <v>0</v>
      </c>
      <c r="AZ100" s="93">
        <f t="shared" ref="AZ100:AZ142" si="193">IF($N100="",0,IF($R100="",1,0))</f>
        <v>0</v>
      </c>
      <c r="BA100" s="503">
        <f>IF(U100="",0,COUNTA($U$14:U101))</f>
        <v>0</v>
      </c>
      <c r="BB100" s="503">
        <f>IF(V100="",0,COUNTA($V$14:V101))</f>
        <v>0</v>
      </c>
      <c r="BC100" s="519" t="e">
        <f>IF(OR($L100="20200",$L101="20200",#REF!="20200"),COUNTIF($L$14:L101,"20200"),0)</f>
        <v>#REF!</v>
      </c>
      <c r="BD100" s="557" t="e">
        <f>IF($BC100=0,0,INDEX($N100:$N101,MATCH("20200",$L100:$L101,0),1))</f>
        <v>#REF!</v>
      </c>
      <c r="BE100" s="84" t="str">
        <f t="shared" si="151"/>
        <v/>
      </c>
      <c r="BF100" s="84" t="str">
        <f t="shared" si="152"/>
        <v/>
      </c>
      <c r="BG100" s="84" t="str">
        <f t="shared" si="153"/>
        <v/>
      </c>
      <c r="BH100" s="124" t="str">
        <f>IF(K100="","",COUNTIF($BG$14:BG100,BG100))</f>
        <v/>
      </c>
      <c r="BI100" s="1" t="str">
        <f t="shared" ref="BI100:BI142" si="194">IFERROR(BF100*BH100,"")</f>
        <v/>
      </c>
      <c r="BJ100" s="523" t="str">
        <f>IF(D100="","",COUNTIF($AG$14:AG100,AG100))</f>
        <v/>
      </c>
      <c r="BK100" s="523">
        <f t="shared" ref="BK100" si="195">IF(BJ100=1,BJ100,0)</f>
        <v>0</v>
      </c>
      <c r="BL100" s="523" t="str">
        <f>IF(D100="","",$BP100)</f>
        <v/>
      </c>
      <c r="BM100" s="523" t="str">
        <f>IF(E100="","",$BP100)</f>
        <v/>
      </c>
      <c r="BN100" s="523" t="str">
        <f>IF(G100="","",$BP100)</f>
        <v/>
      </c>
      <c r="BO100" s="524" t="str">
        <f>IFERROR(IF(H100="","",BP100),"")</f>
        <v/>
      </c>
      <c r="BP100" s="523">
        <v>44</v>
      </c>
      <c r="BQ100" s="523">
        <f>IF(C100&gt;0,"",IF(COUNTIF(BL100:BO101,BP100)=4,"",1))</f>
        <v>1</v>
      </c>
      <c r="BT100" s="524" t="str">
        <f>IF(AG100="","",IF(AND(COUNTA(K100:K101)=0,COUNTA(U100:V101)=0),1,""))</f>
        <v/>
      </c>
      <c r="BU100" s="523">
        <f>IF(AND($AG100="",COUNTA(U100)&gt;0),1,0)</f>
        <v>0</v>
      </c>
      <c r="BV100" s="523">
        <f>IF(AND($AG100="",COUNTA(V100)&gt;0),1,0)</f>
        <v>0</v>
      </c>
      <c r="BW100" s="523" t="str">
        <f>D100&amp;"-"&amp;U100</f>
        <v>-</v>
      </c>
      <c r="BX100" s="523" t="str">
        <f>IF(U100="","",COUNTIF($BW$14:BW100,BW100))</f>
        <v/>
      </c>
      <c r="BY100" s="523" t="str">
        <f>D100&amp;"-"&amp;V100</f>
        <v>-</v>
      </c>
      <c r="BZ100" s="523" t="str">
        <f>IF(V100="","",COUNTIF($BY$14:BY100,BY100))</f>
        <v/>
      </c>
      <c r="CA100" s="84" t="str">
        <f>IFERROR(IF(VLOOKUP(K100,種目数エラー用!D:E,2,FALSE)=(VLOOKUP(K101,種目数エラー用!D:E,2,FALSE)),1,""),"")</f>
        <v/>
      </c>
    </row>
    <row r="101" spans="1:79" s="1" customFormat="1" ht="18" customHeight="1" thickBot="1">
      <c r="A101" s="547"/>
      <c r="B101" s="548"/>
      <c r="C101" s="549"/>
      <c r="D101" s="550"/>
      <c r="E101" s="550"/>
      <c r="F101" s="470"/>
      <c r="G101" s="336" t="str">
        <f>IF(C100&gt;0,VLOOKUP(C100,女子登録情報!$A$1:$H$2000,5,0),"")</f>
        <v/>
      </c>
      <c r="H101" s="527"/>
      <c r="I101" s="546"/>
      <c r="J101" s="336" t="s">
        <v>28</v>
      </c>
      <c r="K101" s="337"/>
      <c r="L101" s="284" t="str">
        <f>IF(K101&gt;0,VLOOKUP(K101,女子登録情報!$J$66:$K$86,2,0),"")</f>
        <v/>
      </c>
      <c r="M101" s="336" t="s">
        <v>29</v>
      </c>
      <c r="N101" s="285"/>
      <c r="O101" s="59" t="str">
        <f t="shared" si="188"/>
        <v/>
      </c>
      <c r="P101" s="317" t="str">
        <f t="shared" si="132"/>
        <v/>
      </c>
      <c r="Q101" s="209"/>
      <c r="R101" s="535"/>
      <c r="S101" s="536"/>
      <c r="T101" s="537"/>
      <c r="U101" s="532"/>
      <c r="V101" s="534"/>
      <c r="W101" s="339"/>
      <c r="X101" s="84">
        <f t="shared" si="133"/>
        <v>0</v>
      </c>
      <c r="Z101" s="97">
        <f t="shared" si="134"/>
        <v>0</v>
      </c>
      <c r="AA101" s="523"/>
      <c r="AB101" s="84" t="str">
        <f t="shared" si="135"/>
        <v/>
      </c>
      <c r="AC101" s="84" t="str">
        <f t="shared" si="136"/>
        <v/>
      </c>
      <c r="AD101" s="84" t="str">
        <f t="shared" si="137"/>
        <v/>
      </c>
      <c r="AE101" s="84" t="str">
        <f t="shared" si="138"/>
        <v/>
      </c>
      <c r="AF101" s="100">
        <f t="shared" si="189"/>
        <v>0</v>
      </c>
      <c r="AG101" s="100" t="str">
        <f t="shared" ref="AG101" si="196">AG100</f>
        <v/>
      </c>
      <c r="AH101" s="84" t="str">
        <f t="shared" si="139"/>
        <v/>
      </c>
      <c r="AI101" s="84" t="str">
        <f t="shared" si="140"/>
        <v/>
      </c>
      <c r="AJ101" s="104" t="str">
        <f t="shared" si="141"/>
        <v/>
      </c>
      <c r="AK101" s="93">
        <f t="shared" si="190"/>
        <v>0</v>
      </c>
      <c r="AL101" s="93">
        <f>IFERROR(IF(C101="",0,IF(COUNTIF($C$14:C101,C101)&gt;1,1,0)),"")</f>
        <v>0</v>
      </c>
      <c r="AN101" s="93">
        <f t="shared" si="142"/>
        <v>0</v>
      </c>
      <c r="AO101" s="93" t="str">
        <f t="shared" si="156"/>
        <v>00000</v>
      </c>
      <c r="AP101" s="109" t="str">
        <f t="shared" si="191"/>
        <v>0秒0</v>
      </c>
      <c r="AQ101" s="110">
        <f t="shared" si="143"/>
        <v>0</v>
      </c>
      <c r="AR101" s="110" t="str">
        <f t="shared" si="144"/>
        <v>0</v>
      </c>
      <c r="AS101" s="110" t="str">
        <f t="shared" si="145"/>
        <v>0</v>
      </c>
      <c r="AT101" s="110" t="str">
        <f t="shared" si="146"/>
        <v>0m</v>
      </c>
      <c r="AU101" s="110" t="str">
        <f t="shared" si="147"/>
        <v>点</v>
      </c>
      <c r="AV101" s="93">
        <f t="shared" si="148"/>
        <v>0</v>
      </c>
      <c r="AW101" s="83" t="str">
        <f t="shared" si="149"/>
        <v/>
      </c>
      <c r="AX101" s="93">
        <f t="shared" si="150"/>
        <v>0</v>
      </c>
      <c r="AY101" s="93">
        <f t="shared" si="192"/>
        <v>0</v>
      </c>
      <c r="AZ101" s="93">
        <f t="shared" si="193"/>
        <v>0</v>
      </c>
      <c r="BA101" s="504"/>
      <c r="BB101" s="504"/>
      <c r="BC101" s="520"/>
      <c r="BD101" s="558"/>
      <c r="BE101" s="84" t="str">
        <f t="shared" si="151"/>
        <v/>
      </c>
      <c r="BF101" s="84" t="str">
        <f t="shared" si="152"/>
        <v/>
      </c>
      <c r="BG101" s="84" t="str">
        <f t="shared" si="153"/>
        <v/>
      </c>
      <c r="BH101" s="124" t="str">
        <f>IF(K101="","",COUNTIF($BG$14:BG101,BG101))</f>
        <v/>
      </c>
      <c r="BI101" s="1" t="str">
        <f t="shared" si="194"/>
        <v/>
      </c>
      <c r="BJ101" s="523"/>
      <c r="BK101" s="523"/>
      <c r="BL101" s="523"/>
      <c r="BM101" s="523"/>
      <c r="BN101" s="523"/>
      <c r="BO101" s="525"/>
      <c r="BP101" s="523"/>
      <c r="BQ101" s="523"/>
      <c r="BT101" s="525"/>
      <c r="BU101" s="523"/>
      <c r="BV101" s="523"/>
      <c r="BW101" s="523"/>
      <c r="BX101" s="523"/>
      <c r="BY101" s="523"/>
      <c r="BZ101" s="523"/>
      <c r="CA101" s="84" t="str">
        <f>IFERROR(IF(VLOOKUP(K101,種目数エラー用!D:E,2,FALSE)=(VLOOKUP(K102,種目数エラー用!D:E,2,FALSE)),1,""),"")</f>
        <v/>
      </c>
    </row>
    <row r="102" spans="1:79" s="1" customFormat="1" ht="18" customHeight="1" thickTop="1" thickBot="1">
      <c r="A102" s="538">
        <v>45</v>
      </c>
      <c r="B102" s="540" t="s">
        <v>1176</v>
      </c>
      <c r="C102" s="542"/>
      <c r="D102" s="544" t="str">
        <f>IF(C102&gt;0,VLOOKUP(C102,女子登録情報!$A$1:$H$2000,3,0),"")</f>
        <v/>
      </c>
      <c r="E102" s="544" t="str">
        <f>IF(C102&gt;0,VLOOKUP(C102,女子登録情報!$A$1:$H$2000,4,0),"")</f>
        <v/>
      </c>
      <c r="F102" s="469" t="str">
        <f>IF(C102&gt;0,VLOOKUP(C102,女子登録情報!$A$1:$H$1688,7,0),"")</f>
        <v/>
      </c>
      <c r="G102" s="335" t="str">
        <f>IF(C102&gt;0,VLOOKUP(C102,女子登録情報!$A$1:$H$2000,8,0),"")</f>
        <v/>
      </c>
      <c r="H102" s="526" t="e">
        <f>IF(G103&gt;0,VLOOKUP(G103,女子登録情報!$M$2:$N$49,2,0),"")</f>
        <v>#N/A</v>
      </c>
      <c r="I102" s="526" t="str">
        <f t="shared" ref="I102" si="197">IF(C102&gt;0,TEXT(C102,"100000000"),"000000000")</f>
        <v>000000000</v>
      </c>
      <c r="J102" s="324" t="s">
        <v>24</v>
      </c>
      <c r="K102" s="323"/>
      <c r="L102" s="284" t="str">
        <f>IF(K102&gt;0,VLOOKUP(K102,女子登録情報!$J$66:$K$86,2,0),"")</f>
        <v/>
      </c>
      <c r="M102" s="324" t="s">
        <v>27</v>
      </c>
      <c r="N102" s="275"/>
      <c r="O102" s="59" t="str">
        <f t="shared" si="188"/>
        <v/>
      </c>
      <c r="P102" s="316" t="str">
        <f t="shared" si="132"/>
        <v/>
      </c>
      <c r="Q102" s="209"/>
      <c r="R102" s="528"/>
      <c r="S102" s="529"/>
      <c r="T102" s="530"/>
      <c r="U102" s="531"/>
      <c r="V102" s="533"/>
      <c r="W102" s="339"/>
      <c r="X102" s="84">
        <f t="shared" si="133"/>
        <v>0</v>
      </c>
      <c r="Z102" s="97">
        <f t="shared" si="134"/>
        <v>0</v>
      </c>
      <c r="AA102" s="523" t="str">
        <f>IF(C102="","",C102)</f>
        <v/>
      </c>
      <c r="AB102" s="84" t="str">
        <f t="shared" si="135"/>
        <v/>
      </c>
      <c r="AC102" s="84" t="str">
        <f t="shared" si="136"/>
        <v/>
      </c>
      <c r="AD102" s="84" t="str">
        <f t="shared" si="137"/>
        <v/>
      </c>
      <c r="AE102" s="84" t="str">
        <f t="shared" si="138"/>
        <v/>
      </c>
      <c r="AF102" s="100">
        <f t="shared" si="189"/>
        <v>0</v>
      </c>
      <c r="AG102" s="100" t="str">
        <f>IF(D102="","",D102)</f>
        <v/>
      </c>
      <c r="AH102" s="84" t="str">
        <f t="shared" si="139"/>
        <v/>
      </c>
      <c r="AI102" s="84" t="str">
        <f t="shared" si="140"/>
        <v/>
      </c>
      <c r="AJ102" s="104" t="str">
        <f t="shared" si="141"/>
        <v/>
      </c>
      <c r="AK102" s="93">
        <f t="shared" si="190"/>
        <v>0</v>
      </c>
      <c r="AL102" s="93">
        <f>IFERROR(IF(C102="",0,IF(COUNTIF($C$14:C102,C102)&gt;1,1,0)),"")</f>
        <v>0</v>
      </c>
      <c r="AN102" s="93">
        <f t="shared" si="142"/>
        <v>0</v>
      </c>
      <c r="AO102" s="93" t="str">
        <f t="shared" si="156"/>
        <v>00000</v>
      </c>
      <c r="AP102" s="109" t="str">
        <f t="shared" si="191"/>
        <v>0秒0</v>
      </c>
      <c r="AQ102" s="110">
        <f t="shared" si="143"/>
        <v>0</v>
      </c>
      <c r="AR102" s="110" t="str">
        <f t="shared" si="144"/>
        <v>0</v>
      </c>
      <c r="AS102" s="110" t="str">
        <f t="shared" si="145"/>
        <v>0</v>
      </c>
      <c r="AT102" s="110" t="str">
        <f t="shared" si="146"/>
        <v>0m</v>
      </c>
      <c r="AU102" s="110" t="str">
        <f t="shared" si="147"/>
        <v>点</v>
      </c>
      <c r="AV102" s="93">
        <f t="shared" si="148"/>
        <v>0</v>
      </c>
      <c r="AW102" s="83" t="str">
        <f t="shared" si="149"/>
        <v/>
      </c>
      <c r="AX102" s="93">
        <f t="shared" si="150"/>
        <v>0</v>
      </c>
      <c r="AY102" s="93">
        <f t="shared" si="192"/>
        <v>0</v>
      </c>
      <c r="AZ102" s="93">
        <f t="shared" si="193"/>
        <v>0</v>
      </c>
      <c r="BA102" s="503">
        <f>IF(U102="",0,COUNTA($U$14:U103))</f>
        <v>0</v>
      </c>
      <c r="BB102" s="503">
        <f>IF(V102="",0,COUNTA($V$14:V103))</f>
        <v>0</v>
      </c>
      <c r="BC102" s="519" t="e">
        <f>IF(OR($L102="20200",$L103="20200",#REF!="20200"),COUNTIF($L$14:L103,"20200"),0)</f>
        <v>#REF!</v>
      </c>
      <c r="BD102" s="557" t="e">
        <f>IF($BC102=0,0,INDEX($N102:$N103,MATCH("20200",$L102:$L103,0),1))</f>
        <v>#REF!</v>
      </c>
      <c r="BE102" s="84" t="str">
        <f t="shared" si="151"/>
        <v/>
      </c>
      <c r="BF102" s="84" t="str">
        <f t="shared" si="152"/>
        <v/>
      </c>
      <c r="BG102" s="84" t="str">
        <f t="shared" si="153"/>
        <v/>
      </c>
      <c r="BH102" s="124" t="str">
        <f>IF(K102="","",COUNTIF($BG$14:BG102,BG102))</f>
        <v/>
      </c>
      <c r="BI102" s="1" t="str">
        <f t="shared" si="194"/>
        <v/>
      </c>
      <c r="BJ102" s="523" t="str">
        <f>IF(D102="","",COUNTIF($AG$14:AG102,AG102))</f>
        <v/>
      </c>
      <c r="BK102" s="523">
        <f t="shared" ref="BK102" si="198">IF(BJ102=1,BJ102,0)</f>
        <v>0</v>
      </c>
      <c r="BL102" s="523" t="str">
        <f>IF(D102="","",$BP102)</f>
        <v/>
      </c>
      <c r="BM102" s="523" t="str">
        <f>IF(E102="","",$BP102)</f>
        <v/>
      </c>
      <c r="BN102" s="523" t="str">
        <f>IF(G102="","",$BP102)</f>
        <v/>
      </c>
      <c r="BO102" s="524" t="str">
        <f>IFERROR(IF(H102="","",BP102),"")</f>
        <v/>
      </c>
      <c r="BP102" s="523">
        <v>45</v>
      </c>
      <c r="BQ102" s="523">
        <f>IF(C102&gt;0,"",IF(COUNTIF(BL102:BO103,BP102)=4,"",1))</f>
        <v>1</v>
      </c>
      <c r="BT102" s="524" t="str">
        <f>IF(AG102="","",IF(AND(COUNTA(K102:K103)=0,COUNTA(U102:V103)=0),1,""))</f>
        <v/>
      </c>
      <c r="BU102" s="523">
        <f>IF(AND($AG102="",COUNTA(U102)&gt;0),1,0)</f>
        <v>0</v>
      </c>
      <c r="BV102" s="523">
        <f>IF(AND($AG102="",COUNTA(V102)&gt;0),1,0)</f>
        <v>0</v>
      </c>
      <c r="BW102" s="523" t="str">
        <f>D102&amp;"-"&amp;U102</f>
        <v>-</v>
      </c>
      <c r="BX102" s="523" t="str">
        <f>IF(U102="","",COUNTIF($BW$14:BW102,BW102))</f>
        <v/>
      </c>
      <c r="BY102" s="523" t="str">
        <f>D102&amp;"-"&amp;V102</f>
        <v>-</v>
      </c>
      <c r="BZ102" s="523" t="str">
        <f>IF(V102="","",COUNTIF($BY$14:BY102,BY102))</f>
        <v/>
      </c>
      <c r="CA102" s="84" t="str">
        <f>IFERROR(IF(VLOOKUP(K102,種目数エラー用!D:E,2,FALSE)=(VLOOKUP(K103,種目数エラー用!D:E,2,FALSE)),1,""),"")</f>
        <v/>
      </c>
    </row>
    <row r="103" spans="1:79" s="1" customFormat="1" ht="18" customHeight="1" thickBot="1">
      <c r="A103" s="547"/>
      <c r="B103" s="548"/>
      <c r="C103" s="549"/>
      <c r="D103" s="550"/>
      <c r="E103" s="550"/>
      <c r="F103" s="470"/>
      <c r="G103" s="336" t="str">
        <f>IF(C102&gt;0,VLOOKUP(C102,女子登録情報!$A$1:$H$2000,5,0),"")</f>
        <v/>
      </c>
      <c r="H103" s="527"/>
      <c r="I103" s="546"/>
      <c r="J103" s="336" t="s">
        <v>28</v>
      </c>
      <c r="K103" s="337"/>
      <c r="L103" s="284" t="str">
        <f>IF(K103&gt;0,VLOOKUP(K103,女子登録情報!$J$66:$K$86,2,0),"")</f>
        <v/>
      </c>
      <c r="M103" s="336" t="s">
        <v>29</v>
      </c>
      <c r="N103" s="285"/>
      <c r="O103" s="59" t="str">
        <f t="shared" si="188"/>
        <v/>
      </c>
      <c r="P103" s="317" t="str">
        <f t="shared" si="132"/>
        <v/>
      </c>
      <c r="Q103" s="209"/>
      <c r="R103" s="535"/>
      <c r="S103" s="536"/>
      <c r="T103" s="537"/>
      <c r="U103" s="532"/>
      <c r="V103" s="534"/>
      <c r="W103" s="339"/>
      <c r="X103" s="84">
        <f t="shared" si="133"/>
        <v>0</v>
      </c>
      <c r="Z103" s="97">
        <f t="shared" si="134"/>
        <v>0</v>
      </c>
      <c r="AA103" s="523"/>
      <c r="AB103" s="84" t="str">
        <f t="shared" si="135"/>
        <v/>
      </c>
      <c r="AC103" s="84" t="str">
        <f t="shared" si="136"/>
        <v/>
      </c>
      <c r="AD103" s="84" t="str">
        <f t="shared" si="137"/>
        <v/>
      </c>
      <c r="AE103" s="84" t="str">
        <f t="shared" si="138"/>
        <v/>
      </c>
      <c r="AF103" s="100">
        <f t="shared" si="189"/>
        <v>0</v>
      </c>
      <c r="AG103" s="100" t="str">
        <f t="shared" ref="AG103" si="199">AG102</f>
        <v/>
      </c>
      <c r="AH103" s="84" t="str">
        <f t="shared" si="139"/>
        <v/>
      </c>
      <c r="AI103" s="84" t="str">
        <f t="shared" si="140"/>
        <v/>
      </c>
      <c r="AJ103" s="104" t="str">
        <f t="shared" si="141"/>
        <v/>
      </c>
      <c r="AK103" s="93">
        <f t="shared" si="190"/>
        <v>0</v>
      </c>
      <c r="AL103" s="93">
        <f>IFERROR(IF(C103="",0,IF(COUNTIF($C$14:C103,C103)&gt;1,1,0)),"")</f>
        <v>0</v>
      </c>
      <c r="AN103" s="93">
        <f t="shared" si="142"/>
        <v>0</v>
      </c>
      <c r="AO103" s="93" t="str">
        <f t="shared" si="156"/>
        <v>00000</v>
      </c>
      <c r="AP103" s="109" t="str">
        <f t="shared" si="191"/>
        <v>0秒0</v>
      </c>
      <c r="AQ103" s="110">
        <f t="shared" si="143"/>
        <v>0</v>
      </c>
      <c r="AR103" s="110" t="str">
        <f t="shared" si="144"/>
        <v>0</v>
      </c>
      <c r="AS103" s="110" t="str">
        <f t="shared" si="145"/>
        <v>0</v>
      </c>
      <c r="AT103" s="110" t="str">
        <f t="shared" si="146"/>
        <v>0m</v>
      </c>
      <c r="AU103" s="110" t="str">
        <f t="shared" si="147"/>
        <v>点</v>
      </c>
      <c r="AV103" s="93">
        <f t="shared" si="148"/>
        <v>0</v>
      </c>
      <c r="AW103" s="83" t="str">
        <f t="shared" si="149"/>
        <v/>
      </c>
      <c r="AX103" s="93">
        <f t="shared" si="150"/>
        <v>0</v>
      </c>
      <c r="AY103" s="93">
        <f t="shared" si="192"/>
        <v>0</v>
      </c>
      <c r="AZ103" s="93">
        <f t="shared" si="193"/>
        <v>0</v>
      </c>
      <c r="BA103" s="504"/>
      <c r="BB103" s="504"/>
      <c r="BC103" s="520"/>
      <c r="BD103" s="558"/>
      <c r="BE103" s="84" t="str">
        <f t="shared" si="151"/>
        <v/>
      </c>
      <c r="BF103" s="84" t="str">
        <f t="shared" si="152"/>
        <v/>
      </c>
      <c r="BG103" s="84" t="str">
        <f t="shared" si="153"/>
        <v/>
      </c>
      <c r="BH103" s="124" t="str">
        <f>IF(K103="","",COUNTIF($BG$14:BG103,BG103))</f>
        <v/>
      </c>
      <c r="BI103" s="1" t="str">
        <f t="shared" si="194"/>
        <v/>
      </c>
      <c r="BJ103" s="523"/>
      <c r="BK103" s="523"/>
      <c r="BL103" s="523"/>
      <c r="BM103" s="523"/>
      <c r="BN103" s="523"/>
      <c r="BO103" s="525"/>
      <c r="BP103" s="523"/>
      <c r="BQ103" s="523"/>
      <c r="BT103" s="525"/>
      <c r="BU103" s="523"/>
      <c r="BV103" s="523"/>
      <c r="BW103" s="523"/>
      <c r="BX103" s="523"/>
      <c r="BY103" s="523"/>
      <c r="BZ103" s="523"/>
      <c r="CA103" s="84" t="str">
        <f>IFERROR(IF(VLOOKUP(K103,種目数エラー用!D:E,2,FALSE)=(VLOOKUP(K104,種目数エラー用!D:E,2,FALSE)),1,""),"")</f>
        <v/>
      </c>
    </row>
    <row r="104" spans="1:79" s="1" customFormat="1" ht="18" customHeight="1" thickTop="1" thickBot="1">
      <c r="A104" s="538">
        <v>46</v>
      </c>
      <c r="B104" s="540" t="s">
        <v>1176</v>
      </c>
      <c r="C104" s="542"/>
      <c r="D104" s="544" t="str">
        <f>IF(C104&gt;0,VLOOKUP(C104,女子登録情報!$A$1:$H$2000,3,0),"")</f>
        <v/>
      </c>
      <c r="E104" s="544" t="str">
        <f>IF(C104&gt;0,VLOOKUP(C104,女子登録情報!$A$1:$H$2000,4,0),"")</f>
        <v/>
      </c>
      <c r="F104" s="469" t="str">
        <f>IF(C104&gt;0,VLOOKUP(C104,女子登録情報!$A$1:$H$1688,7,0),"")</f>
        <v/>
      </c>
      <c r="G104" s="335" t="str">
        <f>IF(C104&gt;0,VLOOKUP(C104,女子登録情報!$A$1:$H$2000,8,0),"")</f>
        <v/>
      </c>
      <c r="H104" s="526" t="e">
        <f>IF(G105&gt;0,VLOOKUP(G105,女子登録情報!$M$2:$N$49,2,0),"")</f>
        <v>#N/A</v>
      </c>
      <c r="I104" s="526" t="str">
        <f t="shared" ref="I104" si="200">IF(C104&gt;0,TEXT(C104,"100000000"),"000000000")</f>
        <v>000000000</v>
      </c>
      <c r="J104" s="324" t="s">
        <v>24</v>
      </c>
      <c r="K104" s="323"/>
      <c r="L104" s="284" t="str">
        <f>IF(K104&gt;0,VLOOKUP(K104,女子登録情報!$J$66:$K$86,2,0),"")</f>
        <v/>
      </c>
      <c r="M104" s="324" t="s">
        <v>27</v>
      </c>
      <c r="N104" s="275"/>
      <c r="O104" s="59" t="str">
        <f t="shared" si="188"/>
        <v/>
      </c>
      <c r="P104" s="316" t="str">
        <f t="shared" si="132"/>
        <v/>
      </c>
      <c r="Q104" s="209"/>
      <c r="R104" s="528"/>
      <c r="S104" s="529"/>
      <c r="T104" s="530"/>
      <c r="U104" s="531"/>
      <c r="V104" s="533"/>
      <c r="W104" s="339"/>
      <c r="X104" s="84">
        <f t="shared" si="133"/>
        <v>0</v>
      </c>
      <c r="Z104" s="97">
        <f t="shared" si="134"/>
        <v>0</v>
      </c>
      <c r="AA104" s="523" t="str">
        <f>IF(C104="","",C104)</f>
        <v/>
      </c>
      <c r="AB104" s="84" t="str">
        <f t="shared" si="135"/>
        <v/>
      </c>
      <c r="AC104" s="84" t="str">
        <f t="shared" si="136"/>
        <v/>
      </c>
      <c r="AD104" s="84" t="str">
        <f t="shared" si="137"/>
        <v/>
      </c>
      <c r="AE104" s="84" t="str">
        <f t="shared" si="138"/>
        <v/>
      </c>
      <c r="AF104" s="100">
        <f t="shared" si="189"/>
        <v>0</v>
      </c>
      <c r="AG104" s="100" t="str">
        <f>IF(D104="","",D104)</f>
        <v/>
      </c>
      <c r="AH104" s="84" t="str">
        <f t="shared" si="139"/>
        <v/>
      </c>
      <c r="AI104" s="84" t="str">
        <f t="shared" si="140"/>
        <v/>
      </c>
      <c r="AJ104" s="104" t="str">
        <f t="shared" si="141"/>
        <v/>
      </c>
      <c r="AK104" s="93">
        <f t="shared" si="190"/>
        <v>0</v>
      </c>
      <c r="AL104" s="93">
        <f>IFERROR(IF(C104="",0,IF(COUNTIF($C$14:C104,C104)&gt;1,1,0)),"")</f>
        <v>0</v>
      </c>
      <c r="AN104" s="93">
        <f t="shared" si="142"/>
        <v>0</v>
      </c>
      <c r="AO104" s="93" t="str">
        <f t="shared" si="156"/>
        <v>00000</v>
      </c>
      <c r="AP104" s="109" t="str">
        <f t="shared" si="191"/>
        <v>0秒0</v>
      </c>
      <c r="AQ104" s="110">
        <f t="shared" si="143"/>
        <v>0</v>
      </c>
      <c r="AR104" s="110" t="str">
        <f t="shared" si="144"/>
        <v>0</v>
      </c>
      <c r="AS104" s="110" t="str">
        <f t="shared" si="145"/>
        <v>0</v>
      </c>
      <c r="AT104" s="110" t="str">
        <f t="shared" si="146"/>
        <v>0m</v>
      </c>
      <c r="AU104" s="110" t="str">
        <f t="shared" si="147"/>
        <v>点</v>
      </c>
      <c r="AV104" s="93">
        <f t="shared" si="148"/>
        <v>0</v>
      </c>
      <c r="AW104" s="83" t="str">
        <f t="shared" si="149"/>
        <v/>
      </c>
      <c r="AX104" s="93">
        <f t="shared" si="150"/>
        <v>0</v>
      </c>
      <c r="AY104" s="93">
        <f t="shared" si="192"/>
        <v>0</v>
      </c>
      <c r="AZ104" s="93">
        <f t="shared" si="193"/>
        <v>0</v>
      </c>
      <c r="BA104" s="503">
        <f>IF(U104="",0,COUNTA($U$14:U105))</f>
        <v>0</v>
      </c>
      <c r="BB104" s="503">
        <f>IF(V104="",0,COUNTA($V$14:V105))</f>
        <v>0</v>
      </c>
      <c r="BC104" s="519" t="e">
        <f>IF(OR($L104="20200",$L105="20200",#REF!="20200"),COUNTIF($L$14:L105,"20200"),0)</f>
        <v>#REF!</v>
      </c>
      <c r="BD104" s="557" t="e">
        <f>IF($BC104=0,0,INDEX($N104:$N105,MATCH("20200",$L104:$L105,0),1))</f>
        <v>#REF!</v>
      </c>
      <c r="BE104" s="84" t="str">
        <f t="shared" si="151"/>
        <v/>
      </c>
      <c r="BF104" s="84" t="str">
        <f t="shared" si="152"/>
        <v/>
      </c>
      <c r="BG104" s="84" t="str">
        <f t="shared" si="153"/>
        <v/>
      </c>
      <c r="BH104" s="124" t="str">
        <f>IF(K104="","",COUNTIF($BG$14:BG104,BG104))</f>
        <v/>
      </c>
      <c r="BI104" s="1" t="str">
        <f t="shared" si="194"/>
        <v/>
      </c>
      <c r="BJ104" s="523" t="str">
        <f>IF(D104="","",COUNTIF($AG$14:AG104,AG104))</f>
        <v/>
      </c>
      <c r="BK104" s="523">
        <f t="shared" ref="BK104" si="201">IF(BJ104=1,BJ104,0)</f>
        <v>0</v>
      </c>
      <c r="BL104" s="523" t="str">
        <f>IF(D104="","",$BP104)</f>
        <v/>
      </c>
      <c r="BM104" s="523" t="str">
        <f>IF(E104="","",$BP104)</f>
        <v/>
      </c>
      <c r="BN104" s="523" t="str">
        <f>IF(G104="","",$BP104)</f>
        <v/>
      </c>
      <c r="BO104" s="524" t="str">
        <f>IFERROR(IF(H104="","",BP104),"")</f>
        <v/>
      </c>
      <c r="BP104" s="523">
        <v>46</v>
      </c>
      <c r="BQ104" s="523">
        <f>IF(C104&gt;0,"",IF(COUNTIF(BL104:BO105,BP104)=4,"",1))</f>
        <v>1</v>
      </c>
      <c r="BT104" s="524" t="str">
        <f>IF(AG104="","",IF(AND(COUNTA(K104:K105)=0,COUNTA(U104:V105)=0),1,""))</f>
        <v/>
      </c>
      <c r="BU104" s="523">
        <f>IF(AND($AG104="",COUNTA(U104)&gt;0),1,0)</f>
        <v>0</v>
      </c>
      <c r="BV104" s="523">
        <f>IF(AND($AG104="",COUNTA(V104)&gt;0),1,0)</f>
        <v>0</v>
      </c>
      <c r="BW104" s="523" t="str">
        <f>D104&amp;"-"&amp;U104</f>
        <v>-</v>
      </c>
      <c r="BX104" s="523" t="str">
        <f>IF(U104="","",COUNTIF($BW$14:BW104,BW104))</f>
        <v/>
      </c>
      <c r="BY104" s="523" t="str">
        <f>D104&amp;"-"&amp;V104</f>
        <v>-</v>
      </c>
      <c r="BZ104" s="523" t="str">
        <f>IF(V104="","",COUNTIF($BY$14:BY104,BY104))</f>
        <v/>
      </c>
      <c r="CA104" s="84" t="str">
        <f>IFERROR(IF(VLOOKUP(K104,種目数エラー用!D:E,2,FALSE)=(VLOOKUP(K105,種目数エラー用!D:E,2,FALSE)),1,""),"")</f>
        <v/>
      </c>
    </row>
    <row r="105" spans="1:79" s="1" customFormat="1" ht="18" customHeight="1" thickBot="1">
      <c r="A105" s="547"/>
      <c r="B105" s="548"/>
      <c r="C105" s="549"/>
      <c r="D105" s="550"/>
      <c r="E105" s="550"/>
      <c r="F105" s="470"/>
      <c r="G105" s="336" t="str">
        <f>IF(C104&gt;0,VLOOKUP(C104,女子登録情報!$A$1:$H$2000,5,0),"")</f>
        <v/>
      </c>
      <c r="H105" s="527"/>
      <c r="I105" s="546"/>
      <c r="J105" s="336" t="s">
        <v>28</v>
      </c>
      <c r="K105" s="337"/>
      <c r="L105" s="284" t="str">
        <f>IF(K105&gt;0,VLOOKUP(K105,女子登録情報!$J$66:$K$86,2,0),"")</f>
        <v/>
      </c>
      <c r="M105" s="336" t="s">
        <v>29</v>
      </c>
      <c r="N105" s="285"/>
      <c r="O105" s="59" t="str">
        <f t="shared" si="188"/>
        <v/>
      </c>
      <c r="P105" s="317" t="str">
        <f t="shared" si="132"/>
        <v/>
      </c>
      <c r="Q105" s="209"/>
      <c r="R105" s="535"/>
      <c r="S105" s="536"/>
      <c r="T105" s="537"/>
      <c r="U105" s="532"/>
      <c r="V105" s="534"/>
      <c r="W105" s="339"/>
      <c r="X105" s="84">
        <f t="shared" si="133"/>
        <v>0</v>
      </c>
      <c r="Z105" s="97">
        <f t="shared" si="134"/>
        <v>0</v>
      </c>
      <c r="AA105" s="523"/>
      <c r="AB105" s="84" t="str">
        <f t="shared" si="135"/>
        <v/>
      </c>
      <c r="AC105" s="84" t="str">
        <f t="shared" si="136"/>
        <v/>
      </c>
      <c r="AD105" s="84" t="str">
        <f t="shared" si="137"/>
        <v/>
      </c>
      <c r="AE105" s="84" t="str">
        <f t="shared" si="138"/>
        <v/>
      </c>
      <c r="AF105" s="100">
        <f t="shared" si="189"/>
        <v>0</v>
      </c>
      <c r="AG105" s="100" t="str">
        <f t="shared" ref="AG105" si="202">AG104</f>
        <v/>
      </c>
      <c r="AH105" s="84" t="str">
        <f t="shared" si="139"/>
        <v/>
      </c>
      <c r="AI105" s="84" t="str">
        <f t="shared" si="140"/>
        <v/>
      </c>
      <c r="AJ105" s="104" t="str">
        <f t="shared" si="141"/>
        <v/>
      </c>
      <c r="AK105" s="93">
        <f t="shared" si="190"/>
        <v>0</v>
      </c>
      <c r="AL105" s="93">
        <f>IFERROR(IF(C105="",0,IF(COUNTIF($C$14:C105,C105)&gt;1,1,0)),"")</f>
        <v>0</v>
      </c>
      <c r="AN105" s="93">
        <f t="shared" si="142"/>
        <v>0</v>
      </c>
      <c r="AO105" s="93" t="str">
        <f t="shared" si="156"/>
        <v>00000</v>
      </c>
      <c r="AP105" s="109" t="str">
        <f t="shared" si="191"/>
        <v>0秒0</v>
      </c>
      <c r="AQ105" s="110">
        <f t="shared" si="143"/>
        <v>0</v>
      </c>
      <c r="AR105" s="110" t="str">
        <f t="shared" si="144"/>
        <v>0</v>
      </c>
      <c r="AS105" s="110" t="str">
        <f t="shared" si="145"/>
        <v>0</v>
      </c>
      <c r="AT105" s="110" t="str">
        <f t="shared" si="146"/>
        <v>0m</v>
      </c>
      <c r="AU105" s="110" t="str">
        <f t="shared" si="147"/>
        <v>点</v>
      </c>
      <c r="AV105" s="93">
        <f t="shared" si="148"/>
        <v>0</v>
      </c>
      <c r="AW105" s="83" t="str">
        <f t="shared" si="149"/>
        <v/>
      </c>
      <c r="AX105" s="93">
        <f t="shared" si="150"/>
        <v>0</v>
      </c>
      <c r="AY105" s="93">
        <f t="shared" si="192"/>
        <v>0</v>
      </c>
      <c r="AZ105" s="93">
        <f t="shared" si="193"/>
        <v>0</v>
      </c>
      <c r="BA105" s="504"/>
      <c r="BB105" s="504"/>
      <c r="BC105" s="520"/>
      <c r="BD105" s="558"/>
      <c r="BE105" s="84" t="str">
        <f t="shared" si="151"/>
        <v/>
      </c>
      <c r="BF105" s="84" t="str">
        <f t="shared" si="152"/>
        <v/>
      </c>
      <c r="BG105" s="84" t="str">
        <f t="shared" si="153"/>
        <v/>
      </c>
      <c r="BH105" s="124" t="str">
        <f>IF(K105="","",COUNTIF($BG$14:BG105,BG105))</f>
        <v/>
      </c>
      <c r="BI105" s="1" t="str">
        <f t="shared" si="194"/>
        <v/>
      </c>
      <c r="BJ105" s="523"/>
      <c r="BK105" s="523"/>
      <c r="BL105" s="523"/>
      <c r="BM105" s="523"/>
      <c r="BN105" s="523"/>
      <c r="BO105" s="525"/>
      <c r="BP105" s="523"/>
      <c r="BQ105" s="523"/>
      <c r="BT105" s="525"/>
      <c r="BU105" s="523"/>
      <c r="BV105" s="523"/>
      <c r="BW105" s="523"/>
      <c r="BX105" s="523"/>
      <c r="BY105" s="523"/>
      <c r="BZ105" s="523"/>
      <c r="CA105" s="84" t="str">
        <f>IFERROR(IF(VLOOKUP(K105,種目数エラー用!D:E,2,FALSE)=(VLOOKUP(K106,種目数エラー用!D:E,2,FALSE)),1,""),"")</f>
        <v/>
      </c>
    </row>
    <row r="106" spans="1:79" s="1" customFormat="1" ht="18" customHeight="1" thickTop="1" thickBot="1">
      <c r="A106" s="538">
        <v>47</v>
      </c>
      <c r="B106" s="540" t="s">
        <v>1176</v>
      </c>
      <c r="C106" s="542"/>
      <c r="D106" s="544" t="str">
        <f>IF(C106&gt;0,VLOOKUP(C106,女子登録情報!$A$1:$H$2000,3,0),"")</f>
        <v/>
      </c>
      <c r="E106" s="544" t="str">
        <f>IF(C106&gt;0,VLOOKUP(C106,女子登録情報!$A$1:$H$2000,4,0),"")</f>
        <v/>
      </c>
      <c r="F106" s="469" t="str">
        <f>IF(C106&gt;0,VLOOKUP(C106,女子登録情報!$A$1:$H$1688,7,0),"")</f>
        <v/>
      </c>
      <c r="G106" s="335" t="str">
        <f>IF(C106&gt;0,VLOOKUP(C106,女子登録情報!$A$1:$H$2000,8,0),"")</f>
        <v/>
      </c>
      <c r="H106" s="526" t="e">
        <f>IF(G107&gt;0,VLOOKUP(G107,女子登録情報!$M$2:$N$49,2,0),"")</f>
        <v>#N/A</v>
      </c>
      <c r="I106" s="526" t="str">
        <f t="shared" ref="I106" si="203">IF(C106&gt;0,TEXT(C106,"100000000"),"000000000")</f>
        <v>000000000</v>
      </c>
      <c r="J106" s="324" t="s">
        <v>24</v>
      </c>
      <c r="K106" s="323"/>
      <c r="L106" s="284" t="str">
        <f>IF(K106&gt;0,VLOOKUP(K106,女子登録情報!$J$66:$K$86,2,0),"")</f>
        <v/>
      </c>
      <c r="M106" s="324" t="s">
        <v>27</v>
      </c>
      <c r="N106" s="275"/>
      <c r="O106" s="59" t="str">
        <f t="shared" si="188"/>
        <v/>
      </c>
      <c r="P106" s="316" t="str">
        <f t="shared" si="132"/>
        <v/>
      </c>
      <c r="Q106" s="209"/>
      <c r="R106" s="528"/>
      <c r="S106" s="529"/>
      <c r="T106" s="530"/>
      <c r="U106" s="531"/>
      <c r="V106" s="533"/>
      <c r="W106" s="339"/>
      <c r="X106" s="84">
        <f t="shared" si="133"/>
        <v>0</v>
      </c>
      <c r="Z106" s="97">
        <f t="shared" si="134"/>
        <v>0</v>
      </c>
      <c r="AA106" s="523" t="str">
        <f>IF(C106="","",C106)</f>
        <v/>
      </c>
      <c r="AB106" s="84" t="str">
        <f t="shared" si="135"/>
        <v/>
      </c>
      <c r="AC106" s="84" t="str">
        <f t="shared" si="136"/>
        <v/>
      </c>
      <c r="AD106" s="84" t="str">
        <f t="shared" si="137"/>
        <v/>
      </c>
      <c r="AE106" s="84" t="str">
        <f t="shared" si="138"/>
        <v/>
      </c>
      <c r="AF106" s="100">
        <f t="shared" si="189"/>
        <v>0</v>
      </c>
      <c r="AG106" s="100" t="str">
        <f>IF(D106="","",D106)</f>
        <v/>
      </c>
      <c r="AH106" s="84" t="str">
        <f t="shared" si="139"/>
        <v/>
      </c>
      <c r="AI106" s="84" t="str">
        <f t="shared" si="140"/>
        <v/>
      </c>
      <c r="AJ106" s="104" t="str">
        <f t="shared" si="141"/>
        <v/>
      </c>
      <c r="AK106" s="93">
        <f t="shared" si="190"/>
        <v>0</v>
      </c>
      <c r="AL106" s="93">
        <f>IFERROR(IF(C106="",0,IF(COUNTIF($C$14:C106,C106)&gt;1,1,0)),"")</f>
        <v>0</v>
      </c>
      <c r="AN106" s="93">
        <f t="shared" si="142"/>
        <v>0</v>
      </c>
      <c r="AO106" s="93" t="str">
        <f t="shared" si="156"/>
        <v>00000</v>
      </c>
      <c r="AP106" s="109" t="str">
        <f t="shared" si="191"/>
        <v>0秒0</v>
      </c>
      <c r="AQ106" s="110">
        <f t="shared" si="143"/>
        <v>0</v>
      </c>
      <c r="AR106" s="110" t="str">
        <f t="shared" si="144"/>
        <v>0</v>
      </c>
      <c r="AS106" s="110" t="str">
        <f t="shared" si="145"/>
        <v>0</v>
      </c>
      <c r="AT106" s="110" t="str">
        <f t="shared" si="146"/>
        <v>0m</v>
      </c>
      <c r="AU106" s="110" t="str">
        <f t="shared" si="147"/>
        <v>点</v>
      </c>
      <c r="AV106" s="93">
        <f t="shared" si="148"/>
        <v>0</v>
      </c>
      <c r="AW106" s="83" t="str">
        <f t="shared" si="149"/>
        <v/>
      </c>
      <c r="AX106" s="93">
        <f t="shared" si="150"/>
        <v>0</v>
      </c>
      <c r="AY106" s="93">
        <f t="shared" si="192"/>
        <v>0</v>
      </c>
      <c r="AZ106" s="93">
        <f t="shared" si="193"/>
        <v>0</v>
      </c>
      <c r="BA106" s="503">
        <f>IF(U106="",0,COUNTA($U$14:U107))</f>
        <v>0</v>
      </c>
      <c r="BB106" s="503">
        <f>IF(V106="",0,COUNTA($V$14:V107))</f>
        <v>0</v>
      </c>
      <c r="BC106" s="519" t="e">
        <f>IF(OR($L106="20200",$L107="20200",#REF!="20200"),COUNTIF($L$14:L107,"20200"),0)</f>
        <v>#REF!</v>
      </c>
      <c r="BD106" s="557" t="e">
        <f>IF($BC106=0,0,INDEX($N106:$N107,MATCH("20200",$L106:$L107,0),1))</f>
        <v>#REF!</v>
      </c>
      <c r="BE106" s="84" t="str">
        <f t="shared" si="151"/>
        <v/>
      </c>
      <c r="BF106" s="84" t="str">
        <f t="shared" si="152"/>
        <v/>
      </c>
      <c r="BG106" s="84" t="str">
        <f t="shared" si="153"/>
        <v/>
      </c>
      <c r="BH106" s="124" t="str">
        <f>IF(K106="","",COUNTIF($BG$14:BG106,BG106))</f>
        <v/>
      </c>
      <c r="BI106" s="1" t="str">
        <f t="shared" si="194"/>
        <v/>
      </c>
      <c r="BJ106" s="523" t="str">
        <f>IF(D106="","",COUNTIF($AG$14:AG106,AG106))</f>
        <v/>
      </c>
      <c r="BK106" s="523">
        <f t="shared" ref="BK106" si="204">IF(BJ106=1,BJ106,0)</f>
        <v>0</v>
      </c>
      <c r="BL106" s="523" t="str">
        <f>IF(D106="","",$BP106)</f>
        <v/>
      </c>
      <c r="BM106" s="523" t="str">
        <f>IF(E106="","",$BP106)</f>
        <v/>
      </c>
      <c r="BN106" s="523" t="str">
        <f>IF(G106="","",$BP106)</f>
        <v/>
      </c>
      <c r="BO106" s="524" t="str">
        <f>IFERROR(IF(H106="","",BP106),"")</f>
        <v/>
      </c>
      <c r="BP106" s="523">
        <v>47</v>
      </c>
      <c r="BQ106" s="523">
        <f>IF(C106&gt;0,"",IF(COUNTIF(BL106:BO107,BP106)=4,"",1))</f>
        <v>1</v>
      </c>
      <c r="BT106" s="524" t="str">
        <f>IF(AG106="","",IF(AND(COUNTA(K106:K107)=0,COUNTA(U106:V107)=0),1,""))</f>
        <v/>
      </c>
      <c r="BU106" s="523">
        <f>IF(AND($AG106="",COUNTA(U106)&gt;0),1,0)</f>
        <v>0</v>
      </c>
      <c r="BV106" s="523">
        <f>IF(AND($AG106="",COUNTA(V106)&gt;0),1,0)</f>
        <v>0</v>
      </c>
      <c r="BW106" s="523" t="str">
        <f>D106&amp;"-"&amp;U106</f>
        <v>-</v>
      </c>
      <c r="BX106" s="523" t="str">
        <f>IF(U106="","",COUNTIF($BW$14:BW106,BW106))</f>
        <v/>
      </c>
      <c r="BY106" s="523" t="str">
        <f>D106&amp;"-"&amp;V106</f>
        <v>-</v>
      </c>
      <c r="BZ106" s="523" t="str">
        <f>IF(V106="","",COUNTIF($BY$14:BY106,BY106))</f>
        <v/>
      </c>
      <c r="CA106" s="84" t="str">
        <f>IFERROR(IF(VLOOKUP(K106,種目数エラー用!D:E,2,FALSE)=(VLOOKUP(K107,種目数エラー用!D:E,2,FALSE)),1,""),"")</f>
        <v/>
      </c>
    </row>
    <row r="107" spans="1:79" s="1" customFormat="1" ht="18" customHeight="1" thickBot="1">
      <c r="A107" s="547"/>
      <c r="B107" s="548"/>
      <c r="C107" s="549"/>
      <c r="D107" s="550"/>
      <c r="E107" s="550"/>
      <c r="F107" s="470"/>
      <c r="G107" s="336" t="str">
        <f>IF(C106&gt;0,VLOOKUP(C106,女子登録情報!$A$1:$H$2000,5,0),"")</f>
        <v/>
      </c>
      <c r="H107" s="527"/>
      <c r="I107" s="546"/>
      <c r="J107" s="336" t="s">
        <v>28</v>
      </c>
      <c r="K107" s="337"/>
      <c r="L107" s="284" t="str">
        <f>IF(K107&gt;0,VLOOKUP(K107,女子登録情報!$J$66:$K$86,2,0),"")</f>
        <v/>
      </c>
      <c r="M107" s="336" t="s">
        <v>29</v>
      </c>
      <c r="N107" s="285"/>
      <c r="O107" s="59" t="str">
        <f t="shared" si="188"/>
        <v/>
      </c>
      <c r="P107" s="317" t="str">
        <f t="shared" si="132"/>
        <v/>
      </c>
      <c r="Q107" s="209"/>
      <c r="R107" s="535"/>
      <c r="S107" s="536"/>
      <c r="T107" s="537"/>
      <c r="U107" s="532"/>
      <c r="V107" s="534"/>
      <c r="W107" s="339"/>
      <c r="X107" s="84">
        <f t="shared" si="133"/>
        <v>0</v>
      </c>
      <c r="Z107" s="97">
        <f t="shared" si="134"/>
        <v>0</v>
      </c>
      <c r="AA107" s="523"/>
      <c r="AB107" s="84" t="str">
        <f t="shared" si="135"/>
        <v/>
      </c>
      <c r="AC107" s="84" t="str">
        <f t="shared" si="136"/>
        <v/>
      </c>
      <c r="AD107" s="84" t="str">
        <f t="shared" si="137"/>
        <v/>
      </c>
      <c r="AE107" s="84" t="str">
        <f t="shared" si="138"/>
        <v/>
      </c>
      <c r="AF107" s="100">
        <f t="shared" si="189"/>
        <v>0</v>
      </c>
      <c r="AG107" s="100" t="str">
        <f t="shared" ref="AG107" si="205">AG106</f>
        <v/>
      </c>
      <c r="AH107" s="84" t="str">
        <f t="shared" si="139"/>
        <v/>
      </c>
      <c r="AI107" s="84" t="str">
        <f t="shared" si="140"/>
        <v/>
      </c>
      <c r="AJ107" s="104" t="str">
        <f t="shared" si="141"/>
        <v/>
      </c>
      <c r="AK107" s="93">
        <f t="shared" si="190"/>
        <v>0</v>
      </c>
      <c r="AL107" s="93">
        <f>IFERROR(IF(C107="",0,IF(COUNTIF($C$14:C107,C107)&gt;1,1,0)),"")</f>
        <v>0</v>
      </c>
      <c r="AN107" s="93">
        <f t="shared" si="142"/>
        <v>0</v>
      </c>
      <c r="AO107" s="93" t="str">
        <f t="shared" si="156"/>
        <v>00000</v>
      </c>
      <c r="AP107" s="109" t="str">
        <f t="shared" si="191"/>
        <v>0秒0</v>
      </c>
      <c r="AQ107" s="110">
        <f t="shared" si="143"/>
        <v>0</v>
      </c>
      <c r="AR107" s="110" t="str">
        <f t="shared" si="144"/>
        <v>0</v>
      </c>
      <c r="AS107" s="110" t="str">
        <f t="shared" si="145"/>
        <v>0</v>
      </c>
      <c r="AT107" s="110" t="str">
        <f t="shared" si="146"/>
        <v>0m</v>
      </c>
      <c r="AU107" s="110" t="str">
        <f t="shared" si="147"/>
        <v>点</v>
      </c>
      <c r="AV107" s="93">
        <f t="shared" si="148"/>
        <v>0</v>
      </c>
      <c r="AW107" s="83" t="str">
        <f t="shared" si="149"/>
        <v/>
      </c>
      <c r="AX107" s="93">
        <f t="shared" si="150"/>
        <v>0</v>
      </c>
      <c r="AY107" s="93">
        <f t="shared" si="192"/>
        <v>0</v>
      </c>
      <c r="AZ107" s="93">
        <f t="shared" si="193"/>
        <v>0</v>
      </c>
      <c r="BA107" s="504"/>
      <c r="BB107" s="504"/>
      <c r="BC107" s="520"/>
      <c r="BD107" s="558"/>
      <c r="BE107" s="84" t="str">
        <f t="shared" si="151"/>
        <v/>
      </c>
      <c r="BF107" s="84" t="str">
        <f t="shared" si="152"/>
        <v/>
      </c>
      <c r="BG107" s="84" t="str">
        <f t="shared" si="153"/>
        <v/>
      </c>
      <c r="BH107" s="124" t="str">
        <f>IF(K107="","",COUNTIF($BG$14:BG107,BG107))</f>
        <v/>
      </c>
      <c r="BI107" s="1" t="str">
        <f t="shared" si="194"/>
        <v/>
      </c>
      <c r="BJ107" s="523"/>
      <c r="BK107" s="523"/>
      <c r="BL107" s="523"/>
      <c r="BM107" s="523"/>
      <c r="BN107" s="523"/>
      <c r="BO107" s="525"/>
      <c r="BP107" s="523"/>
      <c r="BQ107" s="523"/>
      <c r="BT107" s="525"/>
      <c r="BU107" s="523"/>
      <c r="BV107" s="523"/>
      <c r="BW107" s="523"/>
      <c r="BX107" s="523"/>
      <c r="BY107" s="523"/>
      <c r="BZ107" s="523"/>
      <c r="CA107" s="84" t="str">
        <f>IFERROR(IF(VLOOKUP(K107,種目数エラー用!D:E,2,FALSE)=(VLOOKUP(K108,種目数エラー用!D:E,2,FALSE)),1,""),"")</f>
        <v/>
      </c>
    </row>
    <row r="108" spans="1:79" s="1" customFormat="1" ht="18" customHeight="1" thickTop="1" thickBot="1">
      <c r="A108" s="538">
        <v>48</v>
      </c>
      <c r="B108" s="540" t="s">
        <v>1176</v>
      </c>
      <c r="C108" s="542"/>
      <c r="D108" s="544" t="str">
        <f>IF(C108&gt;0,VLOOKUP(C108,女子登録情報!$A$1:$H$2000,3,0),"")</f>
        <v/>
      </c>
      <c r="E108" s="544" t="str">
        <f>IF(C108&gt;0,VLOOKUP(C108,女子登録情報!$A$1:$H$2000,4,0),"")</f>
        <v/>
      </c>
      <c r="F108" s="469" t="str">
        <f>IF(C108&gt;0,VLOOKUP(C108,女子登録情報!$A$1:$H$1688,7,0),"")</f>
        <v/>
      </c>
      <c r="G108" s="335" t="str">
        <f>IF(C108&gt;0,VLOOKUP(C108,女子登録情報!$A$1:$H$2000,8,0),"")</f>
        <v/>
      </c>
      <c r="H108" s="526" t="e">
        <f>IF(G109&gt;0,VLOOKUP(G109,女子登録情報!$M$2:$N$49,2,0),"")</f>
        <v>#N/A</v>
      </c>
      <c r="I108" s="526" t="str">
        <f t="shared" ref="I108" si="206">IF(C108&gt;0,TEXT(C108,"100000000"),"000000000")</f>
        <v>000000000</v>
      </c>
      <c r="J108" s="324" t="s">
        <v>24</v>
      </c>
      <c r="K108" s="323"/>
      <c r="L108" s="284" t="str">
        <f>IF(K108&gt;0,VLOOKUP(K108,女子登録情報!$J$66:$K$86,2,0),"")</f>
        <v/>
      </c>
      <c r="M108" s="324" t="s">
        <v>27</v>
      </c>
      <c r="N108" s="275"/>
      <c r="O108" s="59" t="str">
        <f t="shared" si="188"/>
        <v/>
      </c>
      <c r="P108" s="316" t="str">
        <f t="shared" si="132"/>
        <v/>
      </c>
      <c r="Q108" s="209"/>
      <c r="R108" s="528"/>
      <c r="S108" s="529"/>
      <c r="T108" s="530"/>
      <c r="U108" s="531"/>
      <c r="V108" s="533"/>
      <c r="W108" s="339"/>
      <c r="X108" s="84">
        <f t="shared" si="133"/>
        <v>0</v>
      </c>
      <c r="Z108" s="97">
        <f t="shared" si="134"/>
        <v>0</v>
      </c>
      <c r="AA108" s="523" t="str">
        <f>IF(C108="","",C108)</f>
        <v/>
      </c>
      <c r="AB108" s="84" t="str">
        <f t="shared" si="135"/>
        <v/>
      </c>
      <c r="AC108" s="84" t="str">
        <f t="shared" si="136"/>
        <v/>
      </c>
      <c r="AD108" s="84" t="str">
        <f t="shared" si="137"/>
        <v/>
      </c>
      <c r="AE108" s="84" t="str">
        <f t="shared" si="138"/>
        <v/>
      </c>
      <c r="AF108" s="100">
        <f t="shared" si="189"/>
        <v>0</v>
      </c>
      <c r="AG108" s="100" t="str">
        <f>IF(D108="","",D108)</f>
        <v/>
      </c>
      <c r="AH108" s="84" t="str">
        <f t="shared" si="139"/>
        <v/>
      </c>
      <c r="AI108" s="84" t="str">
        <f t="shared" si="140"/>
        <v/>
      </c>
      <c r="AJ108" s="104" t="str">
        <f t="shared" si="141"/>
        <v/>
      </c>
      <c r="AK108" s="93">
        <f t="shared" si="190"/>
        <v>0</v>
      </c>
      <c r="AL108" s="93">
        <f>IFERROR(IF(C108="",0,IF(COUNTIF($C$14:C108,C108)&gt;1,1,0)),"")</f>
        <v>0</v>
      </c>
      <c r="AN108" s="93">
        <f t="shared" si="142"/>
        <v>0</v>
      </c>
      <c r="AO108" s="93" t="str">
        <f t="shared" si="156"/>
        <v>00000</v>
      </c>
      <c r="AP108" s="109" t="str">
        <f t="shared" si="191"/>
        <v>0秒0</v>
      </c>
      <c r="AQ108" s="110">
        <f t="shared" si="143"/>
        <v>0</v>
      </c>
      <c r="AR108" s="110" t="str">
        <f t="shared" si="144"/>
        <v>0</v>
      </c>
      <c r="AS108" s="110" t="str">
        <f t="shared" si="145"/>
        <v>0</v>
      </c>
      <c r="AT108" s="110" t="str">
        <f t="shared" si="146"/>
        <v>0m</v>
      </c>
      <c r="AU108" s="110" t="str">
        <f t="shared" si="147"/>
        <v>点</v>
      </c>
      <c r="AV108" s="93">
        <f t="shared" si="148"/>
        <v>0</v>
      </c>
      <c r="AW108" s="83" t="str">
        <f t="shared" si="149"/>
        <v/>
      </c>
      <c r="AX108" s="93">
        <f t="shared" si="150"/>
        <v>0</v>
      </c>
      <c r="AY108" s="93">
        <f t="shared" si="192"/>
        <v>0</v>
      </c>
      <c r="AZ108" s="93">
        <f t="shared" si="193"/>
        <v>0</v>
      </c>
      <c r="BA108" s="503">
        <f>IF(U108="",0,COUNTA($U$14:U109))</f>
        <v>0</v>
      </c>
      <c r="BB108" s="503">
        <f>IF(V108="",0,COUNTA($V$14:V109))</f>
        <v>0</v>
      </c>
      <c r="BC108" s="519" t="e">
        <f>IF(OR($L108="20200",$L109="20200",#REF!="20200"),COUNTIF($L$14:L109,"20200"),0)</f>
        <v>#REF!</v>
      </c>
      <c r="BD108" s="557" t="e">
        <f>IF($BC108=0,0,INDEX($N108:$N109,MATCH("20200",$L108:$L109,0),1))</f>
        <v>#REF!</v>
      </c>
      <c r="BE108" s="84" t="str">
        <f t="shared" si="151"/>
        <v/>
      </c>
      <c r="BF108" s="84" t="str">
        <f t="shared" si="152"/>
        <v/>
      </c>
      <c r="BG108" s="84" t="str">
        <f t="shared" si="153"/>
        <v/>
      </c>
      <c r="BH108" s="124" t="str">
        <f>IF(K108="","",COUNTIF($BG$14:BG108,BG108))</f>
        <v/>
      </c>
      <c r="BI108" s="1" t="str">
        <f t="shared" si="194"/>
        <v/>
      </c>
      <c r="BJ108" s="523" t="str">
        <f>IF(D108="","",COUNTIF($AG$14:AG108,AG108))</f>
        <v/>
      </c>
      <c r="BK108" s="523">
        <f t="shared" ref="BK108" si="207">IF(BJ108=1,BJ108,0)</f>
        <v>0</v>
      </c>
      <c r="BL108" s="523" t="str">
        <f>IF(D108="","",$BP108)</f>
        <v/>
      </c>
      <c r="BM108" s="523" t="str">
        <f>IF(E108="","",$BP108)</f>
        <v/>
      </c>
      <c r="BN108" s="523" t="str">
        <f>IF(G108="","",$BP108)</f>
        <v/>
      </c>
      <c r="BO108" s="524" t="str">
        <f>IFERROR(IF(H108="","",BP108),"")</f>
        <v/>
      </c>
      <c r="BP108" s="523">
        <v>48</v>
      </c>
      <c r="BQ108" s="523">
        <f>IF(C108&gt;0,"",IF(COUNTIF(BL108:BO109,BP108)=4,"",1))</f>
        <v>1</v>
      </c>
      <c r="BT108" s="524" t="str">
        <f>IF(AG108="","",IF(AND(COUNTA(K108:K109)=0,COUNTA(U108:V109)=0),1,""))</f>
        <v/>
      </c>
      <c r="BU108" s="523">
        <f>IF(AND($AG108="",COUNTA(U108)&gt;0),1,0)</f>
        <v>0</v>
      </c>
      <c r="BV108" s="523">
        <f>IF(AND($AG108="",COUNTA(V108)&gt;0),1,0)</f>
        <v>0</v>
      </c>
      <c r="BW108" s="523" t="str">
        <f>D108&amp;"-"&amp;U108</f>
        <v>-</v>
      </c>
      <c r="BX108" s="523" t="str">
        <f>IF(U108="","",COUNTIF($BW$14:BW108,BW108))</f>
        <v/>
      </c>
      <c r="BY108" s="523" t="str">
        <f>D108&amp;"-"&amp;V108</f>
        <v>-</v>
      </c>
      <c r="BZ108" s="523" t="str">
        <f>IF(V108="","",COUNTIF($BY$14:BY108,BY108))</f>
        <v/>
      </c>
      <c r="CA108" s="84" t="str">
        <f>IFERROR(IF(VLOOKUP(K108,種目数エラー用!D:E,2,FALSE)=(VLOOKUP(K109,種目数エラー用!D:E,2,FALSE)),1,""),"")</f>
        <v/>
      </c>
    </row>
    <row r="109" spans="1:79" s="1" customFormat="1" ht="18" customHeight="1" thickBot="1">
      <c r="A109" s="547"/>
      <c r="B109" s="548"/>
      <c r="C109" s="549"/>
      <c r="D109" s="550"/>
      <c r="E109" s="550"/>
      <c r="F109" s="470"/>
      <c r="G109" s="336" t="str">
        <f>IF(C108&gt;0,VLOOKUP(C108,女子登録情報!$A$1:$H$2000,5,0),"")</f>
        <v/>
      </c>
      <c r="H109" s="527"/>
      <c r="I109" s="546"/>
      <c r="J109" s="336" t="s">
        <v>28</v>
      </c>
      <c r="K109" s="337"/>
      <c r="L109" s="284" t="str">
        <f>IF(K109&gt;0,VLOOKUP(K109,女子登録情報!$J$66:$K$86,2,0),"")</f>
        <v/>
      </c>
      <c r="M109" s="336" t="s">
        <v>29</v>
      </c>
      <c r="N109" s="285"/>
      <c r="O109" s="59" t="str">
        <f t="shared" si="188"/>
        <v/>
      </c>
      <c r="P109" s="317" t="str">
        <f t="shared" si="132"/>
        <v/>
      </c>
      <c r="Q109" s="209"/>
      <c r="R109" s="535"/>
      <c r="S109" s="536"/>
      <c r="T109" s="537"/>
      <c r="U109" s="532"/>
      <c r="V109" s="534"/>
      <c r="W109" s="339"/>
      <c r="X109" s="84">
        <f t="shared" si="133"/>
        <v>0</v>
      </c>
      <c r="Z109" s="97">
        <f t="shared" si="134"/>
        <v>0</v>
      </c>
      <c r="AA109" s="523"/>
      <c r="AB109" s="84" t="str">
        <f t="shared" si="135"/>
        <v/>
      </c>
      <c r="AC109" s="84" t="str">
        <f t="shared" si="136"/>
        <v/>
      </c>
      <c r="AD109" s="84" t="str">
        <f t="shared" si="137"/>
        <v/>
      </c>
      <c r="AE109" s="84" t="str">
        <f t="shared" si="138"/>
        <v/>
      </c>
      <c r="AF109" s="100">
        <f t="shared" si="189"/>
        <v>0</v>
      </c>
      <c r="AG109" s="100" t="str">
        <f t="shared" ref="AG109" si="208">AG108</f>
        <v/>
      </c>
      <c r="AH109" s="84" t="str">
        <f t="shared" si="139"/>
        <v/>
      </c>
      <c r="AI109" s="84" t="str">
        <f t="shared" si="140"/>
        <v/>
      </c>
      <c r="AJ109" s="104" t="str">
        <f t="shared" si="141"/>
        <v/>
      </c>
      <c r="AK109" s="93">
        <f t="shared" si="190"/>
        <v>0</v>
      </c>
      <c r="AL109" s="93">
        <f>IFERROR(IF(C109="",0,IF(COUNTIF($C$14:C109,C109)&gt;1,1,0)),"")</f>
        <v>0</v>
      </c>
      <c r="AN109" s="93">
        <f t="shared" si="142"/>
        <v>0</v>
      </c>
      <c r="AO109" s="93" t="str">
        <f t="shared" si="156"/>
        <v>00000</v>
      </c>
      <c r="AP109" s="109" t="str">
        <f t="shared" si="191"/>
        <v>0秒0</v>
      </c>
      <c r="AQ109" s="110">
        <f t="shared" si="143"/>
        <v>0</v>
      </c>
      <c r="AR109" s="110" t="str">
        <f t="shared" si="144"/>
        <v>0</v>
      </c>
      <c r="AS109" s="110" t="str">
        <f t="shared" si="145"/>
        <v>0</v>
      </c>
      <c r="AT109" s="110" t="str">
        <f t="shared" si="146"/>
        <v>0m</v>
      </c>
      <c r="AU109" s="110" t="str">
        <f t="shared" si="147"/>
        <v>点</v>
      </c>
      <c r="AV109" s="93">
        <f t="shared" si="148"/>
        <v>0</v>
      </c>
      <c r="AW109" s="83" t="str">
        <f t="shared" si="149"/>
        <v/>
      </c>
      <c r="AX109" s="93">
        <f t="shared" si="150"/>
        <v>0</v>
      </c>
      <c r="AY109" s="93">
        <f t="shared" si="192"/>
        <v>0</v>
      </c>
      <c r="AZ109" s="93">
        <f t="shared" si="193"/>
        <v>0</v>
      </c>
      <c r="BA109" s="504"/>
      <c r="BB109" s="504"/>
      <c r="BC109" s="520"/>
      <c r="BD109" s="558"/>
      <c r="BE109" s="84" t="str">
        <f t="shared" si="151"/>
        <v/>
      </c>
      <c r="BF109" s="84" t="str">
        <f t="shared" si="152"/>
        <v/>
      </c>
      <c r="BG109" s="84" t="str">
        <f t="shared" si="153"/>
        <v/>
      </c>
      <c r="BH109" s="124" t="str">
        <f>IF(K109="","",COUNTIF($BG$14:BG109,BG109))</f>
        <v/>
      </c>
      <c r="BI109" s="1" t="str">
        <f t="shared" si="194"/>
        <v/>
      </c>
      <c r="BJ109" s="523"/>
      <c r="BK109" s="523"/>
      <c r="BL109" s="523"/>
      <c r="BM109" s="523"/>
      <c r="BN109" s="523"/>
      <c r="BO109" s="525"/>
      <c r="BP109" s="523"/>
      <c r="BQ109" s="523"/>
      <c r="BT109" s="525"/>
      <c r="BU109" s="523"/>
      <c r="BV109" s="523"/>
      <c r="BW109" s="523"/>
      <c r="BX109" s="523"/>
      <c r="BY109" s="523"/>
      <c r="BZ109" s="523"/>
      <c r="CA109" s="84" t="str">
        <f>IFERROR(IF(VLOOKUP(K109,種目数エラー用!D:E,2,FALSE)=(VLOOKUP(K110,種目数エラー用!D:E,2,FALSE)),1,""),"")</f>
        <v/>
      </c>
    </row>
    <row r="110" spans="1:79" s="1" customFormat="1" ht="18" customHeight="1" thickTop="1" thickBot="1">
      <c r="A110" s="538">
        <v>49</v>
      </c>
      <c r="B110" s="540" t="s">
        <v>1176</v>
      </c>
      <c r="C110" s="542"/>
      <c r="D110" s="544" t="str">
        <f>IF(C110&gt;0,VLOOKUP(C110,女子登録情報!$A$1:$H$2000,3,0),"")</f>
        <v/>
      </c>
      <c r="E110" s="544" t="str">
        <f>IF(C110&gt;0,VLOOKUP(C110,女子登録情報!$A$1:$H$2000,4,0),"")</f>
        <v/>
      </c>
      <c r="F110" s="469" t="str">
        <f>IF(C110&gt;0,VLOOKUP(C110,女子登録情報!$A$1:$H$1688,7,0),"")</f>
        <v/>
      </c>
      <c r="G110" s="335" t="str">
        <f>IF(C110&gt;0,VLOOKUP(C110,女子登録情報!$A$1:$H$2000,8,0),"")</f>
        <v/>
      </c>
      <c r="H110" s="526" t="e">
        <f>IF(G111&gt;0,VLOOKUP(G111,女子登録情報!$M$2:$N$49,2,0),"")</f>
        <v>#N/A</v>
      </c>
      <c r="I110" s="526" t="str">
        <f t="shared" ref="I110" si="209">IF(C110&gt;0,TEXT(C110,"100000000"),"000000000")</f>
        <v>000000000</v>
      </c>
      <c r="J110" s="324" t="s">
        <v>24</v>
      </c>
      <c r="K110" s="323"/>
      <c r="L110" s="284" t="str">
        <f>IF(K110&gt;0,VLOOKUP(K110,女子登録情報!$J$66:$K$86,2,0),"")</f>
        <v/>
      </c>
      <c r="M110" s="324" t="s">
        <v>27</v>
      </c>
      <c r="N110" s="275"/>
      <c r="O110" s="59" t="str">
        <f t="shared" si="188"/>
        <v/>
      </c>
      <c r="P110" s="316" t="str">
        <f t="shared" si="132"/>
        <v/>
      </c>
      <c r="Q110" s="209"/>
      <c r="R110" s="528"/>
      <c r="S110" s="529"/>
      <c r="T110" s="530"/>
      <c r="U110" s="531"/>
      <c r="V110" s="533"/>
      <c r="W110" s="339"/>
      <c r="X110" s="84">
        <f t="shared" si="133"/>
        <v>0</v>
      </c>
      <c r="Z110" s="97">
        <f t="shared" si="134"/>
        <v>0</v>
      </c>
      <c r="AA110" s="523" t="str">
        <f>IF(C110="","",C110)</f>
        <v/>
      </c>
      <c r="AB110" s="84" t="str">
        <f t="shared" si="135"/>
        <v/>
      </c>
      <c r="AC110" s="84" t="str">
        <f t="shared" si="136"/>
        <v/>
      </c>
      <c r="AD110" s="84" t="str">
        <f t="shared" si="137"/>
        <v/>
      </c>
      <c r="AE110" s="84" t="str">
        <f t="shared" si="138"/>
        <v/>
      </c>
      <c r="AF110" s="100">
        <f t="shared" si="189"/>
        <v>0</v>
      </c>
      <c r="AG110" s="100" t="str">
        <f>IF(D110="","",D110)</f>
        <v/>
      </c>
      <c r="AH110" s="84" t="str">
        <f t="shared" si="139"/>
        <v/>
      </c>
      <c r="AI110" s="84" t="str">
        <f t="shared" si="140"/>
        <v/>
      </c>
      <c r="AJ110" s="104" t="str">
        <f t="shared" si="141"/>
        <v/>
      </c>
      <c r="AK110" s="93">
        <f t="shared" si="190"/>
        <v>0</v>
      </c>
      <c r="AL110" s="93">
        <f>IFERROR(IF(C110="",0,IF(COUNTIF($C$14:C110,C110)&gt;1,1,0)),"")</f>
        <v>0</v>
      </c>
      <c r="AN110" s="93">
        <f t="shared" si="142"/>
        <v>0</v>
      </c>
      <c r="AO110" s="93" t="str">
        <f t="shared" si="156"/>
        <v>00000</v>
      </c>
      <c r="AP110" s="109" t="str">
        <f t="shared" si="191"/>
        <v>0秒0</v>
      </c>
      <c r="AQ110" s="110">
        <f t="shared" si="143"/>
        <v>0</v>
      </c>
      <c r="AR110" s="110" t="str">
        <f t="shared" si="144"/>
        <v>0</v>
      </c>
      <c r="AS110" s="110" t="str">
        <f t="shared" si="145"/>
        <v>0</v>
      </c>
      <c r="AT110" s="110" t="str">
        <f t="shared" si="146"/>
        <v>0m</v>
      </c>
      <c r="AU110" s="110" t="str">
        <f t="shared" si="147"/>
        <v>点</v>
      </c>
      <c r="AV110" s="93">
        <f t="shared" si="148"/>
        <v>0</v>
      </c>
      <c r="AW110" s="83" t="str">
        <f t="shared" si="149"/>
        <v/>
      </c>
      <c r="AX110" s="93">
        <f t="shared" si="150"/>
        <v>0</v>
      </c>
      <c r="AY110" s="93">
        <f t="shared" si="192"/>
        <v>0</v>
      </c>
      <c r="AZ110" s="93">
        <f t="shared" si="193"/>
        <v>0</v>
      </c>
      <c r="BA110" s="503">
        <f>IF(U110="",0,COUNTA($U$14:U111))</f>
        <v>0</v>
      </c>
      <c r="BB110" s="503">
        <f>IF(V110="",0,COUNTA($V$14:V111))</f>
        <v>0</v>
      </c>
      <c r="BC110" s="519" t="e">
        <f>IF(OR($L110="20200",$L111="20200",#REF!="20200"),COUNTIF($L$14:L111,"20200"),0)</f>
        <v>#REF!</v>
      </c>
      <c r="BD110" s="557" t="e">
        <f>IF($BC110=0,0,INDEX($N110:$N111,MATCH("20200",$L110:$L111,0),1))</f>
        <v>#REF!</v>
      </c>
      <c r="BE110" s="84" t="str">
        <f t="shared" si="151"/>
        <v/>
      </c>
      <c r="BF110" s="84" t="str">
        <f t="shared" si="152"/>
        <v/>
      </c>
      <c r="BG110" s="84" t="str">
        <f t="shared" si="153"/>
        <v/>
      </c>
      <c r="BH110" s="124" t="str">
        <f>IF(K110="","",COUNTIF($BG$14:BG110,BG110))</f>
        <v/>
      </c>
      <c r="BI110" s="1" t="str">
        <f t="shared" si="194"/>
        <v/>
      </c>
      <c r="BJ110" s="523" t="str">
        <f>IF(D110="","",COUNTIF($AG$14:AG110,AG110))</f>
        <v/>
      </c>
      <c r="BK110" s="523">
        <f t="shared" ref="BK110" si="210">IF(BJ110=1,BJ110,0)</f>
        <v>0</v>
      </c>
      <c r="BL110" s="523" t="str">
        <f>IF(D110="","",$BP110)</f>
        <v/>
      </c>
      <c r="BM110" s="523" t="str">
        <f>IF(E110="","",$BP110)</f>
        <v/>
      </c>
      <c r="BN110" s="523" t="str">
        <f>IF(G110="","",$BP110)</f>
        <v/>
      </c>
      <c r="BO110" s="524" t="str">
        <f>IFERROR(IF(H110="","",BP110),"")</f>
        <v/>
      </c>
      <c r="BP110" s="523">
        <v>49</v>
      </c>
      <c r="BQ110" s="523">
        <f>IF(C110&gt;0,"",IF(COUNTIF(BL110:BO111,BP110)=4,"",1))</f>
        <v>1</v>
      </c>
      <c r="BT110" s="524" t="str">
        <f>IF(AG110="","",IF(AND(COUNTA(K110:K111)=0,COUNTA(U110:V111)=0),1,""))</f>
        <v/>
      </c>
      <c r="BU110" s="523">
        <f>IF(AND($AG110="",COUNTA(U110)&gt;0),1,0)</f>
        <v>0</v>
      </c>
      <c r="BV110" s="523">
        <f>IF(AND($AG110="",COUNTA(V110)&gt;0),1,0)</f>
        <v>0</v>
      </c>
      <c r="BW110" s="523" t="str">
        <f>D110&amp;"-"&amp;U110</f>
        <v>-</v>
      </c>
      <c r="BX110" s="523" t="str">
        <f>IF(U110="","",COUNTIF($BW$14:BW110,BW110))</f>
        <v/>
      </c>
      <c r="BY110" s="523" t="str">
        <f>D110&amp;"-"&amp;V110</f>
        <v>-</v>
      </c>
      <c r="BZ110" s="523" t="str">
        <f>IF(V110="","",COUNTIF($BY$14:BY110,BY110))</f>
        <v/>
      </c>
      <c r="CA110" s="84" t="str">
        <f>IFERROR(IF(VLOOKUP(K110,種目数エラー用!D:E,2,FALSE)=(VLOOKUP(K111,種目数エラー用!D:E,2,FALSE)),1,""),"")</f>
        <v/>
      </c>
    </row>
    <row r="111" spans="1:79" s="1" customFormat="1" ht="18" customHeight="1" thickBot="1">
      <c r="A111" s="547"/>
      <c r="B111" s="548"/>
      <c r="C111" s="549"/>
      <c r="D111" s="550"/>
      <c r="E111" s="550"/>
      <c r="F111" s="470"/>
      <c r="G111" s="336" t="str">
        <f>IF(C110&gt;0,VLOOKUP(C110,女子登録情報!$A$1:$H$2000,5,0),"")</f>
        <v/>
      </c>
      <c r="H111" s="527"/>
      <c r="I111" s="546"/>
      <c r="J111" s="336" t="s">
        <v>28</v>
      </c>
      <c r="K111" s="337"/>
      <c r="L111" s="284" t="str">
        <f>IF(K111&gt;0,VLOOKUP(K111,女子登録情報!$J$66:$K$86,2,0),"")</f>
        <v/>
      </c>
      <c r="M111" s="336" t="s">
        <v>29</v>
      </c>
      <c r="N111" s="285"/>
      <c r="O111" s="59" t="str">
        <f t="shared" si="188"/>
        <v/>
      </c>
      <c r="P111" s="317" t="str">
        <f t="shared" si="132"/>
        <v/>
      </c>
      <c r="Q111" s="209"/>
      <c r="R111" s="535"/>
      <c r="S111" s="536"/>
      <c r="T111" s="537"/>
      <c r="U111" s="532"/>
      <c r="V111" s="534"/>
      <c r="W111" s="339"/>
      <c r="X111" s="84">
        <f t="shared" si="133"/>
        <v>0</v>
      </c>
      <c r="Z111" s="97">
        <f t="shared" si="134"/>
        <v>0</v>
      </c>
      <c r="AA111" s="523"/>
      <c r="AB111" s="84" t="str">
        <f t="shared" si="135"/>
        <v/>
      </c>
      <c r="AC111" s="84" t="str">
        <f t="shared" si="136"/>
        <v/>
      </c>
      <c r="AD111" s="84" t="str">
        <f t="shared" si="137"/>
        <v/>
      </c>
      <c r="AE111" s="84" t="str">
        <f t="shared" si="138"/>
        <v/>
      </c>
      <c r="AF111" s="100">
        <f t="shared" si="189"/>
        <v>0</v>
      </c>
      <c r="AG111" s="100" t="str">
        <f t="shared" ref="AG111" si="211">AG110</f>
        <v/>
      </c>
      <c r="AH111" s="84" t="str">
        <f t="shared" si="139"/>
        <v/>
      </c>
      <c r="AI111" s="84" t="str">
        <f t="shared" si="140"/>
        <v/>
      </c>
      <c r="AJ111" s="104" t="str">
        <f t="shared" si="141"/>
        <v/>
      </c>
      <c r="AK111" s="93">
        <f t="shared" si="190"/>
        <v>0</v>
      </c>
      <c r="AL111" s="93">
        <f>IFERROR(IF(C111="",0,IF(COUNTIF($C$14:C111,C111)&gt;1,1,0)),"")</f>
        <v>0</v>
      </c>
      <c r="AN111" s="93">
        <f t="shared" si="142"/>
        <v>0</v>
      </c>
      <c r="AO111" s="93" t="str">
        <f t="shared" si="156"/>
        <v>00000</v>
      </c>
      <c r="AP111" s="109" t="str">
        <f t="shared" si="191"/>
        <v>0秒0</v>
      </c>
      <c r="AQ111" s="110">
        <f t="shared" si="143"/>
        <v>0</v>
      </c>
      <c r="AR111" s="110" t="str">
        <f t="shared" si="144"/>
        <v>0</v>
      </c>
      <c r="AS111" s="110" t="str">
        <f t="shared" si="145"/>
        <v>0</v>
      </c>
      <c r="AT111" s="110" t="str">
        <f t="shared" si="146"/>
        <v>0m</v>
      </c>
      <c r="AU111" s="110" t="str">
        <f t="shared" si="147"/>
        <v>点</v>
      </c>
      <c r="AV111" s="93">
        <f t="shared" si="148"/>
        <v>0</v>
      </c>
      <c r="AW111" s="83" t="str">
        <f t="shared" si="149"/>
        <v/>
      </c>
      <c r="AX111" s="93">
        <f t="shared" si="150"/>
        <v>0</v>
      </c>
      <c r="AY111" s="93">
        <f t="shared" si="192"/>
        <v>0</v>
      </c>
      <c r="AZ111" s="93">
        <f t="shared" si="193"/>
        <v>0</v>
      </c>
      <c r="BA111" s="504"/>
      <c r="BB111" s="504"/>
      <c r="BC111" s="520"/>
      <c r="BD111" s="558"/>
      <c r="BE111" s="84" t="str">
        <f t="shared" si="151"/>
        <v/>
      </c>
      <c r="BF111" s="84" t="str">
        <f t="shared" si="152"/>
        <v/>
      </c>
      <c r="BG111" s="84" t="str">
        <f t="shared" si="153"/>
        <v/>
      </c>
      <c r="BH111" s="124" t="str">
        <f>IF(K111="","",COUNTIF($BG$14:BG111,BG111))</f>
        <v/>
      </c>
      <c r="BI111" s="1" t="str">
        <f t="shared" si="194"/>
        <v/>
      </c>
      <c r="BJ111" s="523"/>
      <c r="BK111" s="523"/>
      <c r="BL111" s="523"/>
      <c r="BM111" s="523"/>
      <c r="BN111" s="523"/>
      <c r="BO111" s="525"/>
      <c r="BP111" s="523"/>
      <c r="BQ111" s="523"/>
      <c r="BT111" s="525"/>
      <c r="BU111" s="523"/>
      <c r="BV111" s="523"/>
      <c r="BW111" s="523"/>
      <c r="BX111" s="523"/>
      <c r="BY111" s="523"/>
      <c r="BZ111" s="523"/>
      <c r="CA111" s="84" t="str">
        <f>IFERROR(IF(VLOOKUP(K111,種目数エラー用!D:E,2,FALSE)=(VLOOKUP(K112,種目数エラー用!D:E,2,FALSE)),1,""),"")</f>
        <v/>
      </c>
    </row>
    <row r="112" spans="1:79" s="1" customFormat="1" ht="18" customHeight="1" thickTop="1" thickBot="1">
      <c r="A112" s="538">
        <v>50</v>
      </c>
      <c r="B112" s="540" t="s">
        <v>1176</v>
      </c>
      <c r="C112" s="542"/>
      <c r="D112" s="544" t="str">
        <f>IF(C112&gt;0,VLOOKUP(C112,女子登録情報!$A$1:$H$2000,3,0),"")</f>
        <v/>
      </c>
      <c r="E112" s="544" t="str">
        <f>IF(C112&gt;0,VLOOKUP(C112,女子登録情報!$A$1:$H$2000,4,0),"")</f>
        <v/>
      </c>
      <c r="F112" s="469" t="str">
        <f>IF(C112&gt;0,VLOOKUP(C112,女子登録情報!$A$1:$H$1688,7,0),"")</f>
        <v/>
      </c>
      <c r="G112" s="335" t="str">
        <f>IF(C112&gt;0,VLOOKUP(C112,女子登録情報!$A$1:$H$2000,8,0),"")</f>
        <v/>
      </c>
      <c r="H112" s="526" t="e">
        <f>IF(G113&gt;0,VLOOKUP(G113,女子登録情報!$M$2:$N$49,2,0),"")</f>
        <v>#N/A</v>
      </c>
      <c r="I112" s="526" t="str">
        <f t="shared" ref="I112" si="212">IF(C112&gt;0,TEXT(C112,"100000000"),"000000000")</f>
        <v>000000000</v>
      </c>
      <c r="J112" s="324" t="s">
        <v>24</v>
      </c>
      <c r="K112" s="323"/>
      <c r="L112" s="284" t="str">
        <f>IF(K112&gt;0,VLOOKUP(K112,女子登録情報!$J$66:$K$86,2,0),"")</f>
        <v/>
      </c>
      <c r="M112" s="324" t="s">
        <v>27</v>
      </c>
      <c r="N112" s="275"/>
      <c r="O112" s="59" t="str">
        <f t="shared" si="188"/>
        <v/>
      </c>
      <c r="P112" s="316" t="str">
        <f t="shared" si="132"/>
        <v/>
      </c>
      <c r="Q112" s="209"/>
      <c r="R112" s="528"/>
      <c r="S112" s="529"/>
      <c r="T112" s="530"/>
      <c r="U112" s="531"/>
      <c r="V112" s="533"/>
      <c r="W112" s="339"/>
      <c r="X112" s="84">
        <f t="shared" si="133"/>
        <v>0</v>
      </c>
      <c r="Z112" s="97">
        <f t="shared" si="134"/>
        <v>0</v>
      </c>
      <c r="AA112" s="523" t="str">
        <f>IF(C112="","",C112)</f>
        <v/>
      </c>
      <c r="AB112" s="84" t="str">
        <f t="shared" si="135"/>
        <v/>
      </c>
      <c r="AC112" s="84" t="str">
        <f t="shared" si="136"/>
        <v/>
      </c>
      <c r="AD112" s="84" t="str">
        <f t="shared" si="137"/>
        <v/>
      </c>
      <c r="AE112" s="84" t="str">
        <f t="shared" si="138"/>
        <v/>
      </c>
      <c r="AF112" s="100">
        <f t="shared" si="189"/>
        <v>0</v>
      </c>
      <c r="AG112" s="100" t="str">
        <f>IF(D112="","",D112)</f>
        <v/>
      </c>
      <c r="AH112" s="84" t="str">
        <f t="shared" si="139"/>
        <v/>
      </c>
      <c r="AI112" s="84" t="str">
        <f t="shared" si="140"/>
        <v/>
      </c>
      <c r="AJ112" s="104" t="str">
        <f t="shared" si="141"/>
        <v/>
      </c>
      <c r="AK112" s="93">
        <f t="shared" si="190"/>
        <v>0</v>
      </c>
      <c r="AL112" s="93">
        <f>IFERROR(IF(C112="",0,IF(COUNTIF($C$14:C112,C112)&gt;1,1,0)),"")</f>
        <v>0</v>
      </c>
      <c r="AN112" s="93">
        <f t="shared" si="142"/>
        <v>0</v>
      </c>
      <c r="AO112" s="93" t="str">
        <f t="shared" si="156"/>
        <v>00000</v>
      </c>
      <c r="AP112" s="109" t="str">
        <f t="shared" si="191"/>
        <v>0秒0</v>
      </c>
      <c r="AQ112" s="110">
        <f t="shared" si="143"/>
        <v>0</v>
      </c>
      <c r="AR112" s="110" t="str">
        <f t="shared" si="144"/>
        <v>0</v>
      </c>
      <c r="AS112" s="110" t="str">
        <f t="shared" si="145"/>
        <v>0</v>
      </c>
      <c r="AT112" s="110" t="str">
        <f t="shared" si="146"/>
        <v>0m</v>
      </c>
      <c r="AU112" s="110" t="str">
        <f t="shared" si="147"/>
        <v>点</v>
      </c>
      <c r="AV112" s="93">
        <f t="shared" si="148"/>
        <v>0</v>
      </c>
      <c r="AW112" s="83" t="str">
        <f t="shared" si="149"/>
        <v/>
      </c>
      <c r="AX112" s="93">
        <f t="shared" si="150"/>
        <v>0</v>
      </c>
      <c r="AY112" s="93">
        <f t="shared" si="192"/>
        <v>0</v>
      </c>
      <c r="AZ112" s="93">
        <f t="shared" si="193"/>
        <v>0</v>
      </c>
      <c r="BA112" s="503">
        <f>IF(U112="",0,COUNTA($U$14:U113))</f>
        <v>0</v>
      </c>
      <c r="BB112" s="503">
        <f>IF(V112="",0,COUNTA($V$14:V113))</f>
        <v>0</v>
      </c>
      <c r="BC112" s="519" t="e">
        <f>IF(OR($L112="20200",$L113="20200",#REF!="20200"),COUNTIF($L$14:L113,"20200"),0)</f>
        <v>#REF!</v>
      </c>
      <c r="BD112" s="557" t="e">
        <f>IF($BC112=0,0,INDEX($N112:$N113,MATCH("20200",$L112:$L113,0),1))</f>
        <v>#REF!</v>
      </c>
      <c r="BE112" s="84" t="str">
        <f t="shared" si="151"/>
        <v/>
      </c>
      <c r="BF112" s="84" t="str">
        <f t="shared" si="152"/>
        <v/>
      </c>
      <c r="BG112" s="84" t="str">
        <f t="shared" si="153"/>
        <v/>
      </c>
      <c r="BH112" s="124" t="str">
        <f>IF(K112="","",COUNTIF($BG$14:BG112,BG112))</f>
        <v/>
      </c>
      <c r="BI112" s="1" t="str">
        <f t="shared" si="194"/>
        <v/>
      </c>
      <c r="BJ112" s="523" t="str">
        <f>IF(D112="","",COUNTIF($AG$14:AG112,AG112))</f>
        <v/>
      </c>
      <c r="BK112" s="523">
        <f t="shared" ref="BK112" si="213">IF(BJ112=1,BJ112,0)</f>
        <v>0</v>
      </c>
      <c r="BL112" s="523" t="str">
        <f>IF(D112="","",$BP112)</f>
        <v/>
      </c>
      <c r="BM112" s="523" t="str">
        <f>IF(E112="","",$BP112)</f>
        <v/>
      </c>
      <c r="BN112" s="523" t="str">
        <f>IF(G112="","",$BP112)</f>
        <v/>
      </c>
      <c r="BO112" s="524" t="str">
        <f>IFERROR(IF(H112="","",BP112),"")</f>
        <v/>
      </c>
      <c r="BP112" s="523">
        <v>50</v>
      </c>
      <c r="BQ112" s="523">
        <f>IF(C112&gt;0,"",IF(COUNTIF(BL112:BO113,BP112)=4,"",1))</f>
        <v>1</v>
      </c>
      <c r="BT112" s="524" t="str">
        <f>IF(AG112="","",IF(AND(COUNTA(K112:K113)=0,COUNTA(U112:V113)=0),1,""))</f>
        <v/>
      </c>
      <c r="BU112" s="523">
        <f>IF(AND($AG112="",COUNTA(U112)&gt;0),1,0)</f>
        <v>0</v>
      </c>
      <c r="BV112" s="523">
        <f>IF(AND($AG112="",COUNTA(V112)&gt;0),1,0)</f>
        <v>0</v>
      </c>
      <c r="BW112" s="523" t="str">
        <f>D112&amp;"-"&amp;U112</f>
        <v>-</v>
      </c>
      <c r="BX112" s="523" t="str">
        <f>IF(U112="","",COUNTIF($BW$14:BW112,BW112))</f>
        <v/>
      </c>
      <c r="BY112" s="523" t="str">
        <f>D112&amp;"-"&amp;V112</f>
        <v>-</v>
      </c>
      <c r="BZ112" s="523" t="str">
        <f>IF(V112="","",COUNTIF($BY$14:BY112,BY112))</f>
        <v/>
      </c>
      <c r="CA112" s="84" t="str">
        <f>IFERROR(IF(VLOOKUP(K112,種目数エラー用!D:E,2,FALSE)=(VLOOKUP(K113,種目数エラー用!D:E,2,FALSE)),1,""),"")</f>
        <v/>
      </c>
    </row>
    <row r="113" spans="1:79" s="1" customFormat="1" ht="18" customHeight="1" thickBot="1">
      <c r="A113" s="547"/>
      <c r="B113" s="548"/>
      <c r="C113" s="549"/>
      <c r="D113" s="550"/>
      <c r="E113" s="550"/>
      <c r="F113" s="470"/>
      <c r="G113" s="336" t="str">
        <f>IF(C112&gt;0,VLOOKUP(C112,女子登録情報!$A$1:$H$2000,5,0),"")</f>
        <v/>
      </c>
      <c r="H113" s="527"/>
      <c r="I113" s="546"/>
      <c r="J113" s="336" t="s">
        <v>28</v>
      </c>
      <c r="K113" s="337"/>
      <c r="L113" s="284" t="str">
        <f>IF(K113&gt;0,VLOOKUP(K113,女子登録情報!$J$66:$K$86,2,0),"")</f>
        <v/>
      </c>
      <c r="M113" s="336" t="s">
        <v>29</v>
      </c>
      <c r="N113" s="285"/>
      <c r="O113" s="59" t="str">
        <f t="shared" si="188"/>
        <v/>
      </c>
      <c r="P113" s="317" t="str">
        <f t="shared" si="132"/>
        <v/>
      </c>
      <c r="Q113" s="209"/>
      <c r="R113" s="535"/>
      <c r="S113" s="536"/>
      <c r="T113" s="537"/>
      <c r="U113" s="532"/>
      <c r="V113" s="534"/>
      <c r="W113" s="339"/>
      <c r="X113" s="84">
        <f t="shared" si="133"/>
        <v>0</v>
      </c>
      <c r="Z113" s="97">
        <f t="shared" si="134"/>
        <v>0</v>
      </c>
      <c r="AA113" s="523"/>
      <c r="AB113" s="84" t="str">
        <f t="shared" si="135"/>
        <v/>
      </c>
      <c r="AC113" s="84" t="str">
        <f t="shared" si="136"/>
        <v/>
      </c>
      <c r="AD113" s="84" t="str">
        <f t="shared" si="137"/>
        <v/>
      </c>
      <c r="AE113" s="84" t="str">
        <f t="shared" si="138"/>
        <v/>
      </c>
      <c r="AF113" s="100">
        <f t="shared" si="189"/>
        <v>0</v>
      </c>
      <c r="AG113" s="100" t="str">
        <f t="shared" ref="AG113" si="214">AG112</f>
        <v/>
      </c>
      <c r="AH113" s="84" t="str">
        <f t="shared" si="139"/>
        <v/>
      </c>
      <c r="AI113" s="84" t="str">
        <f t="shared" si="140"/>
        <v/>
      </c>
      <c r="AJ113" s="104" t="str">
        <f t="shared" si="141"/>
        <v/>
      </c>
      <c r="AK113" s="93">
        <f t="shared" si="190"/>
        <v>0</v>
      </c>
      <c r="AL113" s="93">
        <f>IFERROR(IF(C113="",0,IF(COUNTIF($C$14:C113,C113)&gt;1,1,0)),"")</f>
        <v>0</v>
      </c>
      <c r="AN113" s="93">
        <f t="shared" si="142"/>
        <v>0</v>
      </c>
      <c r="AO113" s="93" t="str">
        <f t="shared" si="156"/>
        <v>00000</v>
      </c>
      <c r="AP113" s="109" t="str">
        <f t="shared" si="191"/>
        <v>0秒0</v>
      </c>
      <c r="AQ113" s="110">
        <f t="shared" si="143"/>
        <v>0</v>
      </c>
      <c r="AR113" s="110" t="str">
        <f t="shared" si="144"/>
        <v>0</v>
      </c>
      <c r="AS113" s="110" t="str">
        <f t="shared" si="145"/>
        <v>0</v>
      </c>
      <c r="AT113" s="110" t="str">
        <f t="shared" si="146"/>
        <v>0m</v>
      </c>
      <c r="AU113" s="110" t="str">
        <f t="shared" si="147"/>
        <v>点</v>
      </c>
      <c r="AV113" s="93">
        <f t="shared" si="148"/>
        <v>0</v>
      </c>
      <c r="AW113" s="83" t="str">
        <f t="shared" si="149"/>
        <v/>
      </c>
      <c r="AX113" s="93">
        <f t="shared" si="150"/>
        <v>0</v>
      </c>
      <c r="AY113" s="93">
        <f t="shared" si="192"/>
        <v>0</v>
      </c>
      <c r="AZ113" s="93">
        <f t="shared" si="193"/>
        <v>0</v>
      </c>
      <c r="BA113" s="504"/>
      <c r="BB113" s="504"/>
      <c r="BC113" s="520"/>
      <c r="BD113" s="558"/>
      <c r="BE113" s="84" t="str">
        <f t="shared" si="151"/>
        <v/>
      </c>
      <c r="BF113" s="84" t="str">
        <f t="shared" si="152"/>
        <v/>
      </c>
      <c r="BG113" s="84" t="str">
        <f t="shared" si="153"/>
        <v/>
      </c>
      <c r="BH113" s="124" t="str">
        <f>IF(K113="","",COUNTIF($BG$14:BG113,BG113))</f>
        <v/>
      </c>
      <c r="BI113" s="1" t="str">
        <f t="shared" si="194"/>
        <v/>
      </c>
      <c r="BJ113" s="523"/>
      <c r="BK113" s="523"/>
      <c r="BL113" s="523"/>
      <c r="BM113" s="523"/>
      <c r="BN113" s="523"/>
      <c r="BO113" s="525"/>
      <c r="BP113" s="523"/>
      <c r="BQ113" s="523"/>
      <c r="BT113" s="525"/>
      <c r="BU113" s="523"/>
      <c r="BV113" s="523"/>
      <c r="BW113" s="523"/>
      <c r="BX113" s="523"/>
      <c r="BY113" s="523"/>
      <c r="BZ113" s="523"/>
      <c r="CA113" s="84" t="str">
        <f>IFERROR(IF(VLOOKUP(K113,種目数エラー用!D:E,2,FALSE)=(VLOOKUP(K114,種目数エラー用!D:E,2,FALSE)),1,""),"")</f>
        <v/>
      </c>
    </row>
    <row r="114" spans="1:79" s="1" customFormat="1" ht="18" customHeight="1" thickTop="1" thickBot="1">
      <c r="A114" s="538">
        <v>51</v>
      </c>
      <c r="B114" s="540" t="s">
        <v>1176</v>
      </c>
      <c r="C114" s="542"/>
      <c r="D114" s="544" t="str">
        <f>IF(C114&gt;0,VLOOKUP(C114,女子登録情報!$A$1:$H$2000,3,0),"")</f>
        <v/>
      </c>
      <c r="E114" s="544" t="str">
        <f>IF(C114&gt;0,VLOOKUP(C114,女子登録情報!$A$1:$H$2000,4,0),"")</f>
        <v/>
      </c>
      <c r="F114" s="469" t="str">
        <f>IF(C114&gt;0,VLOOKUP(C114,女子登録情報!$A$1:$H$1688,7,0),"")</f>
        <v/>
      </c>
      <c r="G114" s="335" t="str">
        <f>IF(C114&gt;0,VLOOKUP(C114,女子登録情報!$A$1:$H$2000,8,0),"")</f>
        <v/>
      </c>
      <c r="H114" s="526" t="e">
        <f>IF(G115&gt;0,VLOOKUP(G115,女子登録情報!$M$2:$N$49,2,0),"")</f>
        <v>#N/A</v>
      </c>
      <c r="I114" s="526" t="str">
        <f t="shared" ref="I114" si="215">IF(C114&gt;0,TEXT(C114,"100000000"),"000000000")</f>
        <v>000000000</v>
      </c>
      <c r="J114" s="324" t="s">
        <v>24</v>
      </c>
      <c r="K114" s="323"/>
      <c r="L114" s="284" t="str">
        <f>IF(K114&gt;0,VLOOKUP(K114,女子登録情報!$J$66:$K$86,2,0),"")</f>
        <v/>
      </c>
      <c r="M114" s="324" t="s">
        <v>27</v>
      </c>
      <c r="N114" s="275"/>
      <c r="O114" s="59" t="str">
        <f t="shared" si="188"/>
        <v/>
      </c>
      <c r="P114" s="316" t="str">
        <f t="shared" si="132"/>
        <v/>
      </c>
      <c r="Q114" s="209"/>
      <c r="R114" s="528"/>
      <c r="S114" s="529"/>
      <c r="T114" s="530"/>
      <c r="U114" s="531"/>
      <c r="V114" s="533"/>
      <c r="W114" s="339"/>
      <c r="X114" s="84">
        <f t="shared" si="133"/>
        <v>0</v>
      </c>
      <c r="Z114" s="97">
        <f t="shared" si="134"/>
        <v>0</v>
      </c>
      <c r="AA114" s="523" t="str">
        <f>IF(C114="","",C114)</f>
        <v/>
      </c>
      <c r="AB114" s="84" t="str">
        <f t="shared" si="135"/>
        <v/>
      </c>
      <c r="AC114" s="84" t="str">
        <f t="shared" si="136"/>
        <v/>
      </c>
      <c r="AD114" s="84" t="str">
        <f t="shared" si="137"/>
        <v/>
      </c>
      <c r="AE114" s="84" t="str">
        <f t="shared" si="138"/>
        <v/>
      </c>
      <c r="AF114" s="100">
        <f t="shared" si="189"/>
        <v>0</v>
      </c>
      <c r="AG114" s="100" t="str">
        <f>IF(D114="","",D114)</f>
        <v/>
      </c>
      <c r="AH114" s="84" t="str">
        <f t="shared" si="139"/>
        <v/>
      </c>
      <c r="AI114" s="84" t="str">
        <f t="shared" si="140"/>
        <v/>
      </c>
      <c r="AJ114" s="104" t="str">
        <f t="shared" si="141"/>
        <v/>
      </c>
      <c r="AK114" s="93">
        <f t="shared" si="190"/>
        <v>0</v>
      </c>
      <c r="AL114" s="93">
        <f>IFERROR(IF(C114="",0,IF(COUNTIF($C$14:C114,C114)&gt;1,1,0)),"")</f>
        <v>0</v>
      </c>
      <c r="AN114" s="93">
        <f t="shared" si="142"/>
        <v>0</v>
      </c>
      <c r="AO114" s="93" t="str">
        <f t="shared" si="156"/>
        <v>00000</v>
      </c>
      <c r="AP114" s="109" t="str">
        <f t="shared" si="191"/>
        <v>0秒0</v>
      </c>
      <c r="AQ114" s="110">
        <f t="shared" si="143"/>
        <v>0</v>
      </c>
      <c r="AR114" s="110" t="str">
        <f t="shared" si="144"/>
        <v>0</v>
      </c>
      <c r="AS114" s="110" t="str">
        <f t="shared" si="145"/>
        <v>0</v>
      </c>
      <c r="AT114" s="110" t="str">
        <f t="shared" si="146"/>
        <v>0m</v>
      </c>
      <c r="AU114" s="110" t="str">
        <f t="shared" si="147"/>
        <v>点</v>
      </c>
      <c r="AV114" s="93">
        <f t="shared" si="148"/>
        <v>0</v>
      </c>
      <c r="AW114" s="83" t="str">
        <f t="shared" si="149"/>
        <v/>
      </c>
      <c r="AX114" s="93">
        <f t="shared" si="150"/>
        <v>0</v>
      </c>
      <c r="AY114" s="93">
        <f t="shared" si="192"/>
        <v>0</v>
      </c>
      <c r="AZ114" s="93">
        <f t="shared" si="193"/>
        <v>0</v>
      </c>
      <c r="BA114" s="503">
        <f>IF(U114="",0,COUNTA($U$14:U115))</f>
        <v>0</v>
      </c>
      <c r="BB114" s="503">
        <f>IF(V114="",0,COUNTA($V$14:V115))</f>
        <v>0</v>
      </c>
      <c r="BC114" s="519" t="e">
        <f>IF(OR($L114="20200",$L115="20200",#REF!="20200"),COUNTIF($L$14:L115,"20200"),0)</f>
        <v>#REF!</v>
      </c>
      <c r="BD114" s="557" t="e">
        <f>IF($BC114=0,0,INDEX($N114:$N115,MATCH("20200",$L114:$L115,0),1))</f>
        <v>#REF!</v>
      </c>
      <c r="BE114" s="84" t="str">
        <f t="shared" si="151"/>
        <v/>
      </c>
      <c r="BF114" s="84" t="str">
        <f t="shared" si="152"/>
        <v/>
      </c>
      <c r="BG114" s="84" t="str">
        <f t="shared" si="153"/>
        <v/>
      </c>
      <c r="BH114" s="124" t="str">
        <f>IF(K114="","",COUNTIF($BG$14:BG114,BG114))</f>
        <v/>
      </c>
      <c r="BI114" s="1" t="str">
        <f t="shared" si="194"/>
        <v/>
      </c>
      <c r="BJ114" s="523" t="str">
        <f>IF(D114="","",COUNTIF($AG$14:AG114,AG114))</f>
        <v/>
      </c>
      <c r="BK114" s="523">
        <f t="shared" ref="BK114" si="216">IF(BJ114=1,BJ114,0)</f>
        <v>0</v>
      </c>
      <c r="BL114" s="523" t="str">
        <f>IF(D114="","",$BP114)</f>
        <v/>
      </c>
      <c r="BM114" s="523" t="str">
        <f>IF(E114="","",$BP114)</f>
        <v/>
      </c>
      <c r="BN114" s="523" t="str">
        <f>IF(G114="","",$BP114)</f>
        <v/>
      </c>
      <c r="BO114" s="524" t="str">
        <f>IFERROR(IF(H114="","",BP114),"")</f>
        <v/>
      </c>
      <c r="BP114" s="523">
        <v>51</v>
      </c>
      <c r="BQ114" s="523">
        <f>IF(C114&gt;0,"",IF(COUNTIF(BL114:BO115,BP114)=4,"",1))</f>
        <v>1</v>
      </c>
      <c r="BT114" s="524" t="str">
        <f>IF(AG114="","",IF(AND(COUNTA(K114:K115)=0,COUNTA(U114:V115)=0),1,""))</f>
        <v/>
      </c>
      <c r="BU114" s="523">
        <f>IF(AND($AG114="",COUNTA(U114)&gt;0),1,0)</f>
        <v>0</v>
      </c>
      <c r="BV114" s="523">
        <f>IF(AND($AG114="",COUNTA(V114)&gt;0),1,0)</f>
        <v>0</v>
      </c>
      <c r="BW114" s="523" t="str">
        <f>D114&amp;"-"&amp;U114</f>
        <v>-</v>
      </c>
      <c r="BX114" s="523" t="str">
        <f>IF(U114="","",COUNTIF($BW$14:BW114,BW114))</f>
        <v/>
      </c>
      <c r="BY114" s="523" t="str">
        <f>D114&amp;"-"&amp;V114</f>
        <v>-</v>
      </c>
      <c r="BZ114" s="523" t="str">
        <f>IF(V114="","",COUNTIF($BY$14:BY114,BY114))</f>
        <v/>
      </c>
      <c r="CA114" s="84" t="str">
        <f>IFERROR(IF(VLOOKUP(K114,種目数エラー用!D:E,2,FALSE)=(VLOOKUP(K115,種目数エラー用!D:E,2,FALSE)),1,""),"")</f>
        <v/>
      </c>
    </row>
    <row r="115" spans="1:79" s="1" customFormat="1" ht="18" customHeight="1" thickBot="1">
      <c r="A115" s="547"/>
      <c r="B115" s="548"/>
      <c r="C115" s="549"/>
      <c r="D115" s="550"/>
      <c r="E115" s="550"/>
      <c r="F115" s="470"/>
      <c r="G115" s="336" t="str">
        <f>IF(C114&gt;0,VLOOKUP(C114,女子登録情報!$A$1:$H$2000,5,0),"")</f>
        <v/>
      </c>
      <c r="H115" s="527"/>
      <c r="I115" s="546"/>
      <c r="J115" s="336" t="s">
        <v>28</v>
      </c>
      <c r="K115" s="337"/>
      <c r="L115" s="284" t="str">
        <f>IF(K115&gt;0,VLOOKUP(K115,女子登録情報!$J$66:$K$86,2,0),"")</f>
        <v/>
      </c>
      <c r="M115" s="336" t="s">
        <v>29</v>
      </c>
      <c r="N115" s="285"/>
      <c r="O115" s="59" t="str">
        <f t="shared" si="188"/>
        <v/>
      </c>
      <c r="P115" s="317" t="str">
        <f t="shared" si="132"/>
        <v/>
      </c>
      <c r="Q115" s="209"/>
      <c r="R115" s="535"/>
      <c r="S115" s="536"/>
      <c r="T115" s="537"/>
      <c r="U115" s="532"/>
      <c r="V115" s="534"/>
      <c r="W115" s="339"/>
      <c r="X115" s="84">
        <f t="shared" si="133"/>
        <v>0</v>
      </c>
      <c r="Z115" s="97">
        <f t="shared" si="134"/>
        <v>0</v>
      </c>
      <c r="AA115" s="523"/>
      <c r="AB115" s="84" t="str">
        <f t="shared" si="135"/>
        <v/>
      </c>
      <c r="AC115" s="84" t="str">
        <f t="shared" si="136"/>
        <v/>
      </c>
      <c r="AD115" s="84" t="str">
        <f t="shared" si="137"/>
        <v/>
      </c>
      <c r="AE115" s="84" t="str">
        <f t="shared" si="138"/>
        <v/>
      </c>
      <c r="AF115" s="100">
        <f t="shared" si="189"/>
        <v>0</v>
      </c>
      <c r="AG115" s="100" t="str">
        <f t="shared" ref="AG115" si="217">AG114</f>
        <v/>
      </c>
      <c r="AH115" s="84" t="str">
        <f t="shared" si="139"/>
        <v/>
      </c>
      <c r="AI115" s="84" t="str">
        <f t="shared" si="140"/>
        <v/>
      </c>
      <c r="AJ115" s="104" t="str">
        <f t="shared" si="141"/>
        <v/>
      </c>
      <c r="AK115" s="93">
        <f t="shared" si="190"/>
        <v>0</v>
      </c>
      <c r="AL115" s="93">
        <f>IFERROR(IF(C115="",0,IF(COUNTIF($C$14:C115,C115)&gt;1,1,0)),"")</f>
        <v>0</v>
      </c>
      <c r="AN115" s="93">
        <f t="shared" si="142"/>
        <v>0</v>
      </c>
      <c r="AO115" s="93" t="str">
        <f t="shared" si="156"/>
        <v>00000</v>
      </c>
      <c r="AP115" s="109" t="str">
        <f t="shared" si="191"/>
        <v>0秒0</v>
      </c>
      <c r="AQ115" s="110">
        <f t="shared" si="143"/>
        <v>0</v>
      </c>
      <c r="AR115" s="110" t="str">
        <f t="shared" si="144"/>
        <v>0</v>
      </c>
      <c r="AS115" s="110" t="str">
        <f t="shared" si="145"/>
        <v>0</v>
      </c>
      <c r="AT115" s="110" t="str">
        <f t="shared" si="146"/>
        <v>0m</v>
      </c>
      <c r="AU115" s="110" t="str">
        <f t="shared" si="147"/>
        <v>点</v>
      </c>
      <c r="AV115" s="93">
        <f t="shared" si="148"/>
        <v>0</v>
      </c>
      <c r="AW115" s="83" t="str">
        <f t="shared" si="149"/>
        <v/>
      </c>
      <c r="AX115" s="93">
        <f t="shared" si="150"/>
        <v>0</v>
      </c>
      <c r="AY115" s="93">
        <f t="shared" si="192"/>
        <v>0</v>
      </c>
      <c r="AZ115" s="93">
        <f t="shared" si="193"/>
        <v>0</v>
      </c>
      <c r="BA115" s="504"/>
      <c r="BB115" s="504"/>
      <c r="BC115" s="520"/>
      <c r="BD115" s="558"/>
      <c r="BE115" s="84" t="str">
        <f t="shared" si="151"/>
        <v/>
      </c>
      <c r="BF115" s="84" t="str">
        <f t="shared" si="152"/>
        <v/>
      </c>
      <c r="BG115" s="84" t="str">
        <f t="shared" si="153"/>
        <v/>
      </c>
      <c r="BH115" s="124" t="str">
        <f>IF(K115="","",COUNTIF($BG$14:BG115,BG115))</f>
        <v/>
      </c>
      <c r="BI115" s="1" t="str">
        <f t="shared" si="194"/>
        <v/>
      </c>
      <c r="BJ115" s="523"/>
      <c r="BK115" s="523"/>
      <c r="BL115" s="523"/>
      <c r="BM115" s="523"/>
      <c r="BN115" s="523"/>
      <c r="BO115" s="525"/>
      <c r="BP115" s="523"/>
      <c r="BQ115" s="523"/>
      <c r="BT115" s="525"/>
      <c r="BU115" s="523"/>
      <c r="BV115" s="523"/>
      <c r="BW115" s="523"/>
      <c r="BX115" s="523"/>
      <c r="BY115" s="523"/>
      <c r="BZ115" s="523"/>
      <c r="CA115" s="84" t="str">
        <f>IFERROR(IF(VLOOKUP(K115,種目数エラー用!D:E,2,FALSE)=(VLOOKUP(K116,種目数エラー用!D:E,2,FALSE)),1,""),"")</f>
        <v/>
      </c>
    </row>
    <row r="116" spans="1:79" s="1" customFormat="1" ht="18" customHeight="1" thickTop="1" thickBot="1">
      <c r="A116" s="538">
        <v>52</v>
      </c>
      <c r="B116" s="540" t="s">
        <v>1176</v>
      </c>
      <c r="C116" s="542"/>
      <c r="D116" s="544" t="str">
        <f>IF(C116&gt;0,VLOOKUP(C116,女子登録情報!$A$1:$H$2000,3,0),"")</f>
        <v/>
      </c>
      <c r="E116" s="544" t="str">
        <f>IF(C116&gt;0,VLOOKUP(C116,女子登録情報!$A$1:$H$2000,4,0),"")</f>
        <v/>
      </c>
      <c r="F116" s="469" t="str">
        <f>IF(C116&gt;0,VLOOKUP(C116,女子登録情報!$A$1:$H$1688,7,0),"")</f>
        <v/>
      </c>
      <c r="G116" s="335" t="str">
        <f>IF(C116&gt;0,VLOOKUP(C116,女子登録情報!$A$1:$H$2000,8,0),"")</f>
        <v/>
      </c>
      <c r="H116" s="526" t="e">
        <f>IF(G117&gt;0,VLOOKUP(G117,女子登録情報!$M$2:$N$49,2,0),"")</f>
        <v>#N/A</v>
      </c>
      <c r="I116" s="526" t="str">
        <f t="shared" ref="I116" si="218">IF(C116&gt;0,TEXT(C116,"100000000"),"000000000")</f>
        <v>000000000</v>
      </c>
      <c r="J116" s="324" t="s">
        <v>24</v>
      </c>
      <c r="K116" s="323"/>
      <c r="L116" s="284" t="str">
        <f>IF(K116&gt;0,VLOOKUP(K116,女子登録情報!$J$66:$K$86,2,0),"")</f>
        <v/>
      </c>
      <c r="M116" s="324" t="s">
        <v>27</v>
      </c>
      <c r="N116" s="275"/>
      <c r="O116" s="59" t="str">
        <f t="shared" si="188"/>
        <v/>
      </c>
      <c r="P116" s="316" t="str">
        <f t="shared" si="132"/>
        <v/>
      </c>
      <c r="Q116" s="209"/>
      <c r="R116" s="528"/>
      <c r="S116" s="529"/>
      <c r="T116" s="530"/>
      <c r="U116" s="531"/>
      <c r="V116" s="533"/>
      <c r="W116" s="339"/>
      <c r="X116" s="84">
        <f t="shared" si="133"/>
        <v>0</v>
      </c>
      <c r="Z116" s="97">
        <f t="shared" si="134"/>
        <v>0</v>
      </c>
      <c r="AA116" s="523" t="str">
        <f>IF(C116="","",C116)</f>
        <v/>
      </c>
      <c r="AB116" s="84" t="str">
        <f t="shared" si="135"/>
        <v/>
      </c>
      <c r="AC116" s="84" t="str">
        <f t="shared" si="136"/>
        <v/>
      </c>
      <c r="AD116" s="84" t="str">
        <f t="shared" si="137"/>
        <v/>
      </c>
      <c r="AE116" s="84" t="str">
        <f t="shared" si="138"/>
        <v/>
      </c>
      <c r="AF116" s="100">
        <f t="shared" si="189"/>
        <v>0</v>
      </c>
      <c r="AG116" s="100" t="str">
        <f>IF(D116="","",D116)</f>
        <v/>
      </c>
      <c r="AH116" s="84" t="str">
        <f t="shared" si="139"/>
        <v/>
      </c>
      <c r="AI116" s="84" t="str">
        <f t="shared" si="140"/>
        <v/>
      </c>
      <c r="AJ116" s="104" t="str">
        <f t="shared" si="141"/>
        <v/>
      </c>
      <c r="AK116" s="93">
        <f t="shared" si="190"/>
        <v>0</v>
      </c>
      <c r="AL116" s="93">
        <f>IFERROR(IF(C116="",0,IF(COUNTIF($C$14:C116,C116)&gt;1,1,0)),"")</f>
        <v>0</v>
      </c>
      <c r="AN116" s="93">
        <f t="shared" si="142"/>
        <v>0</v>
      </c>
      <c r="AO116" s="93" t="str">
        <f t="shared" si="156"/>
        <v>00000</v>
      </c>
      <c r="AP116" s="109" t="str">
        <f t="shared" si="191"/>
        <v>0秒0</v>
      </c>
      <c r="AQ116" s="110">
        <f t="shared" si="143"/>
        <v>0</v>
      </c>
      <c r="AR116" s="110" t="str">
        <f t="shared" si="144"/>
        <v>0</v>
      </c>
      <c r="AS116" s="110" t="str">
        <f t="shared" si="145"/>
        <v>0</v>
      </c>
      <c r="AT116" s="110" t="str">
        <f t="shared" si="146"/>
        <v>0m</v>
      </c>
      <c r="AU116" s="110" t="str">
        <f t="shared" si="147"/>
        <v>点</v>
      </c>
      <c r="AV116" s="93">
        <f t="shared" si="148"/>
        <v>0</v>
      </c>
      <c r="AW116" s="83" t="str">
        <f t="shared" si="149"/>
        <v/>
      </c>
      <c r="AX116" s="93">
        <f t="shared" si="150"/>
        <v>0</v>
      </c>
      <c r="AY116" s="93">
        <f t="shared" si="192"/>
        <v>0</v>
      </c>
      <c r="AZ116" s="93">
        <f t="shared" si="193"/>
        <v>0</v>
      </c>
      <c r="BA116" s="503">
        <f>IF(U116="",0,COUNTA($U$14:U117))</f>
        <v>0</v>
      </c>
      <c r="BB116" s="503">
        <f>IF(V116="",0,COUNTA($V$14:V117))</f>
        <v>0</v>
      </c>
      <c r="BC116" s="519" t="e">
        <f>IF(OR($L116="20200",$L117="20200",#REF!="20200"),COUNTIF($L$14:L117,"20200"),0)</f>
        <v>#REF!</v>
      </c>
      <c r="BD116" s="557" t="e">
        <f>IF($BC116=0,0,INDEX($N116:$N117,MATCH("20200",$L116:$L117,0),1))</f>
        <v>#REF!</v>
      </c>
      <c r="BE116" s="84" t="str">
        <f t="shared" si="151"/>
        <v/>
      </c>
      <c r="BF116" s="84" t="str">
        <f t="shared" si="152"/>
        <v/>
      </c>
      <c r="BG116" s="84" t="str">
        <f t="shared" si="153"/>
        <v/>
      </c>
      <c r="BH116" s="124" t="str">
        <f>IF(K116="","",COUNTIF($BG$14:BG116,BG116))</f>
        <v/>
      </c>
      <c r="BI116" s="1" t="str">
        <f t="shared" si="194"/>
        <v/>
      </c>
      <c r="BJ116" s="523" t="str">
        <f>IF(D116="","",COUNTIF($AG$14:AG116,AG116))</f>
        <v/>
      </c>
      <c r="BK116" s="523">
        <f t="shared" ref="BK116" si="219">IF(BJ116=1,BJ116,0)</f>
        <v>0</v>
      </c>
      <c r="BL116" s="523" t="str">
        <f>IF(D116="","",$BP116)</f>
        <v/>
      </c>
      <c r="BM116" s="523" t="str">
        <f>IF(E116="","",$BP116)</f>
        <v/>
      </c>
      <c r="BN116" s="523" t="str">
        <f>IF(G116="","",$BP116)</f>
        <v/>
      </c>
      <c r="BO116" s="524" t="str">
        <f>IFERROR(IF(H116="","",BP116),"")</f>
        <v/>
      </c>
      <c r="BP116" s="523">
        <v>52</v>
      </c>
      <c r="BQ116" s="523">
        <f>IF(C116&gt;0,"",IF(COUNTIF(BL116:BO117,BP116)=4,"",1))</f>
        <v>1</v>
      </c>
      <c r="BT116" s="524" t="str">
        <f>IF(AG116="","",IF(AND(COUNTA(K116:K117)=0,COUNTA(U116:V117)=0),1,""))</f>
        <v/>
      </c>
      <c r="BU116" s="523">
        <f>IF(AND($AG116="",COUNTA(U116)&gt;0),1,0)</f>
        <v>0</v>
      </c>
      <c r="BV116" s="523">
        <f>IF(AND($AG116="",COUNTA(V116)&gt;0),1,0)</f>
        <v>0</v>
      </c>
      <c r="BW116" s="523" t="str">
        <f>D116&amp;"-"&amp;U116</f>
        <v>-</v>
      </c>
      <c r="BX116" s="523" t="str">
        <f>IF(U116="","",COUNTIF($BW$14:BW116,BW116))</f>
        <v/>
      </c>
      <c r="BY116" s="523" t="str">
        <f>D116&amp;"-"&amp;V116</f>
        <v>-</v>
      </c>
      <c r="BZ116" s="523" t="str">
        <f>IF(V116="","",COUNTIF($BY$14:BY116,BY116))</f>
        <v/>
      </c>
      <c r="CA116" s="84" t="str">
        <f>IFERROR(IF(VLOOKUP(K116,種目数エラー用!D:E,2,FALSE)=(VLOOKUP(K117,種目数エラー用!D:E,2,FALSE)),1,""),"")</f>
        <v/>
      </c>
    </row>
    <row r="117" spans="1:79" s="1" customFormat="1" ht="18" customHeight="1" thickBot="1">
      <c r="A117" s="547"/>
      <c r="B117" s="548"/>
      <c r="C117" s="549"/>
      <c r="D117" s="550"/>
      <c r="E117" s="550"/>
      <c r="F117" s="470"/>
      <c r="G117" s="336" t="str">
        <f>IF(C116&gt;0,VLOOKUP(C116,女子登録情報!$A$1:$H$2000,5,0),"")</f>
        <v/>
      </c>
      <c r="H117" s="527"/>
      <c r="I117" s="546"/>
      <c r="J117" s="336" t="s">
        <v>28</v>
      </c>
      <c r="K117" s="337"/>
      <c r="L117" s="284" t="str">
        <f>IF(K117&gt;0,VLOOKUP(K117,女子登録情報!$J$66:$K$86,2,0),"")</f>
        <v/>
      </c>
      <c r="M117" s="336" t="s">
        <v>29</v>
      </c>
      <c r="N117" s="285"/>
      <c r="O117" s="59" t="str">
        <f t="shared" si="188"/>
        <v/>
      </c>
      <c r="P117" s="317" t="str">
        <f t="shared" si="132"/>
        <v/>
      </c>
      <c r="Q117" s="209"/>
      <c r="R117" s="535"/>
      <c r="S117" s="536"/>
      <c r="T117" s="537"/>
      <c r="U117" s="532"/>
      <c r="V117" s="534"/>
      <c r="W117" s="339"/>
      <c r="X117" s="84">
        <f t="shared" si="133"/>
        <v>0</v>
      </c>
      <c r="Z117" s="97">
        <f t="shared" si="134"/>
        <v>0</v>
      </c>
      <c r="AA117" s="523"/>
      <c r="AB117" s="84" t="str">
        <f t="shared" si="135"/>
        <v/>
      </c>
      <c r="AC117" s="84" t="str">
        <f t="shared" si="136"/>
        <v/>
      </c>
      <c r="AD117" s="84" t="str">
        <f t="shared" si="137"/>
        <v/>
      </c>
      <c r="AE117" s="84" t="str">
        <f t="shared" si="138"/>
        <v/>
      </c>
      <c r="AF117" s="100">
        <f t="shared" si="189"/>
        <v>0</v>
      </c>
      <c r="AG117" s="100" t="str">
        <f t="shared" ref="AG117" si="220">AG116</f>
        <v/>
      </c>
      <c r="AH117" s="84" t="str">
        <f t="shared" si="139"/>
        <v/>
      </c>
      <c r="AI117" s="84" t="str">
        <f t="shared" si="140"/>
        <v/>
      </c>
      <c r="AJ117" s="104" t="str">
        <f t="shared" si="141"/>
        <v/>
      </c>
      <c r="AK117" s="93">
        <f t="shared" si="190"/>
        <v>0</v>
      </c>
      <c r="AL117" s="93">
        <f>IFERROR(IF(C117="",0,IF(COUNTIF($C$14:C117,C117)&gt;1,1,0)),"")</f>
        <v>0</v>
      </c>
      <c r="AN117" s="93">
        <f t="shared" si="142"/>
        <v>0</v>
      </c>
      <c r="AO117" s="93" t="str">
        <f t="shared" si="156"/>
        <v>00000</v>
      </c>
      <c r="AP117" s="109" t="str">
        <f t="shared" si="191"/>
        <v>0秒0</v>
      </c>
      <c r="AQ117" s="110">
        <f t="shared" si="143"/>
        <v>0</v>
      </c>
      <c r="AR117" s="110" t="str">
        <f t="shared" si="144"/>
        <v>0</v>
      </c>
      <c r="AS117" s="110" t="str">
        <f t="shared" si="145"/>
        <v>0</v>
      </c>
      <c r="AT117" s="110" t="str">
        <f t="shared" si="146"/>
        <v>0m</v>
      </c>
      <c r="AU117" s="110" t="str">
        <f t="shared" si="147"/>
        <v>点</v>
      </c>
      <c r="AV117" s="93">
        <f t="shared" si="148"/>
        <v>0</v>
      </c>
      <c r="AW117" s="83" t="str">
        <f t="shared" si="149"/>
        <v/>
      </c>
      <c r="AX117" s="93">
        <f t="shared" si="150"/>
        <v>0</v>
      </c>
      <c r="AY117" s="93">
        <f t="shared" si="192"/>
        <v>0</v>
      </c>
      <c r="AZ117" s="93">
        <f t="shared" si="193"/>
        <v>0</v>
      </c>
      <c r="BA117" s="504"/>
      <c r="BB117" s="504"/>
      <c r="BC117" s="520"/>
      <c r="BD117" s="558"/>
      <c r="BE117" s="84" t="str">
        <f t="shared" si="151"/>
        <v/>
      </c>
      <c r="BF117" s="84" t="str">
        <f t="shared" si="152"/>
        <v/>
      </c>
      <c r="BG117" s="84" t="str">
        <f t="shared" si="153"/>
        <v/>
      </c>
      <c r="BH117" s="124" t="str">
        <f>IF(K117="","",COUNTIF($BG$14:BG117,BG117))</f>
        <v/>
      </c>
      <c r="BI117" s="1" t="str">
        <f t="shared" si="194"/>
        <v/>
      </c>
      <c r="BJ117" s="523"/>
      <c r="BK117" s="523"/>
      <c r="BL117" s="523"/>
      <c r="BM117" s="523"/>
      <c r="BN117" s="523"/>
      <c r="BO117" s="525"/>
      <c r="BP117" s="523"/>
      <c r="BQ117" s="523"/>
      <c r="BT117" s="525"/>
      <c r="BU117" s="523"/>
      <c r="BV117" s="523"/>
      <c r="BW117" s="523"/>
      <c r="BX117" s="523"/>
      <c r="BY117" s="523"/>
      <c r="BZ117" s="523"/>
      <c r="CA117" s="84" t="str">
        <f>IFERROR(IF(VLOOKUP(K117,種目数エラー用!D:E,2,FALSE)=(VLOOKUP(K118,種目数エラー用!D:E,2,FALSE)),1,""),"")</f>
        <v/>
      </c>
    </row>
    <row r="118" spans="1:79" s="1" customFormat="1" ht="18" customHeight="1" thickTop="1" thickBot="1">
      <c r="A118" s="538">
        <v>53</v>
      </c>
      <c r="B118" s="540" t="s">
        <v>1176</v>
      </c>
      <c r="C118" s="542"/>
      <c r="D118" s="544" t="str">
        <f>IF(C118&gt;0,VLOOKUP(C118,女子登録情報!$A$1:$H$2000,3,0),"")</f>
        <v/>
      </c>
      <c r="E118" s="544" t="str">
        <f>IF(C118&gt;0,VLOOKUP(C118,女子登録情報!$A$1:$H$2000,4,0),"")</f>
        <v/>
      </c>
      <c r="F118" s="469" t="str">
        <f>IF(C118&gt;0,VLOOKUP(C118,女子登録情報!$A$1:$H$1688,7,0),"")</f>
        <v/>
      </c>
      <c r="G118" s="335" t="str">
        <f>IF(C118&gt;0,VLOOKUP(C118,女子登録情報!$A$1:$H$2000,8,0),"")</f>
        <v/>
      </c>
      <c r="H118" s="526" t="e">
        <f>IF(G119&gt;0,VLOOKUP(G119,女子登録情報!$M$2:$N$49,2,0),"")</f>
        <v>#N/A</v>
      </c>
      <c r="I118" s="526" t="str">
        <f t="shared" ref="I118" si="221">IF(C118&gt;0,TEXT(C118,"100000000"),"000000000")</f>
        <v>000000000</v>
      </c>
      <c r="J118" s="324" t="s">
        <v>24</v>
      </c>
      <c r="K118" s="323"/>
      <c r="L118" s="284" t="str">
        <f>IF(K118&gt;0,VLOOKUP(K118,女子登録情報!$J$66:$K$86,2,0),"")</f>
        <v/>
      </c>
      <c r="M118" s="324" t="s">
        <v>27</v>
      </c>
      <c r="N118" s="275"/>
      <c r="O118" s="59" t="str">
        <f t="shared" si="188"/>
        <v/>
      </c>
      <c r="P118" s="316" t="str">
        <f t="shared" si="132"/>
        <v/>
      </c>
      <c r="Q118" s="209"/>
      <c r="R118" s="528"/>
      <c r="S118" s="529"/>
      <c r="T118" s="530"/>
      <c r="U118" s="531"/>
      <c r="V118" s="533"/>
      <c r="W118" s="339"/>
      <c r="X118" s="84">
        <f t="shared" si="133"/>
        <v>0</v>
      </c>
      <c r="Z118" s="97">
        <f t="shared" si="134"/>
        <v>0</v>
      </c>
      <c r="AA118" s="523" t="str">
        <f>IF(C118="","",C118)</f>
        <v/>
      </c>
      <c r="AB118" s="84" t="str">
        <f t="shared" si="135"/>
        <v/>
      </c>
      <c r="AC118" s="84" t="str">
        <f t="shared" si="136"/>
        <v/>
      </c>
      <c r="AD118" s="84" t="str">
        <f t="shared" si="137"/>
        <v/>
      </c>
      <c r="AE118" s="84" t="str">
        <f t="shared" si="138"/>
        <v/>
      </c>
      <c r="AF118" s="100">
        <f t="shared" si="189"/>
        <v>0</v>
      </c>
      <c r="AG118" s="100" t="str">
        <f>IF(D118="","",D118)</f>
        <v/>
      </c>
      <c r="AH118" s="84" t="str">
        <f t="shared" si="139"/>
        <v/>
      </c>
      <c r="AI118" s="84" t="str">
        <f t="shared" si="140"/>
        <v/>
      </c>
      <c r="AJ118" s="104" t="str">
        <f t="shared" si="141"/>
        <v/>
      </c>
      <c r="AK118" s="93">
        <f t="shared" si="190"/>
        <v>0</v>
      </c>
      <c r="AL118" s="93">
        <f>IFERROR(IF(C118="",0,IF(COUNTIF($C$14:C118,C118)&gt;1,1,0)),"")</f>
        <v>0</v>
      </c>
      <c r="AN118" s="93">
        <f t="shared" si="142"/>
        <v>0</v>
      </c>
      <c r="AO118" s="93" t="str">
        <f t="shared" si="156"/>
        <v>00000</v>
      </c>
      <c r="AP118" s="109" t="str">
        <f t="shared" si="191"/>
        <v>0秒0</v>
      </c>
      <c r="AQ118" s="110">
        <f t="shared" si="143"/>
        <v>0</v>
      </c>
      <c r="AR118" s="110" t="str">
        <f t="shared" si="144"/>
        <v>0</v>
      </c>
      <c r="AS118" s="110" t="str">
        <f t="shared" si="145"/>
        <v>0</v>
      </c>
      <c r="AT118" s="110" t="str">
        <f t="shared" si="146"/>
        <v>0m</v>
      </c>
      <c r="AU118" s="110" t="str">
        <f t="shared" si="147"/>
        <v>点</v>
      </c>
      <c r="AV118" s="93">
        <f t="shared" si="148"/>
        <v>0</v>
      </c>
      <c r="AW118" s="83" t="str">
        <f t="shared" si="149"/>
        <v/>
      </c>
      <c r="AX118" s="93">
        <f t="shared" si="150"/>
        <v>0</v>
      </c>
      <c r="AY118" s="93">
        <f t="shared" si="192"/>
        <v>0</v>
      </c>
      <c r="AZ118" s="93">
        <f t="shared" si="193"/>
        <v>0</v>
      </c>
      <c r="BA118" s="503">
        <f>IF(U118="",0,COUNTA($U$14:U119))</f>
        <v>0</v>
      </c>
      <c r="BB118" s="503">
        <f>IF(V118="",0,COUNTA($V$14:V119))</f>
        <v>0</v>
      </c>
      <c r="BC118" s="519" t="e">
        <f>IF(OR($L118="20200",$L119="20200",#REF!="20200"),COUNTIF($L$14:L119,"20200"),0)</f>
        <v>#REF!</v>
      </c>
      <c r="BD118" s="557" t="e">
        <f>IF($BC118=0,0,INDEX($N118:$N119,MATCH("20200",$L118:$L119,0),1))</f>
        <v>#REF!</v>
      </c>
      <c r="BE118" s="84" t="str">
        <f t="shared" si="151"/>
        <v/>
      </c>
      <c r="BF118" s="84" t="str">
        <f t="shared" si="152"/>
        <v/>
      </c>
      <c r="BG118" s="84" t="str">
        <f t="shared" si="153"/>
        <v/>
      </c>
      <c r="BH118" s="124" t="str">
        <f>IF(K118="","",COUNTIF($BG$14:BG118,BG118))</f>
        <v/>
      </c>
      <c r="BI118" s="1" t="str">
        <f t="shared" si="194"/>
        <v/>
      </c>
      <c r="BJ118" s="523" t="str">
        <f>IF(D118="","",COUNTIF($AG$14:AG118,AG118))</f>
        <v/>
      </c>
      <c r="BK118" s="523">
        <f t="shared" ref="BK118" si="222">IF(BJ118=1,BJ118,0)</f>
        <v>0</v>
      </c>
      <c r="BL118" s="523" t="str">
        <f>IF(D118="","",$BP118)</f>
        <v/>
      </c>
      <c r="BM118" s="523" t="str">
        <f>IF(E118="","",$BP118)</f>
        <v/>
      </c>
      <c r="BN118" s="523" t="str">
        <f>IF(G118="","",$BP118)</f>
        <v/>
      </c>
      <c r="BO118" s="524" t="str">
        <f>IFERROR(IF(H118="","",BP118),"")</f>
        <v/>
      </c>
      <c r="BP118" s="523">
        <v>53</v>
      </c>
      <c r="BQ118" s="523">
        <f>IF(C118&gt;0,"",IF(COUNTIF(BL118:BO119,BP118)=4,"",1))</f>
        <v>1</v>
      </c>
      <c r="BT118" s="524" t="str">
        <f>IF(AG118="","",IF(AND(COUNTA(K118:K119)=0,COUNTA(U118:V119)=0),1,""))</f>
        <v/>
      </c>
      <c r="BU118" s="523">
        <f>IF(AND($AG118="",COUNTA(U118)&gt;0),1,0)</f>
        <v>0</v>
      </c>
      <c r="BV118" s="523">
        <f>IF(AND($AG118="",COUNTA(V118)&gt;0),1,0)</f>
        <v>0</v>
      </c>
      <c r="BW118" s="523" t="str">
        <f>D118&amp;"-"&amp;U118</f>
        <v>-</v>
      </c>
      <c r="BX118" s="523" t="str">
        <f>IF(U118="","",COUNTIF($BW$14:BW118,BW118))</f>
        <v/>
      </c>
      <c r="BY118" s="523" t="str">
        <f>D118&amp;"-"&amp;V118</f>
        <v>-</v>
      </c>
      <c r="BZ118" s="523" t="str">
        <f>IF(V118="","",COUNTIF($BY$14:BY118,BY118))</f>
        <v/>
      </c>
      <c r="CA118" s="84" t="str">
        <f>IFERROR(IF(VLOOKUP(K118,種目数エラー用!D:E,2,FALSE)=(VLOOKUP(K119,種目数エラー用!D:E,2,FALSE)),1,""),"")</f>
        <v/>
      </c>
    </row>
    <row r="119" spans="1:79" s="1" customFormat="1" ht="18" customHeight="1" thickBot="1">
      <c r="A119" s="547"/>
      <c r="B119" s="548"/>
      <c r="C119" s="549"/>
      <c r="D119" s="550"/>
      <c r="E119" s="550"/>
      <c r="F119" s="470"/>
      <c r="G119" s="336" t="str">
        <f>IF(C118&gt;0,VLOOKUP(C118,女子登録情報!$A$1:$H$2000,5,0),"")</f>
        <v/>
      </c>
      <c r="H119" s="527"/>
      <c r="I119" s="546"/>
      <c r="J119" s="336" t="s">
        <v>28</v>
      </c>
      <c r="K119" s="337"/>
      <c r="L119" s="284" t="str">
        <f>IF(K119&gt;0,VLOOKUP(K119,女子登録情報!$J$66:$K$86,2,0),"")</f>
        <v/>
      </c>
      <c r="M119" s="336" t="s">
        <v>29</v>
      </c>
      <c r="N119" s="285"/>
      <c r="O119" s="59" t="str">
        <f t="shared" si="188"/>
        <v/>
      </c>
      <c r="P119" s="317" t="str">
        <f t="shared" si="132"/>
        <v/>
      </c>
      <c r="Q119" s="209"/>
      <c r="R119" s="535"/>
      <c r="S119" s="536"/>
      <c r="T119" s="537"/>
      <c r="U119" s="532"/>
      <c r="V119" s="534"/>
      <c r="W119" s="339"/>
      <c r="X119" s="84">
        <f t="shared" si="133"/>
        <v>0</v>
      </c>
      <c r="Z119" s="97">
        <f t="shared" si="134"/>
        <v>0</v>
      </c>
      <c r="AA119" s="523"/>
      <c r="AB119" s="84" t="str">
        <f t="shared" si="135"/>
        <v/>
      </c>
      <c r="AC119" s="84" t="str">
        <f t="shared" si="136"/>
        <v/>
      </c>
      <c r="AD119" s="84" t="str">
        <f t="shared" si="137"/>
        <v/>
      </c>
      <c r="AE119" s="84" t="str">
        <f t="shared" si="138"/>
        <v/>
      </c>
      <c r="AF119" s="100">
        <f t="shared" si="189"/>
        <v>0</v>
      </c>
      <c r="AG119" s="100" t="str">
        <f t="shared" ref="AG119" si="223">AG118</f>
        <v/>
      </c>
      <c r="AH119" s="84" t="str">
        <f t="shared" si="139"/>
        <v/>
      </c>
      <c r="AI119" s="84" t="str">
        <f t="shared" si="140"/>
        <v/>
      </c>
      <c r="AJ119" s="104" t="str">
        <f t="shared" si="141"/>
        <v/>
      </c>
      <c r="AK119" s="93">
        <f t="shared" si="190"/>
        <v>0</v>
      </c>
      <c r="AL119" s="93">
        <f>IFERROR(IF(C119="",0,IF(COUNTIF($C$14:C119,C119)&gt;1,1,0)),"")</f>
        <v>0</v>
      </c>
      <c r="AN119" s="93">
        <f t="shared" si="142"/>
        <v>0</v>
      </c>
      <c r="AO119" s="93" t="str">
        <f t="shared" si="156"/>
        <v>00000</v>
      </c>
      <c r="AP119" s="109" t="str">
        <f t="shared" si="191"/>
        <v>0秒0</v>
      </c>
      <c r="AQ119" s="110">
        <f t="shared" si="143"/>
        <v>0</v>
      </c>
      <c r="AR119" s="110" t="str">
        <f t="shared" si="144"/>
        <v>0</v>
      </c>
      <c r="AS119" s="110" t="str">
        <f t="shared" si="145"/>
        <v>0</v>
      </c>
      <c r="AT119" s="110" t="str">
        <f t="shared" si="146"/>
        <v>0m</v>
      </c>
      <c r="AU119" s="110" t="str">
        <f t="shared" si="147"/>
        <v>点</v>
      </c>
      <c r="AV119" s="93">
        <f t="shared" si="148"/>
        <v>0</v>
      </c>
      <c r="AW119" s="83" t="str">
        <f t="shared" si="149"/>
        <v/>
      </c>
      <c r="AX119" s="93">
        <f t="shared" si="150"/>
        <v>0</v>
      </c>
      <c r="AY119" s="93">
        <f t="shared" si="192"/>
        <v>0</v>
      </c>
      <c r="AZ119" s="93">
        <f t="shared" si="193"/>
        <v>0</v>
      </c>
      <c r="BA119" s="504"/>
      <c r="BB119" s="504"/>
      <c r="BC119" s="520"/>
      <c r="BD119" s="558"/>
      <c r="BE119" s="84" t="str">
        <f t="shared" si="151"/>
        <v/>
      </c>
      <c r="BF119" s="84" t="str">
        <f t="shared" si="152"/>
        <v/>
      </c>
      <c r="BG119" s="84" t="str">
        <f t="shared" si="153"/>
        <v/>
      </c>
      <c r="BH119" s="124" t="str">
        <f>IF(K119="","",COUNTIF($BG$14:BG119,BG119))</f>
        <v/>
      </c>
      <c r="BI119" s="1" t="str">
        <f t="shared" si="194"/>
        <v/>
      </c>
      <c r="BJ119" s="523"/>
      <c r="BK119" s="523"/>
      <c r="BL119" s="523"/>
      <c r="BM119" s="523"/>
      <c r="BN119" s="523"/>
      <c r="BO119" s="525"/>
      <c r="BP119" s="523"/>
      <c r="BQ119" s="523"/>
      <c r="BT119" s="525"/>
      <c r="BU119" s="523"/>
      <c r="BV119" s="523"/>
      <c r="BW119" s="523"/>
      <c r="BX119" s="523"/>
      <c r="BY119" s="523"/>
      <c r="BZ119" s="523"/>
      <c r="CA119" s="84" t="str">
        <f>IFERROR(IF(VLOOKUP(K119,種目数エラー用!D:E,2,FALSE)=(VLOOKUP(K120,種目数エラー用!D:E,2,FALSE)),1,""),"")</f>
        <v/>
      </c>
    </row>
    <row r="120" spans="1:79" s="1" customFormat="1" ht="18" customHeight="1" thickTop="1" thickBot="1">
      <c r="A120" s="538">
        <v>54</v>
      </c>
      <c r="B120" s="540" t="s">
        <v>1176</v>
      </c>
      <c r="C120" s="542"/>
      <c r="D120" s="544" t="str">
        <f>IF(C120&gt;0,VLOOKUP(C120,女子登録情報!$A$1:$H$2000,3,0),"")</f>
        <v/>
      </c>
      <c r="E120" s="544" t="str">
        <f>IF(C120&gt;0,VLOOKUP(C120,女子登録情報!$A$1:$H$2000,4,0),"")</f>
        <v/>
      </c>
      <c r="F120" s="469" t="str">
        <f>IF(C120&gt;0,VLOOKUP(C120,女子登録情報!$A$1:$H$1688,7,0),"")</f>
        <v/>
      </c>
      <c r="G120" s="335" t="str">
        <f>IF(C120&gt;0,VLOOKUP(C120,女子登録情報!$A$1:$H$2000,8,0),"")</f>
        <v/>
      </c>
      <c r="H120" s="526" t="e">
        <f>IF(G121&gt;0,VLOOKUP(G121,女子登録情報!$M$2:$N$49,2,0),"")</f>
        <v>#N/A</v>
      </c>
      <c r="I120" s="526" t="str">
        <f t="shared" ref="I120" si="224">IF(C120&gt;0,TEXT(C120,"100000000"),"000000000")</f>
        <v>000000000</v>
      </c>
      <c r="J120" s="324" t="s">
        <v>24</v>
      </c>
      <c r="K120" s="323"/>
      <c r="L120" s="284" t="str">
        <f>IF(K120&gt;0,VLOOKUP(K120,女子登録情報!$J$66:$K$86,2,0),"")</f>
        <v/>
      </c>
      <c r="M120" s="324" t="s">
        <v>27</v>
      </c>
      <c r="N120" s="275"/>
      <c r="O120" s="59" t="str">
        <f t="shared" si="188"/>
        <v/>
      </c>
      <c r="P120" s="316" t="str">
        <f t="shared" si="132"/>
        <v/>
      </c>
      <c r="Q120" s="209"/>
      <c r="R120" s="528"/>
      <c r="S120" s="529"/>
      <c r="T120" s="530"/>
      <c r="U120" s="531"/>
      <c r="V120" s="533"/>
      <c r="W120" s="339"/>
      <c r="X120" s="84">
        <f t="shared" si="133"/>
        <v>0</v>
      </c>
      <c r="Z120" s="97">
        <f t="shared" si="134"/>
        <v>0</v>
      </c>
      <c r="AA120" s="523" t="str">
        <f>IF(C120="","",C120)</f>
        <v/>
      </c>
      <c r="AB120" s="84" t="str">
        <f t="shared" si="135"/>
        <v/>
      </c>
      <c r="AC120" s="84" t="str">
        <f t="shared" si="136"/>
        <v/>
      </c>
      <c r="AD120" s="84" t="str">
        <f t="shared" si="137"/>
        <v/>
      </c>
      <c r="AE120" s="84" t="str">
        <f t="shared" si="138"/>
        <v/>
      </c>
      <c r="AF120" s="100">
        <f t="shared" si="189"/>
        <v>0</v>
      </c>
      <c r="AG120" s="100" t="str">
        <f>IF(D120="","",D120)</f>
        <v/>
      </c>
      <c r="AH120" s="84" t="str">
        <f t="shared" si="139"/>
        <v/>
      </c>
      <c r="AI120" s="84" t="str">
        <f t="shared" si="140"/>
        <v/>
      </c>
      <c r="AJ120" s="104" t="str">
        <f t="shared" si="141"/>
        <v/>
      </c>
      <c r="AK120" s="93">
        <f t="shared" si="190"/>
        <v>0</v>
      </c>
      <c r="AL120" s="93">
        <f>IFERROR(IF(C120="",0,IF(COUNTIF($C$14:C120,C120)&gt;1,1,0)),"")</f>
        <v>0</v>
      </c>
      <c r="AN120" s="93">
        <f t="shared" si="142"/>
        <v>0</v>
      </c>
      <c r="AO120" s="93" t="str">
        <f t="shared" si="156"/>
        <v>00000</v>
      </c>
      <c r="AP120" s="109" t="str">
        <f t="shared" si="191"/>
        <v>0秒0</v>
      </c>
      <c r="AQ120" s="110">
        <f t="shared" si="143"/>
        <v>0</v>
      </c>
      <c r="AR120" s="110" t="str">
        <f t="shared" si="144"/>
        <v>0</v>
      </c>
      <c r="AS120" s="110" t="str">
        <f t="shared" si="145"/>
        <v>0</v>
      </c>
      <c r="AT120" s="110" t="str">
        <f t="shared" si="146"/>
        <v>0m</v>
      </c>
      <c r="AU120" s="110" t="str">
        <f t="shared" si="147"/>
        <v>点</v>
      </c>
      <c r="AV120" s="93">
        <f t="shared" si="148"/>
        <v>0</v>
      </c>
      <c r="AW120" s="83" t="str">
        <f t="shared" si="149"/>
        <v/>
      </c>
      <c r="AX120" s="93">
        <f t="shared" si="150"/>
        <v>0</v>
      </c>
      <c r="AY120" s="93">
        <f t="shared" si="192"/>
        <v>0</v>
      </c>
      <c r="AZ120" s="93">
        <f t="shared" si="193"/>
        <v>0</v>
      </c>
      <c r="BA120" s="503">
        <f>IF(U120="",0,COUNTA($U$14:U121))</f>
        <v>0</v>
      </c>
      <c r="BB120" s="503">
        <f>IF(V120="",0,COUNTA($V$14:V121))</f>
        <v>0</v>
      </c>
      <c r="BC120" s="519" t="e">
        <f>IF(OR($L120="20200",$L121="20200",#REF!="20200"),COUNTIF($L$14:L121,"20200"),0)</f>
        <v>#REF!</v>
      </c>
      <c r="BD120" s="557" t="e">
        <f>IF($BC120=0,0,INDEX($N120:$N121,MATCH("20200",$L120:$L121,0),1))</f>
        <v>#REF!</v>
      </c>
      <c r="BE120" s="84" t="str">
        <f t="shared" si="151"/>
        <v/>
      </c>
      <c r="BF120" s="84" t="str">
        <f t="shared" si="152"/>
        <v/>
      </c>
      <c r="BG120" s="84" t="str">
        <f t="shared" si="153"/>
        <v/>
      </c>
      <c r="BH120" s="124" t="str">
        <f>IF(K120="","",COUNTIF($BG$14:BG120,BG120))</f>
        <v/>
      </c>
      <c r="BI120" s="1" t="str">
        <f t="shared" si="194"/>
        <v/>
      </c>
      <c r="BJ120" s="523" t="str">
        <f>IF(D120="","",COUNTIF($AG$14:AG120,AG120))</f>
        <v/>
      </c>
      <c r="BK120" s="523">
        <f t="shared" ref="BK120" si="225">IF(BJ120=1,BJ120,0)</f>
        <v>0</v>
      </c>
      <c r="BL120" s="523" t="str">
        <f>IF(D120="","",$BP120)</f>
        <v/>
      </c>
      <c r="BM120" s="523" t="str">
        <f>IF(E120="","",$BP120)</f>
        <v/>
      </c>
      <c r="BN120" s="523" t="str">
        <f>IF(G120="","",$BP120)</f>
        <v/>
      </c>
      <c r="BO120" s="524" t="str">
        <f>IFERROR(IF(H120="","",BP120),"")</f>
        <v/>
      </c>
      <c r="BP120" s="523">
        <v>54</v>
      </c>
      <c r="BQ120" s="523">
        <f>IF(C120&gt;0,"",IF(COUNTIF(BL120:BO121,BP120)=4,"",1))</f>
        <v>1</v>
      </c>
      <c r="BT120" s="524" t="str">
        <f>IF(AG120="","",IF(AND(COUNTA(K120:K121)=0,COUNTA(U120:V121)=0),1,""))</f>
        <v/>
      </c>
      <c r="BU120" s="523">
        <f>IF(AND($AG120="",COUNTA(U120)&gt;0),1,0)</f>
        <v>0</v>
      </c>
      <c r="BV120" s="523">
        <f>IF(AND($AG120="",COUNTA(V120)&gt;0),1,0)</f>
        <v>0</v>
      </c>
      <c r="BW120" s="523" t="str">
        <f>D120&amp;"-"&amp;U120</f>
        <v>-</v>
      </c>
      <c r="BX120" s="523" t="str">
        <f>IF(U120="","",COUNTIF($BW$14:BW120,BW120))</f>
        <v/>
      </c>
      <c r="BY120" s="523" t="str">
        <f>D120&amp;"-"&amp;V120</f>
        <v>-</v>
      </c>
      <c r="BZ120" s="523" t="str">
        <f>IF(V120="","",COUNTIF($BY$14:BY120,BY120))</f>
        <v/>
      </c>
      <c r="CA120" s="84" t="str">
        <f>IFERROR(IF(VLOOKUP(K120,種目数エラー用!D:E,2,FALSE)=(VLOOKUP(K121,種目数エラー用!D:E,2,FALSE)),1,""),"")</f>
        <v/>
      </c>
    </row>
    <row r="121" spans="1:79" s="1" customFormat="1" ht="18" customHeight="1" thickBot="1">
      <c r="A121" s="547"/>
      <c r="B121" s="548"/>
      <c r="C121" s="549"/>
      <c r="D121" s="550"/>
      <c r="E121" s="550"/>
      <c r="F121" s="470"/>
      <c r="G121" s="336" t="str">
        <f>IF(C120&gt;0,VLOOKUP(C120,女子登録情報!$A$1:$H$2000,5,0),"")</f>
        <v/>
      </c>
      <c r="H121" s="527"/>
      <c r="I121" s="546"/>
      <c r="J121" s="336" t="s">
        <v>28</v>
      </c>
      <c r="K121" s="337"/>
      <c r="L121" s="284" t="str">
        <f>IF(K121&gt;0,VLOOKUP(K121,女子登録情報!$J$66:$K$86,2,0),"")</f>
        <v/>
      </c>
      <c r="M121" s="336" t="s">
        <v>29</v>
      </c>
      <c r="N121" s="285"/>
      <c r="O121" s="59" t="str">
        <f t="shared" si="188"/>
        <v/>
      </c>
      <c r="P121" s="317" t="str">
        <f t="shared" si="132"/>
        <v/>
      </c>
      <c r="Q121" s="209"/>
      <c r="R121" s="535"/>
      <c r="S121" s="536"/>
      <c r="T121" s="537"/>
      <c r="U121" s="532"/>
      <c r="V121" s="534"/>
      <c r="W121" s="339"/>
      <c r="X121" s="84">
        <f t="shared" si="133"/>
        <v>0</v>
      </c>
      <c r="Z121" s="97">
        <f t="shared" si="134"/>
        <v>0</v>
      </c>
      <c r="AA121" s="523"/>
      <c r="AB121" s="84" t="str">
        <f t="shared" si="135"/>
        <v/>
      </c>
      <c r="AC121" s="84" t="str">
        <f t="shared" si="136"/>
        <v/>
      </c>
      <c r="AD121" s="84" t="str">
        <f t="shared" si="137"/>
        <v/>
      </c>
      <c r="AE121" s="84" t="str">
        <f t="shared" si="138"/>
        <v/>
      </c>
      <c r="AF121" s="100">
        <f t="shared" si="189"/>
        <v>0</v>
      </c>
      <c r="AG121" s="100" t="str">
        <f t="shared" ref="AG121" si="226">AG120</f>
        <v/>
      </c>
      <c r="AH121" s="84" t="str">
        <f t="shared" si="139"/>
        <v/>
      </c>
      <c r="AI121" s="84" t="str">
        <f t="shared" si="140"/>
        <v/>
      </c>
      <c r="AJ121" s="104" t="str">
        <f t="shared" si="141"/>
        <v/>
      </c>
      <c r="AK121" s="93">
        <f t="shared" si="190"/>
        <v>0</v>
      </c>
      <c r="AL121" s="93">
        <f>IFERROR(IF(C121="",0,IF(COUNTIF($C$14:C121,C121)&gt;1,1,0)),"")</f>
        <v>0</v>
      </c>
      <c r="AN121" s="93">
        <f t="shared" si="142"/>
        <v>0</v>
      </c>
      <c r="AO121" s="93" t="str">
        <f t="shared" si="156"/>
        <v>00000</v>
      </c>
      <c r="AP121" s="109" t="str">
        <f t="shared" si="191"/>
        <v>0秒0</v>
      </c>
      <c r="AQ121" s="110">
        <f t="shared" si="143"/>
        <v>0</v>
      </c>
      <c r="AR121" s="110" t="str">
        <f t="shared" si="144"/>
        <v>0</v>
      </c>
      <c r="AS121" s="110" t="str">
        <f t="shared" si="145"/>
        <v>0</v>
      </c>
      <c r="AT121" s="110" t="str">
        <f t="shared" si="146"/>
        <v>0m</v>
      </c>
      <c r="AU121" s="110" t="str">
        <f t="shared" si="147"/>
        <v>点</v>
      </c>
      <c r="AV121" s="93">
        <f t="shared" si="148"/>
        <v>0</v>
      </c>
      <c r="AW121" s="83" t="str">
        <f t="shared" si="149"/>
        <v/>
      </c>
      <c r="AX121" s="93">
        <f t="shared" si="150"/>
        <v>0</v>
      </c>
      <c r="AY121" s="93">
        <f t="shared" si="192"/>
        <v>0</v>
      </c>
      <c r="AZ121" s="93">
        <f t="shared" si="193"/>
        <v>0</v>
      </c>
      <c r="BA121" s="504"/>
      <c r="BB121" s="504"/>
      <c r="BC121" s="520"/>
      <c r="BD121" s="558"/>
      <c r="BE121" s="84" t="str">
        <f t="shared" si="151"/>
        <v/>
      </c>
      <c r="BF121" s="84" t="str">
        <f t="shared" si="152"/>
        <v/>
      </c>
      <c r="BG121" s="84" t="str">
        <f t="shared" si="153"/>
        <v/>
      </c>
      <c r="BH121" s="124" t="str">
        <f>IF(K121="","",COUNTIF($BG$14:BG121,BG121))</f>
        <v/>
      </c>
      <c r="BI121" s="1" t="str">
        <f t="shared" si="194"/>
        <v/>
      </c>
      <c r="BJ121" s="523"/>
      <c r="BK121" s="523"/>
      <c r="BL121" s="523"/>
      <c r="BM121" s="523"/>
      <c r="BN121" s="523"/>
      <c r="BO121" s="525"/>
      <c r="BP121" s="523"/>
      <c r="BQ121" s="523"/>
      <c r="BT121" s="525"/>
      <c r="BU121" s="523"/>
      <c r="BV121" s="523"/>
      <c r="BW121" s="523"/>
      <c r="BX121" s="523"/>
      <c r="BY121" s="523"/>
      <c r="BZ121" s="523"/>
      <c r="CA121" s="84" t="str">
        <f>IFERROR(IF(VLOOKUP(K121,種目数エラー用!D:E,2,FALSE)=(VLOOKUP(K122,種目数エラー用!D:E,2,FALSE)),1,""),"")</f>
        <v/>
      </c>
    </row>
    <row r="122" spans="1:79" s="1" customFormat="1" ht="18" customHeight="1" thickTop="1" thickBot="1">
      <c r="A122" s="538">
        <v>55</v>
      </c>
      <c r="B122" s="540" t="s">
        <v>1176</v>
      </c>
      <c r="C122" s="542"/>
      <c r="D122" s="544" t="str">
        <f>IF(C122&gt;0,VLOOKUP(C122,女子登録情報!$A$1:$H$2000,3,0),"")</f>
        <v/>
      </c>
      <c r="E122" s="544" t="str">
        <f>IF(C122&gt;0,VLOOKUP(C122,女子登録情報!$A$1:$H$2000,4,0),"")</f>
        <v/>
      </c>
      <c r="F122" s="469" t="str">
        <f>IF(C122&gt;0,VLOOKUP(C122,女子登録情報!$A$1:$H$1688,7,0),"")</f>
        <v/>
      </c>
      <c r="G122" s="335" t="str">
        <f>IF(C122&gt;0,VLOOKUP(C122,女子登録情報!$A$1:$H$2000,8,0),"")</f>
        <v/>
      </c>
      <c r="H122" s="526" t="e">
        <f>IF(G123&gt;0,VLOOKUP(G123,女子登録情報!$M$2:$N$49,2,0),"")</f>
        <v>#N/A</v>
      </c>
      <c r="I122" s="526" t="str">
        <f t="shared" ref="I122" si="227">IF(C122&gt;0,TEXT(C122,"100000000"),"000000000")</f>
        <v>000000000</v>
      </c>
      <c r="J122" s="324" t="s">
        <v>24</v>
      </c>
      <c r="K122" s="323"/>
      <c r="L122" s="284" t="str">
        <f>IF(K122&gt;0,VLOOKUP(K122,女子登録情報!$J$66:$K$86,2,0),"")</f>
        <v/>
      </c>
      <c r="M122" s="324" t="s">
        <v>27</v>
      </c>
      <c r="N122" s="275"/>
      <c r="O122" s="59" t="str">
        <f t="shared" si="188"/>
        <v/>
      </c>
      <c r="P122" s="316" t="str">
        <f t="shared" si="132"/>
        <v/>
      </c>
      <c r="Q122" s="209"/>
      <c r="R122" s="528"/>
      <c r="S122" s="529"/>
      <c r="T122" s="530"/>
      <c r="U122" s="531"/>
      <c r="V122" s="533"/>
      <c r="W122" s="339"/>
      <c r="X122" s="84">
        <f t="shared" si="133"/>
        <v>0</v>
      </c>
      <c r="Z122" s="97">
        <f t="shared" si="134"/>
        <v>0</v>
      </c>
      <c r="AA122" s="523" t="str">
        <f>IF(C122="","",C122)</f>
        <v/>
      </c>
      <c r="AB122" s="84" t="str">
        <f t="shared" si="135"/>
        <v/>
      </c>
      <c r="AC122" s="84" t="str">
        <f t="shared" si="136"/>
        <v/>
      </c>
      <c r="AD122" s="84" t="str">
        <f t="shared" si="137"/>
        <v/>
      </c>
      <c r="AE122" s="84" t="str">
        <f t="shared" si="138"/>
        <v/>
      </c>
      <c r="AF122" s="100">
        <f t="shared" si="189"/>
        <v>0</v>
      </c>
      <c r="AG122" s="100" t="str">
        <f>IF(D122="","",D122)</f>
        <v/>
      </c>
      <c r="AH122" s="84" t="str">
        <f t="shared" si="139"/>
        <v/>
      </c>
      <c r="AI122" s="84" t="str">
        <f t="shared" si="140"/>
        <v/>
      </c>
      <c r="AJ122" s="104" t="str">
        <f t="shared" si="141"/>
        <v/>
      </c>
      <c r="AK122" s="93">
        <f t="shared" si="190"/>
        <v>0</v>
      </c>
      <c r="AL122" s="93">
        <f>IFERROR(IF(C122="",0,IF(COUNTIF($C$14:C122,C122)&gt;1,1,0)),"")</f>
        <v>0</v>
      </c>
      <c r="AN122" s="93">
        <f t="shared" si="142"/>
        <v>0</v>
      </c>
      <c r="AO122" s="93" t="str">
        <f t="shared" si="156"/>
        <v>00000</v>
      </c>
      <c r="AP122" s="109" t="str">
        <f t="shared" si="191"/>
        <v>0秒0</v>
      </c>
      <c r="AQ122" s="110">
        <f t="shared" si="143"/>
        <v>0</v>
      </c>
      <c r="AR122" s="110" t="str">
        <f t="shared" si="144"/>
        <v>0</v>
      </c>
      <c r="AS122" s="110" t="str">
        <f t="shared" si="145"/>
        <v>0</v>
      </c>
      <c r="AT122" s="110" t="str">
        <f t="shared" si="146"/>
        <v>0m</v>
      </c>
      <c r="AU122" s="110" t="str">
        <f t="shared" si="147"/>
        <v>点</v>
      </c>
      <c r="AV122" s="93">
        <f t="shared" si="148"/>
        <v>0</v>
      </c>
      <c r="AW122" s="83" t="str">
        <f t="shared" si="149"/>
        <v/>
      </c>
      <c r="AX122" s="93">
        <f t="shared" si="150"/>
        <v>0</v>
      </c>
      <c r="AY122" s="93">
        <f t="shared" si="192"/>
        <v>0</v>
      </c>
      <c r="AZ122" s="93">
        <f t="shared" si="193"/>
        <v>0</v>
      </c>
      <c r="BA122" s="503">
        <f>IF(U122="",0,COUNTA($U$14:U123))</f>
        <v>0</v>
      </c>
      <c r="BB122" s="503">
        <f>IF(V122="",0,COUNTA($V$14:V123))</f>
        <v>0</v>
      </c>
      <c r="BC122" s="519" t="e">
        <f>IF(OR($L122="20200",$L123="20200",#REF!="20200"),COUNTIF($L$14:L123,"20200"),0)</f>
        <v>#REF!</v>
      </c>
      <c r="BD122" s="557" t="e">
        <f>IF($BC122=0,0,INDEX($N122:$N123,MATCH("20200",$L122:$L123,0),1))</f>
        <v>#REF!</v>
      </c>
      <c r="BE122" s="84" t="str">
        <f t="shared" si="151"/>
        <v/>
      </c>
      <c r="BF122" s="84" t="str">
        <f t="shared" si="152"/>
        <v/>
      </c>
      <c r="BG122" s="84" t="str">
        <f t="shared" si="153"/>
        <v/>
      </c>
      <c r="BH122" s="124" t="str">
        <f>IF(K122="","",COUNTIF($BG$14:BG122,BG122))</f>
        <v/>
      </c>
      <c r="BI122" s="1" t="str">
        <f t="shared" si="194"/>
        <v/>
      </c>
      <c r="BJ122" s="523" t="str">
        <f>IF(D122="","",COUNTIF($AG$14:AG122,AG122))</f>
        <v/>
      </c>
      <c r="BK122" s="523">
        <f t="shared" ref="BK122" si="228">IF(BJ122=1,BJ122,0)</f>
        <v>0</v>
      </c>
      <c r="BL122" s="523" t="str">
        <f>IF(D122="","",$BP122)</f>
        <v/>
      </c>
      <c r="BM122" s="523" t="str">
        <f>IF(E122="","",$BP122)</f>
        <v/>
      </c>
      <c r="BN122" s="523" t="str">
        <f>IF(G122="","",$BP122)</f>
        <v/>
      </c>
      <c r="BO122" s="524" t="str">
        <f>IFERROR(IF(H122="","",BP122),"")</f>
        <v/>
      </c>
      <c r="BP122" s="523">
        <v>55</v>
      </c>
      <c r="BQ122" s="523">
        <f>IF(C122&gt;0,"",IF(COUNTIF(BL122:BO123,BP122)=4,"",1))</f>
        <v>1</v>
      </c>
      <c r="BT122" s="524" t="str">
        <f>IF(AG122="","",IF(AND(COUNTA(K122:K123)=0,COUNTA(U122:V123)=0),1,""))</f>
        <v/>
      </c>
      <c r="BU122" s="523">
        <f>IF(AND($AG122="",COUNTA(U122)&gt;0),1,0)</f>
        <v>0</v>
      </c>
      <c r="BV122" s="523">
        <f>IF(AND($AG122="",COUNTA(V122)&gt;0),1,0)</f>
        <v>0</v>
      </c>
      <c r="BW122" s="523" t="str">
        <f>D122&amp;"-"&amp;U122</f>
        <v>-</v>
      </c>
      <c r="BX122" s="523" t="str">
        <f>IF(U122="","",COUNTIF($BW$14:BW122,BW122))</f>
        <v/>
      </c>
      <c r="BY122" s="523" t="str">
        <f>D122&amp;"-"&amp;V122</f>
        <v>-</v>
      </c>
      <c r="BZ122" s="523" t="str">
        <f>IF(V122="","",COUNTIF($BY$14:BY122,BY122))</f>
        <v/>
      </c>
      <c r="CA122" s="84" t="str">
        <f>IFERROR(IF(VLOOKUP(K122,種目数エラー用!D:E,2,FALSE)=(VLOOKUP(K123,種目数エラー用!D:E,2,FALSE)),1,""),"")</f>
        <v/>
      </c>
    </row>
    <row r="123" spans="1:79" s="1" customFormat="1" ht="18" customHeight="1" thickBot="1">
      <c r="A123" s="547"/>
      <c r="B123" s="548"/>
      <c r="C123" s="549"/>
      <c r="D123" s="550"/>
      <c r="E123" s="550"/>
      <c r="F123" s="470"/>
      <c r="G123" s="336" t="str">
        <f>IF(C122&gt;0,VLOOKUP(C122,女子登録情報!$A$1:$H$2000,5,0),"")</f>
        <v/>
      </c>
      <c r="H123" s="527"/>
      <c r="I123" s="546"/>
      <c r="J123" s="336" t="s">
        <v>28</v>
      </c>
      <c r="K123" s="337"/>
      <c r="L123" s="284" t="str">
        <f>IF(K123&gt;0,VLOOKUP(K123,女子登録情報!$J$66:$K$86,2,0),"")</f>
        <v/>
      </c>
      <c r="M123" s="336" t="s">
        <v>29</v>
      </c>
      <c r="N123" s="285"/>
      <c r="O123" s="59" t="str">
        <f t="shared" si="188"/>
        <v/>
      </c>
      <c r="P123" s="317" t="str">
        <f t="shared" si="132"/>
        <v/>
      </c>
      <c r="Q123" s="209"/>
      <c r="R123" s="535"/>
      <c r="S123" s="536"/>
      <c r="T123" s="537"/>
      <c r="U123" s="532"/>
      <c r="V123" s="534"/>
      <c r="W123" s="339"/>
      <c r="X123" s="84">
        <f t="shared" si="133"/>
        <v>0</v>
      </c>
      <c r="Z123" s="97">
        <f t="shared" si="134"/>
        <v>0</v>
      </c>
      <c r="AA123" s="523"/>
      <c r="AB123" s="84" t="str">
        <f t="shared" si="135"/>
        <v/>
      </c>
      <c r="AC123" s="84" t="str">
        <f t="shared" si="136"/>
        <v/>
      </c>
      <c r="AD123" s="84" t="str">
        <f t="shared" si="137"/>
        <v/>
      </c>
      <c r="AE123" s="84" t="str">
        <f t="shared" si="138"/>
        <v/>
      </c>
      <c r="AF123" s="100">
        <f t="shared" si="189"/>
        <v>0</v>
      </c>
      <c r="AG123" s="100" t="str">
        <f t="shared" ref="AG123" si="229">AG122</f>
        <v/>
      </c>
      <c r="AH123" s="84" t="str">
        <f t="shared" si="139"/>
        <v/>
      </c>
      <c r="AI123" s="84" t="str">
        <f t="shared" si="140"/>
        <v/>
      </c>
      <c r="AJ123" s="104" t="str">
        <f t="shared" si="141"/>
        <v/>
      </c>
      <c r="AK123" s="93">
        <f t="shared" si="190"/>
        <v>0</v>
      </c>
      <c r="AL123" s="93">
        <f>IFERROR(IF(C123="",0,IF(COUNTIF($C$14:C123,C123)&gt;1,1,0)),"")</f>
        <v>0</v>
      </c>
      <c r="AN123" s="93">
        <f t="shared" si="142"/>
        <v>0</v>
      </c>
      <c r="AO123" s="93" t="str">
        <f t="shared" si="156"/>
        <v>00000</v>
      </c>
      <c r="AP123" s="109" t="str">
        <f t="shared" si="191"/>
        <v>0秒0</v>
      </c>
      <c r="AQ123" s="110">
        <f t="shared" si="143"/>
        <v>0</v>
      </c>
      <c r="AR123" s="110" t="str">
        <f t="shared" si="144"/>
        <v>0</v>
      </c>
      <c r="AS123" s="110" t="str">
        <f t="shared" si="145"/>
        <v>0</v>
      </c>
      <c r="AT123" s="110" t="str">
        <f t="shared" si="146"/>
        <v>0m</v>
      </c>
      <c r="AU123" s="110" t="str">
        <f t="shared" si="147"/>
        <v>点</v>
      </c>
      <c r="AV123" s="93">
        <f t="shared" si="148"/>
        <v>0</v>
      </c>
      <c r="AW123" s="83" t="str">
        <f t="shared" si="149"/>
        <v/>
      </c>
      <c r="AX123" s="93">
        <f t="shared" si="150"/>
        <v>0</v>
      </c>
      <c r="AY123" s="93">
        <f t="shared" si="192"/>
        <v>0</v>
      </c>
      <c r="AZ123" s="93">
        <f t="shared" si="193"/>
        <v>0</v>
      </c>
      <c r="BA123" s="504"/>
      <c r="BB123" s="504"/>
      <c r="BC123" s="520"/>
      <c r="BD123" s="558"/>
      <c r="BE123" s="84" t="str">
        <f t="shared" si="151"/>
        <v/>
      </c>
      <c r="BF123" s="84" t="str">
        <f t="shared" si="152"/>
        <v/>
      </c>
      <c r="BG123" s="84" t="str">
        <f t="shared" si="153"/>
        <v/>
      </c>
      <c r="BH123" s="124" t="str">
        <f>IF(K123="","",COUNTIF($BG$14:BG123,BG123))</f>
        <v/>
      </c>
      <c r="BI123" s="1" t="str">
        <f t="shared" si="194"/>
        <v/>
      </c>
      <c r="BJ123" s="523"/>
      <c r="BK123" s="523"/>
      <c r="BL123" s="523"/>
      <c r="BM123" s="523"/>
      <c r="BN123" s="523"/>
      <c r="BO123" s="525"/>
      <c r="BP123" s="523"/>
      <c r="BQ123" s="523"/>
      <c r="BT123" s="525"/>
      <c r="BU123" s="523"/>
      <c r="BV123" s="523"/>
      <c r="BW123" s="523"/>
      <c r="BX123" s="523"/>
      <c r="BY123" s="523"/>
      <c r="BZ123" s="523"/>
      <c r="CA123" s="84" t="str">
        <f>IFERROR(IF(VLOOKUP(K123,種目数エラー用!D:E,2,FALSE)=(VLOOKUP(K124,種目数エラー用!D:E,2,FALSE)),1,""),"")</f>
        <v/>
      </c>
    </row>
    <row r="124" spans="1:79" s="1" customFormat="1" ht="18" customHeight="1" thickTop="1" thickBot="1">
      <c r="A124" s="538">
        <v>56</v>
      </c>
      <c r="B124" s="540" t="s">
        <v>1176</v>
      </c>
      <c r="C124" s="542"/>
      <c r="D124" s="544" t="str">
        <f>IF(C124&gt;0,VLOOKUP(C124,女子登録情報!$A$1:$H$2000,3,0),"")</f>
        <v/>
      </c>
      <c r="E124" s="544" t="str">
        <f>IF(C124&gt;0,VLOOKUP(C124,女子登録情報!$A$1:$H$2000,4,0),"")</f>
        <v/>
      </c>
      <c r="F124" s="469" t="str">
        <f>IF(C124&gt;0,VLOOKUP(C124,女子登録情報!$A$1:$H$1688,7,0),"")</f>
        <v/>
      </c>
      <c r="G124" s="335" t="str">
        <f>IF(C124&gt;0,VLOOKUP(C124,女子登録情報!$A$1:$H$2000,8,0),"")</f>
        <v/>
      </c>
      <c r="H124" s="526" t="e">
        <f>IF(G125&gt;0,VLOOKUP(G125,女子登録情報!$M$2:$N$49,2,0),"")</f>
        <v>#N/A</v>
      </c>
      <c r="I124" s="526" t="str">
        <f t="shared" ref="I124" si="230">IF(C124&gt;0,TEXT(C124,"100000000"),"000000000")</f>
        <v>000000000</v>
      </c>
      <c r="J124" s="324" t="s">
        <v>24</v>
      </c>
      <c r="K124" s="323"/>
      <c r="L124" s="284" t="str">
        <f>IF(K124&gt;0,VLOOKUP(K124,女子登録情報!$J$66:$K$86,2,0),"")</f>
        <v/>
      </c>
      <c r="M124" s="324" t="s">
        <v>27</v>
      </c>
      <c r="N124" s="275"/>
      <c r="O124" s="59" t="str">
        <f t="shared" si="188"/>
        <v/>
      </c>
      <c r="P124" s="316" t="str">
        <f t="shared" si="132"/>
        <v/>
      </c>
      <c r="Q124" s="209"/>
      <c r="R124" s="528"/>
      <c r="S124" s="529"/>
      <c r="T124" s="530"/>
      <c r="U124" s="531"/>
      <c r="V124" s="533"/>
      <c r="W124" s="339"/>
      <c r="X124" s="84">
        <f t="shared" si="133"/>
        <v>0</v>
      </c>
      <c r="Z124" s="97">
        <f t="shared" si="134"/>
        <v>0</v>
      </c>
      <c r="AA124" s="523" t="str">
        <f>IF(C124="","",C124)</f>
        <v/>
      </c>
      <c r="AB124" s="84" t="str">
        <f t="shared" si="135"/>
        <v/>
      </c>
      <c r="AC124" s="84" t="str">
        <f t="shared" si="136"/>
        <v/>
      </c>
      <c r="AD124" s="84" t="str">
        <f t="shared" si="137"/>
        <v/>
      </c>
      <c r="AE124" s="84" t="str">
        <f t="shared" si="138"/>
        <v/>
      </c>
      <c r="AF124" s="100">
        <f t="shared" si="189"/>
        <v>0</v>
      </c>
      <c r="AG124" s="100" t="str">
        <f>IF(D124="","",D124)</f>
        <v/>
      </c>
      <c r="AH124" s="84" t="str">
        <f t="shared" si="139"/>
        <v/>
      </c>
      <c r="AI124" s="84" t="str">
        <f t="shared" si="140"/>
        <v/>
      </c>
      <c r="AJ124" s="104" t="str">
        <f t="shared" si="141"/>
        <v/>
      </c>
      <c r="AK124" s="93">
        <f t="shared" si="190"/>
        <v>0</v>
      </c>
      <c r="AL124" s="93">
        <f>IFERROR(IF(C124="",0,IF(COUNTIF($C$14:C124,C124)&gt;1,1,0)),"")</f>
        <v>0</v>
      </c>
      <c r="AN124" s="93">
        <f t="shared" si="142"/>
        <v>0</v>
      </c>
      <c r="AO124" s="93" t="str">
        <f t="shared" si="156"/>
        <v>00000</v>
      </c>
      <c r="AP124" s="109" t="str">
        <f t="shared" si="191"/>
        <v>0秒0</v>
      </c>
      <c r="AQ124" s="110">
        <f t="shared" si="143"/>
        <v>0</v>
      </c>
      <c r="AR124" s="110" t="str">
        <f t="shared" si="144"/>
        <v>0</v>
      </c>
      <c r="AS124" s="110" t="str">
        <f t="shared" si="145"/>
        <v>0</v>
      </c>
      <c r="AT124" s="110" t="str">
        <f t="shared" si="146"/>
        <v>0m</v>
      </c>
      <c r="AU124" s="110" t="str">
        <f t="shared" si="147"/>
        <v>点</v>
      </c>
      <c r="AV124" s="93">
        <f t="shared" si="148"/>
        <v>0</v>
      </c>
      <c r="AW124" s="83" t="str">
        <f t="shared" si="149"/>
        <v/>
      </c>
      <c r="AX124" s="93">
        <f t="shared" si="150"/>
        <v>0</v>
      </c>
      <c r="AY124" s="93">
        <f t="shared" si="192"/>
        <v>0</v>
      </c>
      <c r="AZ124" s="93">
        <f t="shared" si="193"/>
        <v>0</v>
      </c>
      <c r="BA124" s="503">
        <f>IF(U124="",0,COUNTA($U$14:U125))</f>
        <v>0</v>
      </c>
      <c r="BB124" s="503">
        <f>IF(V124="",0,COUNTA($V$14:V125))</f>
        <v>0</v>
      </c>
      <c r="BC124" s="519" t="e">
        <f>IF(OR($L124="20200",$L125="20200",#REF!="20200"),COUNTIF($L$14:L125,"20200"),0)</f>
        <v>#REF!</v>
      </c>
      <c r="BD124" s="557" t="e">
        <f>IF($BC124=0,0,INDEX($N124:$N125,MATCH("20200",$L124:$L125,0),1))</f>
        <v>#REF!</v>
      </c>
      <c r="BE124" s="84" t="str">
        <f t="shared" si="151"/>
        <v/>
      </c>
      <c r="BF124" s="84" t="str">
        <f t="shared" si="152"/>
        <v/>
      </c>
      <c r="BG124" s="84" t="str">
        <f t="shared" si="153"/>
        <v/>
      </c>
      <c r="BH124" s="124" t="str">
        <f>IF(K124="","",COUNTIF($BG$14:BG124,BG124))</f>
        <v/>
      </c>
      <c r="BI124" s="1" t="str">
        <f t="shared" si="194"/>
        <v/>
      </c>
      <c r="BJ124" s="523" t="str">
        <f>IF(D124="","",COUNTIF($AG$14:AG124,AG124))</f>
        <v/>
      </c>
      <c r="BK124" s="523">
        <f t="shared" ref="BK124" si="231">IF(BJ124=1,BJ124,0)</f>
        <v>0</v>
      </c>
      <c r="BL124" s="523" t="str">
        <f>IF(D124="","",$BP124)</f>
        <v/>
      </c>
      <c r="BM124" s="523" t="str">
        <f>IF(E124="","",$BP124)</f>
        <v/>
      </c>
      <c r="BN124" s="523" t="str">
        <f>IF(G124="","",$BP124)</f>
        <v/>
      </c>
      <c r="BO124" s="524" t="str">
        <f>IFERROR(IF(H124="","",BP124),"")</f>
        <v/>
      </c>
      <c r="BP124" s="523">
        <v>56</v>
      </c>
      <c r="BQ124" s="523">
        <f>IF(C124&gt;0,"",IF(COUNTIF(BL124:BO125,BP124)=4,"",1))</f>
        <v>1</v>
      </c>
      <c r="BT124" s="524" t="str">
        <f>IF(AG124="","",IF(AND(COUNTA(K124:K125)=0,COUNTA(U124:V125)=0),1,""))</f>
        <v/>
      </c>
      <c r="BU124" s="523">
        <f>IF(AND($AG124="",COUNTA(U124)&gt;0),1,0)</f>
        <v>0</v>
      </c>
      <c r="BV124" s="523">
        <f>IF(AND($AG124="",COUNTA(V124)&gt;0),1,0)</f>
        <v>0</v>
      </c>
      <c r="BW124" s="523" t="str">
        <f>D124&amp;"-"&amp;U124</f>
        <v>-</v>
      </c>
      <c r="BX124" s="523" t="str">
        <f>IF(U124="","",COUNTIF($BW$14:BW124,BW124))</f>
        <v/>
      </c>
      <c r="BY124" s="523" t="str">
        <f>D124&amp;"-"&amp;V124</f>
        <v>-</v>
      </c>
      <c r="BZ124" s="523" t="str">
        <f>IF(V124="","",COUNTIF($BY$14:BY124,BY124))</f>
        <v/>
      </c>
      <c r="CA124" s="84" t="str">
        <f>IFERROR(IF(VLOOKUP(K124,種目数エラー用!D:E,2,FALSE)=(VLOOKUP(K125,種目数エラー用!D:E,2,FALSE)),1,""),"")</f>
        <v/>
      </c>
    </row>
    <row r="125" spans="1:79" s="1" customFormat="1" ht="18" customHeight="1" thickBot="1">
      <c r="A125" s="547"/>
      <c r="B125" s="548"/>
      <c r="C125" s="549"/>
      <c r="D125" s="550"/>
      <c r="E125" s="550"/>
      <c r="F125" s="470"/>
      <c r="G125" s="336" t="str">
        <f>IF(C124&gt;0,VLOOKUP(C124,女子登録情報!$A$1:$H$2000,5,0),"")</f>
        <v/>
      </c>
      <c r="H125" s="527"/>
      <c r="I125" s="546"/>
      <c r="J125" s="336" t="s">
        <v>28</v>
      </c>
      <c r="K125" s="337"/>
      <c r="L125" s="284" t="str">
        <f>IF(K125&gt;0,VLOOKUP(K125,女子登録情報!$J$66:$K$86,2,0),"")</f>
        <v/>
      </c>
      <c r="M125" s="336" t="s">
        <v>29</v>
      </c>
      <c r="N125" s="285"/>
      <c r="O125" s="59" t="str">
        <f t="shared" si="188"/>
        <v/>
      </c>
      <c r="P125" s="317" t="str">
        <f t="shared" si="132"/>
        <v/>
      </c>
      <c r="Q125" s="209"/>
      <c r="R125" s="535"/>
      <c r="S125" s="536"/>
      <c r="T125" s="537"/>
      <c r="U125" s="532"/>
      <c r="V125" s="534"/>
      <c r="W125" s="339"/>
      <c r="X125" s="84">
        <f t="shared" si="133"/>
        <v>0</v>
      </c>
      <c r="Z125" s="97">
        <f t="shared" si="134"/>
        <v>0</v>
      </c>
      <c r="AA125" s="523"/>
      <c r="AB125" s="84" t="str">
        <f t="shared" si="135"/>
        <v/>
      </c>
      <c r="AC125" s="84" t="str">
        <f t="shared" si="136"/>
        <v/>
      </c>
      <c r="AD125" s="84" t="str">
        <f t="shared" si="137"/>
        <v/>
      </c>
      <c r="AE125" s="84" t="str">
        <f t="shared" si="138"/>
        <v/>
      </c>
      <c r="AF125" s="100">
        <f t="shared" si="189"/>
        <v>0</v>
      </c>
      <c r="AG125" s="100" t="str">
        <f t="shared" ref="AG125" si="232">AG124</f>
        <v/>
      </c>
      <c r="AH125" s="84" t="str">
        <f t="shared" si="139"/>
        <v/>
      </c>
      <c r="AI125" s="84" t="str">
        <f t="shared" si="140"/>
        <v/>
      </c>
      <c r="AJ125" s="104" t="str">
        <f t="shared" si="141"/>
        <v/>
      </c>
      <c r="AK125" s="93">
        <f t="shared" si="190"/>
        <v>0</v>
      </c>
      <c r="AL125" s="93">
        <f>IFERROR(IF(C125="",0,IF(COUNTIF($C$14:C125,C125)&gt;1,1,0)),"")</f>
        <v>0</v>
      </c>
      <c r="AN125" s="93">
        <f t="shared" si="142"/>
        <v>0</v>
      </c>
      <c r="AO125" s="93" t="str">
        <f t="shared" si="156"/>
        <v>00000</v>
      </c>
      <c r="AP125" s="109" t="str">
        <f t="shared" si="191"/>
        <v>0秒0</v>
      </c>
      <c r="AQ125" s="110">
        <f t="shared" si="143"/>
        <v>0</v>
      </c>
      <c r="AR125" s="110" t="str">
        <f t="shared" si="144"/>
        <v>0</v>
      </c>
      <c r="AS125" s="110" t="str">
        <f t="shared" si="145"/>
        <v>0</v>
      </c>
      <c r="AT125" s="110" t="str">
        <f t="shared" si="146"/>
        <v>0m</v>
      </c>
      <c r="AU125" s="110" t="str">
        <f t="shared" si="147"/>
        <v>点</v>
      </c>
      <c r="AV125" s="93">
        <f t="shared" si="148"/>
        <v>0</v>
      </c>
      <c r="AW125" s="83" t="str">
        <f t="shared" si="149"/>
        <v/>
      </c>
      <c r="AX125" s="93">
        <f t="shared" si="150"/>
        <v>0</v>
      </c>
      <c r="AY125" s="93">
        <f t="shared" si="192"/>
        <v>0</v>
      </c>
      <c r="AZ125" s="93">
        <f t="shared" si="193"/>
        <v>0</v>
      </c>
      <c r="BA125" s="504"/>
      <c r="BB125" s="504"/>
      <c r="BC125" s="520"/>
      <c r="BD125" s="558"/>
      <c r="BE125" s="84" t="str">
        <f t="shared" si="151"/>
        <v/>
      </c>
      <c r="BF125" s="84" t="str">
        <f t="shared" si="152"/>
        <v/>
      </c>
      <c r="BG125" s="84" t="str">
        <f t="shared" si="153"/>
        <v/>
      </c>
      <c r="BH125" s="124" t="str">
        <f>IF(K125="","",COUNTIF($BG$14:BG125,BG125))</f>
        <v/>
      </c>
      <c r="BI125" s="1" t="str">
        <f t="shared" si="194"/>
        <v/>
      </c>
      <c r="BJ125" s="523"/>
      <c r="BK125" s="523"/>
      <c r="BL125" s="523"/>
      <c r="BM125" s="523"/>
      <c r="BN125" s="523"/>
      <c r="BO125" s="525"/>
      <c r="BP125" s="523"/>
      <c r="BQ125" s="523"/>
      <c r="BT125" s="525"/>
      <c r="BU125" s="523"/>
      <c r="BV125" s="523"/>
      <c r="BW125" s="523"/>
      <c r="BX125" s="523"/>
      <c r="BY125" s="523"/>
      <c r="BZ125" s="523"/>
      <c r="CA125" s="84" t="str">
        <f>IFERROR(IF(VLOOKUP(K125,種目数エラー用!D:E,2,FALSE)=(VLOOKUP(K126,種目数エラー用!D:E,2,FALSE)),1,""),"")</f>
        <v/>
      </c>
    </row>
    <row r="126" spans="1:79" s="1" customFormat="1" ht="18" customHeight="1" thickTop="1" thickBot="1">
      <c r="A126" s="538">
        <v>57</v>
      </c>
      <c r="B126" s="540" t="s">
        <v>1176</v>
      </c>
      <c r="C126" s="542"/>
      <c r="D126" s="544" t="str">
        <f>IF(C126&gt;0,VLOOKUP(C126,女子登録情報!$A$1:$H$2000,3,0),"")</f>
        <v/>
      </c>
      <c r="E126" s="544" t="str">
        <f>IF(C126&gt;0,VLOOKUP(C126,女子登録情報!$A$1:$H$2000,4,0),"")</f>
        <v/>
      </c>
      <c r="F126" s="469" t="str">
        <f>IF(C126&gt;0,VLOOKUP(C126,女子登録情報!$A$1:$H$1688,7,0),"")</f>
        <v/>
      </c>
      <c r="G126" s="335" t="str">
        <f>IF(C126&gt;0,VLOOKUP(C126,女子登録情報!$A$1:$H$2000,8,0),"")</f>
        <v/>
      </c>
      <c r="H126" s="526" t="e">
        <f>IF(G127&gt;0,VLOOKUP(G127,女子登録情報!$M$2:$N$49,2,0),"")</f>
        <v>#N/A</v>
      </c>
      <c r="I126" s="526" t="str">
        <f t="shared" ref="I126" si="233">IF(C126&gt;0,TEXT(C126,"100000000"),"000000000")</f>
        <v>000000000</v>
      </c>
      <c r="J126" s="324" t="s">
        <v>24</v>
      </c>
      <c r="K126" s="323"/>
      <c r="L126" s="284" t="str">
        <f>IF(K126&gt;0,VLOOKUP(K126,女子登録情報!$J$66:$K$86,2,0),"")</f>
        <v/>
      </c>
      <c r="M126" s="324" t="s">
        <v>27</v>
      </c>
      <c r="N126" s="275"/>
      <c r="O126" s="59" t="str">
        <f t="shared" si="188"/>
        <v/>
      </c>
      <c r="P126" s="316" t="str">
        <f t="shared" si="132"/>
        <v/>
      </c>
      <c r="Q126" s="209"/>
      <c r="R126" s="528"/>
      <c r="S126" s="529"/>
      <c r="T126" s="530"/>
      <c r="U126" s="531"/>
      <c r="V126" s="533"/>
      <c r="W126" s="339"/>
      <c r="X126" s="84">
        <f t="shared" si="133"/>
        <v>0</v>
      </c>
      <c r="Z126" s="97">
        <f t="shared" si="134"/>
        <v>0</v>
      </c>
      <c r="AA126" s="523" t="str">
        <f>IF(C126="","",C126)</f>
        <v/>
      </c>
      <c r="AB126" s="84" t="str">
        <f t="shared" si="135"/>
        <v/>
      </c>
      <c r="AC126" s="84" t="str">
        <f t="shared" si="136"/>
        <v/>
      </c>
      <c r="AD126" s="84" t="str">
        <f t="shared" si="137"/>
        <v/>
      </c>
      <c r="AE126" s="84" t="str">
        <f t="shared" si="138"/>
        <v/>
      </c>
      <c r="AF126" s="100">
        <f t="shared" si="189"/>
        <v>0</v>
      </c>
      <c r="AG126" s="100" t="str">
        <f>IF(D126="","",D126)</f>
        <v/>
      </c>
      <c r="AH126" s="84" t="str">
        <f t="shared" si="139"/>
        <v/>
      </c>
      <c r="AI126" s="84" t="str">
        <f t="shared" si="140"/>
        <v/>
      </c>
      <c r="AJ126" s="104" t="str">
        <f t="shared" si="141"/>
        <v/>
      </c>
      <c r="AK126" s="93">
        <f t="shared" si="190"/>
        <v>0</v>
      </c>
      <c r="AL126" s="93">
        <f>IFERROR(IF(C126="",0,IF(COUNTIF($C$14:C126,C126)&gt;1,1,0)),"")</f>
        <v>0</v>
      </c>
      <c r="AN126" s="93">
        <f t="shared" si="142"/>
        <v>0</v>
      </c>
      <c r="AO126" s="93" t="str">
        <f t="shared" si="156"/>
        <v>00000</v>
      </c>
      <c r="AP126" s="109" t="str">
        <f t="shared" si="191"/>
        <v>0秒0</v>
      </c>
      <c r="AQ126" s="110">
        <f t="shared" si="143"/>
        <v>0</v>
      </c>
      <c r="AR126" s="110" t="str">
        <f t="shared" si="144"/>
        <v>0</v>
      </c>
      <c r="AS126" s="110" t="str">
        <f t="shared" si="145"/>
        <v>0</v>
      </c>
      <c r="AT126" s="110" t="str">
        <f t="shared" si="146"/>
        <v>0m</v>
      </c>
      <c r="AU126" s="110" t="str">
        <f t="shared" si="147"/>
        <v>点</v>
      </c>
      <c r="AV126" s="93">
        <f t="shared" si="148"/>
        <v>0</v>
      </c>
      <c r="AW126" s="83" t="str">
        <f t="shared" si="149"/>
        <v/>
      </c>
      <c r="AX126" s="93">
        <f t="shared" si="150"/>
        <v>0</v>
      </c>
      <c r="AY126" s="93">
        <f t="shared" si="192"/>
        <v>0</v>
      </c>
      <c r="AZ126" s="93">
        <f t="shared" si="193"/>
        <v>0</v>
      </c>
      <c r="BA126" s="503">
        <f>IF(U126="",0,COUNTA($U$14:U127))</f>
        <v>0</v>
      </c>
      <c r="BB126" s="503">
        <f>IF(V126="",0,COUNTA($V$14:V127))</f>
        <v>0</v>
      </c>
      <c r="BC126" s="519" t="e">
        <f>IF(OR($L126="20200",$L127="20200",#REF!="20200"),COUNTIF($L$14:L127,"20200"),0)</f>
        <v>#REF!</v>
      </c>
      <c r="BD126" s="557" t="e">
        <f>IF($BC126=0,0,INDEX($N126:$N127,MATCH("20200",$L126:$L127,0),1))</f>
        <v>#REF!</v>
      </c>
      <c r="BE126" s="84" t="str">
        <f t="shared" si="151"/>
        <v/>
      </c>
      <c r="BF126" s="84" t="str">
        <f t="shared" si="152"/>
        <v/>
      </c>
      <c r="BG126" s="84" t="str">
        <f t="shared" si="153"/>
        <v/>
      </c>
      <c r="BH126" s="124" t="str">
        <f>IF(K126="","",COUNTIF($BG$14:BG126,BG126))</f>
        <v/>
      </c>
      <c r="BI126" s="1" t="str">
        <f t="shared" si="194"/>
        <v/>
      </c>
      <c r="BJ126" s="523" t="str">
        <f>IF(D126="","",COUNTIF($AG$14:AG126,AG126))</f>
        <v/>
      </c>
      <c r="BK126" s="523">
        <f t="shared" ref="BK126" si="234">IF(BJ126=1,BJ126,0)</f>
        <v>0</v>
      </c>
      <c r="BL126" s="523" t="str">
        <f>IF(D126="","",$BP126)</f>
        <v/>
      </c>
      <c r="BM126" s="523" t="str">
        <f>IF(E126="","",$BP126)</f>
        <v/>
      </c>
      <c r="BN126" s="523" t="str">
        <f>IF(G126="","",$BP126)</f>
        <v/>
      </c>
      <c r="BO126" s="524" t="str">
        <f>IFERROR(IF(H126="","",BP126),"")</f>
        <v/>
      </c>
      <c r="BP126" s="523">
        <v>57</v>
      </c>
      <c r="BQ126" s="523">
        <f>IF(C126&gt;0,"",IF(COUNTIF(BL126:BO127,BP126)=4,"",1))</f>
        <v>1</v>
      </c>
      <c r="BT126" s="524" t="str">
        <f>IF(AG126="","",IF(AND(COUNTA(K126:K127)=0,COUNTA(U126:V127)=0),1,""))</f>
        <v/>
      </c>
      <c r="BU126" s="523">
        <f>IF(AND($AG126="",COUNTA(U126)&gt;0),1,0)</f>
        <v>0</v>
      </c>
      <c r="BV126" s="523">
        <f>IF(AND($AG126="",COUNTA(V126)&gt;0),1,0)</f>
        <v>0</v>
      </c>
      <c r="BW126" s="523" t="str">
        <f>D126&amp;"-"&amp;U126</f>
        <v>-</v>
      </c>
      <c r="BX126" s="523" t="str">
        <f>IF(U126="","",COUNTIF($BW$14:BW126,BW126))</f>
        <v/>
      </c>
      <c r="BY126" s="523" t="str">
        <f>D126&amp;"-"&amp;V126</f>
        <v>-</v>
      </c>
      <c r="BZ126" s="523" t="str">
        <f>IF(V126="","",COUNTIF($BY$14:BY126,BY126))</f>
        <v/>
      </c>
      <c r="CA126" s="84" t="str">
        <f>IFERROR(IF(VLOOKUP(K126,種目数エラー用!D:E,2,FALSE)=(VLOOKUP(K127,種目数エラー用!D:E,2,FALSE)),1,""),"")</f>
        <v/>
      </c>
    </row>
    <row r="127" spans="1:79" s="1" customFormat="1" ht="18" customHeight="1" thickBot="1">
      <c r="A127" s="547"/>
      <c r="B127" s="548"/>
      <c r="C127" s="549"/>
      <c r="D127" s="550"/>
      <c r="E127" s="550"/>
      <c r="F127" s="470"/>
      <c r="G127" s="336" t="str">
        <f>IF(C126&gt;0,VLOOKUP(C126,女子登録情報!$A$1:$H$2000,5,0),"")</f>
        <v/>
      </c>
      <c r="H127" s="527"/>
      <c r="I127" s="546"/>
      <c r="J127" s="336" t="s">
        <v>28</v>
      </c>
      <c r="K127" s="337"/>
      <c r="L127" s="284" t="str">
        <f>IF(K127&gt;0,VLOOKUP(K127,女子登録情報!$J$66:$K$86,2,0),"")</f>
        <v/>
      </c>
      <c r="M127" s="336" t="s">
        <v>29</v>
      </c>
      <c r="N127" s="285"/>
      <c r="O127" s="59" t="str">
        <f t="shared" si="188"/>
        <v/>
      </c>
      <c r="P127" s="317" t="str">
        <f t="shared" si="132"/>
        <v/>
      </c>
      <c r="Q127" s="209"/>
      <c r="R127" s="535"/>
      <c r="S127" s="536"/>
      <c r="T127" s="537"/>
      <c r="U127" s="532"/>
      <c r="V127" s="534"/>
      <c r="W127" s="339"/>
      <c r="X127" s="84">
        <f t="shared" si="133"/>
        <v>0</v>
      </c>
      <c r="Z127" s="97">
        <f t="shared" si="134"/>
        <v>0</v>
      </c>
      <c r="AA127" s="523"/>
      <c r="AB127" s="84" t="str">
        <f t="shared" si="135"/>
        <v/>
      </c>
      <c r="AC127" s="84" t="str">
        <f t="shared" si="136"/>
        <v/>
      </c>
      <c r="AD127" s="84" t="str">
        <f t="shared" si="137"/>
        <v/>
      </c>
      <c r="AE127" s="84" t="str">
        <f t="shared" si="138"/>
        <v/>
      </c>
      <c r="AF127" s="100">
        <f t="shared" si="189"/>
        <v>0</v>
      </c>
      <c r="AG127" s="100" t="str">
        <f t="shared" ref="AG127" si="235">AG126</f>
        <v/>
      </c>
      <c r="AH127" s="84" t="str">
        <f t="shared" si="139"/>
        <v/>
      </c>
      <c r="AI127" s="84" t="str">
        <f t="shared" si="140"/>
        <v/>
      </c>
      <c r="AJ127" s="104" t="str">
        <f t="shared" si="141"/>
        <v/>
      </c>
      <c r="AK127" s="93">
        <f t="shared" si="190"/>
        <v>0</v>
      </c>
      <c r="AL127" s="93">
        <f>IFERROR(IF(C127="",0,IF(COUNTIF($C$14:C127,C127)&gt;1,1,0)),"")</f>
        <v>0</v>
      </c>
      <c r="AN127" s="93">
        <f t="shared" si="142"/>
        <v>0</v>
      </c>
      <c r="AO127" s="93" t="str">
        <f t="shared" si="156"/>
        <v>00000</v>
      </c>
      <c r="AP127" s="109" t="str">
        <f t="shared" si="191"/>
        <v>0秒0</v>
      </c>
      <c r="AQ127" s="110">
        <f t="shared" si="143"/>
        <v>0</v>
      </c>
      <c r="AR127" s="110" t="str">
        <f t="shared" si="144"/>
        <v>0</v>
      </c>
      <c r="AS127" s="110" t="str">
        <f t="shared" si="145"/>
        <v>0</v>
      </c>
      <c r="AT127" s="110" t="str">
        <f t="shared" si="146"/>
        <v>0m</v>
      </c>
      <c r="AU127" s="110" t="str">
        <f t="shared" si="147"/>
        <v>点</v>
      </c>
      <c r="AV127" s="93">
        <f t="shared" si="148"/>
        <v>0</v>
      </c>
      <c r="AW127" s="83" t="str">
        <f t="shared" si="149"/>
        <v/>
      </c>
      <c r="AX127" s="93">
        <f t="shared" si="150"/>
        <v>0</v>
      </c>
      <c r="AY127" s="93">
        <f t="shared" si="192"/>
        <v>0</v>
      </c>
      <c r="AZ127" s="93">
        <f t="shared" si="193"/>
        <v>0</v>
      </c>
      <c r="BA127" s="504"/>
      <c r="BB127" s="504"/>
      <c r="BC127" s="520"/>
      <c r="BD127" s="558"/>
      <c r="BE127" s="84" t="str">
        <f t="shared" si="151"/>
        <v/>
      </c>
      <c r="BF127" s="84" t="str">
        <f t="shared" si="152"/>
        <v/>
      </c>
      <c r="BG127" s="84" t="str">
        <f t="shared" si="153"/>
        <v/>
      </c>
      <c r="BH127" s="124" t="str">
        <f>IF(K127="","",COUNTIF($BG$14:BG127,BG127))</f>
        <v/>
      </c>
      <c r="BI127" s="1" t="str">
        <f t="shared" si="194"/>
        <v/>
      </c>
      <c r="BJ127" s="523"/>
      <c r="BK127" s="523"/>
      <c r="BL127" s="523"/>
      <c r="BM127" s="523"/>
      <c r="BN127" s="523"/>
      <c r="BO127" s="525"/>
      <c r="BP127" s="523"/>
      <c r="BQ127" s="523"/>
      <c r="BT127" s="525"/>
      <c r="BU127" s="523"/>
      <c r="BV127" s="523"/>
      <c r="BW127" s="523"/>
      <c r="BX127" s="523"/>
      <c r="BY127" s="523"/>
      <c r="BZ127" s="523"/>
      <c r="CA127" s="84" t="str">
        <f>IFERROR(IF(VLOOKUP(K127,種目数エラー用!D:E,2,FALSE)=(VLOOKUP(K128,種目数エラー用!D:E,2,FALSE)),1,""),"")</f>
        <v/>
      </c>
    </row>
    <row r="128" spans="1:79" s="1" customFormat="1" ht="18" customHeight="1" thickTop="1" thickBot="1">
      <c r="A128" s="538">
        <v>58</v>
      </c>
      <c r="B128" s="540" t="s">
        <v>1176</v>
      </c>
      <c r="C128" s="542"/>
      <c r="D128" s="544" t="str">
        <f>IF(C128&gt;0,VLOOKUP(C128,女子登録情報!$A$1:$H$2000,3,0),"")</f>
        <v/>
      </c>
      <c r="E128" s="544" t="str">
        <f>IF(C128&gt;0,VLOOKUP(C128,女子登録情報!$A$1:$H$2000,4,0),"")</f>
        <v/>
      </c>
      <c r="F128" s="469" t="str">
        <f>IF(C128&gt;0,VLOOKUP(C128,女子登録情報!$A$1:$H$1688,7,0),"")</f>
        <v/>
      </c>
      <c r="G128" s="335" t="str">
        <f>IF(C128&gt;0,VLOOKUP(C128,女子登録情報!$A$1:$H$2000,8,0),"")</f>
        <v/>
      </c>
      <c r="H128" s="526" t="e">
        <f>IF(G129&gt;0,VLOOKUP(G129,女子登録情報!$M$2:$N$49,2,0),"")</f>
        <v>#N/A</v>
      </c>
      <c r="I128" s="526" t="str">
        <f t="shared" ref="I128" si="236">IF(C128&gt;0,TEXT(C128,"100000000"),"000000000")</f>
        <v>000000000</v>
      </c>
      <c r="J128" s="324" t="s">
        <v>24</v>
      </c>
      <c r="K128" s="323"/>
      <c r="L128" s="284" t="str">
        <f>IF(K128&gt;0,VLOOKUP(K128,女子登録情報!$J$66:$K$86,2,0),"")</f>
        <v/>
      </c>
      <c r="M128" s="324" t="s">
        <v>27</v>
      </c>
      <c r="N128" s="275"/>
      <c r="O128" s="59" t="str">
        <f t="shared" si="188"/>
        <v/>
      </c>
      <c r="P128" s="316" t="str">
        <f t="shared" si="132"/>
        <v/>
      </c>
      <c r="Q128" s="209"/>
      <c r="R128" s="528"/>
      <c r="S128" s="529"/>
      <c r="T128" s="530"/>
      <c r="U128" s="531"/>
      <c r="V128" s="533"/>
      <c r="W128" s="339"/>
      <c r="X128" s="84">
        <f t="shared" si="133"/>
        <v>0</v>
      </c>
      <c r="Z128" s="97">
        <f t="shared" si="134"/>
        <v>0</v>
      </c>
      <c r="AA128" s="523" t="str">
        <f>IF(C128="","",C128)</f>
        <v/>
      </c>
      <c r="AB128" s="84" t="str">
        <f t="shared" si="135"/>
        <v/>
      </c>
      <c r="AC128" s="84" t="str">
        <f t="shared" si="136"/>
        <v/>
      </c>
      <c r="AD128" s="84" t="str">
        <f t="shared" si="137"/>
        <v/>
      </c>
      <c r="AE128" s="84" t="str">
        <f t="shared" si="138"/>
        <v/>
      </c>
      <c r="AF128" s="100">
        <f t="shared" si="189"/>
        <v>0</v>
      </c>
      <c r="AG128" s="100" t="str">
        <f>IF(D128="","",D128)</f>
        <v/>
      </c>
      <c r="AH128" s="84" t="str">
        <f t="shared" si="139"/>
        <v/>
      </c>
      <c r="AI128" s="84" t="str">
        <f t="shared" si="140"/>
        <v/>
      </c>
      <c r="AJ128" s="104" t="str">
        <f t="shared" si="141"/>
        <v/>
      </c>
      <c r="AK128" s="93">
        <f t="shared" si="190"/>
        <v>0</v>
      </c>
      <c r="AL128" s="93">
        <f>IFERROR(IF(C128="",0,IF(COUNTIF($C$14:C128,C128)&gt;1,1,0)),"")</f>
        <v>0</v>
      </c>
      <c r="AN128" s="93">
        <f t="shared" si="142"/>
        <v>0</v>
      </c>
      <c r="AO128" s="93" t="str">
        <f t="shared" si="156"/>
        <v>00000</v>
      </c>
      <c r="AP128" s="109" t="str">
        <f t="shared" si="191"/>
        <v>0秒0</v>
      </c>
      <c r="AQ128" s="110">
        <f t="shared" si="143"/>
        <v>0</v>
      </c>
      <c r="AR128" s="110" t="str">
        <f t="shared" si="144"/>
        <v>0</v>
      </c>
      <c r="AS128" s="110" t="str">
        <f t="shared" si="145"/>
        <v>0</v>
      </c>
      <c r="AT128" s="110" t="str">
        <f t="shared" si="146"/>
        <v>0m</v>
      </c>
      <c r="AU128" s="110" t="str">
        <f t="shared" si="147"/>
        <v>点</v>
      </c>
      <c r="AV128" s="93">
        <f t="shared" si="148"/>
        <v>0</v>
      </c>
      <c r="AW128" s="83" t="str">
        <f t="shared" si="149"/>
        <v/>
      </c>
      <c r="AX128" s="93">
        <f t="shared" si="150"/>
        <v>0</v>
      </c>
      <c r="AY128" s="93">
        <f t="shared" si="192"/>
        <v>0</v>
      </c>
      <c r="AZ128" s="93">
        <f t="shared" si="193"/>
        <v>0</v>
      </c>
      <c r="BA128" s="503">
        <f>IF(U128="",0,COUNTA($U$14:U129))</f>
        <v>0</v>
      </c>
      <c r="BB128" s="503">
        <f>IF(V128="",0,COUNTA($V$14:V129))</f>
        <v>0</v>
      </c>
      <c r="BC128" s="519" t="e">
        <f>IF(OR($L128="20200",$L129="20200",#REF!="20200"),COUNTIF($L$14:L129,"20200"),0)</f>
        <v>#REF!</v>
      </c>
      <c r="BD128" s="557" t="e">
        <f>IF($BC128=0,0,INDEX($N128:$N129,MATCH("20200",$L128:$L129,0),1))</f>
        <v>#REF!</v>
      </c>
      <c r="BE128" s="84" t="str">
        <f t="shared" si="151"/>
        <v/>
      </c>
      <c r="BF128" s="84" t="str">
        <f t="shared" si="152"/>
        <v/>
      </c>
      <c r="BG128" s="84" t="str">
        <f t="shared" si="153"/>
        <v/>
      </c>
      <c r="BH128" s="124" t="str">
        <f>IF(K128="","",COUNTIF($BG$14:BG128,BG128))</f>
        <v/>
      </c>
      <c r="BI128" s="1" t="str">
        <f t="shared" si="194"/>
        <v/>
      </c>
      <c r="BJ128" s="523" t="str">
        <f>IF(D128="","",COUNTIF($AG$14:AG128,AG128))</f>
        <v/>
      </c>
      <c r="BK128" s="523">
        <f t="shared" ref="BK128" si="237">IF(BJ128=1,BJ128,0)</f>
        <v>0</v>
      </c>
      <c r="BL128" s="523" t="str">
        <f>IF(D128="","",$BP128)</f>
        <v/>
      </c>
      <c r="BM128" s="523" t="str">
        <f>IF(E128="","",$BP128)</f>
        <v/>
      </c>
      <c r="BN128" s="523" t="str">
        <f>IF(G128="","",$BP128)</f>
        <v/>
      </c>
      <c r="BO128" s="524" t="str">
        <f>IFERROR(IF(H128="","",BP128),"")</f>
        <v/>
      </c>
      <c r="BP128" s="523">
        <v>58</v>
      </c>
      <c r="BQ128" s="523">
        <f>IF(C128&gt;0,"",IF(COUNTIF(BL128:BO129,BP128)=4,"",1))</f>
        <v>1</v>
      </c>
      <c r="BT128" s="524" t="str">
        <f>IF(AG128="","",IF(AND(COUNTA(K128:K129)=0,COUNTA(U128:V129)=0),1,""))</f>
        <v/>
      </c>
      <c r="BU128" s="523">
        <f>IF(AND($AG128="",COUNTA(U128)&gt;0),1,0)</f>
        <v>0</v>
      </c>
      <c r="BV128" s="523">
        <f>IF(AND($AG128="",COUNTA(V128)&gt;0),1,0)</f>
        <v>0</v>
      </c>
      <c r="BW128" s="523" t="str">
        <f>D128&amp;"-"&amp;U128</f>
        <v>-</v>
      </c>
      <c r="BX128" s="523" t="str">
        <f>IF(U128="","",COUNTIF($BW$14:BW128,BW128))</f>
        <v/>
      </c>
      <c r="BY128" s="523" t="str">
        <f>D128&amp;"-"&amp;V128</f>
        <v>-</v>
      </c>
      <c r="BZ128" s="523" t="str">
        <f>IF(V128="","",COUNTIF($BY$14:BY128,BY128))</f>
        <v/>
      </c>
      <c r="CA128" s="84" t="str">
        <f>IFERROR(IF(VLOOKUP(K128,種目数エラー用!D:E,2,FALSE)=(VLOOKUP(K129,種目数エラー用!D:E,2,FALSE)),1,""),"")</f>
        <v/>
      </c>
    </row>
    <row r="129" spans="1:79" s="1" customFormat="1" ht="18" customHeight="1" thickBot="1">
      <c r="A129" s="547"/>
      <c r="B129" s="548"/>
      <c r="C129" s="549"/>
      <c r="D129" s="550"/>
      <c r="E129" s="550"/>
      <c r="F129" s="470"/>
      <c r="G129" s="336" t="str">
        <f>IF(C128&gt;0,VLOOKUP(C128,女子登録情報!$A$1:$H$2000,5,0),"")</f>
        <v/>
      </c>
      <c r="H129" s="527"/>
      <c r="I129" s="546"/>
      <c r="J129" s="336" t="s">
        <v>28</v>
      </c>
      <c r="K129" s="337"/>
      <c r="L129" s="284" t="str">
        <f>IF(K129&gt;0,VLOOKUP(K129,女子登録情報!$J$66:$K$86,2,0),"")</f>
        <v/>
      </c>
      <c r="M129" s="336" t="s">
        <v>29</v>
      </c>
      <c r="N129" s="285"/>
      <c r="O129" s="59" t="str">
        <f t="shared" si="188"/>
        <v/>
      </c>
      <c r="P129" s="317" t="str">
        <f t="shared" si="132"/>
        <v/>
      </c>
      <c r="Q129" s="209"/>
      <c r="R129" s="535"/>
      <c r="S129" s="536"/>
      <c r="T129" s="537"/>
      <c r="U129" s="532"/>
      <c r="V129" s="534"/>
      <c r="W129" s="339"/>
      <c r="X129" s="84">
        <f t="shared" si="133"/>
        <v>0</v>
      </c>
      <c r="Z129" s="97">
        <f t="shared" si="134"/>
        <v>0</v>
      </c>
      <c r="AA129" s="523"/>
      <c r="AB129" s="84" t="str">
        <f t="shared" si="135"/>
        <v/>
      </c>
      <c r="AC129" s="84" t="str">
        <f t="shared" si="136"/>
        <v/>
      </c>
      <c r="AD129" s="84" t="str">
        <f t="shared" si="137"/>
        <v/>
      </c>
      <c r="AE129" s="84" t="str">
        <f t="shared" si="138"/>
        <v/>
      </c>
      <c r="AF129" s="100">
        <f t="shared" si="189"/>
        <v>0</v>
      </c>
      <c r="AG129" s="100" t="str">
        <f t="shared" ref="AG129" si="238">AG128</f>
        <v/>
      </c>
      <c r="AH129" s="84" t="str">
        <f t="shared" si="139"/>
        <v/>
      </c>
      <c r="AI129" s="84" t="str">
        <f t="shared" si="140"/>
        <v/>
      </c>
      <c r="AJ129" s="104" t="str">
        <f t="shared" si="141"/>
        <v/>
      </c>
      <c r="AK129" s="93">
        <f t="shared" si="190"/>
        <v>0</v>
      </c>
      <c r="AL129" s="93">
        <f>IFERROR(IF(C129="",0,IF(COUNTIF($C$14:C129,C129)&gt;1,1,0)),"")</f>
        <v>0</v>
      </c>
      <c r="AN129" s="93">
        <f t="shared" si="142"/>
        <v>0</v>
      </c>
      <c r="AO129" s="93" t="str">
        <f t="shared" si="156"/>
        <v>00000</v>
      </c>
      <c r="AP129" s="109" t="str">
        <f t="shared" si="191"/>
        <v>0秒0</v>
      </c>
      <c r="AQ129" s="110">
        <f t="shared" si="143"/>
        <v>0</v>
      </c>
      <c r="AR129" s="110" t="str">
        <f t="shared" si="144"/>
        <v>0</v>
      </c>
      <c r="AS129" s="110" t="str">
        <f t="shared" si="145"/>
        <v>0</v>
      </c>
      <c r="AT129" s="110" t="str">
        <f t="shared" si="146"/>
        <v>0m</v>
      </c>
      <c r="AU129" s="110" t="str">
        <f t="shared" si="147"/>
        <v>点</v>
      </c>
      <c r="AV129" s="93">
        <f t="shared" si="148"/>
        <v>0</v>
      </c>
      <c r="AW129" s="83" t="str">
        <f t="shared" si="149"/>
        <v/>
      </c>
      <c r="AX129" s="93">
        <f t="shared" si="150"/>
        <v>0</v>
      </c>
      <c r="AY129" s="93">
        <f t="shared" si="192"/>
        <v>0</v>
      </c>
      <c r="AZ129" s="93">
        <f t="shared" si="193"/>
        <v>0</v>
      </c>
      <c r="BA129" s="504"/>
      <c r="BB129" s="504"/>
      <c r="BC129" s="520"/>
      <c r="BD129" s="558"/>
      <c r="BE129" s="84" t="str">
        <f t="shared" si="151"/>
        <v/>
      </c>
      <c r="BF129" s="84" t="str">
        <f t="shared" si="152"/>
        <v/>
      </c>
      <c r="BG129" s="84" t="str">
        <f t="shared" si="153"/>
        <v/>
      </c>
      <c r="BH129" s="124" t="str">
        <f>IF(K129="","",COUNTIF($BG$14:BG129,BG129))</f>
        <v/>
      </c>
      <c r="BI129" s="1" t="str">
        <f t="shared" si="194"/>
        <v/>
      </c>
      <c r="BJ129" s="523"/>
      <c r="BK129" s="523"/>
      <c r="BL129" s="523"/>
      <c r="BM129" s="523"/>
      <c r="BN129" s="523"/>
      <c r="BO129" s="525"/>
      <c r="BP129" s="523"/>
      <c r="BQ129" s="523"/>
      <c r="BT129" s="525"/>
      <c r="BU129" s="523"/>
      <c r="BV129" s="523"/>
      <c r="BW129" s="523"/>
      <c r="BX129" s="523"/>
      <c r="BY129" s="523"/>
      <c r="BZ129" s="523"/>
      <c r="CA129" s="84" t="str">
        <f>IFERROR(IF(VLOOKUP(K129,種目数エラー用!D:E,2,FALSE)=(VLOOKUP(K130,種目数エラー用!D:E,2,FALSE)),1,""),"")</f>
        <v/>
      </c>
    </row>
    <row r="130" spans="1:79" s="1" customFormat="1" ht="18" customHeight="1" thickTop="1" thickBot="1">
      <c r="A130" s="538">
        <v>59</v>
      </c>
      <c r="B130" s="540" t="s">
        <v>1176</v>
      </c>
      <c r="C130" s="542"/>
      <c r="D130" s="544" t="str">
        <f>IF(C130&gt;0,VLOOKUP(C130,女子登録情報!$A$1:$H$2000,3,0),"")</f>
        <v/>
      </c>
      <c r="E130" s="544" t="str">
        <f>IF(C130&gt;0,VLOOKUP(C130,女子登録情報!$A$1:$H$2000,4,0),"")</f>
        <v/>
      </c>
      <c r="F130" s="469" t="str">
        <f>IF(C130&gt;0,VLOOKUP(C130,女子登録情報!$A$1:$H$1688,7,0),"")</f>
        <v/>
      </c>
      <c r="G130" s="335" t="str">
        <f>IF(C130&gt;0,VLOOKUP(C130,女子登録情報!$A$1:$H$2000,8,0),"")</f>
        <v/>
      </c>
      <c r="H130" s="526" t="e">
        <f>IF(G131&gt;0,VLOOKUP(G131,女子登録情報!$M$2:$N$49,2,0),"")</f>
        <v>#N/A</v>
      </c>
      <c r="I130" s="526" t="str">
        <f t="shared" ref="I130" si="239">IF(C130&gt;0,TEXT(C130,"100000000"),"000000000")</f>
        <v>000000000</v>
      </c>
      <c r="J130" s="324" t="s">
        <v>24</v>
      </c>
      <c r="K130" s="323"/>
      <c r="L130" s="284" t="str">
        <f>IF(K130&gt;0,VLOOKUP(K130,女子登録情報!$J$66:$K$86,2,0),"")</f>
        <v/>
      </c>
      <c r="M130" s="324" t="s">
        <v>27</v>
      </c>
      <c r="N130" s="275"/>
      <c r="O130" s="59" t="str">
        <f t="shared" si="188"/>
        <v/>
      </c>
      <c r="P130" s="316" t="str">
        <f t="shared" si="132"/>
        <v/>
      </c>
      <c r="Q130" s="209"/>
      <c r="R130" s="528"/>
      <c r="S130" s="529"/>
      <c r="T130" s="530"/>
      <c r="U130" s="531"/>
      <c r="V130" s="533"/>
      <c r="W130" s="339"/>
      <c r="X130" s="84">
        <f t="shared" si="133"/>
        <v>0</v>
      </c>
      <c r="Z130" s="97">
        <f t="shared" si="134"/>
        <v>0</v>
      </c>
      <c r="AA130" s="523" t="str">
        <f>IF(C130="","",C130)</f>
        <v/>
      </c>
      <c r="AB130" s="84" t="str">
        <f t="shared" si="135"/>
        <v/>
      </c>
      <c r="AC130" s="84" t="str">
        <f t="shared" si="136"/>
        <v/>
      </c>
      <c r="AD130" s="84" t="str">
        <f t="shared" si="137"/>
        <v/>
      </c>
      <c r="AE130" s="84" t="str">
        <f t="shared" si="138"/>
        <v/>
      </c>
      <c r="AF130" s="100">
        <f t="shared" si="189"/>
        <v>0</v>
      </c>
      <c r="AG130" s="100" t="str">
        <f>IF(D130="","",D130)</f>
        <v/>
      </c>
      <c r="AH130" s="84" t="str">
        <f t="shared" si="139"/>
        <v/>
      </c>
      <c r="AI130" s="84" t="str">
        <f t="shared" si="140"/>
        <v/>
      </c>
      <c r="AJ130" s="104" t="str">
        <f t="shared" si="141"/>
        <v/>
      </c>
      <c r="AK130" s="93">
        <f t="shared" si="190"/>
        <v>0</v>
      </c>
      <c r="AL130" s="93">
        <f>IFERROR(IF(C130="",0,IF(COUNTIF($C$14:C130,C130)&gt;1,1,0)),"")</f>
        <v>0</v>
      </c>
      <c r="AN130" s="93">
        <f t="shared" si="142"/>
        <v>0</v>
      </c>
      <c r="AO130" s="93" t="str">
        <f t="shared" si="156"/>
        <v>00000</v>
      </c>
      <c r="AP130" s="109" t="str">
        <f t="shared" si="191"/>
        <v>0秒0</v>
      </c>
      <c r="AQ130" s="110">
        <f t="shared" si="143"/>
        <v>0</v>
      </c>
      <c r="AR130" s="110" t="str">
        <f t="shared" si="144"/>
        <v>0</v>
      </c>
      <c r="AS130" s="110" t="str">
        <f t="shared" si="145"/>
        <v>0</v>
      </c>
      <c r="AT130" s="110" t="str">
        <f t="shared" si="146"/>
        <v>0m</v>
      </c>
      <c r="AU130" s="110" t="str">
        <f t="shared" si="147"/>
        <v>点</v>
      </c>
      <c r="AV130" s="93">
        <f t="shared" si="148"/>
        <v>0</v>
      </c>
      <c r="AW130" s="83" t="str">
        <f t="shared" si="149"/>
        <v/>
      </c>
      <c r="AX130" s="93">
        <f t="shared" si="150"/>
        <v>0</v>
      </c>
      <c r="AY130" s="93">
        <f t="shared" si="192"/>
        <v>0</v>
      </c>
      <c r="AZ130" s="93">
        <f t="shared" si="193"/>
        <v>0</v>
      </c>
      <c r="BA130" s="503">
        <f>IF(U130="",0,COUNTA($U$14:U131))</f>
        <v>0</v>
      </c>
      <c r="BB130" s="503">
        <f>IF(V130="",0,COUNTA($V$14:V131))</f>
        <v>0</v>
      </c>
      <c r="BC130" s="519" t="e">
        <f>IF(OR($L130="20200",$L131="20200",#REF!="20200"),COUNTIF($L$14:L131,"20200"),0)</f>
        <v>#REF!</v>
      </c>
      <c r="BD130" s="557" t="e">
        <f>IF($BC130=0,0,INDEX($N130:$N131,MATCH("20200",$L130:$L131,0),1))</f>
        <v>#REF!</v>
      </c>
      <c r="BE130" s="84" t="str">
        <f t="shared" si="151"/>
        <v/>
      </c>
      <c r="BF130" s="84" t="str">
        <f t="shared" si="152"/>
        <v/>
      </c>
      <c r="BG130" s="84" t="str">
        <f t="shared" si="153"/>
        <v/>
      </c>
      <c r="BH130" s="124" t="str">
        <f>IF(K130="","",COUNTIF($BG$14:BG130,BG130))</f>
        <v/>
      </c>
      <c r="BI130" s="1" t="str">
        <f t="shared" si="194"/>
        <v/>
      </c>
      <c r="BJ130" s="523" t="str">
        <f>IF(D130="","",COUNTIF($AG$14:AG130,AG130))</f>
        <v/>
      </c>
      <c r="BK130" s="523">
        <f t="shared" ref="BK130" si="240">IF(BJ130=1,BJ130,0)</f>
        <v>0</v>
      </c>
      <c r="BL130" s="523" t="str">
        <f>IF(D130="","",$BP130)</f>
        <v/>
      </c>
      <c r="BM130" s="523" t="str">
        <f>IF(E130="","",$BP130)</f>
        <v/>
      </c>
      <c r="BN130" s="523" t="str">
        <f>IF(G130="","",$BP130)</f>
        <v/>
      </c>
      <c r="BO130" s="524" t="str">
        <f>IFERROR(IF(H130="","",BP130),"")</f>
        <v/>
      </c>
      <c r="BP130" s="523">
        <v>59</v>
      </c>
      <c r="BQ130" s="523">
        <f>IF(C130&gt;0,"",IF(COUNTIF(BL130:BO131,BP130)=4,"",1))</f>
        <v>1</v>
      </c>
      <c r="BT130" s="524" t="str">
        <f>IF(AG130="","",IF(AND(COUNTA(K130:K131)=0,COUNTA(U130:V131)=0),1,""))</f>
        <v/>
      </c>
      <c r="BU130" s="523">
        <f>IF(AND($AG130="",COUNTA(U130)&gt;0),1,0)</f>
        <v>0</v>
      </c>
      <c r="BV130" s="523">
        <f>IF(AND($AG130="",COUNTA(V130)&gt;0),1,0)</f>
        <v>0</v>
      </c>
      <c r="BW130" s="523" t="str">
        <f>D130&amp;"-"&amp;U130</f>
        <v>-</v>
      </c>
      <c r="BX130" s="523" t="str">
        <f>IF(U130="","",COUNTIF($BW$14:BW130,BW130))</f>
        <v/>
      </c>
      <c r="BY130" s="523" t="str">
        <f>D130&amp;"-"&amp;V130</f>
        <v>-</v>
      </c>
      <c r="BZ130" s="523" t="str">
        <f>IF(V130="","",COUNTIF($BY$14:BY130,BY130))</f>
        <v/>
      </c>
      <c r="CA130" s="84" t="str">
        <f>IFERROR(IF(VLOOKUP(K130,種目数エラー用!D:E,2,FALSE)=(VLOOKUP(K131,種目数エラー用!D:E,2,FALSE)),1,""),"")</f>
        <v/>
      </c>
    </row>
    <row r="131" spans="1:79" s="1" customFormat="1" ht="18" customHeight="1" thickBot="1">
      <c r="A131" s="547"/>
      <c r="B131" s="548"/>
      <c r="C131" s="549"/>
      <c r="D131" s="550"/>
      <c r="E131" s="550"/>
      <c r="F131" s="470"/>
      <c r="G131" s="336" t="str">
        <f>IF(C130&gt;0,VLOOKUP(C130,女子登録情報!$A$1:$H$2000,5,0),"")</f>
        <v/>
      </c>
      <c r="H131" s="527"/>
      <c r="I131" s="546"/>
      <c r="J131" s="336" t="s">
        <v>28</v>
      </c>
      <c r="K131" s="337"/>
      <c r="L131" s="284" t="str">
        <f>IF(K131&gt;0,VLOOKUP(K131,女子登録情報!$J$66:$K$86,2,0),"")</f>
        <v/>
      </c>
      <c r="M131" s="336" t="s">
        <v>29</v>
      </c>
      <c r="N131" s="285"/>
      <c r="O131" s="59" t="str">
        <f t="shared" si="188"/>
        <v/>
      </c>
      <c r="P131" s="317" t="str">
        <f t="shared" si="132"/>
        <v/>
      </c>
      <c r="Q131" s="209"/>
      <c r="R131" s="535"/>
      <c r="S131" s="536"/>
      <c r="T131" s="537"/>
      <c r="U131" s="532"/>
      <c r="V131" s="534"/>
      <c r="W131" s="339"/>
      <c r="X131" s="84">
        <f t="shared" si="133"/>
        <v>0</v>
      </c>
      <c r="Z131" s="97">
        <f t="shared" si="134"/>
        <v>0</v>
      </c>
      <c r="AA131" s="523"/>
      <c r="AB131" s="84" t="str">
        <f t="shared" si="135"/>
        <v/>
      </c>
      <c r="AC131" s="84" t="str">
        <f t="shared" si="136"/>
        <v/>
      </c>
      <c r="AD131" s="84" t="str">
        <f t="shared" si="137"/>
        <v/>
      </c>
      <c r="AE131" s="84" t="str">
        <f t="shared" si="138"/>
        <v/>
      </c>
      <c r="AF131" s="100">
        <f t="shared" si="189"/>
        <v>0</v>
      </c>
      <c r="AG131" s="100" t="str">
        <f t="shared" ref="AG131" si="241">AG130</f>
        <v/>
      </c>
      <c r="AH131" s="84" t="str">
        <f t="shared" si="139"/>
        <v/>
      </c>
      <c r="AI131" s="84" t="str">
        <f t="shared" si="140"/>
        <v/>
      </c>
      <c r="AJ131" s="104" t="str">
        <f t="shared" si="141"/>
        <v/>
      </c>
      <c r="AK131" s="93">
        <f t="shared" si="190"/>
        <v>0</v>
      </c>
      <c r="AL131" s="93">
        <f>IFERROR(IF(C131="",0,IF(COUNTIF($C$14:C131,C131)&gt;1,1,0)),"")</f>
        <v>0</v>
      </c>
      <c r="AN131" s="93">
        <f t="shared" si="142"/>
        <v>0</v>
      </c>
      <c r="AO131" s="93" t="str">
        <f t="shared" si="156"/>
        <v>00000</v>
      </c>
      <c r="AP131" s="109" t="str">
        <f t="shared" si="191"/>
        <v>0秒0</v>
      </c>
      <c r="AQ131" s="110">
        <f t="shared" si="143"/>
        <v>0</v>
      </c>
      <c r="AR131" s="110" t="str">
        <f t="shared" si="144"/>
        <v>0</v>
      </c>
      <c r="AS131" s="110" t="str">
        <f t="shared" si="145"/>
        <v>0</v>
      </c>
      <c r="AT131" s="110" t="str">
        <f t="shared" si="146"/>
        <v>0m</v>
      </c>
      <c r="AU131" s="110" t="str">
        <f t="shared" si="147"/>
        <v>点</v>
      </c>
      <c r="AV131" s="93">
        <f t="shared" si="148"/>
        <v>0</v>
      </c>
      <c r="AW131" s="83" t="str">
        <f t="shared" si="149"/>
        <v/>
      </c>
      <c r="AX131" s="93">
        <f t="shared" si="150"/>
        <v>0</v>
      </c>
      <c r="AY131" s="93">
        <f t="shared" si="192"/>
        <v>0</v>
      </c>
      <c r="AZ131" s="93">
        <f t="shared" si="193"/>
        <v>0</v>
      </c>
      <c r="BA131" s="504"/>
      <c r="BB131" s="504"/>
      <c r="BC131" s="520"/>
      <c r="BD131" s="558"/>
      <c r="BE131" s="84" t="str">
        <f t="shared" si="151"/>
        <v/>
      </c>
      <c r="BF131" s="84" t="str">
        <f t="shared" si="152"/>
        <v/>
      </c>
      <c r="BG131" s="84" t="str">
        <f t="shared" si="153"/>
        <v/>
      </c>
      <c r="BH131" s="124" t="str">
        <f>IF(K131="","",COUNTIF($BG$14:BG131,BG131))</f>
        <v/>
      </c>
      <c r="BI131" s="1" t="str">
        <f t="shared" si="194"/>
        <v/>
      </c>
      <c r="BJ131" s="523"/>
      <c r="BK131" s="523"/>
      <c r="BL131" s="523"/>
      <c r="BM131" s="523"/>
      <c r="BN131" s="523"/>
      <c r="BO131" s="525"/>
      <c r="BP131" s="523"/>
      <c r="BQ131" s="523"/>
      <c r="BT131" s="525"/>
      <c r="BU131" s="523"/>
      <c r="BV131" s="523"/>
      <c r="BW131" s="523"/>
      <c r="BX131" s="523"/>
      <c r="BY131" s="523"/>
      <c r="BZ131" s="523"/>
      <c r="CA131" s="84" t="str">
        <f>IFERROR(IF(VLOOKUP(K131,種目数エラー用!D:E,2,FALSE)=(VLOOKUP(K132,種目数エラー用!D:E,2,FALSE)),1,""),"")</f>
        <v/>
      </c>
    </row>
    <row r="132" spans="1:79" s="1" customFormat="1" ht="18" customHeight="1" thickTop="1" thickBot="1">
      <c r="A132" s="538">
        <v>60</v>
      </c>
      <c r="B132" s="540" t="s">
        <v>1176</v>
      </c>
      <c r="C132" s="542"/>
      <c r="D132" s="544" t="str">
        <f>IF(C132&gt;0,VLOOKUP(C132,女子登録情報!$A$1:$H$2000,3,0),"")</f>
        <v/>
      </c>
      <c r="E132" s="544" t="str">
        <f>IF(C132&gt;0,VLOOKUP(C132,女子登録情報!$A$1:$H$2000,4,0),"")</f>
        <v/>
      </c>
      <c r="F132" s="469" t="str">
        <f>IF(C132&gt;0,VLOOKUP(C132,女子登録情報!$A$1:$H$1688,7,0),"")</f>
        <v/>
      </c>
      <c r="G132" s="335" t="str">
        <f>IF(C132&gt;0,VLOOKUP(C132,女子登録情報!$A$1:$H$2000,8,0),"")</f>
        <v/>
      </c>
      <c r="H132" s="526" t="e">
        <f>IF(G133&gt;0,VLOOKUP(G133,女子登録情報!$M$2:$N$49,2,0),"")</f>
        <v>#N/A</v>
      </c>
      <c r="I132" s="526" t="str">
        <f t="shared" ref="I132" si="242">IF(C132&gt;0,TEXT(C132,"100000000"),"000000000")</f>
        <v>000000000</v>
      </c>
      <c r="J132" s="324" t="s">
        <v>24</v>
      </c>
      <c r="K132" s="323"/>
      <c r="L132" s="284" t="str">
        <f>IF(K132&gt;0,VLOOKUP(K132,女子登録情報!$J$66:$K$86,2,0),"")</f>
        <v/>
      </c>
      <c r="M132" s="324" t="s">
        <v>27</v>
      </c>
      <c r="N132" s="275"/>
      <c r="O132" s="59" t="str">
        <f t="shared" si="188"/>
        <v/>
      </c>
      <c r="P132" s="316" t="str">
        <f t="shared" si="132"/>
        <v/>
      </c>
      <c r="Q132" s="209"/>
      <c r="R132" s="528"/>
      <c r="S132" s="529"/>
      <c r="T132" s="530"/>
      <c r="U132" s="531"/>
      <c r="V132" s="533"/>
      <c r="W132" s="339"/>
      <c r="X132" s="84">
        <f t="shared" si="133"/>
        <v>0</v>
      </c>
      <c r="Z132" s="97">
        <f t="shared" si="134"/>
        <v>0</v>
      </c>
      <c r="AA132" s="523" t="str">
        <f>IF(C132="","",C132)</f>
        <v/>
      </c>
      <c r="AB132" s="84" t="str">
        <f t="shared" si="135"/>
        <v/>
      </c>
      <c r="AC132" s="84" t="str">
        <f t="shared" si="136"/>
        <v/>
      </c>
      <c r="AD132" s="84" t="str">
        <f t="shared" si="137"/>
        <v/>
      </c>
      <c r="AE132" s="84" t="str">
        <f t="shared" si="138"/>
        <v/>
      </c>
      <c r="AF132" s="100">
        <f t="shared" si="189"/>
        <v>0</v>
      </c>
      <c r="AG132" s="100" t="str">
        <f>IF(D132="","",D132)</f>
        <v/>
      </c>
      <c r="AH132" s="84" t="str">
        <f t="shared" si="139"/>
        <v/>
      </c>
      <c r="AI132" s="84" t="str">
        <f t="shared" si="140"/>
        <v/>
      </c>
      <c r="AJ132" s="104" t="str">
        <f t="shared" si="141"/>
        <v/>
      </c>
      <c r="AK132" s="93">
        <f t="shared" si="190"/>
        <v>0</v>
      </c>
      <c r="AL132" s="93">
        <f>IFERROR(IF(C132="",0,IF(COUNTIF($C$14:C132,C132)&gt;1,1,0)),"")</f>
        <v>0</v>
      </c>
      <c r="AN132" s="93">
        <f t="shared" si="142"/>
        <v>0</v>
      </c>
      <c r="AO132" s="93" t="str">
        <f t="shared" si="156"/>
        <v>00000</v>
      </c>
      <c r="AP132" s="109" t="str">
        <f t="shared" si="191"/>
        <v>0秒0</v>
      </c>
      <c r="AQ132" s="110">
        <f t="shared" si="143"/>
        <v>0</v>
      </c>
      <c r="AR132" s="110" t="str">
        <f t="shared" si="144"/>
        <v>0</v>
      </c>
      <c r="AS132" s="110" t="str">
        <f t="shared" si="145"/>
        <v>0</v>
      </c>
      <c r="AT132" s="110" t="str">
        <f t="shared" si="146"/>
        <v>0m</v>
      </c>
      <c r="AU132" s="110" t="str">
        <f t="shared" si="147"/>
        <v>点</v>
      </c>
      <c r="AV132" s="93">
        <f t="shared" si="148"/>
        <v>0</v>
      </c>
      <c r="AW132" s="83" t="str">
        <f t="shared" si="149"/>
        <v/>
      </c>
      <c r="AX132" s="93">
        <f t="shared" si="150"/>
        <v>0</v>
      </c>
      <c r="AY132" s="93">
        <f t="shared" si="192"/>
        <v>0</v>
      </c>
      <c r="AZ132" s="93">
        <f t="shared" si="193"/>
        <v>0</v>
      </c>
      <c r="BA132" s="503">
        <f>IF(U132="",0,COUNTA($U$14:U133))</f>
        <v>0</v>
      </c>
      <c r="BB132" s="503">
        <f>IF(V132="",0,COUNTA($V$14:V133))</f>
        <v>0</v>
      </c>
      <c r="BC132" s="519" t="e">
        <f>IF(OR($L132="20200",$L133="20200",#REF!="20200"),COUNTIF($L$14:L133,"20200"),0)</f>
        <v>#REF!</v>
      </c>
      <c r="BD132" s="557" t="e">
        <f>IF($BC132=0,0,INDEX($N132:$N133,MATCH("20200",$L132:$L133,0),1))</f>
        <v>#REF!</v>
      </c>
      <c r="BE132" s="84" t="str">
        <f t="shared" si="151"/>
        <v/>
      </c>
      <c r="BF132" s="84" t="str">
        <f t="shared" si="152"/>
        <v/>
      </c>
      <c r="BG132" s="84" t="str">
        <f t="shared" si="153"/>
        <v/>
      </c>
      <c r="BH132" s="124" t="str">
        <f>IF(K132="","",COUNTIF($BG$14:BG132,BG132))</f>
        <v/>
      </c>
      <c r="BI132" s="1" t="str">
        <f t="shared" si="194"/>
        <v/>
      </c>
      <c r="BJ132" s="523" t="str">
        <f>IF(D132="","",COUNTIF($AG$14:AG132,AG132))</f>
        <v/>
      </c>
      <c r="BK132" s="523">
        <f t="shared" ref="BK132" si="243">IF(BJ132=1,BJ132,0)</f>
        <v>0</v>
      </c>
      <c r="BL132" s="523" t="str">
        <f>IF(D132="","",$BP132)</f>
        <v/>
      </c>
      <c r="BM132" s="523" t="str">
        <f>IF(E132="","",$BP132)</f>
        <v/>
      </c>
      <c r="BN132" s="523" t="str">
        <f>IF(G132="","",$BP132)</f>
        <v/>
      </c>
      <c r="BO132" s="524" t="str">
        <f>IFERROR(IF(H132="","",BP132),"")</f>
        <v/>
      </c>
      <c r="BP132" s="523">
        <v>60</v>
      </c>
      <c r="BQ132" s="523">
        <f>IF(C132&gt;0,"",IF(COUNTIF(BL132:BO133,BP132)=4,"",1))</f>
        <v>1</v>
      </c>
      <c r="BT132" s="524" t="str">
        <f>IF(AG132="","",IF(AND(COUNTA(K132:K133)=0,COUNTA(U132:V133)=0),1,""))</f>
        <v/>
      </c>
      <c r="BU132" s="523">
        <f>IF(AND($AG132="",COUNTA(U132)&gt;0),1,0)</f>
        <v>0</v>
      </c>
      <c r="BV132" s="523">
        <f>IF(AND($AG132="",COUNTA(V132)&gt;0),1,0)</f>
        <v>0</v>
      </c>
      <c r="BW132" s="523" t="str">
        <f>D132&amp;"-"&amp;U132</f>
        <v>-</v>
      </c>
      <c r="BX132" s="523" t="str">
        <f>IF(U132="","",COUNTIF($BW$14:BW132,BW132))</f>
        <v/>
      </c>
      <c r="BY132" s="523" t="str">
        <f>D132&amp;"-"&amp;V132</f>
        <v>-</v>
      </c>
      <c r="BZ132" s="523" t="str">
        <f>IF(V132="","",COUNTIF($BY$14:BY132,BY132))</f>
        <v/>
      </c>
      <c r="CA132" s="84" t="str">
        <f>IFERROR(IF(VLOOKUP(K132,種目数エラー用!D:E,2,FALSE)=(VLOOKUP(K133,種目数エラー用!D:E,2,FALSE)),1,""),"")</f>
        <v/>
      </c>
    </row>
    <row r="133" spans="1:79" s="1" customFormat="1" ht="18" customHeight="1" thickBot="1">
      <c r="A133" s="547"/>
      <c r="B133" s="548"/>
      <c r="C133" s="549"/>
      <c r="D133" s="550"/>
      <c r="E133" s="550"/>
      <c r="F133" s="470"/>
      <c r="G133" s="336" t="str">
        <f>IF(C132&gt;0,VLOOKUP(C132,女子登録情報!$A$1:$H$2000,5,0),"")</f>
        <v/>
      </c>
      <c r="H133" s="527"/>
      <c r="I133" s="546"/>
      <c r="J133" s="336" t="s">
        <v>28</v>
      </c>
      <c r="K133" s="337"/>
      <c r="L133" s="284" t="str">
        <f>IF(K133&gt;0,VLOOKUP(K133,女子登録情報!$J$66:$K$86,2,0),"")</f>
        <v/>
      </c>
      <c r="M133" s="336" t="s">
        <v>29</v>
      </c>
      <c r="N133" s="285"/>
      <c r="O133" s="59" t="str">
        <f t="shared" si="188"/>
        <v/>
      </c>
      <c r="P133" s="317" t="str">
        <f t="shared" si="132"/>
        <v/>
      </c>
      <c r="Q133" s="209"/>
      <c r="R133" s="535"/>
      <c r="S133" s="536"/>
      <c r="T133" s="537"/>
      <c r="U133" s="532"/>
      <c r="V133" s="534"/>
      <c r="W133" s="339"/>
      <c r="X133" s="84">
        <f t="shared" si="133"/>
        <v>0</v>
      </c>
      <c r="Z133" s="97">
        <f t="shared" si="134"/>
        <v>0</v>
      </c>
      <c r="AA133" s="523"/>
      <c r="AB133" s="84" t="str">
        <f t="shared" si="135"/>
        <v/>
      </c>
      <c r="AC133" s="84" t="str">
        <f t="shared" si="136"/>
        <v/>
      </c>
      <c r="AD133" s="84" t="str">
        <f t="shared" si="137"/>
        <v/>
      </c>
      <c r="AE133" s="84" t="str">
        <f t="shared" si="138"/>
        <v/>
      </c>
      <c r="AF133" s="100">
        <f t="shared" si="189"/>
        <v>0</v>
      </c>
      <c r="AG133" s="100" t="str">
        <f t="shared" ref="AG133" si="244">AG132</f>
        <v/>
      </c>
      <c r="AH133" s="84" t="str">
        <f t="shared" si="139"/>
        <v/>
      </c>
      <c r="AI133" s="84" t="str">
        <f t="shared" si="140"/>
        <v/>
      </c>
      <c r="AJ133" s="104" t="str">
        <f t="shared" si="141"/>
        <v/>
      </c>
      <c r="AK133" s="93">
        <f t="shared" si="190"/>
        <v>0</v>
      </c>
      <c r="AL133" s="93">
        <f>IFERROR(IF(C133="",0,IF(COUNTIF($C$14:C133,C133)&gt;1,1,0)),"")</f>
        <v>0</v>
      </c>
      <c r="AN133" s="93">
        <f t="shared" si="142"/>
        <v>0</v>
      </c>
      <c r="AO133" s="93" t="str">
        <f t="shared" si="156"/>
        <v>00000</v>
      </c>
      <c r="AP133" s="109" t="str">
        <f t="shared" si="191"/>
        <v>0秒0</v>
      </c>
      <c r="AQ133" s="110">
        <f t="shared" si="143"/>
        <v>0</v>
      </c>
      <c r="AR133" s="110" t="str">
        <f t="shared" si="144"/>
        <v>0</v>
      </c>
      <c r="AS133" s="110" t="str">
        <f t="shared" si="145"/>
        <v>0</v>
      </c>
      <c r="AT133" s="110" t="str">
        <f t="shared" si="146"/>
        <v>0m</v>
      </c>
      <c r="AU133" s="110" t="str">
        <f t="shared" si="147"/>
        <v>点</v>
      </c>
      <c r="AV133" s="93">
        <f t="shared" si="148"/>
        <v>0</v>
      </c>
      <c r="AW133" s="83" t="str">
        <f t="shared" si="149"/>
        <v/>
      </c>
      <c r="AX133" s="93">
        <f t="shared" si="150"/>
        <v>0</v>
      </c>
      <c r="AY133" s="93">
        <f t="shared" si="192"/>
        <v>0</v>
      </c>
      <c r="AZ133" s="93">
        <f t="shared" si="193"/>
        <v>0</v>
      </c>
      <c r="BA133" s="504"/>
      <c r="BB133" s="504"/>
      <c r="BC133" s="520"/>
      <c r="BD133" s="558"/>
      <c r="BE133" s="84" t="str">
        <f t="shared" si="151"/>
        <v/>
      </c>
      <c r="BF133" s="84" t="str">
        <f t="shared" si="152"/>
        <v/>
      </c>
      <c r="BG133" s="84" t="str">
        <f t="shared" si="153"/>
        <v/>
      </c>
      <c r="BH133" s="124" t="str">
        <f>IF(K133="","",COUNTIF($BG$14:BG133,BG133))</f>
        <v/>
      </c>
      <c r="BI133" s="1" t="str">
        <f t="shared" si="194"/>
        <v/>
      </c>
      <c r="BJ133" s="523"/>
      <c r="BK133" s="523"/>
      <c r="BL133" s="523"/>
      <c r="BM133" s="523"/>
      <c r="BN133" s="523"/>
      <c r="BO133" s="525"/>
      <c r="BP133" s="523"/>
      <c r="BQ133" s="523"/>
      <c r="BT133" s="525"/>
      <c r="BU133" s="523"/>
      <c r="BV133" s="523"/>
      <c r="BW133" s="523"/>
      <c r="BX133" s="523"/>
      <c r="BY133" s="523"/>
      <c r="BZ133" s="523"/>
      <c r="CA133" s="84" t="str">
        <f>IFERROR(IF(VLOOKUP(K133,種目数エラー用!D:E,2,FALSE)=(VLOOKUP(K134,種目数エラー用!D:E,2,FALSE)),1,""),"")</f>
        <v/>
      </c>
    </row>
    <row r="134" spans="1:79" s="1" customFormat="1" ht="18" customHeight="1" thickTop="1" thickBot="1">
      <c r="A134" s="538">
        <v>61</v>
      </c>
      <c r="B134" s="540" t="s">
        <v>1176</v>
      </c>
      <c r="C134" s="542"/>
      <c r="D134" s="544" t="str">
        <f>IF(C134&gt;0,VLOOKUP(C134,女子登録情報!$A$1:$H$2000,3,0),"")</f>
        <v/>
      </c>
      <c r="E134" s="544" t="str">
        <f>IF(C134&gt;0,VLOOKUP(C134,女子登録情報!$A$1:$H$2000,4,0),"")</f>
        <v/>
      </c>
      <c r="F134" s="469" t="str">
        <f>IF(C134&gt;0,VLOOKUP(C134,女子登録情報!$A$1:$H$1688,7,0),"")</f>
        <v/>
      </c>
      <c r="G134" s="335" t="str">
        <f>IF(C134&gt;0,VLOOKUP(C134,女子登録情報!$A$1:$H$2000,8,0),"")</f>
        <v/>
      </c>
      <c r="H134" s="526" t="e">
        <f>IF(G135&gt;0,VLOOKUP(G135,女子登録情報!$M$2:$N$49,2,0),"")</f>
        <v>#N/A</v>
      </c>
      <c r="I134" s="526" t="str">
        <f t="shared" ref="I134" si="245">IF(C134&gt;0,TEXT(C134,"100000000"),"000000000")</f>
        <v>000000000</v>
      </c>
      <c r="J134" s="324" t="s">
        <v>24</v>
      </c>
      <c r="K134" s="323"/>
      <c r="L134" s="284" t="str">
        <f>IF(K134&gt;0,VLOOKUP(K134,女子登録情報!$J$66:$K$86,2,0),"")</f>
        <v/>
      </c>
      <c r="M134" s="324" t="s">
        <v>27</v>
      </c>
      <c r="N134" s="275"/>
      <c r="O134" s="59" t="str">
        <f t="shared" si="188"/>
        <v/>
      </c>
      <c r="P134" s="316" t="str">
        <f t="shared" si="132"/>
        <v/>
      </c>
      <c r="Q134" s="209"/>
      <c r="R134" s="528"/>
      <c r="S134" s="529"/>
      <c r="T134" s="530"/>
      <c r="U134" s="531"/>
      <c r="V134" s="533"/>
      <c r="W134" s="339"/>
      <c r="X134" s="84">
        <f t="shared" si="133"/>
        <v>0</v>
      </c>
      <c r="Z134" s="97">
        <f t="shared" si="134"/>
        <v>0</v>
      </c>
      <c r="AA134" s="523" t="str">
        <f>IF(C134="","",C134)</f>
        <v/>
      </c>
      <c r="AB134" s="84" t="str">
        <f t="shared" si="135"/>
        <v/>
      </c>
      <c r="AC134" s="84" t="str">
        <f t="shared" si="136"/>
        <v/>
      </c>
      <c r="AD134" s="84" t="str">
        <f t="shared" si="137"/>
        <v/>
      </c>
      <c r="AE134" s="84" t="str">
        <f t="shared" si="138"/>
        <v/>
      </c>
      <c r="AF134" s="100">
        <f t="shared" si="189"/>
        <v>0</v>
      </c>
      <c r="AG134" s="100" t="str">
        <f>IF(D134="","",D134)</f>
        <v/>
      </c>
      <c r="AH134" s="84" t="str">
        <f t="shared" si="139"/>
        <v/>
      </c>
      <c r="AI134" s="84" t="str">
        <f t="shared" si="140"/>
        <v/>
      </c>
      <c r="AJ134" s="104" t="str">
        <f t="shared" si="141"/>
        <v/>
      </c>
      <c r="AK134" s="93">
        <f t="shared" si="190"/>
        <v>0</v>
      </c>
      <c r="AL134" s="93">
        <f>IFERROR(IF(C134="",0,IF(COUNTIF($C$14:C134,C134)&gt;1,1,0)),"")</f>
        <v>0</v>
      </c>
      <c r="AN134" s="93">
        <f t="shared" si="142"/>
        <v>0</v>
      </c>
      <c r="AO134" s="93" t="str">
        <f t="shared" si="156"/>
        <v>00000</v>
      </c>
      <c r="AP134" s="109" t="str">
        <f t="shared" si="191"/>
        <v>0秒0</v>
      </c>
      <c r="AQ134" s="110">
        <f t="shared" si="143"/>
        <v>0</v>
      </c>
      <c r="AR134" s="110" t="str">
        <f t="shared" si="144"/>
        <v>0</v>
      </c>
      <c r="AS134" s="110" t="str">
        <f t="shared" si="145"/>
        <v>0</v>
      </c>
      <c r="AT134" s="110" t="str">
        <f t="shared" si="146"/>
        <v>0m</v>
      </c>
      <c r="AU134" s="110" t="str">
        <f t="shared" si="147"/>
        <v>点</v>
      </c>
      <c r="AV134" s="93">
        <f t="shared" si="148"/>
        <v>0</v>
      </c>
      <c r="AW134" s="83" t="str">
        <f t="shared" si="149"/>
        <v/>
      </c>
      <c r="AX134" s="93">
        <f t="shared" si="150"/>
        <v>0</v>
      </c>
      <c r="AY134" s="93">
        <f t="shared" si="192"/>
        <v>0</v>
      </c>
      <c r="AZ134" s="93">
        <f t="shared" si="193"/>
        <v>0</v>
      </c>
      <c r="BA134" s="503">
        <f>IF(U134="",0,COUNTA($U$14:U135))</f>
        <v>0</v>
      </c>
      <c r="BB134" s="503">
        <f>IF(V134="",0,COUNTA($V$14:V135))</f>
        <v>0</v>
      </c>
      <c r="BC134" s="519" t="e">
        <f>IF(OR($L134="20200",$L135="20200",#REF!="20200"),COUNTIF($L$14:L135,"20200"),0)</f>
        <v>#REF!</v>
      </c>
      <c r="BD134" s="557" t="e">
        <f>IF($BC134=0,0,INDEX($N134:$N135,MATCH("20200",$L134:$L135,0),1))</f>
        <v>#REF!</v>
      </c>
      <c r="BE134" s="84" t="str">
        <f t="shared" si="151"/>
        <v/>
      </c>
      <c r="BF134" s="84" t="str">
        <f t="shared" si="152"/>
        <v/>
      </c>
      <c r="BG134" s="84" t="str">
        <f t="shared" si="153"/>
        <v/>
      </c>
      <c r="BH134" s="124" t="str">
        <f>IF(K134="","",COUNTIF($BG$14:BG134,BG134))</f>
        <v/>
      </c>
      <c r="BI134" s="1" t="str">
        <f t="shared" si="194"/>
        <v/>
      </c>
      <c r="BJ134" s="523" t="str">
        <f>IF(D134="","",COUNTIF($AG$14:AG134,AG134))</f>
        <v/>
      </c>
      <c r="BK134" s="523">
        <f t="shared" ref="BK134" si="246">IF(BJ134=1,BJ134,0)</f>
        <v>0</v>
      </c>
      <c r="BL134" s="523" t="str">
        <f>IF(D134="","",$BP134)</f>
        <v/>
      </c>
      <c r="BM134" s="523" t="str">
        <f>IF(E134="","",$BP134)</f>
        <v/>
      </c>
      <c r="BN134" s="523" t="str">
        <f>IF(G134="","",$BP134)</f>
        <v/>
      </c>
      <c r="BO134" s="524" t="str">
        <f>IFERROR(IF(H134="","",BP134),"")</f>
        <v/>
      </c>
      <c r="BP134" s="523">
        <v>61</v>
      </c>
      <c r="BQ134" s="523">
        <f>IF(C134&gt;0,"",IF(COUNTIF(BL134:BO135,BP134)=4,"",1))</f>
        <v>1</v>
      </c>
      <c r="BT134" s="524" t="str">
        <f>IF(AG134="","",IF(AND(COUNTA(K134:K135)=0,COUNTA(U134:V135)=0),1,""))</f>
        <v/>
      </c>
      <c r="BU134" s="523">
        <f>IF(AND($AG134="",COUNTA(U134)&gt;0),1,0)</f>
        <v>0</v>
      </c>
      <c r="BV134" s="523">
        <f>IF(AND($AG134="",COUNTA(V134)&gt;0),1,0)</f>
        <v>0</v>
      </c>
      <c r="BW134" s="523" t="str">
        <f>D134&amp;"-"&amp;U134</f>
        <v>-</v>
      </c>
      <c r="BX134" s="523" t="str">
        <f>IF(U134="","",COUNTIF($BW$14:BW134,BW134))</f>
        <v/>
      </c>
      <c r="BY134" s="523" t="str">
        <f>D134&amp;"-"&amp;V134</f>
        <v>-</v>
      </c>
      <c r="BZ134" s="523" t="str">
        <f>IF(V134="","",COUNTIF($BY$14:BY134,BY134))</f>
        <v/>
      </c>
      <c r="CA134" s="84" t="str">
        <f>IFERROR(IF(VLOOKUP(K134,種目数エラー用!D:E,2,FALSE)=(VLOOKUP(K135,種目数エラー用!D:E,2,FALSE)),1,""),"")</f>
        <v/>
      </c>
    </row>
    <row r="135" spans="1:79" s="1" customFormat="1" ht="18" customHeight="1" thickBot="1">
      <c r="A135" s="547"/>
      <c r="B135" s="548"/>
      <c r="C135" s="549"/>
      <c r="D135" s="550"/>
      <c r="E135" s="550"/>
      <c r="F135" s="470"/>
      <c r="G135" s="336" t="str">
        <f>IF(C134&gt;0,VLOOKUP(C134,女子登録情報!$A$1:$H$2000,5,0),"")</f>
        <v/>
      </c>
      <c r="H135" s="527"/>
      <c r="I135" s="546"/>
      <c r="J135" s="336" t="s">
        <v>28</v>
      </c>
      <c r="K135" s="337"/>
      <c r="L135" s="284" t="str">
        <f>IF(K135&gt;0,VLOOKUP(K135,女子登録情報!$J$66:$K$86,2,0),"")</f>
        <v/>
      </c>
      <c r="M135" s="336" t="s">
        <v>29</v>
      </c>
      <c r="N135" s="285"/>
      <c r="O135" s="59" t="str">
        <f t="shared" si="188"/>
        <v/>
      </c>
      <c r="P135" s="317" t="str">
        <f t="shared" si="132"/>
        <v/>
      </c>
      <c r="Q135" s="209"/>
      <c r="R135" s="535"/>
      <c r="S135" s="536"/>
      <c r="T135" s="537"/>
      <c r="U135" s="532"/>
      <c r="V135" s="534"/>
      <c r="W135" s="339"/>
      <c r="X135" s="84">
        <f t="shared" si="133"/>
        <v>0</v>
      </c>
      <c r="Z135" s="97">
        <f t="shared" si="134"/>
        <v>0</v>
      </c>
      <c r="AA135" s="523"/>
      <c r="AB135" s="84" t="str">
        <f t="shared" si="135"/>
        <v/>
      </c>
      <c r="AC135" s="84" t="str">
        <f t="shared" si="136"/>
        <v/>
      </c>
      <c r="AD135" s="84" t="str">
        <f t="shared" si="137"/>
        <v/>
      </c>
      <c r="AE135" s="84" t="str">
        <f t="shared" si="138"/>
        <v/>
      </c>
      <c r="AF135" s="100">
        <f t="shared" si="189"/>
        <v>0</v>
      </c>
      <c r="AG135" s="100" t="str">
        <f t="shared" ref="AG135" si="247">AG134</f>
        <v/>
      </c>
      <c r="AH135" s="84" t="str">
        <f t="shared" si="139"/>
        <v/>
      </c>
      <c r="AI135" s="84" t="str">
        <f t="shared" si="140"/>
        <v/>
      </c>
      <c r="AJ135" s="104" t="str">
        <f t="shared" si="141"/>
        <v/>
      </c>
      <c r="AK135" s="93">
        <f t="shared" si="190"/>
        <v>0</v>
      </c>
      <c r="AL135" s="93">
        <f>IFERROR(IF(C135="",0,IF(COUNTIF($C$14:C135,C135)&gt;1,1,0)),"")</f>
        <v>0</v>
      </c>
      <c r="AN135" s="93">
        <f t="shared" si="142"/>
        <v>0</v>
      </c>
      <c r="AO135" s="93" t="str">
        <f t="shared" si="156"/>
        <v>00000</v>
      </c>
      <c r="AP135" s="109" t="str">
        <f t="shared" si="191"/>
        <v>0秒0</v>
      </c>
      <c r="AQ135" s="110">
        <f t="shared" si="143"/>
        <v>0</v>
      </c>
      <c r="AR135" s="110" t="str">
        <f t="shared" si="144"/>
        <v>0</v>
      </c>
      <c r="AS135" s="110" t="str">
        <f t="shared" si="145"/>
        <v>0</v>
      </c>
      <c r="AT135" s="110" t="str">
        <f t="shared" si="146"/>
        <v>0m</v>
      </c>
      <c r="AU135" s="110" t="str">
        <f t="shared" si="147"/>
        <v>点</v>
      </c>
      <c r="AV135" s="93">
        <f t="shared" si="148"/>
        <v>0</v>
      </c>
      <c r="AW135" s="83" t="str">
        <f t="shared" si="149"/>
        <v/>
      </c>
      <c r="AX135" s="93">
        <f t="shared" si="150"/>
        <v>0</v>
      </c>
      <c r="AY135" s="93">
        <f t="shared" si="192"/>
        <v>0</v>
      </c>
      <c r="AZ135" s="93">
        <f t="shared" si="193"/>
        <v>0</v>
      </c>
      <c r="BA135" s="504"/>
      <c r="BB135" s="504"/>
      <c r="BC135" s="520"/>
      <c r="BD135" s="558"/>
      <c r="BE135" s="84" t="str">
        <f t="shared" si="151"/>
        <v/>
      </c>
      <c r="BF135" s="84" t="str">
        <f t="shared" si="152"/>
        <v/>
      </c>
      <c r="BG135" s="84" t="str">
        <f t="shared" si="153"/>
        <v/>
      </c>
      <c r="BH135" s="124" t="str">
        <f>IF(K135="","",COUNTIF($BG$14:BG135,BG135))</f>
        <v/>
      </c>
      <c r="BI135" s="1" t="str">
        <f t="shared" si="194"/>
        <v/>
      </c>
      <c r="BJ135" s="523"/>
      <c r="BK135" s="523"/>
      <c r="BL135" s="523"/>
      <c r="BM135" s="523"/>
      <c r="BN135" s="523"/>
      <c r="BO135" s="525"/>
      <c r="BP135" s="523"/>
      <c r="BQ135" s="523"/>
      <c r="BT135" s="525"/>
      <c r="BU135" s="523"/>
      <c r="BV135" s="523"/>
      <c r="BW135" s="523"/>
      <c r="BX135" s="523"/>
      <c r="BY135" s="523"/>
      <c r="BZ135" s="523"/>
      <c r="CA135" s="84" t="str">
        <f>IFERROR(IF(VLOOKUP(K135,種目数エラー用!D:E,2,FALSE)=(VLOOKUP(K136,種目数エラー用!D:E,2,FALSE)),1,""),"")</f>
        <v/>
      </c>
    </row>
    <row r="136" spans="1:79" s="1" customFormat="1" ht="18" customHeight="1" thickTop="1" thickBot="1">
      <c r="A136" s="538">
        <v>62</v>
      </c>
      <c r="B136" s="540" t="s">
        <v>1176</v>
      </c>
      <c r="C136" s="542"/>
      <c r="D136" s="544" t="str">
        <f>IF(C136&gt;0,VLOOKUP(C136,女子登録情報!$A$1:$H$2000,3,0),"")</f>
        <v/>
      </c>
      <c r="E136" s="544" t="str">
        <f>IF(C136&gt;0,VLOOKUP(C136,女子登録情報!$A$1:$H$2000,4,0),"")</f>
        <v/>
      </c>
      <c r="F136" s="469" t="str">
        <f>IF(C136&gt;0,VLOOKUP(C136,女子登録情報!$A$1:$H$1688,7,0),"")</f>
        <v/>
      </c>
      <c r="G136" s="335" t="str">
        <f>IF(C136&gt;0,VLOOKUP(C136,女子登録情報!$A$1:$H$2000,8,0),"")</f>
        <v/>
      </c>
      <c r="H136" s="526" t="e">
        <f>IF(G137&gt;0,VLOOKUP(G137,女子登録情報!$M$2:$N$49,2,0),"")</f>
        <v>#N/A</v>
      </c>
      <c r="I136" s="526" t="str">
        <f t="shared" ref="I136" si="248">IF(C136&gt;0,TEXT(C136,"100000000"),"000000000")</f>
        <v>000000000</v>
      </c>
      <c r="J136" s="324" t="s">
        <v>24</v>
      </c>
      <c r="K136" s="323"/>
      <c r="L136" s="284" t="str">
        <f>IF(K136&gt;0,VLOOKUP(K136,女子登録情報!$J$66:$K$86,2,0),"")</f>
        <v/>
      </c>
      <c r="M136" s="324" t="s">
        <v>27</v>
      </c>
      <c r="N136" s="275"/>
      <c r="O136" s="59" t="str">
        <f t="shared" si="188"/>
        <v/>
      </c>
      <c r="P136" s="316" t="str">
        <f t="shared" si="132"/>
        <v/>
      </c>
      <c r="Q136" s="209"/>
      <c r="R136" s="528"/>
      <c r="S136" s="529"/>
      <c r="T136" s="530"/>
      <c r="U136" s="531"/>
      <c r="V136" s="533"/>
      <c r="W136" s="339"/>
      <c r="X136" s="84">
        <f t="shared" si="133"/>
        <v>0</v>
      </c>
      <c r="Z136" s="97">
        <f t="shared" si="134"/>
        <v>0</v>
      </c>
      <c r="AA136" s="523" t="str">
        <f>IF(C136="","",C136)</f>
        <v/>
      </c>
      <c r="AB136" s="84" t="str">
        <f t="shared" si="135"/>
        <v/>
      </c>
      <c r="AC136" s="84" t="str">
        <f t="shared" si="136"/>
        <v/>
      </c>
      <c r="AD136" s="84" t="str">
        <f t="shared" si="137"/>
        <v/>
      </c>
      <c r="AE136" s="84" t="str">
        <f t="shared" si="138"/>
        <v/>
      </c>
      <c r="AF136" s="100">
        <f t="shared" si="189"/>
        <v>0</v>
      </c>
      <c r="AG136" s="100" t="str">
        <f>IF(D136="","",D136)</f>
        <v/>
      </c>
      <c r="AH136" s="84" t="str">
        <f t="shared" si="139"/>
        <v/>
      </c>
      <c r="AI136" s="84" t="str">
        <f t="shared" si="140"/>
        <v/>
      </c>
      <c r="AJ136" s="104" t="str">
        <f t="shared" si="141"/>
        <v/>
      </c>
      <c r="AK136" s="93">
        <f t="shared" si="190"/>
        <v>0</v>
      </c>
      <c r="AL136" s="93">
        <f>IFERROR(IF(C136="",0,IF(COUNTIF($C$14:C136,C136)&gt;1,1,0)),"")</f>
        <v>0</v>
      </c>
      <c r="AN136" s="93">
        <f t="shared" si="142"/>
        <v>0</v>
      </c>
      <c r="AO136" s="93" t="str">
        <f t="shared" si="156"/>
        <v>00000</v>
      </c>
      <c r="AP136" s="109" t="str">
        <f t="shared" si="191"/>
        <v>0秒0</v>
      </c>
      <c r="AQ136" s="110">
        <f t="shared" si="143"/>
        <v>0</v>
      </c>
      <c r="AR136" s="110" t="str">
        <f t="shared" si="144"/>
        <v>0</v>
      </c>
      <c r="AS136" s="110" t="str">
        <f t="shared" si="145"/>
        <v>0</v>
      </c>
      <c r="AT136" s="110" t="str">
        <f t="shared" si="146"/>
        <v>0m</v>
      </c>
      <c r="AU136" s="110" t="str">
        <f t="shared" si="147"/>
        <v>点</v>
      </c>
      <c r="AV136" s="93">
        <f t="shared" si="148"/>
        <v>0</v>
      </c>
      <c r="AW136" s="83" t="str">
        <f t="shared" si="149"/>
        <v/>
      </c>
      <c r="AX136" s="93">
        <f t="shared" si="150"/>
        <v>0</v>
      </c>
      <c r="AY136" s="93">
        <f t="shared" si="192"/>
        <v>0</v>
      </c>
      <c r="AZ136" s="93">
        <f t="shared" si="193"/>
        <v>0</v>
      </c>
      <c r="BA136" s="503">
        <f>IF(U136="",0,COUNTA($U$14:U137))</f>
        <v>0</v>
      </c>
      <c r="BB136" s="503">
        <f>IF(V136="",0,COUNTA($V$14:V137))</f>
        <v>0</v>
      </c>
      <c r="BC136" s="519" t="e">
        <f>IF(OR($L136="20200",$L137="20200",#REF!="20200"),COUNTIF($L$14:L137,"20200"),0)</f>
        <v>#REF!</v>
      </c>
      <c r="BD136" s="557" t="e">
        <f>IF($BC136=0,0,INDEX($N136:$N137,MATCH("20200",$L136:$L137,0),1))</f>
        <v>#REF!</v>
      </c>
      <c r="BE136" s="84" t="str">
        <f t="shared" si="151"/>
        <v/>
      </c>
      <c r="BF136" s="84" t="str">
        <f t="shared" si="152"/>
        <v/>
      </c>
      <c r="BG136" s="84" t="str">
        <f t="shared" si="153"/>
        <v/>
      </c>
      <c r="BH136" s="124" t="str">
        <f>IF(K136="","",COUNTIF($BG$14:BG136,BG136))</f>
        <v/>
      </c>
      <c r="BI136" s="1" t="str">
        <f t="shared" si="194"/>
        <v/>
      </c>
      <c r="BJ136" s="523" t="str">
        <f>IF(D136="","",COUNTIF($AG$14:AG136,AG136))</f>
        <v/>
      </c>
      <c r="BK136" s="523">
        <f t="shared" ref="BK136" si="249">IF(BJ136=1,BJ136,0)</f>
        <v>0</v>
      </c>
      <c r="BL136" s="523" t="str">
        <f>IF(D136="","",$BP136)</f>
        <v/>
      </c>
      <c r="BM136" s="523" t="str">
        <f>IF(E136="","",$BP136)</f>
        <v/>
      </c>
      <c r="BN136" s="523" t="str">
        <f>IF(G136="","",$BP136)</f>
        <v/>
      </c>
      <c r="BO136" s="524" t="str">
        <f>IFERROR(IF(H136="","",BP136),"")</f>
        <v/>
      </c>
      <c r="BP136" s="523">
        <v>62</v>
      </c>
      <c r="BQ136" s="523">
        <f>IF(C136&gt;0,"",IF(COUNTIF(BL136:BO137,BP136)=4,"",1))</f>
        <v>1</v>
      </c>
      <c r="BT136" s="524" t="str">
        <f>IF(AG136="","",IF(AND(COUNTA(K136:K137)=0,COUNTA(U136:V137)=0),1,""))</f>
        <v/>
      </c>
      <c r="BU136" s="523">
        <f>IF(AND($AG136="",COUNTA(U136)&gt;0),1,0)</f>
        <v>0</v>
      </c>
      <c r="BV136" s="523">
        <f>IF(AND($AG136="",COUNTA(V136)&gt;0),1,0)</f>
        <v>0</v>
      </c>
      <c r="BW136" s="523" t="str">
        <f>D136&amp;"-"&amp;U136</f>
        <v>-</v>
      </c>
      <c r="BX136" s="523" t="str">
        <f>IF(U136="","",COUNTIF($BW$14:BW136,BW136))</f>
        <v/>
      </c>
      <c r="BY136" s="523" t="str">
        <f>D136&amp;"-"&amp;V136</f>
        <v>-</v>
      </c>
      <c r="BZ136" s="523" t="str">
        <f>IF(V136="","",COUNTIF($BY$14:BY136,BY136))</f>
        <v/>
      </c>
      <c r="CA136" s="84" t="str">
        <f>IFERROR(IF(VLOOKUP(K136,種目数エラー用!D:E,2,FALSE)=(VLOOKUP(K137,種目数エラー用!D:E,2,FALSE)),1,""),"")</f>
        <v/>
      </c>
    </row>
    <row r="137" spans="1:79" s="1" customFormat="1" ht="18" customHeight="1" thickBot="1">
      <c r="A137" s="547"/>
      <c r="B137" s="548"/>
      <c r="C137" s="549"/>
      <c r="D137" s="550"/>
      <c r="E137" s="550"/>
      <c r="F137" s="470"/>
      <c r="G137" s="336" t="str">
        <f>IF(C136&gt;0,VLOOKUP(C136,女子登録情報!$A$1:$H$2000,5,0),"")</f>
        <v/>
      </c>
      <c r="H137" s="527"/>
      <c r="I137" s="546"/>
      <c r="J137" s="336" t="s">
        <v>28</v>
      </c>
      <c r="K137" s="337"/>
      <c r="L137" s="284" t="str">
        <f>IF(K137&gt;0,VLOOKUP(K137,女子登録情報!$J$66:$K$86,2,0),"")</f>
        <v/>
      </c>
      <c r="M137" s="336" t="s">
        <v>29</v>
      </c>
      <c r="N137" s="285"/>
      <c r="O137" s="59" t="str">
        <f t="shared" si="188"/>
        <v/>
      </c>
      <c r="P137" s="317" t="str">
        <f t="shared" si="132"/>
        <v/>
      </c>
      <c r="Q137" s="209"/>
      <c r="R137" s="535"/>
      <c r="S137" s="536"/>
      <c r="T137" s="537"/>
      <c r="U137" s="532"/>
      <c r="V137" s="534"/>
      <c r="W137" s="339"/>
      <c r="X137" s="84">
        <f t="shared" si="133"/>
        <v>0</v>
      </c>
      <c r="Z137" s="97">
        <f t="shared" si="134"/>
        <v>0</v>
      </c>
      <c r="AA137" s="523"/>
      <c r="AB137" s="84" t="str">
        <f t="shared" si="135"/>
        <v/>
      </c>
      <c r="AC137" s="84" t="str">
        <f t="shared" si="136"/>
        <v/>
      </c>
      <c r="AD137" s="84" t="str">
        <f t="shared" si="137"/>
        <v/>
      </c>
      <c r="AE137" s="84" t="str">
        <f t="shared" si="138"/>
        <v/>
      </c>
      <c r="AF137" s="100">
        <f t="shared" si="189"/>
        <v>0</v>
      </c>
      <c r="AG137" s="100" t="str">
        <f t="shared" ref="AG137" si="250">AG136</f>
        <v/>
      </c>
      <c r="AH137" s="84" t="str">
        <f t="shared" si="139"/>
        <v/>
      </c>
      <c r="AI137" s="84" t="str">
        <f t="shared" si="140"/>
        <v/>
      </c>
      <c r="AJ137" s="104" t="str">
        <f t="shared" si="141"/>
        <v/>
      </c>
      <c r="AK137" s="93">
        <f t="shared" si="190"/>
        <v>0</v>
      </c>
      <c r="AL137" s="93">
        <f>IFERROR(IF(C137="",0,IF(COUNTIF($C$14:C137,C137)&gt;1,1,0)),"")</f>
        <v>0</v>
      </c>
      <c r="AN137" s="93">
        <f t="shared" si="142"/>
        <v>0</v>
      </c>
      <c r="AO137" s="93" t="str">
        <f t="shared" si="156"/>
        <v>00000</v>
      </c>
      <c r="AP137" s="109" t="str">
        <f t="shared" si="191"/>
        <v>0秒0</v>
      </c>
      <c r="AQ137" s="110">
        <f t="shared" si="143"/>
        <v>0</v>
      </c>
      <c r="AR137" s="110" t="str">
        <f t="shared" si="144"/>
        <v>0</v>
      </c>
      <c r="AS137" s="110" t="str">
        <f t="shared" si="145"/>
        <v>0</v>
      </c>
      <c r="AT137" s="110" t="str">
        <f t="shared" si="146"/>
        <v>0m</v>
      </c>
      <c r="AU137" s="110" t="str">
        <f t="shared" si="147"/>
        <v>点</v>
      </c>
      <c r="AV137" s="93">
        <f t="shared" si="148"/>
        <v>0</v>
      </c>
      <c r="AW137" s="83" t="str">
        <f t="shared" si="149"/>
        <v/>
      </c>
      <c r="AX137" s="93">
        <f t="shared" si="150"/>
        <v>0</v>
      </c>
      <c r="AY137" s="93">
        <f t="shared" si="192"/>
        <v>0</v>
      </c>
      <c r="AZ137" s="93">
        <f t="shared" si="193"/>
        <v>0</v>
      </c>
      <c r="BA137" s="504"/>
      <c r="BB137" s="504"/>
      <c r="BC137" s="520"/>
      <c r="BD137" s="558"/>
      <c r="BE137" s="84" t="str">
        <f t="shared" si="151"/>
        <v/>
      </c>
      <c r="BF137" s="84" t="str">
        <f t="shared" si="152"/>
        <v/>
      </c>
      <c r="BG137" s="84" t="str">
        <f t="shared" si="153"/>
        <v/>
      </c>
      <c r="BH137" s="124" t="str">
        <f>IF(K137="","",COUNTIF($BG$14:BG137,BG137))</f>
        <v/>
      </c>
      <c r="BI137" s="1" t="str">
        <f t="shared" si="194"/>
        <v/>
      </c>
      <c r="BJ137" s="523"/>
      <c r="BK137" s="523"/>
      <c r="BL137" s="523"/>
      <c r="BM137" s="523"/>
      <c r="BN137" s="523"/>
      <c r="BO137" s="525"/>
      <c r="BP137" s="523"/>
      <c r="BQ137" s="523"/>
      <c r="BT137" s="525"/>
      <c r="BU137" s="523"/>
      <c r="BV137" s="523"/>
      <c r="BW137" s="523"/>
      <c r="BX137" s="523"/>
      <c r="BY137" s="523"/>
      <c r="BZ137" s="523"/>
      <c r="CA137" s="84" t="str">
        <f>IFERROR(IF(VLOOKUP(K137,種目数エラー用!D:E,2,FALSE)=(VLOOKUP(K138,種目数エラー用!D:E,2,FALSE)),1,""),"")</f>
        <v/>
      </c>
    </row>
    <row r="138" spans="1:79" s="1" customFormat="1" ht="18" customHeight="1" thickTop="1" thickBot="1">
      <c r="A138" s="538">
        <v>63</v>
      </c>
      <c r="B138" s="540" t="s">
        <v>1176</v>
      </c>
      <c r="C138" s="542"/>
      <c r="D138" s="544" t="str">
        <f>IF(C138&gt;0,VLOOKUP(C138,女子登録情報!$A$1:$H$2000,3,0),"")</f>
        <v/>
      </c>
      <c r="E138" s="544" t="str">
        <f>IF(C138&gt;0,VLOOKUP(C138,女子登録情報!$A$1:$H$2000,4,0),"")</f>
        <v/>
      </c>
      <c r="F138" s="469" t="str">
        <f>IF(C138&gt;0,VLOOKUP(C138,女子登録情報!$A$1:$H$1688,7,0),"")</f>
        <v/>
      </c>
      <c r="G138" s="335" t="str">
        <f>IF(C138&gt;0,VLOOKUP(C138,女子登録情報!$A$1:$H$2000,8,0),"")</f>
        <v/>
      </c>
      <c r="H138" s="526" t="e">
        <f>IF(G139&gt;0,VLOOKUP(G139,女子登録情報!$M$2:$N$49,2,0),"")</f>
        <v>#N/A</v>
      </c>
      <c r="I138" s="526" t="str">
        <f t="shared" ref="I138" si="251">IF(C138&gt;0,TEXT(C138,"100000000"),"000000000")</f>
        <v>000000000</v>
      </c>
      <c r="J138" s="324" t="s">
        <v>24</v>
      </c>
      <c r="K138" s="323"/>
      <c r="L138" s="284" t="str">
        <f>IF(K138&gt;0,VLOOKUP(K138,女子登録情報!$J$66:$K$86,2,0),"")</f>
        <v/>
      </c>
      <c r="M138" s="324" t="s">
        <v>27</v>
      </c>
      <c r="N138" s="275"/>
      <c r="O138" s="59" t="str">
        <f t="shared" si="188"/>
        <v/>
      </c>
      <c r="P138" s="316" t="str">
        <f t="shared" si="132"/>
        <v/>
      </c>
      <c r="Q138" s="209"/>
      <c r="R138" s="528"/>
      <c r="S138" s="529"/>
      <c r="T138" s="530"/>
      <c r="U138" s="531"/>
      <c r="V138" s="533"/>
      <c r="W138" s="339"/>
      <c r="X138" s="84">
        <f t="shared" si="133"/>
        <v>0</v>
      </c>
      <c r="Z138" s="97">
        <f t="shared" si="134"/>
        <v>0</v>
      </c>
      <c r="AA138" s="523" t="str">
        <f>IF(C138="","",C138)</f>
        <v/>
      </c>
      <c r="AB138" s="84" t="str">
        <f t="shared" si="135"/>
        <v/>
      </c>
      <c r="AC138" s="84" t="str">
        <f t="shared" si="136"/>
        <v/>
      </c>
      <c r="AD138" s="84" t="str">
        <f t="shared" si="137"/>
        <v/>
      </c>
      <c r="AE138" s="84" t="str">
        <f t="shared" si="138"/>
        <v/>
      </c>
      <c r="AF138" s="100">
        <f t="shared" si="189"/>
        <v>0</v>
      </c>
      <c r="AG138" s="100" t="str">
        <f>IF(D138="","",D138)</f>
        <v/>
      </c>
      <c r="AH138" s="84" t="str">
        <f t="shared" si="139"/>
        <v/>
      </c>
      <c r="AI138" s="84" t="str">
        <f t="shared" si="140"/>
        <v/>
      </c>
      <c r="AJ138" s="104" t="str">
        <f t="shared" si="141"/>
        <v/>
      </c>
      <c r="AK138" s="93">
        <f t="shared" si="190"/>
        <v>0</v>
      </c>
      <c r="AL138" s="93">
        <f>IFERROR(IF(C138="",0,IF(COUNTIF($C$14:C138,C138)&gt;1,1,0)),"")</f>
        <v>0</v>
      </c>
      <c r="AN138" s="93">
        <f t="shared" si="142"/>
        <v>0</v>
      </c>
      <c r="AO138" s="93" t="str">
        <f t="shared" si="156"/>
        <v>00000</v>
      </c>
      <c r="AP138" s="109" t="str">
        <f t="shared" si="191"/>
        <v>0秒0</v>
      </c>
      <c r="AQ138" s="110">
        <f t="shared" si="143"/>
        <v>0</v>
      </c>
      <c r="AR138" s="110" t="str">
        <f t="shared" si="144"/>
        <v>0</v>
      </c>
      <c r="AS138" s="110" t="str">
        <f t="shared" si="145"/>
        <v>0</v>
      </c>
      <c r="AT138" s="110" t="str">
        <f t="shared" si="146"/>
        <v>0m</v>
      </c>
      <c r="AU138" s="110" t="str">
        <f t="shared" si="147"/>
        <v>点</v>
      </c>
      <c r="AV138" s="93">
        <f t="shared" si="148"/>
        <v>0</v>
      </c>
      <c r="AW138" s="83" t="str">
        <f t="shared" si="149"/>
        <v/>
      </c>
      <c r="AX138" s="93">
        <f t="shared" si="150"/>
        <v>0</v>
      </c>
      <c r="AY138" s="93">
        <f t="shared" si="192"/>
        <v>0</v>
      </c>
      <c r="AZ138" s="93">
        <f t="shared" si="193"/>
        <v>0</v>
      </c>
      <c r="BA138" s="503">
        <f>IF(U138="",0,COUNTA($U$14:U139))</f>
        <v>0</v>
      </c>
      <c r="BB138" s="503">
        <f>IF(V138="",0,COUNTA($V$14:V139))</f>
        <v>0</v>
      </c>
      <c r="BC138" s="519" t="e">
        <f>IF(OR($L138="20200",$L139="20200",#REF!="20200"),COUNTIF($L$14:L139,"20200"),0)</f>
        <v>#REF!</v>
      </c>
      <c r="BD138" s="557" t="e">
        <f>IF($BC138=0,0,INDEX($N138:$N139,MATCH("20200",$L138:$L139,0),1))</f>
        <v>#REF!</v>
      </c>
      <c r="BE138" s="84" t="str">
        <f t="shared" si="151"/>
        <v/>
      </c>
      <c r="BF138" s="84" t="str">
        <f t="shared" si="152"/>
        <v/>
      </c>
      <c r="BG138" s="84" t="str">
        <f t="shared" si="153"/>
        <v/>
      </c>
      <c r="BH138" s="124" t="str">
        <f>IF(K138="","",COUNTIF($BG$14:BG138,BG138))</f>
        <v/>
      </c>
      <c r="BI138" s="1" t="str">
        <f t="shared" si="194"/>
        <v/>
      </c>
      <c r="BJ138" s="523" t="str">
        <f>IF(D138="","",COUNTIF($AG$14:AG138,AG138))</f>
        <v/>
      </c>
      <c r="BK138" s="523">
        <f t="shared" ref="BK138" si="252">IF(BJ138=1,BJ138,0)</f>
        <v>0</v>
      </c>
      <c r="BL138" s="523" t="str">
        <f>IF(D138="","",$BP138)</f>
        <v/>
      </c>
      <c r="BM138" s="523" t="str">
        <f>IF(E138="","",$BP138)</f>
        <v/>
      </c>
      <c r="BN138" s="523" t="str">
        <f>IF(G138="","",$BP138)</f>
        <v/>
      </c>
      <c r="BO138" s="524" t="str">
        <f>IFERROR(IF(H138="","",BP138),"")</f>
        <v/>
      </c>
      <c r="BP138" s="523">
        <v>63</v>
      </c>
      <c r="BQ138" s="523">
        <f>IF(C138&gt;0,"",IF(COUNTIF(BL138:BO139,BP138)=4,"",1))</f>
        <v>1</v>
      </c>
      <c r="BT138" s="524" t="str">
        <f>IF(AG138="","",IF(AND(COUNTA(K138:K139)=0,COUNTA(U138:V139)=0),1,""))</f>
        <v/>
      </c>
      <c r="BU138" s="523">
        <f>IF(AND($AG138="",COUNTA(U138)&gt;0),1,0)</f>
        <v>0</v>
      </c>
      <c r="BV138" s="523">
        <f>IF(AND($AG138="",COUNTA(V138)&gt;0),1,0)</f>
        <v>0</v>
      </c>
      <c r="BW138" s="523" t="str">
        <f>D138&amp;"-"&amp;U138</f>
        <v>-</v>
      </c>
      <c r="BX138" s="523" t="str">
        <f>IF(U138="","",COUNTIF($BW$14:BW138,BW138))</f>
        <v/>
      </c>
      <c r="BY138" s="523" t="str">
        <f>D138&amp;"-"&amp;V138</f>
        <v>-</v>
      </c>
      <c r="BZ138" s="523" t="str">
        <f>IF(V138="","",COUNTIF($BY$14:BY138,BY138))</f>
        <v/>
      </c>
      <c r="CA138" s="84" t="str">
        <f>IFERROR(IF(VLOOKUP(K138,種目数エラー用!D:E,2,FALSE)=(VLOOKUP(K139,種目数エラー用!D:E,2,FALSE)),1,""),"")</f>
        <v/>
      </c>
    </row>
    <row r="139" spans="1:79" s="1" customFormat="1" ht="18" customHeight="1" thickBot="1">
      <c r="A139" s="547"/>
      <c r="B139" s="548"/>
      <c r="C139" s="549"/>
      <c r="D139" s="550"/>
      <c r="E139" s="550"/>
      <c r="F139" s="470"/>
      <c r="G139" s="336" t="str">
        <f>IF(C138&gt;0,VLOOKUP(C138,女子登録情報!$A$1:$H$2000,5,0),"")</f>
        <v/>
      </c>
      <c r="H139" s="527"/>
      <c r="I139" s="546"/>
      <c r="J139" s="336" t="s">
        <v>28</v>
      </c>
      <c r="K139" s="337"/>
      <c r="L139" s="284" t="str">
        <f>IF(K139&gt;0,VLOOKUP(K139,女子登録情報!$J$66:$K$86,2,0),"")</f>
        <v/>
      </c>
      <c r="M139" s="336" t="s">
        <v>29</v>
      </c>
      <c r="N139" s="285"/>
      <c r="O139" s="59" t="str">
        <f t="shared" si="188"/>
        <v/>
      </c>
      <c r="P139" s="317" t="str">
        <f t="shared" si="132"/>
        <v/>
      </c>
      <c r="Q139" s="209"/>
      <c r="R139" s="535"/>
      <c r="S139" s="536"/>
      <c r="T139" s="537"/>
      <c r="U139" s="532"/>
      <c r="V139" s="534"/>
      <c r="W139" s="339"/>
      <c r="X139" s="84">
        <f t="shared" si="133"/>
        <v>0</v>
      </c>
      <c r="Z139" s="97">
        <f t="shared" si="134"/>
        <v>0</v>
      </c>
      <c r="AA139" s="523"/>
      <c r="AB139" s="84" t="str">
        <f t="shared" si="135"/>
        <v/>
      </c>
      <c r="AC139" s="84" t="str">
        <f t="shared" si="136"/>
        <v/>
      </c>
      <c r="AD139" s="84" t="str">
        <f t="shared" si="137"/>
        <v/>
      </c>
      <c r="AE139" s="84" t="str">
        <f t="shared" si="138"/>
        <v/>
      </c>
      <c r="AF139" s="100">
        <f t="shared" si="189"/>
        <v>0</v>
      </c>
      <c r="AG139" s="100" t="str">
        <f t="shared" ref="AG139" si="253">AG138</f>
        <v/>
      </c>
      <c r="AH139" s="84" t="str">
        <f t="shared" si="139"/>
        <v/>
      </c>
      <c r="AI139" s="84" t="str">
        <f t="shared" si="140"/>
        <v/>
      </c>
      <c r="AJ139" s="104" t="str">
        <f t="shared" si="141"/>
        <v/>
      </c>
      <c r="AK139" s="93">
        <f t="shared" si="190"/>
        <v>0</v>
      </c>
      <c r="AL139" s="93">
        <f>IFERROR(IF(C139="",0,IF(COUNTIF($C$14:C139,C139)&gt;1,1,0)),"")</f>
        <v>0</v>
      </c>
      <c r="AN139" s="93">
        <f t="shared" si="142"/>
        <v>0</v>
      </c>
      <c r="AO139" s="93" t="str">
        <f t="shared" si="156"/>
        <v>00000</v>
      </c>
      <c r="AP139" s="109" t="str">
        <f t="shared" si="191"/>
        <v>0秒0</v>
      </c>
      <c r="AQ139" s="110">
        <f t="shared" si="143"/>
        <v>0</v>
      </c>
      <c r="AR139" s="110" t="str">
        <f t="shared" si="144"/>
        <v>0</v>
      </c>
      <c r="AS139" s="110" t="str">
        <f t="shared" si="145"/>
        <v>0</v>
      </c>
      <c r="AT139" s="110" t="str">
        <f t="shared" si="146"/>
        <v>0m</v>
      </c>
      <c r="AU139" s="110" t="str">
        <f t="shared" si="147"/>
        <v>点</v>
      </c>
      <c r="AV139" s="93">
        <f t="shared" si="148"/>
        <v>0</v>
      </c>
      <c r="AW139" s="83" t="str">
        <f t="shared" si="149"/>
        <v/>
      </c>
      <c r="AX139" s="93">
        <f t="shared" si="150"/>
        <v>0</v>
      </c>
      <c r="AY139" s="93">
        <f t="shared" si="192"/>
        <v>0</v>
      </c>
      <c r="AZ139" s="93">
        <f t="shared" si="193"/>
        <v>0</v>
      </c>
      <c r="BA139" s="504"/>
      <c r="BB139" s="504"/>
      <c r="BC139" s="520"/>
      <c r="BD139" s="558"/>
      <c r="BE139" s="84" t="str">
        <f t="shared" si="151"/>
        <v/>
      </c>
      <c r="BF139" s="84" t="str">
        <f t="shared" si="152"/>
        <v/>
      </c>
      <c r="BG139" s="84" t="str">
        <f t="shared" si="153"/>
        <v/>
      </c>
      <c r="BH139" s="124" t="str">
        <f>IF(K139="","",COUNTIF($BG$14:BG139,BG139))</f>
        <v/>
      </c>
      <c r="BI139" s="1" t="str">
        <f t="shared" si="194"/>
        <v/>
      </c>
      <c r="BJ139" s="523"/>
      <c r="BK139" s="523"/>
      <c r="BL139" s="523"/>
      <c r="BM139" s="523"/>
      <c r="BN139" s="523"/>
      <c r="BO139" s="525"/>
      <c r="BP139" s="523"/>
      <c r="BQ139" s="523"/>
      <c r="BT139" s="525"/>
      <c r="BU139" s="523"/>
      <c r="BV139" s="523"/>
      <c r="BW139" s="523"/>
      <c r="BX139" s="523"/>
      <c r="BY139" s="523"/>
      <c r="BZ139" s="523"/>
      <c r="CA139" s="84" t="str">
        <f>IFERROR(IF(VLOOKUP(K139,種目数エラー用!D:E,2,FALSE)=(VLOOKUP(K140,種目数エラー用!D:E,2,FALSE)),1,""),"")</f>
        <v/>
      </c>
    </row>
    <row r="140" spans="1:79" s="1" customFormat="1" ht="18" customHeight="1" thickTop="1" thickBot="1">
      <c r="A140" s="538">
        <v>64</v>
      </c>
      <c r="B140" s="540" t="s">
        <v>1176</v>
      </c>
      <c r="C140" s="542"/>
      <c r="D140" s="544" t="str">
        <f>IF(C140&gt;0,VLOOKUP(C140,女子登録情報!$A$1:$H$2000,3,0),"")</f>
        <v/>
      </c>
      <c r="E140" s="544" t="str">
        <f>IF(C140&gt;0,VLOOKUP(C140,女子登録情報!$A$1:$H$2000,4,0),"")</f>
        <v/>
      </c>
      <c r="F140" s="469" t="str">
        <f>IF(C140&gt;0,VLOOKUP(C140,女子登録情報!$A$1:$H$1688,7,0),"")</f>
        <v/>
      </c>
      <c r="G140" s="335" t="str">
        <f>IF(C140&gt;0,VLOOKUP(C140,女子登録情報!$A$1:$H$2000,8,0),"")</f>
        <v/>
      </c>
      <c r="H140" s="526" t="e">
        <f>IF(G141&gt;0,VLOOKUP(G141,女子登録情報!$M$2:$N$49,2,0),"")</f>
        <v>#N/A</v>
      </c>
      <c r="I140" s="526" t="str">
        <f t="shared" ref="I140" si="254">IF(C140&gt;0,TEXT(C140,"100000000"),"000000000")</f>
        <v>000000000</v>
      </c>
      <c r="J140" s="324" t="s">
        <v>24</v>
      </c>
      <c r="K140" s="323"/>
      <c r="L140" s="284" t="str">
        <f>IF(K140&gt;0,VLOOKUP(K140,女子登録情報!$J$66:$K$86,2,0),"")</f>
        <v/>
      </c>
      <c r="M140" s="324" t="s">
        <v>27</v>
      </c>
      <c r="N140" s="275"/>
      <c r="O140" s="59" t="str">
        <f t="shared" si="188"/>
        <v/>
      </c>
      <c r="P140" s="316" t="str">
        <f t="shared" si="132"/>
        <v/>
      </c>
      <c r="Q140" s="209"/>
      <c r="R140" s="528"/>
      <c r="S140" s="529"/>
      <c r="T140" s="530"/>
      <c r="U140" s="531"/>
      <c r="V140" s="533"/>
      <c r="W140" s="339"/>
      <c r="X140" s="84">
        <f t="shared" si="133"/>
        <v>0</v>
      </c>
      <c r="Z140" s="97">
        <f t="shared" si="134"/>
        <v>0</v>
      </c>
      <c r="AA140" s="523" t="str">
        <f>IF(C140="","",C140)</f>
        <v/>
      </c>
      <c r="AB140" s="84" t="str">
        <f t="shared" si="135"/>
        <v/>
      </c>
      <c r="AC140" s="84" t="str">
        <f t="shared" si="136"/>
        <v/>
      </c>
      <c r="AD140" s="84" t="str">
        <f t="shared" si="137"/>
        <v/>
      </c>
      <c r="AE140" s="84" t="str">
        <f t="shared" si="138"/>
        <v/>
      </c>
      <c r="AF140" s="100">
        <f t="shared" si="189"/>
        <v>0</v>
      </c>
      <c r="AG140" s="100" t="str">
        <f>IF(D140="","",D140)</f>
        <v/>
      </c>
      <c r="AH140" s="84" t="str">
        <f t="shared" si="139"/>
        <v/>
      </c>
      <c r="AI140" s="84" t="str">
        <f t="shared" si="140"/>
        <v/>
      </c>
      <c r="AJ140" s="104" t="str">
        <f t="shared" si="141"/>
        <v/>
      </c>
      <c r="AK140" s="93">
        <f t="shared" si="190"/>
        <v>0</v>
      </c>
      <c r="AL140" s="93">
        <f>IFERROR(IF(C140="",0,IF(COUNTIF($C$14:C140,C140)&gt;1,1,0)),"")</f>
        <v>0</v>
      </c>
      <c r="AN140" s="93">
        <f t="shared" si="142"/>
        <v>0</v>
      </c>
      <c r="AO140" s="93" t="str">
        <f t="shared" si="156"/>
        <v>00000</v>
      </c>
      <c r="AP140" s="109" t="str">
        <f t="shared" si="191"/>
        <v>0秒0</v>
      </c>
      <c r="AQ140" s="110">
        <f t="shared" si="143"/>
        <v>0</v>
      </c>
      <c r="AR140" s="110" t="str">
        <f t="shared" si="144"/>
        <v>0</v>
      </c>
      <c r="AS140" s="110" t="str">
        <f t="shared" si="145"/>
        <v>0</v>
      </c>
      <c r="AT140" s="110" t="str">
        <f t="shared" si="146"/>
        <v>0m</v>
      </c>
      <c r="AU140" s="110" t="str">
        <f t="shared" si="147"/>
        <v>点</v>
      </c>
      <c r="AV140" s="93">
        <f t="shared" si="148"/>
        <v>0</v>
      </c>
      <c r="AW140" s="83" t="str">
        <f t="shared" si="149"/>
        <v/>
      </c>
      <c r="AX140" s="93">
        <f t="shared" si="150"/>
        <v>0</v>
      </c>
      <c r="AY140" s="93">
        <f t="shared" si="192"/>
        <v>0</v>
      </c>
      <c r="AZ140" s="93">
        <f t="shared" si="193"/>
        <v>0</v>
      </c>
      <c r="BA140" s="503">
        <f>IF(U140="",0,COUNTA($U$14:U141))</f>
        <v>0</v>
      </c>
      <c r="BB140" s="503">
        <f>IF(V140="",0,COUNTA($V$14:V141))</f>
        <v>0</v>
      </c>
      <c r="BC140" s="519" t="e">
        <f>IF(OR($L140="20200",$L141="20200",#REF!="20200"),COUNTIF($L$14:L141,"20200"),0)</f>
        <v>#REF!</v>
      </c>
      <c r="BD140" s="557" t="e">
        <f>IF($BC140=0,0,INDEX($N140:$N141,MATCH("20200",$L140:$L141,0),1))</f>
        <v>#REF!</v>
      </c>
      <c r="BE140" s="84" t="str">
        <f t="shared" si="151"/>
        <v/>
      </c>
      <c r="BF140" s="84" t="str">
        <f t="shared" si="152"/>
        <v/>
      </c>
      <c r="BG140" s="84" t="str">
        <f t="shared" si="153"/>
        <v/>
      </c>
      <c r="BH140" s="124" t="str">
        <f>IF(K140="","",COUNTIF($BG$14:BG140,BG140))</f>
        <v/>
      </c>
      <c r="BI140" s="1" t="str">
        <f t="shared" si="194"/>
        <v/>
      </c>
      <c r="BJ140" s="523" t="str">
        <f>IF(D140="","",COUNTIF($AG$14:AG140,AG140))</f>
        <v/>
      </c>
      <c r="BK140" s="523">
        <f t="shared" ref="BK140" si="255">IF(BJ140=1,BJ140,0)</f>
        <v>0</v>
      </c>
      <c r="BL140" s="523" t="str">
        <f>IF(D140="","",$BP140)</f>
        <v/>
      </c>
      <c r="BM140" s="523" t="str">
        <f>IF(E140="","",$BP140)</f>
        <v/>
      </c>
      <c r="BN140" s="523" t="str">
        <f>IF(G140="","",$BP140)</f>
        <v/>
      </c>
      <c r="BO140" s="524" t="str">
        <f>IFERROR(IF(H140="","",BP140),"")</f>
        <v/>
      </c>
      <c r="BP140" s="523">
        <v>64</v>
      </c>
      <c r="BQ140" s="523">
        <f>IF(C140&gt;0,"",IF(COUNTIF(BL140:BO141,BP140)=4,"",1))</f>
        <v>1</v>
      </c>
      <c r="BT140" s="524" t="str">
        <f>IF(AG140="","",IF(AND(COUNTA(K140:K141)=0,COUNTA(U140:V141)=0),1,""))</f>
        <v/>
      </c>
      <c r="BU140" s="523">
        <f>IF(AND($AG140="",COUNTA(U140)&gt;0),1,0)</f>
        <v>0</v>
      </c>
      <c r="BV140" s="523">
        <f>IF(AND($AG140="",COUNTA(V140)&gt;0),1,0)</f>
        <v>0</v>
      </c>
      <c r="BW140" s="523" t="str">
        <f>D140&amp;"-"&amp;U140</f>
        <v>-</v>
      </c>
      <c r="BX140" s="523" t="str">
        <f>IF(U140="","",COUNTIF($BW$14:BW140,BW140))</f>
        <v/>
      </c>
      <c r="BY140" s="523" t="str">
        <f>D140&amp;"-"&amp;V140</f>
        <v>-</v>
      </c>
      <c r="BZ140" s="523" t="str">
        <f>IF(V140="","",COUNTIF($BY$14:BY140,BY140))</f>
        <v/>
      </c>
      <c r="CA140" s="84" t="str">
        <f>IFERROR(IF(VLOOKUP(K140,種目数エラー用!D:E,2,FALSE)=(VLOOKUP(K141,種目数エラー用!D:E,2,FALSE)),1,""),"")</f>
        <v/>
      </c>
    </row>
    <row r="141" spans="1:79" s="1" customFormat="1" ht="18" customHeight="1" thickBot="1">
      <c r="A141" s="547"/>
      <c r="B141" s="548"/>
      <c r="C141" s="549"/>
      <c r="D141" s="550"/>
      <c r="E141" s="550"/>
      <c r="F141" s="470"/>
      <c r="G141" s="336" t="str">
        <f>IF(C140&gt;0,VLOOKUP(C140,女子登録情報!$A$1:$H$2000,5,0),"")</f>
        <v/>
      </c>
      <c r="H141" s="527"/>
      <c r="I141" s="546"/>
      <c r="J141" s="336" t="s">
        <v>28</v>
      </c>
      <c r="K141" s="337"/>
      <c r="L141" s="284" t="str">
        <f>IF(K141&gt;0,VLOOKUP(K141,女子登録情報!$J$66:$K$86,2,0),"")</f>
        <v/>
      </c>
      <c r="M141" s="336" t="s">
        <v>29</v>
      </c>
      <c r="N141" s="285"/>
      <c r="O141" s="59" t="str">
        <f t="shared" si="188"/>
        <v/>
      </c>
      <c r="P141" s="317" t="str">
        <f t="shared" si="132"/>
        <v/>
      </c>
      <c r="Q141" s="209"/>
      <c r="R141" s="535"/>
      <c r="S141" s="536"/>
      <c r="T141" s="537"/>
      <c r="U141" s="532"/>
      <c r="V141" s="534"/>
      <c r="W141" s="339"/>
      <c r="X141" s="84">
        <f t="shared" si="133"/>
        <v>0</v>
      </c>
      <c r="Z141" s="97">
        <f t="shared" si="134"/>
        <v>0</v>
      </c>
      <c r="AA141" s="523"/>
      <c r="AB141" s="84" t="str">
        <f t="shared" si="135"/>
        <v/>
      </c>
      <c r="AC141" s="84" t="str">
        <f t="shared" si="136"/>
        <v/>
      </c>
      <c r="AD141" s="84" t="str">
        <f t="shared" si="137"/>
        <v/>
      </c>
      <c r="AE141" s="84" t="str">
        <f t="shared" si="138"/>
        <v/>
      </c>
      <c r="AF141" s="100">
        <f t="shared" si="189"/>
        <v>0</v>
      </c>
      <c r="AG141" s="100" t="str">
        <f t="shared" ref="AG141" si="256">AG140</f>
        <v/>
      </c>
      <c r="AH141" s="84" t="str">
        <f t="shared" si="139"/>
        <v/>
      </c>
      <c r="AI141" s="84" t="str">
        <f t="shared" si="140"/>
        <v/>
      </c>
      <c r="AJ141" s="104" t="str">
        <f t="shared" si="141"/>
        <v/>
      </c>
      <c r="AK141" s="93">
        <f t="shared" si="190"/>
        <v>0</v>
      </c>
      <c r="AL141" s="93">
        <f>IFERROR(IF(C141="",0,IF(COUNTIF($C$14:C141,C141)&gt;1,1,0)),"")</f>
        <v>0</v>
      </c>
      <c r="AN141" s="93">
        <f t="shared" si="142"/>
        <v>0</v>
      </c>
      <c r="AO141" s="93" t="str">
        <f t="shared" si="156"/>
        <v>00000</v>
      </c>
      <c r="AP141" s="109" t="str">
        <f t="shared" si="191"/>
        <v>0秒0</v>
      </c>
      <c r="AQ141" s="110">
        <f t="shared" si="143"/>
        <v>0</v>
      </c>
      <c r="AR141" s="110" t="str">
        <f t="shared" si="144"/>
        <v>0</v>
      </c>
      <c r="AS141" s="110" t="str">
        <f t="shared" si="145"/>
        <v>0</v>
      </c>
      <c r="AT141" s="110" t="str">
        <f t="shared" si="146"/>
        <v>0m</v>
      </c>
      <c r="AU141" s="110" t="str">
        <f t="shared" si="147"/>
        <v>点</v>
      </c>
      <c r="AV141" s="93">
        <f t="shared" si="148"/>
        <v>0</v>
      </c>
      <c r="AW141" s="83" t="str">
        <f t="shared" si="149"/>
        <v/>
      </c>
      <c r="AX141" s="93">
        <f t="shared" si="150"/>
        <v>0</v>
      </c>
      <c r="AY141" s="93">
        <f t="shared" si="192"/>
        <v>0</v>
      </c>
      <c r="AZ141" s="93">
        <f t="shared" si="193"/>
        <v>0</v>
      </c>
      <c r="BA141" s="504"/>
      <c r="BB141" s="504"/>
      <c r="BC141" s="520"/>
      <c r="BD141" s="558"/>
      <c r="BE141" s="84" t="str">
        <f t="shared" si="151"/>
        <v/>
      </c>
      <c r="BF141" s="84" t="str">
        <f t="shared" si="152"/>
        <v/>
      </c>
      <c r="BG141" s="84" t="str">
        <f t="shared" si="153"/>
        <v/>
      </c>
      <c r="BH141" s="124" t="str">
        <f>IF(K141="","",COUNTIF($BG$14:BG141,BG141))</f>
        <v/>
      </c>
      <c r="BI141" s="1" t="str">
        <f t="shared" si="194"/>
        <v/>
      </c>
      <c r="BJ141" s="523"/>
      <c r="BK141" s="523"/>
      <c r="BL141" s="523"/>
      <c r="BM141" s="523"/>
      <c r="BN141" s="523"/>
      <c r="BO141" s="525"/>
      <c r="BP141" s="523"/>
      <c r="BQ141" s="523"/>
      <c r="BT141" s="525"/>
      <c r="BU141" s="523"/>
      <c r="BV141" s="523"/>
      <c r="BW141" s="523"/>
      <c r="BX141" s="523"/>
      <c r="BY141" s="523"/>
      <c r="BZ141" s="523"/>
      <c r="CA141" s="84" t="str">
        <f>IFERROR(IF(VLOOKUP(K141,種目数エラー用!D:E,2,FALSE)=(VLOOKUP(K142,種目数エラー用!D:E,2,FALSE)),1,""),"")</f>
        <v/>
      </c>
    </row>
    <row r="142" spans="1:79" s="1" customFormat="1" ht="18" customHeight="1" thickTop="1" thickBot="1">
      <c r="A142" s="538">
        <v>65</v>
      </c>
      <c r="B142" s="540" t="s">
        <v>1176</v>
      </c>
      <c r="C142" s="542"/>
      <c r="D142" s="544" t="str">
        <f>IF(C142&gt;0,VLOOKUP(C142,女子登録情報!$A$1:$H$2000,3,0),"")</f>
        <v/>
      </c>
      <c r="E142" s="544" t="str">
        <f>IF(C142&gt;0,VLOOKUP(C142,女子登録情報!$A$1:$H$2000,4,0),"")</f>
        <v/>
      </c>
      <c r="F142" s="469" t="str">
        <f>IF(C142&gt;0,VLOOKUP(C142,女子登録情報!$A$1:$H$1688,7,0),"")</f>
        <v/>
      </c>
      <c r="G142" s="335" t="str">
        <f>IF(C142&gt;0,VLOOKUP(C142,女子登録情報!$A$1:$H$2000,8,0),"")</f>
        <v/>
      </c>
      <c r="H142" s="526" t="e">
        <f>IF(G143&gt;0,VLOOKUP(G143,女子登録情報!$M$2:$N$49,2,0),"")</f>
        <v>#N/A</v>
      </c>
      <c r="I142" s="526" t="str">
        <f t="shared" ref="I142" si="257">IF(C142&gt;0,TEXT(C142,"100000000"),"000000000")</f>
        <v>000000000</v>
      </c>
      <c r="J142" s="324" t="s">
        <v>24</v>
      </c>
      <c r="K142" s="323"/>
      <c r="L142" s="284" t="str">
        <f>IF(K142&gt;0,VLOOKUP(K142,女子登録情報!$J$66:$K$86,2,0),"")</f>
        <v/>
      </c>
      <c r="M142" s="324" t="s">
        <v>27</v>
      </c>
      <c r="N142" s="275"/>
      <c r="O142" s="59" t="str">
        <f t="shared" si="188"/>
        <v/>
      </c>
      <c r="P142" s="316" t="str">
        <f t="shared" ref="P142:P205" si="258">IF(OR(K142="",N142=""),"",IF(COUNTIF(K142,"*m*")&gt;0,AP142,IF(COUNTIF(K142,"*種*")&gt;0,AU142,AT142)))</f>
        <v/>
      </c>
      <c r="Q142" s="209"/>
      <c r="R142" s="528"/>
      <c r="S142" s="529"/>
      <c r="T142" s="530"/>
      <c r="U142" s="531"/>
      <c r="V142" s="533"/>
      <c r="W142" s="339"/>
      <c r="X142" s="84">
        <f t="shared" ref="X142:X205" si="259">IF(C142="",0,IF(F142=$D$5,0,1))</f>
        <v>0</v>
      </c>
      <c r="Z142" s="97">
        <f t="shared" ref="Z142:Z205" si="260">IF(AND(C142&lt;2001,C142&gt;0),1,0)</f>
        <v>0</v>
      </c>
      <c r="AA142" s="523" t="str">
        <f>IF(C142="","",C142)</f>
        <v/>
      </c>
      <c r="AB142" s="84" t="str">
        <f t="shared" ref="AB142:AB205" si="261">IF($C142="","",IF(D142="",1,0))</f>
        <v/>
      </c>
      <c r="AC142" s="84" t="str">
        <f t="shared" ref="AC142:AC205" si="262">IF($C142="","",IF(E142="",1,0))</f>
        <v/>
      </c>
      <c r="AD142" s="84" t="str">
        <f t="shared" ref="AD142:AD205" si="263">IF($C142="","",IF(G142="",1,0))</f>
        <v/>
      </c>
      <c r="AE142" s="84" t="str">
        <f t="shared" ref="AE142:AE205" si="264">IF($C142="","",IF(H142="",1,0))</f>
        <v/>
      </c>
      <c r="AF142" s="100">
        <f t="shared" si="189"/>
        <v>0</v>
      </c>
      <c r="AG142" s="100" t="str">
        <f>IF(D142="","",D142)</f>
        <v/>
      </c>
      <c r="AH142" s="84" t="str">
        <f t="shared" ref="AH142:AH205" si="265">IF($AG142="","",IF(K142="","",$AG142&amp;"-"&amp;K142))</f>
        <v/>
      </c>
      <c r="AI142" s="84" t="str">
        <f t="shared" ref="AI142:AI205" si="266">IF(AND(COUNTA(K142,N142,Q142,R142,U142,V142)&gt;0,BQ142=1),1,"")</f>
        <v/>
      </c>
      <c r="AJ142" s="104" t="str">
        <f t="shared" ref="AJ142:AJ205" si="267">IF(K142="","",COUNTIF($AH$12:$AH$313,AH142))</f>
        <v/>
      </c>
      <c r="AK142" s="93">
        <f t="shared" si="190"/>
        <v>0</v>
      </c>
      <c r="AL142" s="93">
        <f>IFERROR(IF(C142="",0,IF(COUNTIF($C$14:C142,C142)&gt;1,1,0)),"")</f>
        <v>0</v>
      </c>
      <c r="AN142" s="93">
        <f t="shared" ref="AN142:AN205" si="268">IF(COUNTIF(K142,"*m*")&gt;0,IF(VALUE(AR142)&gt;59,1,0),0)</f>
        <v>0</v>
      </c>
      <c r="AO142" s="93" t="str">
        <f t="shared" si="156"/>
        <v>00000</v>
      </c>
      <c r="AP142" s="109" t="str">
        <f t="shared" si="191"/>
        <v>0秒0</v>
      </c>
      <c r="AQ142" s="110">
        <f t="shared" ref="AQ142:AQ205" si="269">INT(N142/10000)</f>
        <v>0</v>
      </c>
      <c r="AR142" s="110" t="str">
        <f t="shared" ref="AR142:AR205" si="270">RIGHT(INT(N142/100),2)</f>
        <v>0</v>
      </c>
      <c r="AS142" s="110" t="str">
        <f t="shared" ref="AS142:AS205" si="271">RIGHT(INT(N142/1),2)</f>
        <v>0</v>
      </c>
      <c r="AT142" s="110" t="str">
        <f t="shared" ref="AT142:AT205" si="272">INT(N142/100)&amp;"m"&amp;RIGHT(N142,2)</f>
        <v>0m</v>
      </c>
      <c r="AU142" s="110" t="str">
        <f t="shared" ref="AU142:AU205" si="273">N142&amp;"点"</f>
        <v>点</v>
      </c>
      <c r="AV142" s="93">
        <f t="shared" ref="AV142:AV205" si="274">VALUE(N142)</f>
        <v>0</v>
      </c>
      <c r="AW142" s="83" t="str">
        <f t="shared" ref="AW142:AW205" si="275">IF(COUNTIF(K142,"*m*")=0,"",IF($K142="","",COUNTIF($N142,AW$13)))</f>
        <v/>
      </c>
      <c r="AX142" s="93">
        <f t="shared" ref="AX142:AX205" si="276">IF(Q142="",0,IF(OR(Q142&lt;$AX$12,Q142&gt;$AX$13),1,0))</f>
        <v>0</v>
      </c>
      <c r="AY142" s="93">
        <f t="shared" si="192"/>
        <v>0</v>
      </c>
      <c r="AZ142" s="93">
        <f t="shared" si="193"/>
        <v>0</v>
      </c>
      <c r="BA142" s="503">
        <f>IF(U142="",0,COUNTA($U$14:U143))</f>
        <v>0</v>
      </c>
      <c r="BB142" s="503">
        <f>IF(V142="",0,COUNTA($V$14:V143))</f>
        <v>0</v>
      </c>
      <c r="BC142" s="519" t="e">
        <f>IF(OR($L142="20200",$L143="20200",#REF!="20200"),COUNTIF($L$14:L143,"20200"),0)</f>
        <v>#REF!</v>
      </c>
      <c r="BD142" s="557" t="e">
        <f>IF($BC142=0,0,INDEX($N142:$N143,MATCH("20200",$L142:$L143,0),1))</f>
        <v>#REF!</v>
      </c>
      <c r="BE142" s="84" t="str">
        <f t="shared" ref="BE142:BE205" si="277">IF(K142="","",IF(COUNTIF(K142,"*OP*")&gt;0,1,""))</f>
        <v/>
      </c>
      <c r="BF142" s="84" t="str">
        <f t="shared" ref="BF142:BF205" si="278">IF(K142="","",IF(COUNTIF(K142,"*OP*")&gt;0,"",1))</f>
        <v/>
      </c>
      <c r="BG142" s="84" t="str">
        <f t="shared" ref="BG142:BG205" si="279">IF(K142="","",IF(COUNTIF(K142,"*OP*")&gt;0,"",K142))</f>
        <v/>
      </c>
      <c r="BH142" s="124" t="str">
        <f>IF(K142="","",COUNTIF($BG$14:BG142,BG142))</f>
        <v/>
      </c>
      <c r="BI142" s="1" t="str">
        <f t="shared" si="194"/>
        <v/>
      </c>
      <c r="BJ142" s="523" t="str">
        <f>IF(D142="","",COUNTIF($AG$14:AG142,AG142))</f>
        <v/>
      </c>
      <c r="BK142" s="523">
        <f t="shared" ref="BK142" si="280">IF(BJ142=1,BJ142,0)</f>
        <v>0</v>
      </c>
      <c r="BL142" s="523" t="str">
        <f>IF(D142="","",$BP142)</f>
        <v/>
      </c>
      <c r="BM142" s="523" t="str">
        <f>IF(E142="","",$BP142)</f>
        <v/>
      </c>
      <c r="BN142" s="523" t="str">
        <f>IF(G142="","",$BP142)</f>
        <v/>
      </c>
      <c r="BO142" s="524" t="str">
        <f>IFERROR(IF(H142="","",BP142),"")</f>
        <v/>
      </c>
      <c r="BP142" s="523">
        <v>65</v>
      </c>
      <c r="BQ142" s="523">
        <f>IF(C142&gt;0,"",IF(COUNTIF(BL142:BO143,BP142)=4,"",1))</f>
        <v>1</v>
      </c>
      <c r="BT142" s="524" t="str">
        <f>IF(AG142="","",IF(AND(COUNTA(K142:K143)=0,COUNTA(U142:V143)=0),1,""))</f>
        <v/>
      </c>
      <c r="BU142" s="523">
        <f>IF(AND($AG142="",COUNTA(U142)&gt;0),1,0)</f>
        <v>0</v>
      </c>
      <c r="BV142" s="523">
        <f>IF(AND($AG142="",COUNTA(V142)&gt;0),1,0)</f>
        <v>0</v>
      </c>
      <c r="BW142" s="523" t="str">
        <f>D142&amp;"-"&amp;U142</f>
        <v>-</v>
      </c>
      <c r="BX142" s="523" t="str">
        <f>IF(U142="","",COUNTIF($BW$14:BW142,BW142))</f>
        <v/>
      </c>
      <c r="BY142" s="523" t="str">
        <f>D142&amp;"-"&amp;V142</f>
        <v>-</v>
      </c>
      <c r="BZ142" s="523" t="str">
        <f>IF(V142="","",COUNTIF($BY$14:BY142,BY142))</f>
        <v/>
      </c>
      <c r="CA142" s="84" t="str">
        <f>IFERROR(IF(VLOOKUP(K142,種目数エラー用!D:E,2,FALSE)=(VLOOKUP(K143,種目数エラー用!D:E,2,FALSE)),1,""),"")</f>
        <v/>
      </c>
    </row>
    <row r="143" spans="1:79" s="1" customFormat="1" ht="18" customHeight="1" thickBot="1">
      <c r="A143" s="547"/>
      <c r="B143" s="548"/>
      <c r="C143" s="549"/>
      <c r="D143" s="550"/>
      <c r="E143" s="550"/>
      <c r="F143" s="470"/>
      <c r="G143" s="336" t="str">
        <f>IF(C142&gt;0,VLOOKUP(C142,女子登録情報!$A$1:$H$2000,5,0),"")</f>
        <v/>
      </c>
      <c r="H143" s="527"/>
      <c r="I143" s="546"/>
      <c r="J143" s="336" t="s">
        <v>28</v>
      </c>
      <c r="K143" s="337"/>
      <c r="L143" s="284" t="str">
        <f>IF(K143&gt;0,VLOOKUP(K143,女子登録情報!$J$66:$K$86,2,0),"")</f>
        <v/>
      </c>
      <c r="M143" s="336" t="s">
        <v>29</v>
      </c>
      <c r="N143" s="285"/>
      <c r="O143" s="59" t="str">
        <f t="shared" ref="O143:O185" si="281">IF(L143="","",LEFT(L143,5)&amp;" "&amp;IF(OR(LEFT(L143,3)*1&lt;70,LEFT(L143,3)*1&gt;100),REPT(0,7-LEN(N143)),REPT(0,5-LEN(N143)))&amp;N143)</f>
        <v/>
      </c>
      <c r="P143" s="317" t="str">
        <f t="shared" si="258"/>
        <v/>
      </c>
      <c r="Q143" s="209"/>
      <c r="R143" s="535"/>
      <c r="S143" s="536"/>
      <c r="T143" s="537"/>
      <c r="U143" s="532"/>
      <c r="V143" s="534"/>
      <c r="W143" s="339"/>
      <c r="X143" s="84">
        <f t="shared" si="259"/>
        <v>0</v>
      </c>
      <c r="Z143" s="97">
        <f t="shared" si="260"/>
        <v>0</v>
      </c>
      <c r="AA143" s="523"/>
      <c r="AB143" s="84" t="str">
        <f t="shared" si="261"/>
        <v/>
      </c>
      <c r="AC143" s="84" t="str">
        <f t="shared" si="262"/>
        <v/>
      </c>
      <c r="AD143" s="84" t="str">
        <f t="shared" si="263"/>
        <v/>
      </c>
      <c r="AE143" s="84" t="str">
        <f t="shared" si="264"/>
        <v/>
      </c>
      <c r="AF143" s="100">
        <f t="shared" ref="AF143:AF185" si="282">IF(ISNA(OR(AB143:AE143)),1,SUM(AB143:AE143))</f>
        <v>0</v>
      </c>
      <c r="AG143" s="100" t="str">
        <f t="shared" ref="AG143" si="283">AG142</f>
        <v/>
      </c>
      <c r="AH143" s="84" t="str">
        <f t="shared" si="265"/>
        <v/>
      </c>
      <c r="AI143" s="84" t="str">
        <f t="shared" si="266"/>
        <v/>
      </c>
      <c r="AJ143" s="104" t="str">
        <f t="shared" si="267"/>
        <v/>
      </c>
      <c r="AK143" s="93">
        <f t="shared" ref="AK143:AK185" si="284">IF(MAX(AJ143)&gt;1,1,0)</f>
        <v>0</v>
      </c>
      <c r="AL143" s="93">
        <f>IFERROR(IF(C143="",0,IF(COUNTIF($C$14:C143,C143)&gt;1,1,0)),"")</f>
        <v>0</v>
      </c>
      <c r="AN143" s="93">
        <f t="shared" si="268"/>
        <v>0</v>
      </c>
      <c r="AO143" s="93" t="str">
        <f t="shared" ref="AO143:AO206" si="285">IF(COUNTIF(L143,"*m*")&gt;0,RIGHT(10000000+AV143,7),RIGHT(100000+AV143,5))</f>
        <v>00000</v>
      </c>
      <c r="AP143" s="109" t="str">
        <f t="shared" ref="AP143:AP185" si="286">IF(AQ143=0,AR143&amp;"秒"&amp;AS143,AQ143&amp;"分"&amp;AR143&amp;"秒"&amp;AS143)</f>
        <v>0秒0</v>
      </c>
      <c r="AQ143" s="110">
        <f t="shared" si="269"/>
        <v>0</v>
      </c>
      <c r="AR143" s="110" t="str">
        <f t="shared" si="270"/>
        <v>0</v>
      </c>
      <c r="AS143" s="110" t="str">
        <f t="shared" si="271"/>
        <v>0</v>
      </c>
      <c r="AT143" s="110" t="str">
        <f t="shared" si="272"/>
        <v>0m</v>
      </c>
      <c r="AU143" s="110" t="str">
        <f t="shared" si="273"/>
        <v>点</v>
      </c>
      <c r="AV143" s="93">
        <f t="shared" si="274"/>
        <v>0</v>
      </c>
      <c r="AW143" s="83" t="str">
        <f t="shared" si="275"/>
        <v/>
      </c>
      <c r="AX143" s="93">
        <f t="shared" si="276"/>
        <v>0</v>
      </c>
      <c r="AY143" s="93">
        <f t="shared" ref="AY143:AY185" si="287">IF($N143="",0,IF($Q143="",1,0))</f>
        <v>0</v>
      </c>
      <c r="AZ143" s="93">
        <f t="shared" ref="AZ143:AZ185" si="288">IF($N143="",0,IF($R143="",1,0))</f>
        <v>0</v>
      </c>
      <c r="BA143" s="504"/>
      <c r="BB143" s="504"/>
      <c r="BC143" s="520"/>
      <c r="BD143" s="558"/>
      <c r="BE143" s="84" t="str">
        <f t="shared" si="277"/>
        <v/>
      </c>
      <c r="BF143" s="84" t="str">
        <f t="shared" si="278"/>
        <v/>
      </c>
      <c r="BG143" s="84" t="str">
        <f t="shared" si="279"/>
        <v/>
      </c>
      <c r="BH143" s="124" t="str">
        <f>IF(K143="","",COUNTIF($BG$14:BG143,BG143))</f>
        <v/>
      </c>
      <c r="BI143" s="1" t="str">
        <f t="shared" ref="BI143:BI185" si="289">IFERROR(BF143*BH143,"")</f>
        <v/>
      </c>
      <c r="BJ143" s="523"/>
      <c r="BK143" s="523"/>
      <c r="BL143" s="523"/>
      <c r="BM143" s="523"/>
      <c r="BN143" s="523"/>
      <c r="BO143" s="525"/>
      <c r="BP143" s="523"/>
      <c r="BQ143" s="523"/>
      <c r="BT143" s="525"/>
      <c r="BU143" s="523"/>
      <c r="BV143" s="523"/>
      <c r="BW143" s="523"/>
      <c r="BX143" s="523"/>
      <c r="BY143" s="523"/>
      <c r="BZ143" s="523"/>
      <c r="CA143" s="84" t="str">
        <f>IFERROR(IF(VLOOKUP(K143,種目数エラー用!D:E,2,FALSE)=(VLOOKUP(K144,種目数エラー用!D:E,2,FALSE)),1,""),"")</f>
        <v/>
      </c>
    </row>
    <row r="144" spans="1:79" s="1" customFormat="1" ht="18" customHeight="1" thickTop="1" thickBot="1">
      <c r="A144" s="538">
        <v>66</v>
      </c>
      <c r="B144" s="540" t="s">
        <v>1176</v>
      </c>
      <c r="C144" s="542"/>
      <c r="D144" s="544" t="str">
        <f>IF(C144&gt;0,VLOOKUP(C144,女子登録情報!$A$1:$H$2000,3,0),"")</f>
        <v/>
      </c>
      <c r="E144" s="544" t="str">
        <f>IF(C144&gt;0,VLOOKUP(C144,女子登録情報!$A$1:$H$2000,4,0),"")</f>
        <v/>
      </c>
      <c r="F144" s="469" t="str">
        <f>IF(C144&gt;0,VLOOKUP(C144,女子登録情報!$A$1:$H$1688,7,0),"")</f>
        <v/>
      </c>
      <c r="G144" s="335" t="str">
        <f>IF(C144&gt;0,VLOOKUP(C144,女子登録情報!$A$1:$H$2000,8,0),"")</f>
        <v/>
      </c>
      <c r="H144" s="526" t="e">
        <f>IF(G145&gt;0,VLOOKUP(G145,女子登録情報!$M$2:$N$49,2,0),"")</f>
        <v>#N/A</v>
      </c>
      <c r="I144" s="526" t="str">
        <f t="shared" ref="I144" si="290">IF(C144&gt;0,TEXT(C144,"100000000"),"000000000")</f>
        <v>000000000</v>
      </c>
      <c r="J144" s="324" t="s">
        <v>24</v>
      </c>
      <c r="K144" s="323"/>
      <c r="L144" s="284" t="str">
        <f>IF(K144&gt;0,VLOOKUP(K144,女子登録情報!$J$66:$K$86,2,0),"")</f>
        <v/>
      </c>
      <c r="M144" s="324" t="s">
        <v>27</v>
      </c>
      <c r="N144" s="275"/>
      <c r="O144" s="59" t="str">
        <f t="shared" si="281"/>
        <v/>
      </c>
      <c r="P144" s="316" t="str">
        <f t="shared" si="258"/>
        <v/>
      </c>
      <c r="Q144" s="209"/>
      <c r="R144" s="528"/>
      <c r="S144" s="529"/>
      <c r="T144" s="530"/>
      <c r="U144" s="531"/>
      <c r="V144" s="533"/>
      <c r="W144" s="339"/>
      <c r="X144" s="84">
        <f t="shared" si="259"/>
        <v>0</v>
      </c>
      <c r="Z144" s="97">
        <f t="shared" si="260"/>
        <v>0</v>
      </c>
      <c r="AA144" s="523" t="str">
        <f>IF(C144="","",C144)</f>
        <v/>
      </c>
      <c r="AB144" s="84" t="str">
        <f t="shared" si="261"/>
        <v/>
      </c>
      <c r="AC144" s="84" t="str">
        <f t="shared" si="262"/>
        <v/>
      </c>
      <c r="AD144" s="84" t="str">
        <f t="shared" si="263"/>
        <v/>
      </c>
      <c r="AE144" s="84" t="str">
        <f t="shared" si="264"/>
        <v/>
      </c>
      <c r="AF144" s="100">
        <f t="shared" si="282"/>
        <v>0</v>
      </c>
      <c r="AG144" s="100" t="str">
        <f>IF(D144="","",D144)</f>
        <v/>
      </c>
      <c r="AH144" s="84" t="str">
        <f t="shared" si="265"/>
        <v/>
      </c>
      <c r="AI144" s="84" t="str">
        <f t="shared" si="266"/>
        <v/>
      </c>
      <c r="AJ144" s="104" t="str">
        <f t="shared" si="267"/>
        <v/>
      </c>
      <c r="AK144" s="93">
        <f t="shared" si="284"/>
        <v>0</v>
      </c>
      <c r="AL144" s="93">
        <f>IFERROR(IF(C144="",0,IF(COUNTIF($C$14:C144,C144)&gt;1,1,0)),"")</f>
        <v>0</v>
      </c>
      <c r="AN144" s="93">
        <f t="shared" si="268"/>
        <v>0</v>
      </c>
      <c r="AO144" s="93" t="str">
        <f t="shared" si="285"/>
        <v>00000</v>
      </c>
      <c r="AP144" s="109" t="str">
        <f t="shared" si="286"/>
        <v>0秒0</v>
      </c>
      <c r="AQ144" s="110">
        <f t="shared" si="269"/>
        <v>0</v>
      </c>
      <c r="AR144" s="110" t="str">
        <f t="shared" si="270"/>
        <v>0</v>
      </c>
      <c r="AS144" s="110" t="str">
        <f t="shared" si="271"/>
        <v>0</v>
      </c>
      <c r="AT144" s="110" t="str">
        <f t="shared" si="272"/>
        <v>0m</v>
      </c>
      <c r="AU144" s="110" t="str">
        <f t="shared" si="273"/>
        <v>点</v>
      </c>
      <c r="AV144" s="93">
        <f t="shared" si="274"/>
        <v>0</v>
      </c>
      <c r="AW144" s="83" t="str">
        <f t="shared" si="275"/>
        <v/>
      </c>
      <c r="AX144" s="93">
        <f t="shared" si="276"/>
        <v>0</v>
      </c>
      <c r="AY144" s="93">
        <f t="shared" si="287"/>
        <v>0</v>
      </c>
      <c r="AZ144" s="93">
        <f t="shared" si="288"/>
        <v>0</v>
      </c>
      <c r="BA144" s="503">
        <f>IF(U144="",0,COUNTA($U$14:U145))</f>
        <v>0</v>
      </c>
      <c r="BB144" s="503">
        <f>IF(V144="",0,COUNTA($V$14:V145))</f>
        <v>0</v>
      </c>
      <c r="BC144" s="519" t="e">
        <f>IF(OR($L144="20200",$L145="20200",#REF!="20200"),COUNTIF($L$14:L145,"20200"),0)</f>
        <v>#REF!</v>
      </c>
      <c r="BD144" s="557" t="e">
        <f>IF($BC144=0,0,INDEX($N144:$N145,MATCH("20200",$L144:$L145,0),1))</f>
        <v>#REF!</v>
      </c>
      <c r="BE144" s="84" t="str">
        <f t="shared" si="277"/>
        <v/>
      </c>
      <c r="BF144" s="84" t="str">
        <f t="shared" si="278"/>
        <v/>
      </c>
      <c r="BG144" s="84" t="str">
        <f t="shared" si="279"/>
        <v/>
      </c>
      <c r="BH144" s="124" t="str">
        <f>IF(K144="","",COUNTIF($BG$14:BG144,BG144))</f>
        <v/>
      </c>
      <c r="BI144" s="1" t="str">
        <f t="shared" si="289"/>
        <v/>
      </c>
      <c r="BJ144" s="523" t="str">
        <f>IF(D144="","",COUNTIF($AG$14:AG144,AG144))</f>
        <v/>
      </c>
      <c r="BK144" s="523">
        <f t="shared" ref="BK144" si="291">IF(BJ144=1,BJ144,0)</f>
        <v>0</v>
      </c>
      <c r="BL144" s="523" t="str">
        <f>IF(D144="","",$BP144)</f>
        <v/>
      </c>
      <c r="BM144" s="523" t="str">
        <f>IF(E144="","",$BP144)</f>
        <v/>
      </c>
      <c r="BN144" s="523" t="str">
        <f>IF(G144="","",$BP144)</f>
        <v/>
      </c>
      <c r="BO144" s="524" t="str">
        <f>IFERROR(IF(H144="","",BP144),"")</f>
        <v/>
      </c>
      <c r="BP144" s="523">
        <v>66</v>
      </c>
      <c r="BQ144" s="523">
        <f>IF(C144&gt;0,"",IF(COUNTIF(BL144:BO145,BP144)=4,"",1))</f>
        <v>1</v>
      </c>
      <c r="BT144" s="524" t="str">
        <f>IF(AG144="","",IF(AND(COUNTA(K144:K145)=0,COUNTA(U144:V145)=0),1,""))</f>
        <v/>
      </c>
      <c r="BU144" s="523">
        <f>IF(AND($AG144="",COUNTA(U144)&gt;0),1,0)</f>
        <v>0</v>
      </c>
      <c r="BV144" s="523">
        <f>IF(AND($AG144="",COUNTA(V144)&gt;0),1,0)</f>
        <v>0</v>
      </c>
      <c r="BW144" s="523" t="str">
        <f>D144&amp;"-"&amp;U144</f>
        <v>-</v>
      </c>
      <c r="BX144" s="523" t="str">
        <f>IF(U144="","",COUNTIF($BW$14:BW144,BW144))</f>
        <v/>
      </c>
      <c r="BY144" s="523" t="str">
        <f>D144&amp;"-"&amp;V144</f>
        <v>-</v>
      </c>
      <c r="BZ144" s="523" t="str">
        <f>IF(V144="","",COUNTIF($BY$14:BY144,BY144))</f>
        <v/>
      </c>
      <c r="CA144" s="84" t="str">
        <f>IFERROR(IF(VLOOKUP(K144,種目数エラー用!D:E,2,FALSE)=(VLOOKUP(K145,種目数エラー用!D:E,2,FALSE)),1,""),"")</f>
        <v/>
      </c>
    </row>
    <row r="145" spans="1:79" s="1" customFormat="1" ht="18" customHeight="1" thickBot="1">
      <c r="A145" s="547"/>
      <c r="B145" s="548"/>
      <c r="C145" s="549"/>
      <c r="D145" s="550"/>
      <c r="E145" s="550"/>
      <c r="F145" s="470"/>
      <c r="G145" s="336" t="str">
        <f>IF(C144&gt;0,VLOOKUP(C144,女子登録情報!$A$1:$H$2000,5,0),"")</f>
        <v/>
      </c>
      <c r="H145" s="527"/>
      <c r="I145" s="546"/>
      <c r="J145" s="336" t="s">
        <v>28</v>
      </c>
      <c r="K145" s="337"/>
      <c r="L145" s="284" t="str">
        <f>IF(K145&gt;0,VLOOKUP(K145,女子登録情報!$J$66:$K$86,2,0),"")</f>
        <v/>
      </c>
      <c r="M145" s="336" t="s">
        <v>29</v>
      </c>
      <c r="N145" s="285"/>
      <c r="O145" s="59" t="str">
        <f t="shared" si="281"/>
        <v/>
      </c>
      <c r="P145" s="317" t="str">
        <f t="shared" si="258"/>
        <v/>
      </c>
      <c r="Q145" s="209"/>
      <c r="R145" s="535"/>
      <c r="S145" s="536"/>
      <c r="T145" s="537"/>
      <c r="U145" s="532"/>
      <c r="V145" s="534"/>
      <c r="W145" s="339"/>
      <c r="X145" s="84">
        <f t="shared" si="259"/>
        <v>0</v>
      </c>
      <c r="Z145" s="97">
        <f t="shared" si="260"/>
        <v>0</v>
      </c>
      <c r="AA145" s="523"/>
      <c r="AB145" s="84" t="str">
        <f t="shared" si="261"/>
        <v/>
      </c>
      <c r="AC145" s="84" t="str">
        <f t="shared" si="262"/>
        <v/>
      </c>
      <c r="AD145" s="84" t="str">
        <f t="shared" si="263"/>
        <v/>
      </c>
      <c r="AE145" s="84" t="str">
        <f t="shared" si="264"/>
        <v/>
      </c>
      <c r="AF145" s="100">
        <f t="shared" si="282"/>
        <v>0</v>
      </c>
      <c r="AG145" s="100" t="str">
        <f t="shared" ref="AG145" si="292">AG144</f>
        <v/>
      </c>
      <c r="AH145" s="84" t="str">
        <f t="shared" si="265"/>
        <v/>
      </c>
      <c r="AI145" s="84" t="str">
        <f t="shared" si="266"/>
        <v/>
      </c>
      <c r="AJ145" s="104" t="str">
        <f t="shared" si="267"/>
        <v/>
      </c>
      <c r="AK145" s="93">
        <f t="shared" si="284"/>
        <v>0</v>
      </c>
      <c r="AL145" s="93">
        <f>IFERROR(IF(C145="",0,IF(COUNTIF($C$14:C145,C145)&gt;1,1,0)),"")</f>
        <v>0</v>
      </c>
      <c r="AN145" s="93">
        <f t="shared" si="268"/>
        <v>0</v>
      </c>
      <c r="AO145" s="93" t="str">
        <f t="shared" si="285"/>
        <v>00000</v>
      </c>
      <c r="AP145" s="109" t="str">
        <f t="shared" si="286"/>
        <v>0秒0</v>
      </c>
      <c r="AQ145" s="110">
        <f t="shared" si="269"/>
        <v>0</v>
      </c>
      <c r="AR145" s="110" t="str">
        <f t="shared" si="270"/>
        <v>0</v>
      </c>
      <c r="AS145" s="110" t="str">
        <f t="shared" si="271"/>
        <v>0</v>
      </c>
      <c r="AT145" s="110" t="str">
        <f t="shared" si="272"/>
        <v>0m</v>
      </c>
      <c r="AU145" s="110" t="str">
        <f t="shared" si="273"/>
        <v>点</v>
      </c>
      <c r="AV145" s="93">
        <f t="shared" si="274"/>
        <v>0</v>
      </c>
      <c r="AW145" s="83" t="str">
        <f t="shared" si="275"/>
        <v/>
      </c>
      <c r="AX145" s="93">
        <f t="shared" si="276"/>
        <v>0</v>
      </c>
      <c r="AY145" s="93">
        <f t="shared" si="287"/>
        <v>0</v>
      </c>
      <c r="AZ145" s="93">
        <f t="shared" si="288"/>
        <v>0</v>
      </c>
      <c r="BA145" s="504"/>
      <c r="BB145" s="504"/>
      <c r="BC145" s="520"/>
      <c r="BD145" s="558"/>
      <c r="BE145" s="84" t="str">
        <f t="shared" si="277"/>
        <v/>
      </c>
      <c r="BF145" s="84" t="str">
        <f t="shared" si="278"/>
        <v/>
      </c>
      <c r="BG145" s="84" t="str">
        <f t="shared" si="279"/>
        <v/>
      </c>
      <c r="BH145" s="124" t="str">
        <f>IF(K145="","",COUNTIF($BG$14:BG145,BG145))</f>
        <v/>
      </c>
      <c r="BI145" s="1" t="str">
        <f t="shared" si="289"/>
        <v/>
      </c>
      <c r="BJ145" s="523"/>
      <c r="BK145" s="523"/>
      <c r="BL145" s="523"/>
      <c r="BM145" s="523"/>
      <c r="BN145" s="523"/>
      <c r="BO145" s="525"/>
      <c r="BP145" s="523"/>
      <c r="BQ145" s="523"/>
      <c r="BT145" s="525"/>
      <c r="BU145" s="523"/>
      <c r="BV145" s="523"/>
      <c r="BW145" s="523"/>
      <c r="BX145" s="523"/>
      <c r="BY145" s="523"/>
      <c r="BZ145" s="523"/>
      <c r="CA145" s="84" t="str">
        <f>IFERROR(IF(VLOOKUP(K145,種目数エラー用!D:E,2,FALSE)=(VLOOKUP(K146,種目数エラー用!D:E,2,FALSE)),1,""),"")</f>
        <v/>
      </c>
    </row>
    <row r="146" spans="1:79" s="1" customFormat="1" ht="18" customHeight="1" thickTop="1" thickBot="1">
      <c r="A146" s="538">
        <v>67</v>
      </c>
      <c r="B146" s="540" t="s">
        <v>1176</v>
      </c>
      <c r="C146" s="542"/>
      <c r="D146" s="544" t="str">
        <f>IF(C146&gt;0,VLOOKUP(C146,女子登録情報!$A$1:$H$2000,3,0),"")</f>
        <v/>
      </c>
      <c r="E146" s="544" t="str">
        <f>IF(C146&gt;0,VLOOKUP(C146,女子登録情報!$A$1:$H$2000,4,0),"")</f>
        <v/>
      </c>
      <c r="F146" s="469" t="str">
        <f>IF(C146&gt;0,VLOOKUP(C146,女子登録情報!$A$1:$H$1688,7,0),"")</f>
        <v/>
      </c>
      <c r="G146" s="335" t="str">
        <f>IF(C146&gt;0,VLOOKUP(C146,女子登録情報!$A$1:$H$2000,8,0),"")</f>
        <v/>
      </c>
      <c r="H146" s="526" t="e">
        <f>IF(G147&gt;0,VLOOKUP(G147,女子登録情報!$M$2:$N$49,2,0),"")</f>
        <v>#N/A</v>
      </c>
      <c r="I146" s="526" t="str">
        <f t="shared" ref="I146" si="293">IF(C146&gt;0,TEXT(C146,"100000000"),"000000000")</f>
        <v>000000000</v>
      </c>
      <c r="J146" s="324" t="s">
        <v>24</v>
      </c>
      <c r="K146" s="323"/>
      <c r="L146" s="284" t="str">
        <f>IF(K146&gt;0,VLOOKUP(K146,女子登録情報!$J$66:$K$86,2,0),"")</f>
        <v/>
      </c>
      <c r="M146" s="324" t="s">
        <v>27</v>
      </c>
      <c r="N146" s="275"/>
      <c r="O146" s="59" t="str">
        <f t="shared" si="281"/>
        <v/>
      </c>
      <c r="P146" s="316" t="str">
        <f t="shared" si="258"/>
        <v/>
      </c>
      <c r="Q146" s="209"/>
      <c r="R146" s="528"/>
      <c r="S146" s="529"/>
      <c r="T146" s="530"/>
      <c r="U146" s="531"/>
      <c r="V146" s="533"/>
      <c r="W146" s="339"/>
      <c r="X146" s="84">
        <f t="shared" si="259"/>
        <v>0</v>
      </c>
      <c r="Z146" s="97">
        <f t="shared" si="260"/>
        <v>0</v>
      </c>
      <c r="AA146" s="523" t="str">
        <f>IF(C146="","",C146)</f>
        <v/>
      </c>
      <c r="AB146" s="84" t="str">
        <f t="shared" si="261"/>
        <v/>
      </c>
      <c r="AC146" s="84" t="str">
        <f t="shared" si="262"/>
        <v/>
      </c>
      <c r="AD146" s="84" t="str">
        <f t="shared" si="263"/>
        <v/>
      </c>
      <c r="AE146" s="84" t="str">
        <f t="shared" si="264"/>
        <v/>
      </c>
      <c r="AF146" s="100">
        <f t="shared" si="282"/>
        <v>0</v>
      </c>
      <c r="AG146" s="100" t="str">
        <f>IF(D146="","",D146)</f>
        <v/>
      </c>
      <c r="AH146" s="84" t="str">
        <f t="shared" si="265"/>
        <v/>
      </c>
      <c r="AI146" s="84" t="str">
        <f t="shared" si="266"/>
        <v/>
      </c>
      <c r="AJ146" s="104" t="str">
        <f t="shared" si="267"/>
        <v/>
      </c>
      <c r="AK146" s="93">
        <f t="shared" si="284"/>
        <v>0</v>
      </c>
      <c r="AL146" s="93">
        <f>IFERROR(IF(C146="",0,IF(COUNTIF($C$14:C146,C146)&gt;1,1,0)),"")</f>
        <v>0</v>
      </c>
      <c r="AN146" s="93">
        <f t="shared" si="268"/>
        <v>0</v>
      </c>
      <c r="AO146" s="93" t="str">
        <f t="shared" si="285"/>
        <v>00000</v>
      </c>
      <c r="AP146" s="109" t="str">
        <f t="shared" si="286"/>
        <v>0秒0</v>
      </c>
      <c r="AQ146" s="110">
        <f t="shared" si="269"/>
        <v>0</v>
      </c>
      <c r="AR146" s="110" t="str">
        <f t="shared" si="270"/>
        <v>0</v>
      </c>
      <c r="AS146" s="110" t="str">
        <f t="shared" si="271"/>
        <v>0</v>
      </c>
      <c r="AT146" s="110" t="str">
        <f t="shared" si="272"/>
        <v>0m</v>
      </c>
      <c r="AU146" s="110" t="str">
        <f t="shared" si="273"/>
        <v>点</v>
      </c>
      <c r="AV146" s="93">
        <f t="shared" si="274"/>
        <v>0</v>
      </c>
      <c r="AW146" s="83" t="str">
        <f t="shared" si="275"/>
        <v/>
      </c>
      <c r="AX146" s="93">
        <f t="shared" si="276"/>
        <v>0</v>
      </c>
      <c r="AY146" s="93">
        <f t="shared" si="287"/>
        <v>0</v>
      </c>
      <c r="AZ146" s="93">
        <f t="shared" si="288"/>
        <v>0</v>
      </c>
      <c r="BA146" s="503">
        <f>IF(U146="",0,COUNTA($U$14:U147))</f>
        <v>0</v>
      </c>
      <c r="BB146" s="503">
        <f>IF(V146="",0,COUNTA($V$14:V147))</f>
        <v>0</v>
      </c>
      <c r="BC146" s="519" t="e">
        <f>IF(OR($L146="20200",$L147="20200",#REF!="20200"),COUNTIF($L$14:L147,"20200"),0)</f>
        <v>#REF!</v>
      </c>
      <c r="BD146" s="557" t="e">
        <f>IF($BC146=0,0,INDEX($N146:$N147,MATCH("20200",$L146:$L147,0),1))</f>
        <v>#REF!</v>
      </c>
      <c r="BE146" s="84" t="str">
        <f t="shared" si="277"/>
        <v/>
      </c>
      <c r="BF146" s="84" t="str">
        <f t="shared" si="278"/>
        <v/>
      </c>
      <c r="BG146" s="84" t="str">
        <f t="shared" si="279"/>
        <v/>
      </c>
      <c r="BH146" s="124" t="str">
        <f>IF(K146="","",COUNTIF($BG$14:BG146,BG146))</f>
        <v/>
      </c>
      <c r="BI146" s="1" t="str">
        <f t="shared" si="289"/>
        <v/>
      </c>
      <c r="BJ146" s="523" t="str">
        <f>IF(D146="","",COUNTIF($AG$14:AG146,AG146))</f>
        <v/>
      </c>
      <c r="BK146" s="523">
        <f t="shared" ref="BK146" si="294">IF(BJ146=1,BJ146,0)</f>
        <v>0</v>
      </c>
      <c r="BL146" s="523" t="str">
        <f>IF(D146="","",$BP146)</f>
        <v/>
      </c>
      <c r="BM146" s="523" t="str">
        <f>IF(E146="","",$BP146)</f>
        <v/>
      </c>
      <c r="BN146" s="523" t="str">
        <f>IF(G146="","",$BP146)</f>
        <v/>
      </c>
      <c r="BO146" s="524" t="str">
        <f>IFERROR(IF(H146="","",BP146),"")</f>
        <v/>
      </c>
      <c r="BP146" s="523">
        <v>67</v>
      </c>
      <c r="BQ146" s="523">
        <f>IF(C146&gt;0,"",IF(COUNTIF(BL146:BO147,BP146)=4,"",1))</f>
        <v>1</v>
      </c>
      <c r="BT146" s="524" t="str">
        <f>IF(AG146="","",IF(AND(COUNTA(K146:K147)=0,COUNTA(U146:V147)=0),1,""))</f>
        <v/>
      </c>
      <c r="BU146" s="523">
        <f>IF(AND($AG146="",COUNTA(U146)&gt;0),1,0)</f>
        <v>0</v>
      </c>
      <c r="BV146" s="523">
        <f>IF(AND($AG146="",COUNTA(V146)&gt;0),1,0)</f>
        <v>0</v>
      </c>
      <c r="BW146" s="523" t="str">
        <f>D146&amp;"-"&amp;U146</f>
        <v>-</v>
      </c>
      <c r="BX146" s="523" t="str">
        <f>IF(U146="","",COUNTIF($BW$14:BW146,BW146))</f>
        <v/>
      </c>
      <c r="BY146" s="523" t="str">
        <f>D146&amp;"-"&amp;V146</f>
        <v>-</v>
      </c>
      <c r="BZ146" s="523" t="str">
        <f>IF(V146="","",COUNTIF($BY$14:BY146,BY146))</f>
        <v/>
      </c>
      <c r="CA146" s="84" t="str">
        <f>IFERROR(IF(VLOOKUP(K146,種目数エラー用!D:E,2,FALSE)=(VLOOKUP(K147,種目数エラー用!D:E,2,FALSE)),1,""),"")</f>
        <v/>
      </c>
    </row>
    <row r="147" spans="1:79" s="1" customFormat="1" ht="18" customHeight="1" thickBot="1">
      <c r="A147" s="547"/>
      <c r="B147" s="548"/>
      <c r="C147" s="549"/>
      <c r="D147" s="550"/>
      <c r="E147" s="550"/>
      <c r="F147" s="470"/>
      <c r="G147" s="336" t="str">
        <f>IF(C146&gt;0,VLOOKUP(C146,女子登録情報!$A$1:$H$2000,5,0),"")</f>
        <v/>
      </c>
      <c r="H147" s="527"/>
      <c r="I147" s="546"/>
      <c r="J147" s="336" t="s">
        <v>28</v>
      </c>
      <c r="K147" s="337"/>
      <c r="L147" s="284" t="str">
        <f>IF(K147&gt;0,VLOOKUP(K147,女子登録情報!$J$66:$K$86,2,0),"")</f>
        <v/>
      </c>
      <c r="M147" s="336" t="s">
        <v>29</v>
      </c>
      <c r="N147" s="285"/>
      <c r="O147" s="59" t="str">
        <f t="shared" si="281"/>
        <v/>
      </c>
      <c r="P147" s="317" t="str">
        <f t="shared" si="258"/>
        <v/>
      </c>
      <c r="Q147" s="209"/>
      <c r="R147" s="535"/>
      <c r="S147" s="536"/>
      <c r="T147" s="537"/>
      <c r="U147" s="532"/>
      <c r="V147" s="534"/>
      <c r="W147" s="339"/>
      <c r="X147" s="84">
        <f t="shared" si="259"/>
        <v>0</v>
      </c>
      <c r="Z147" s="97">
        <f t="shared" si="260"/>
        <v>0</v>
      </c>
      <c r="AA147" s="523"/>
      <c r="AB147" s="84" t="str">
        <f t="shared" si="261"/>
        <v/>
      </c>
      <c r="AC147" s="84" t="str">
        <f t="shared" si="262"/>
        <v/>
      </c>
      <c r="AD147" s="84" t="str">
        <f t="shared" si="263"/>
        <v/>
      </c>
      <c r="AE147" s="84" t="str">
        <f t="shared" si="264"/>
        <v/>
      </c>
      <c r="AF147" s="100">
        <f t="shared" si="282"/>
        <v>0</v>
      </c>
      <c r="AG147" s="100" t="str">
        <f t="shared" ref="AG147" si="295">AG146</f>
        <v/>
      </c>
      <c r="AH147" s="84" t="str">
        <f t="shared" si="265"/>
        <v/>
      </c>
      <c r="AI147" s="84" t="str">
        <f t="shared" si="266"/>
        <v/>
      </c>
      <c r="AJ147" s="104" t="str">
        <f t="shared" si="267"/>
        <v/>
      </c>
      <c r="AK147" s="93">
        <f t="shared" si="284"/>
        <v>0</v>
      </c>
      <c r="AL147" s="93">
        <f>IFERROR(IF(C147="",0,IF(COUNTIF($C$14:C147,C147)&gt;1,1,0)),"")</f>
        <v>0</v>
      </c>
      <c r="AN147" s="93">
        <f t="shared" si="268"/>
        <v>0</v>
      </c>
      <c r="AO147" s="93" t="str">
        <f t="shared" si="285"/>
        <v>00000</v>
      </c>
      <c r="AP147" s="109" t="str">
        <f t="shared" si="286"/>
        <v>0秒0</v>
      </c>
      <c r="AQ147" s="110">
        <f t="shared" si="269"/>
        <v>0</v>
      </c>
      <c r="AR147" s="110" t="str">
        <f t="shared" si="270"/>
        <v>0</v>
      </c>
      <c r="AS147" s="110" t="str">
        <f t="shared" si="271"/>
        <v>0</v>
      </c>
      <c r="AT147" s="110" t="str">
        <f t="shared" si="272"/>
        <v>0m</v>
      </c>
      <c r="AU147" s="110" t="str">
        <f t="shared" si="273"/>
        <v>点</v>
      </c>
      <c r="AV147" s="93">
        <f t="shared" si="274"/>
        <v>0</v>
      </c>
      <c r="AW147" s="83" t="str">
        <f t="shared" si="275"/>
        <v/>
      </c>
      <c r="AX147" s="93">
        <f t="shared" si="276"/>
        <v>0</v>
      </c>
      <c r="AY147" s="93">
        <f t="shared" si="287"/>
        <v>0</v>
      </c>
      <c r="AZ147" s="93">
        <f t="shared" si="288"/>
        <v>0</v>
      </c>
      <c r="BA147" s="504"/>
      <c r="BB147" s="504"/>
      <c r="BC147" s="520"/>
      <c r="BD147" s="558"/>
      <c r="BE147" s="84" t="str">
        <f t="shared" si="277"/>
        <v/>
      </c>
      <c r="BF147" s="84" t="str">
        <f t="shared" si="278"/>
        <v/>
      </c>
      <c r="BG147" s="84" t="str">
        <f t="shared" si="279"/>
        <v/>
      </c>
      <c r="BH147" s="124" t="str">
        <f>IF(K147="","",COUNTIF($BG$14:BG147,BG147))</f>
        <v/>
      </c>
      <c r="BI147" s="1" t="str">
        <f t="shared" si="289"/>
        <v/>
      </c>
      <c r="BJ147" s="523"/>
      <c r="BK147" s="523"/>
      <c r="BL147" s="523"/>
      <c r="BM147" s="523"/>
      <c r="BN147" s="523"/>
      <c r="BO147" s="525"/>
      <c r="BP147" s="523"/>
      <c r="BQ147" s="523"/>
      <c r="BT147" s="525"/>
      <c r="BU147" s="523"/>
      <c r="BV147" s="523"/>
      <c r="BW147" s="523"/>
      <c r="BX147" s="523"/>
      <c r="BY147" s="523"/>
      <c r="BZ147" s="523"/>
      <c r="CA147" s="84" t="str">
        <f>IFERROR(IF(VLOOKUP(K147,種目数エラー用!D:E,2,FALSE)=(VLOOKUP(K148,種目数エラー用!D:E,2,FALSE)),1,""),"")</f>
        <v/>
      </c>
    </row>
    <row r="148" spans="1:79" s="1" customFormat="1" ht="18" customHeight="1" thickTop="1" thickBot="1">
      <c r="A148" s="538">
        <v>68</v>
      </c>
      <c r="B148" s="540" t="s">
        <v>1176</v>
      </c>
      <c r="C148" s="542"/>
      <c r="D148" s="544" t="str">
        <f>IF(C148&gt;0,VLOOKUP(C148,女子登録情報!$A$1:$H$2000,3,0),"")</f>
        <v/>
      </c>
      <c r="E148" s="544" t="str">
        <f>IF(C148&gt;0,VLOOKUP(C148,女子登録情報!$A$1:$H$2000,4,0),"")</f>
        <v/>
      </c>
      <c r="F148" s="469" t="str">
        <f>IF(C148&gt;0,VLOOKUP(C148,女子登録情報!$A$1:$H$1688,7,0),"")</f>
        <v/>
      </c>
      <c r="G148" s="335" t="str">
        <f>IF(C148&gt;0,VLOOKUP(C148,女子登録情報!$A$1:$H$2000,8,0),"")</f>
        <v/>
      </c>
      <c r="H148" s="526" t="e">
        <f>IF(G149&gt;0,VLOOKUP(G149,女子登録情報!$M$2:$N$49,2,0),"")</f>
        <v>#N/A</v>
      </c>
      <c r="I148" s="526" t="str">
        <f t="shared" ref="I148" si="296">IF(C148&gt;0,TEXT(C148,"100000000"),"000000000")</f>
        <v>000000000</v>
      </c>
      <c r="J148" s="324" t="s">
        <v>24</v>
      </c>
      <c r="K148" s="323"/>
      <c r="L148" s="284" t="str">
        <f>IF(K148&gt;0,VLOOKUP(K148,女子登録情報!$J$66:$K$86,2,0),"")</f>
        <v/>
      </c>
      <c r="M148" s="324" t="s">
        <v>27</v>
      </c>
      <c r="N148" s="275"/>
      <c r="O148" s="59" t="str">
        <f t="shared" si="281"/>
        <v/>
      </c>
      <c r="P148" s="316" t="str">
        <f t="shared" si="258"/>
        <v/>
      </c>
      <c r="Q148" s="209"/>
      <c r="R148" s="528"/>
      <c r="S148" s="529"/>
      <c r="T148" s="530"/>
      <c r="U148" s="531"/>
      <c r="V148" s="533"/>
      <c r="W148" s="339"/>
      <c r="X148" s="84">
        <f t="shared" si="259"/>
        <v>0</v>
      </c>
      <c r="Z148" s="97">
        <f t="shared" si="260"/>
        <v>0</v>
      </c>
      <c r="AA148" s="523" t="str">
        <f>IF(C148="","",C148)</f>
        <v/>
      </c>
      <c r="AB148" s="84" t="str">
        <f t="shared" si="261"/>
        <v/>
      </c>
      <c r="AC148" s="84" t="str">
        <f t="shared" si="262"/>
        <v/>
      </c>
      <c r="AD148" s="84" t="str">
        <f t="shared" si="263"/>
        <v/>
      </c>
      <c r="AE148" s="84" t="str">
        <f t="shared" si="264"/>
        <v/>
      </c>
      <c r="AF148" s="100">
        <f t="shared" si="282"/>
        <v>0</v>
      </c>
      <c r="AG148" s="100" t="str">
        <f>IF(D148="","",D148)</f>
        <v/>
      </c>
      <c r="AH148" s="84" t="str">
        <f t="shared" si="265"/>
        <v/>
      </c>
      <c r="AI148" s="84" t="str">
        <f t="shared" si="266"/>
        <v/>
      </c>
      <c r="AJ148" s="104" t="str">
        <f t="shared" si="267"/>
        <v/>
      </c>
      <c r="AK148" s="93">
        <f t="shared" si="284"/>
        <v>0</v>
      </c>
      <c r="AL148" s="93">
        <f>IFERROR(IF(C148="",0,IF(COUNTIF($C$14:C148,C148)&gt;1,1,0)),"")</f>
        <v>0</v>
      </c>
      <c r="AN148" s="93">
        <f t="shared" si="268"/>
        <v>0</v>
      </c>
      <c r="AO148" s="93" t="str">
        <f t="shared" si="285"/>
        <v>00000</v>
      </c>
      <c r="AP148" s="109" t="str">
        <f t="shared" si="286"/>
        <v>0秒0</v>
      </c>
      <c r="AQ148" s="110">
        <f t="shared" si="269"/>
        <v>0</v>
      </c>
      <c r="AR148" s="110" t="str">
        <f t="shared" si="270"/>
        <v>0</v>
      </c>
      <c r="AS148" s="110" t="str">
        <f t="shared" si="271"/>
        <v>0</v>
      </c>
      <c r="AT148" s="110" t="str">
        <f t="shared" si="272"/>
        <v>0m</v>
      </c>
      <c r="AU148" s="110" t="str">
        <f t="shared" si="273"/>
        <v>点</v>
      </c>
      <c r="AV148" s="93">
        <f t="shared" si="274"/>
        <v>0</v>
      </c>
      <c r="AW148" s="83" t="str">
        <f t="shared" si="275"/>
        <v/>
      </c>
      <c r="AX148" s="93">
        <f t="shared" si="276"/>
        <v>0</v>
      </c>
      <c r="AY148" s="93">
        <f t="shared" si="287"/>
        <v>0</v>
      </c>
      <c r="AZ148" s="93">
        <f t="shared" si="288"/>
        <v>0</v>
      </c>
      <c r="BA148" s="503">
        <f>IF(U148="",0,COUNTA($U$14:U149))</f>
        <v>0</v>
      </c>
      <c r="BB148" s="503">
        <f>IF(V148="",0,COUNTA($V$14:V149))</f>
        <v>0</v>
      </c>
      <c r="BC148" s="519" t="e">
        <f>IF(OR($L148="20200",$L149="20200",#REF!="20200"),COUNTIF($L$14:L149,"20200"),0)</f>
        <v>#REF!</v>
      </c>
      <c r="BD148" s="557" t="e">
        <f>IF($BC148=0,0,INDEX($N148:$N149,MATCH("20200",$L148:$L149,0),1))</f>
        <v>#REF!</v>
      </c>
      <c r="BE148" s="84" t="str">
        <f t="shared" si="277"/>
        <v/>
      </c>
      <c r="BF148" s="84" t="str">
        <f t="shared" si="278"/>
        <v/>
      </c>
      <c r="BG148" s="84" t="str">
        <f t="shared" si="279"/>
        <v/>
      </c>
      <c r="BH148" s="124" t="str">
        <f>IF(K148="","",COUNTIF($BG$14:BG148,BG148))</f>
        <v/>
      </c>
      <c r="BI148" s="1" t="str">
        <f t="shared" si="289"/>
        <v/>
      </c>
      <c r="BJ148" s="523" t="str">
        <f>IF(D148="","",COUNTIF($AG$14:AG148,AG148))</f>
        <v/>
      </c>
      <c r="BK148" s="523">
        <f t="shared" ref="BK148" si="297">IF(BJ148=1,BJ148,0)</f>
        <v>0</v>
      </c>
      <c r="BL148" s="523" t="str">
        <f>IF(D148="","",$BP148)</f>
        <v/>
      </c>
      <c r="BM148" s="523" t="str">
        <f>IF(E148="","",$BP148)</f>
        <v/>
      </c>
      <c r="BN148" s="523" t="str">
        <f>IF(G148="","",$BP148)</f>
        <v/>
      </c>
      <c r="BO148" s="524" t="str">
        <f>IFERROR(IF(H148="","",BP148),"")</f>
        <v/>
      </c>
      <c r="BP148" s="523">
        <v>68</v>
      </c>
      <c r="BQ148" s="523">
        <f>IF(C148&gt;0,"",IF(COUNTIF(BL148:BO149,BP148)=4,"",1))</f>
        <v>1</v>
      </c>
      <c r="BT148" s="524" t="str">
        <f>IF(AG148="","",IF(AND(COUNTA(K148:K149)=0,COUNTA(U148:V149)=0),1,""))</f>
        <v/>
      </c>
      <c r="BU148" s="523">
        <f>IF(AND($AG148="",COUNTA(U148)&gt;0),1,0)</f>
        <v>0</v>
      </c>
      <c r="BV148" s="523">
        <f>IF(AND($AG148="",COUNTA(V148)&gt;0),1,0)</f>
        <v>0</v>
      </c>
      <c r="BW148" s="523" t="str">
        <f>D148&amp;"-"&amp;U148</f>
        <v>-</v>
      </c>
      <c r="BX148" s="523" t="str">
        <f>IF(U148="","",COUNTIF($BW$14:BW148,BW148))</f>
        <v/>
      </c>
      <c r="BY148" s="523" t="str">
        <f>D148&amp;"-"&amp;V148</f>
        <v>-</v>
      </c>
      <c r="BZ148" s="523" t="str">
        <f>IF(V148="","",COUNTIF($BY$14:BY148,BY148))</f>
        <v/>
      </c>
      <c r="CA148" s="84" t="str">
        <f>IFERROR(IF(VLOOKUP(K148,種目数エラー用!D:E,2,FALSE)=(VLOOKUP(K149,種目数エラー用!D:E,2,FALSE)),1,""),"")</f>
        <v/>
      </c>
    </row>
    <row r="149" spans="1:79" s="1" customFormat="1" ht="18" customHeight="1" thickBot="1">
      <c r="A149" s="547"/>
      <c r="B149" s="548"/>
      <c r="C149" s="549"/>
      <c r="D149" s="550"/>
      <c r="E149" s="550"/>
      <c r="F149" s="470"/>
      <c r="G149" s="336" t="str">
        <f>IF(C148&gt;0,VLOOKUP(C148,女子登録情報!$A$1:$H$2000,5,0),"")</f>
        <v/>
      </c>
      <c r="H149" s="527"/>
      <c r="I149" s="546"/>
      <c r="J149" s="336" t="s">
        <v>28</v>
      </c>
      <c r="K149" s="337"/>
      <c r="L149" s="284" t="str">
        <f>IF(K149&gt;0,VLOOKUP(K149,女子登録情報!$J$66:$K$86,2,0),"")</f>
        <v/>
      </c>
      <c r="M149" s="336" t="s">
        <v>29</v>
      </c>
      <c r="N149" s="285"/>
      <c r="O149" s="59" t="str">
        <f t="shared" si="281"/>
        <v/>
      </c>
      <c r="P149" s="317" t="str">
        <f t="shared" si="258"/>
        <v/>
      </c>
      <c r="Q149" s="209"/>
      <c r="R149" s="535"/>
      <c r="S149" s="536"/>
      <c r="T149" s="537"/>
      <c r="U149" s="532"/>
      <c r="V149" s="534"/>
      <c r="W149" s="339"/>
      <c r="X149" s="84">
        <f t="shared" si="259"/>
        <v>0</v>
      </c>
      <c r="Z149" s="97">
        <f t="shared" si="260"/>
        <v>0</v>
      </c>
      <c r="AA149" s="523"/>
      <c r="AB149" s="84" t="str">
        <f t="shared" si="261"/>
        <v/>
      </c>
      <c r="AC149" s="84" t="str">
        <f t="shared" si="262"/>
        <v/>
      </c>
      <c r="AD149" s="84" t="str">
        <f t="shared" si="263"/>
        <v/>
      </c>
      <c r="AE149" s="84" t="str">
        <f t="shared" si="264"/>
        <v/>
      </c>
      <c r="AF149" s="100">
        <f t="shared" si="282"/>
        <v>0</v>
      </c>
      <c r="AG149" s="100" t="str">
        <f t="shared" ref="AG149" si="298">AG148</f>
        <v/>
      </c>
      <c r="AH149" s="84" t="str">
        <f t="shared" si="265"/>
        <v/>
      </c>
      <c r="AI149" s="84" t="str">
        <f t="shared" si="266"/>
        <v/>
      </c>
      <c r="AJ149" s="104" t="str">
        <f t="shared" si="267"/>
        <v/>
      </c>
      <c r="AK149" s="93">
        <f t="shared" si="284"/>
        <v>0</v>
      </c>
      <c r="AL149" s="93">
        <f>IFERROR(IF(C149="",0,IF(COUNTIF($C$14:C149,C149)&gt;1,1,0)),"")</f>
        <v>0</v>
      </c>
      <c r="AN149" s="93">
        <f t="shared" si="268"/>
        <v>0</v>
      </c>
      <c r="AO149" s="93" t="str">
        <f t="shared" si="285"/>
        <v>00000</v>
      </c>
      <c r="AP149" s="109" t="str">
        <f t="shared" si="286"/>
        <v>0秒0</v>
      </c>
      <c r="AQ149" s="110">
        <f t="shared" si="269"/>
        <v>0</v>
      </c>
      <c r="AR149" s="110" t="str">
        <f t="shared" si="270"/>
        <v>0</v>
      </c>
      <c r="AS149" s="110" t="str">
        <f t="shared" si="271"/>
        <v>0</v>
      </c>
      <c r="AT149" s="110" t="str">
        <f t="shared" si="272"/>
        <v>0m</v>
      </c>
      <c r="AU149" s="110" t="str">
        <f t="shared" si="273"/>
        <v>点</v>
      </c>
      <c r="AV149" s="93">
        <f t="shared" si="274"/>
        <v>0</v>
      </c>
      <c r="AW149" s="83" t="str">
        <f t="shared" si="275"/>
        <v/>
      </c>
      <c r="AX149" s="93">
        <f t="shared" si="276"/>
        <v>0</v>
      </c>
      <c r="AY149" s="93">
        <f t="shared" si="287"/>
        <v>0</v>
      </c>
      <c r="AZ149" s="93">
        <f t="shared" si="288"/>
        <v>0</v>
      </c>
      <c r="BA149" s="504"/>
      <c r="BB149" s="504"/>
      <c r="BC149" s="520"/>
      <c r="BD149" s="558"/>
      <c r="BE149" s="84" t="str">
        <f t="shared" si="277"/>
        <v/>
      </c>
      <c r="BF149" s="84" t="str">
        <f t="shared" si="278"/>
        <v/>
      </c>
      <c r="BG149" s="84" t="str">
        <f t="shared" si="279"/>
        <v/>
      </c>
      <c r="BH149" s="124" t="str">
        <f>IF(K149="","",COUNTIF($BG$14:BG149,BG149))</f>
        <v/>
      </c>
      <c r="BI149" s="1" t="str">
        <f t="shared" si="289"/>
        <v/>
      </c>
      <c r="BJ149" s="523"/>
      <c r="BK149" s="523"/>
      <c r="BL149" s="523"/>
      <c r="BM149" s="523"/>
      <c r="BN149" s="523"/>
      <c r="BO149" s="525"/>
      <c r="BP149" s="523"/>
      <c r="BQ149" s="523"/>
      <c r="BT149" s="525"/>
      <c r="BU149" s="523"/>
      <c r="BV149" s="523"/>
      <c r="BW149" s="523"/>
      <c r="BX149" s="523"/>
      <c r="BY149" s="523"/>
      <c r="BZ149" s="523"/>
      <c r="CA149" s="84" t="str">
        <f>IFERROR(IF(VLOOKUP(K149,種目数エラー用!D:E,2,FALSE)=(VLOOKUP(K150,種目数エラー用!D:E,2,FALSE)),1,""),"")</f>
        <v/>
      </c>
    </row>
    <row r="150" spans="1:79" s="1" customFormat="1" ht="18" customHeight="1" thickTop="1" thickBot="1">
      <c r="A150" s="538">
        <v>69</v>
      </c>
      <c r="B150" s="540" t="s">
        <v>1176</v>
      </c>
      <c r="C150" s="542"/>
      <c r="D150" s="544" t="str">
        <f>IF(C150&gt;0,VLOOKUP(C150,女子登録情報!$A$1:$H$2000,3,0),"")</f>
        <v/>
      </c>
      <c r="E150" s="544" t="str">
        <f>IF(C150&gt;0,VLOOKUP(C150,女子登録情報!$A$1:$H$2000,4,0),"")</f>
        <v/>
      </c>
      <c r="F150" s="469" t="str">
        <f>IF(C150&gt;0,VLOOKUP(C150,女子登録情報!$A$1:$H$1688,7,0),"")</f>
        <v/>
      </c>
      <c r="G150" s="335" t="str">
        <f>IF(C150&gt;0,VLOOKUP(C150,女子登録情報!$A$1:$H$2000,8,0),"")</f>
        <v/>
      </c>
      <c r="H150" s="526" t="e">
        <f>IF(G151&gt;0,VLOOKUP(G151,女子登録情報!$M$2:$N$49,2,0),"")</f>
        <v>#N/A</v>
      </c>
      <c r="I150" s="526" t="str">
        <f t="shared" ref="I150" si="299">IF(C150&gt;0,TEXT(C150,"100000000"),"000000000")</f>
        <v>000000000</v>
      </c>
      <c r="J150" s="324" t="s">
        <v>24</v>
      </c>
      <c r="K150" s="323"/>
      <c r="L150" s="284" t="str">
        <f>IF(K150&gt;0,VLOOKUP(K150,女子登録情報!$J$66:$K$86,2,0),"")</f>
        <v/>
      </c>
      <c r="M150" s="324" t="s">
        <v>27</v>
      </c>
      <c r="N150" s="275"/>
      <c r="O150" s="59" t="str">
        <f t="shared" si="281"/>
        <v/>
      </c>
      <c r="P150" s="316" t="str">
        <f t="shared" si="258"/>
        <v/>
      </c>
      <c r="Q150" s="209"/>
      <c r="R150" s="528"/>
      <c r="S150" s="529"/>
      <c r="T150" s="530"/>
      <c r="U150" s="531"/>
      <c r="V150" s="533"/>
      <c r="W150" s="339"/>
      <c r="X150" s="84">
        <f t="shared" si="259"/>
        <v>0</v>
      </c>
      <c r="Z150" s="97">
        <f t="shared" si="260"/>
        <v>0</v>
      </c>
      <c r="AA150" s="523" t="str">
        <f>IF(C150="","",C150)</f>
        <v/>
      </c>
      <c r="AB150" s="84" t="str">
        <f t="shared" si="261"/>
        <v/>
      </c>
      <c r="AC150" s="84" t="str">
        <f t="shared" si="262"/>
        <v/>
      </c>
      <c r="AD150" s="84" t="str">
        <f t="shared" si="263"/>
        <v/>
      </c>
      <c r="AE150" s="84" t="str">
        <f t="shared" si="264"/>
        <v/>
      </c>
      <c r="AF150" s="100">
        <f t="shared" si="282"/>
        <v>0</v>
      </c>
      <c r="AG150" s="100" t="str">
        <f>IF(D150="","",D150)</f>
        <v/>
      </c>
      <c r="AH150" s="84" t="str">
        <f t="shared" si="265"/>
        <v/>
      </c>
      <c r="AI150" s="84" t="str">
        <f t="shared" si="266"/>
        <v/>
      </c>
      <c r="AJ150" s="104" t="str">
        <f t="shared" si="267"/>
        <v/>
      </c>
      <c r="AK150" s="93">
        <f t="shared" si="284"/>
        <v>0</v>
      </c>
      <c r="AL150" s="93">
        <f>IFERROR(IF(C150="",0,IF(COUNTIF($C$14:C150,C150)&gt;1,1,0)),"")</f>
        <v>0</v>
      </c>
      <c r="AN150" s="93">
        <f t="shared" si="268"/>
        <v>0</v>
      </c>
      <c r="AO150" s="93" t="str">
        <f t="shared" si="285"/>
        <v>00000</v>
      </c>
      <c r="AP150" s="109" t="str">
        <f t="shared" si="286"/>
        <v>0秒0</v>
      </c>
      <c r="AQ150" s="110">
        <f t="shared" si="269"/>
        <v>0</v>
      </c>
      <c r="AR150" s="110" t="str">
        <f t="shared" si="270"/>
        <v>0</v>
      </c>
      <c r="AS150" s="110" t="str">
        <f t="shared" si="271"/>
        <v>0</v>
      </c>
      <c r="AT150" s="110" t="str">
        <f t="shared" si="272"/>
        <v>0m</v>
      </c>
      <c r="AU150" s="110" t="str">
        <f t="shared" si="273"/>
        <v>点</v>
      </c>
      <c r="AV150" s="93">
        <f t="shared" si="274"/>
        <v>0</v>
      </c>
      <c r="AW150" s="83" t="str">
        <f t="shared" si="275"/>
        <v/>
      </c>
      <c r="AX150" s="93">
        <f t="shared" si="276"/>
        <v>0</v>
      </c>
      <c r="AY150" s="93">
        <f t="shared" si="287"/>
        <v>0</v>
      </c>
      <c r="AZ150" s="93">
        <f t="shared" si="288"/>
        <v>0</v>
      </c>
      <c r="BA150" s="503">
        <f>IF(U150="",0,COUNTA($U$14:U151))</f>
        <v>0</v>
      </c>
      <c r="BB150" s="503">
        <f>IF(V150="",0,COUNTA($V$14:V151))</f>
        <v>0</v>
      </c>
      <c r="BC150" s="519" t="e">
        <f>IF(OR($L150="20200",$L151="20200",#REF!="20200"),COUNTIF($L$14:L151,"20200"),0)</f>
        <v>#REF!</v>
      </c>
      <c r="BD150" s="557" t="e">
        <f>IF($BC150=0,0,INDEX($N150:$N151,MATCH("20200",$L150:$L151,0),1))</f>
        <v>#REF!</v>
      </c>
      <c r="BE150" s="84" t="str">
        <f t="shared" si="277"/>
        <v/>
      </c>
      <c r="BF150" s="84" t="str">
        <f t="shared" si="278"/>
        <v/>
      </c>
      <c r="BG150" s="84" t="str">
        <f t="shared" si="279"/>
        <v/>
      </c>
      <c r="BH150" s="124" t="str">
        <f>IF(K150="","",COUNTIF($BG$14:BG150,BG150))</f>
        <v/>
      </c>
      <c r="BI150" s="1" t="str">
        <f t="shared" si="289"/>
        <v/>
      </c>
      <c r="BJ150" s="523" t="str">
        <f>IF(D150="","",COUNTIF($AG$14:AG150,AG150))</f>
        <v/>
      </c>
      <c r="BK150" s="523">
        <f t="shared" ref="BK150" si="300">IF(BJ150=1,BJ150,0)</f>
        <v>0</v>
      </c>
      <c r="BL150" s="523" t="str">
        <f>IF(D150="","",$BP150)</f>
        <v/>
      </c>
      <c r="BM150" s="523" t="str">
        <f>IF(E150="","",$BP150)</f>
        <v/>
      </c>
      <c r="BN150" s="523" t="str">
        <f>IF(G150="","",$BP150)</f>
        <v/>
      </c>
      <c r="BO150" s="524" t="str">
        <f>IFERROR(IF(H150="","",BP150),"")</f>
        <v/>
      </c>
      <c r="BP150" s="523">
        <v>69</v>
      </c>
      <c r="BQ150" s="523">
        <f>IF(C150&gt;0,"",IF(COUNTIF(BL150:BO151,BP150)=4,"",1))</f>
        <v>1</v>
      </c>
      <c r="BT150" s="524" t="str">
        <f>IF(AG150="","",IF(AND(COUNTA(K150:K151)=0,COUNTA(U150:V151)=0),1,""))</f>
        <v/>
      </c>
      <c r="BU150" s="523">
        <f>IF(AND($AG150="",COUNTA(U150)&gt;0),1,0)</f>
        <v>0</v>
      </c>
      <c r="BV150" s="523">
        <f>IF(AND($AG150="",COUNTA(V150)&gt;0),1,0)</f>
        <v>0</v>
      </c>
      <c r="BW150" s="523" t="str">
        <f>D150&amp;"-"&amp;U150</f>
        <v>-</v>
      </c>
      <c r="BX150" s="523" t="str">
        <f>IF(U150="","",COUNTIF($BW$14:BW150,BW150))</f>
        <v/>
      </c>
      <c r="BY150" s="523" t="str">
        <f>D150&amp;"-"&amp;V150</f>
        <v>-</v>
      </c>
      <c r="BZ150" s="523" t="str">
        <f>IF(V150="","",COUNTIF($BY$14:BY150,BY150))</f>
        <v/>
      </c>
      <c r="CA150" s="84" t="str">
        <f>IFERROR(IF(VLOOKUP(K150,種目数エラー用!D:E,2,FALSE)=(VLOOKUP(K151,種目数エラー用!D:E,2,FALSE)),1,""),"")</f>
        <v/>
      </c>
    </row>
    <row r="151" spans="1:79" s="1" customFormat="1" ht="18" customHeight="1" thickBot="1">
      <c r="A151" s="547"/>
      <c r="B151" s="548"/>
      <c r="C151" s="549"/>
      <c r="D151" s="550"/>
      <c r="E151" s="550"/>
      <c r="F151" s="470"/>
      <c r="G151" s="336" t="str">
        <f>IF(C150&gt;0,VLOOKUP(C150,女子登録情報!$A$1:$H$2000,5,0),"")</f>
        <v/>
      </c>
      <c r="H151" s="527"/>
      <c r="I151" s="546"/>
      <c r="J151" s="336" t="s">
        <v>28</v>
      </c>
      <c r="K151" s="337"/>
      <c r="L151" s="284" t="str">
        <f>IF(K151&gt;0,VLOOKUP(K151,女子登録情報!$J$66:$K$86,2,0),"")</f>
        <v/>
      </c>
      <c r="M151" s="336" t="s">
        <v>29</v>
      </c>
      <c r="N151" s="285"/>
      <c r="O151" s="59" t="str">
        <f t="shared" si="281"/>
        <v/>
      </c>
      <c r="P151" s="317" t="str">
        <f t="shared" si="258"/>
        <v/>
      </c>
      <c r="Q151" s="209"/>
      <c r="R151" s="535"/>
      <c r="S151" s="536"/>
      <c r="T151" s="537"/>
      <c r="U151" s="532"/>
      <c r="V151" s="534"/>
      <c r="W151" s="339"/>
      <c r="X151" s="84">
        <f t="shared" si="259"/>
        <v>0</v>
      </c>
      <c r="Z151" s="97">
        <f t="shared" si="260"/>
        <v>0</v>
      </c>
      <c r="AA151" s="523"/>
      <c r="AB151" s="84" t="str">
        <f t="shared" si="261"/>
        <v/>
      </c>
      <c r="AC151" s="84" t="str">
        <f t="shared" si="262"/>
        <v/>
      </c>
      <c r="AD151" s="84" t="str">
        <f t="shared" si="263"/>
        <v/>
      </c>
      <c r="AE151" s="84" t="str">
        <f t="shared" si="264"/>
        <v/>
      </c>
      <c r="AF151" s="100">
        <f t="shared" si="282"/>
        <v>0</v>
      </c>
      <c r="AG151" s="100" t="str">
        <f t="shared" ref="AG151" si="301">AG150</f>
        <v/>
      </c>
      <c r="AH151" s="84" t="str">
        <f t="shared" si="265"/>
        <v/>
      </c>
      <c r="AI151" s="84" t="str">
        <f t="shared" si="266"/>
        <v/>
      </c>
      <c r="AJ151" s="104" t="str">
        <f t="shared" si="267"/>
        <v/>
      </c>
      <c r="AK151" s="93">
        <f t="shared" si="284"/>
        <v>0</v>
      </c>
      <c r="AL151" s="93">
        <f>IFERROR(IF(C151="",0,IF(COUNTIF($C$14:C151,C151)&gt;1,1,0)),"")</f>
        <v>0</v>
      </c>
      <c r="AN151" s="93">
        <f t="shared" si="268"/>
        <v>0</v>
      </c>
      <c r="AO151" s="93" t="str">
        <f t="shared" si="285"/>
        <v>00000</v>
      </c>
      <c r="AP151" s="109" t="str">
        <f t="shared" si="286"/>
        <v>0秒0</v>
      </c>
      <c r="AQ151" s="110">
        <f t="shared" si="269"/>
        <v>0</v>
      </c>
      <c r="AR151" s="110" t="str">
        <f t="shared" si="270"/>
        <v>0</v>
      </c>
      <c r="AS151" s="110" t="str">
        <f t="shared" si="271"/>
        <v>0</v>
      </c>
      <c r="AT151" s="110" t="str">
        <f t="shared" si="272"/>
        <v>0m</v>
      </c>
      <c r="AU151" s="110" t="str">
        <f t="shared" si="273"/>
        <v>点</v>
      </c>
      <c r="AV151" s="93">
        <f t="shared" si="274"/>
        <v>0</v>
      </c>
      <c r="AW151" s="83" t="str">
        <f t="shared" si="275"/>
        <v/>
      </c>
      <c r="AX151" s="93">
        <f t="shared" si="276"/>
        <v>0</v>
      </c>
      <c r="AY151" s="93">
        <f t="shared" si="287"/>
        <v>0</v>
      </c>
      <c r="AZ151" s="93">
        <f t="shared" si="288"/>
        <v>0</v>
      </c>
      <c r="BA151" s="504"/>
      <c r="BB151" s="504"/>
      <c r="BC151" s="520"/>
      <c r="BD151" s="558"/>
      <c r="BE151" s="84" t="str">
        <f t="shared" si="277"/>
        <v/>
      </c>
      <c r="BF151" s="84" t="str">
        <f t="shared" si="278"/>
        <v/>
      </c>
      <c r="BG151" s="84" t="str">
        <f t="shared" si="279"/>
        <v/>
      </c>
      <c r="BH151" s="124" t="str">
        <f>IF(K151="","",COUNTIF($BG$14:BG151,BG151))</f>
        <v/>
      </c>
      <c r="BI151" s="1" t="str">
        <f t="shared" si="289"/>
        <v/>
      </c>
      <c r="BJ151" s="523"/>
      <c r="BK151" s="523"/>
      <c r="BL151" s="523"/>
      <c r="BM151" s="523"/>
      <c r="BN151" s="523"/>
      <c r="BO151" s="525"/>
      <c r="BP151" s="523"/>
      <c r="BQ151" s="523"/>
      <c r="BT151" s="525"/>
      <c r="BU151" s="523"/>
      <c r="BV151" s="523"/>
      <c r="BW151" s="523"/>
      <c r="BX151" s="523"/>
      <c r="BY151" s="523"/>
      <c r="BZ151" s="523"/>
      <c r="CA151" s="84" t="str">
        <f>IFERROR(IF(VLOOKUP(K151,種目数エラー用!D:E,2,FALSE)=(VLOOKUP(K152,種目数エラー用!D:E,2,FALSE)),1,""),"")</f>
        <v/>
      </c>
    </row>
    <row r="152" spans="1:79" s="1" customFormat="1" ht="18" customHeight="1" thickTop="1" thickBot="1">
      <c r="A152" s="538">
        <v>70</v>
      </c>
      <c r="B152" s="540" t="s">
        <v>1176</v>
      </c>
      <c r="C152" s="542"/>
      <c r="D152" s="544" t="str">
        <f>IF(C152&gt;0,VLOOKUP(C152,女子登録情報!$A$1:$H$2000,3,0),"")</f>
        <v/>
      </c>
      <c r="E152" s="544" t="str">
        <f>IF(C152&gt;0,VLOOKUP(C152,女子登録情報!$A$1:$H$2000,4,0),"")</f>
        <v/>
      </c>
      <c r="F152" s="469" t="str">
        <f>IF(C152&gt;0,VLOOKUP(C152,女子登録情報!$A$1:$H$1688,7,0),"")</f>
        <v/>
      </c>
      <c r="G152" s="335" t="str">
        <f>IF(C152&gt;0,VLOOKUP(C152,女子登録情報!$A$1:$H$2000,8,0),"")</f>
        <v/>
      </c>
      <c r="H152" s="526" t="e">
        <f>IF(G153&gt;0,VLOOKUP(G153,女子登録情報!$M$2:$N$49,2,0),"")</f>
        <v>#N/A</v>
      </c>
      <c r="I152" s="526" t="str">
        <f t="shared" ref="I152" si="302">IF(C152&gt;0,TEXT(C152,"100000000"),"000000000")</f>
        <v>000000000</v>
      </c>
      <c r="J152" s="324" t="s">
        <v>24</v>
      </c>
      <c r="K152" s="323"/>
      <c r="L152" s="284" t="str">
        <f>IF(K152&gt;0,VLOOKUP(K152,女子登録情報!$J$66:$K$86,2,0),"")</f>
        <v/>
      </c>
      <c r="M152" s="324" t="s">
        <v>27</v>
      </c>
      <c r="N152" s="275"/>
      <c r="O152" s="59" t="str">
        <f t="shared" si="281"/>
        <v/>
      </c>
      <c r="P152" s="316" t="str">
        <f t="shared" si="258"/>
        <v/>
      </c>
      <c r="Q152" s="209"/>
      <c r="R152" s="528"/>
      <c r="S152" s="529"/>
      <c r="T152" s="530"/>
      <c r="U152" s="531"/>
      <c r="V152" s="533"/>
      <c r="W152" s="339"/>
      <c r="X152" s="84">
        <f t="shared" si="259"/>
        <v>0</v>
      </c>
      <c r="Z152" s="97">
        <f t="shared" si="260"/>
        <v>0</v>
      </c>
      <c r="AA152" s="523" t="str">
        <f>IF(C152="","",C152)</f>
        <v/>
      </c>
      <c r="AB152" s="84" t="str">
        <f t="shared" si="261"/>
        <v/>
      </c>
      <c r="AC152" s="84" t="str">
        <f t="shared" si="262"/>
        <v/>
      </c>
      <c r="AD152" s="84" t="str">
        <f t="shared" si="263"/>
        <v/>
      </c>
      <c r="AE152" s="84" t="str">
        <f t="shared" si="264"/>
        <v/>
      </c>
      <c r="AF152" s="100">
        <f t="shared" si="282"/>
        <v>0</v>
      </c>
      <c r="AG152" s="100" t="str">
        <f>IF(D152="","",D152)</f>
        <v/>
      </c>
      <c r="AH152" s="84" t="str">
        <f t="shared" si="265"/>
        <v/>
      </c>
      <c r="AI152" s="84" t="str">
        <f t="shared" si="266"/>
        <v/>
      </c>
      <c r="AJ152" s="104" t="str">
        <f t="shared" si="267"/>
        <v/>
      </c>
      <c r="AK152" s="93">
        <f t="shared" si="284"/>
        <v>0</v>
      </c>
      <c r="AL152" s="93">
        <f>IFERROR(IF(C152="",0,IF(COUNTIF($C$14:C152,C152)&gt;1,1,0)),"")</f>
        <v>0</v>
      </c>
      <c r="AN152" s="93">
        <f t="shared" si="268"/>
        <v>0</v>
      </c>
      <c r="AO152" s="93" t="str">
        <f t="shared" si="285"/>
        <v>00000</v>
      </c>
      <c r="AP152" s="109" t="str">
        <f t="shared" si="286"/>
        <v>0秒0</v>
      </c>
      <c r="AQ152" s="110">
        <f t="shared" si="269"/>
        <v>0</v>
      </c>
      <c r="AR152" s="110" t="str">
        <f t="shared" si="270"/>
        <v>0</v>
      </c>
      <c r="AS152" s="110" t="str">
        <f t="shared" si="271"/>
        <v>0</v>
      </c>
      <c r="AT152" s="110" t="str">
        <f t="shared" si="272"/>
        <v>0m</v>
      </c>
      <c r="AU152" s="110" t="str">
        <f t="shared" si="273"/>
        <v>点</v>
      </c>
      <c r="AV152" s="93">
        <f t="shared" si="274"/>
        <v>0</v>
      </c>
      <c r="AW152" s="83" t="str">
        <f t="shared" si="275"/>
        <v/>
      </c>
      <c r="AX152" s="93">
        <f t="shared" si="276"/>
        <v>0</v>
      </c>
      <c r="AY152" s="93">
        <f t="shared" si="287"/>
        <v>0</v>
      </c>
      <c r="AZ152" s="93">
        <f t="shared" si="288"/>
        <v>0</v>
      </c>
      <c r="BA152" s="503">
        <f>IF(U152="",0,COUNTA($U$14:U153))</f>
        <v>0</v>
      </c>
      <c r="BB152" s="503">
        <f>IF(V152="",0,COUNTA($V$14:V153))</f>
        <v>0</v>
      </c>
      <c r="BC152" s="519" t="e">
        <f>IF(OR($L152="20200",$L153="20200",#REF!="20200"),COUNTIF($L$14:L153,"20200"),0)</f>
        <v>#REF!</v>
      </c>
      <c r="BD152" s="557" t="e">
        <f>IF($BC152=0,0,INDEX($N152:$N153,MATCH("20200",$L152:$L153,0),1))</f>
        <v>#REF!</v>
      </c>
      <c r="BE152" s="84" t="str">
        <f t="shared" si="277"/>
        <v/>
      </c>
      <c r="BF152" s="84" t="str">
        <f t="shared" si="278"/>
        <v/>
      </c>
      <c r="BG152" s="84" t="str">
        <f t="shared" si="279"/>
        <v/>
      </c>
      <c r="BH152" s="124" t="str">
        <f>IF(K152="","",COUNTIF($BG$14:BG152,BG152))</f>
        <v/>
      </c>
      <c r="BI152" s="1" t="str">
        <f t="shared" si="289"/>
        <v/>
      </c>
      <c r="BJ152" s="523" t="str">
        <f>IF(D152="","",COUNTIF($AG$14:AG152,AG152))</f>
        <v/>
      </c>
      <c r="BK152" s="523">
        <f t="shared" ref="BK152" si="303">IF(BJ152=1,BJ152,0)</f>
        <v>0</v>
      </c>
      <c r="BL152" s="523" t="str">
        <f>IF(D152="","",$BP152)</f>
        <v/>
      </c>
      <c r="BM152" s="523" t="str">
        <f>IF(E152="","",$BP152)</f>
        <v/>
      </c>
      <c r="BN152" s="523" t="str">
        <f>IF(G152="","",$BP152)</f>
        <v/>
      </c>
      <c r="BO152" s="524" t="str">
        <f>IFERROR(IF(H152="","",BP152),"")</f>
        <v/>
      </c>
      <c r="BP152" s="523">
        <v>70</v>
      </c>
      <c r="BQ152" s="523">
        <f>IF(C152&gt;0,"",IF(COUNTIF(BL152:BO153,BP152)=4,"",1))</f>
        <v>1</v>
      </c>
      <c r="BT152" s="524" t="str">
        <f>IF(AG152="","",IF(AND(COUNTA(K152:K153)=0,COUNTA(U152:V153)=0),1,""))</f>
        <v/>
      </c>
      <c r="BU152" s="523">
        <f>IF(AND($AG152="",COUNTA(U152)&gt;0),1,0)</f>
        <v>0</v>
      </c>
      <c r="BV152" s="523">
        <f>IF(AND($AG152="",COUNTA(V152)&gt;0),1,0)</f>
        <v>0</v>
      </c>
      <c r="BW152" s="523" t="str">
        <f>D152&amp;"-"&amp;U152</f>
        <v>-</v>
      </c>
      <c r="BX152" s="523" t="str">
        <f>IF(U152="","",COUNTIF($BW$14:BW152,BW152))</f>
        <v/>
      </c>
      <c r="BY152" s="523" t="str">
        <f>D152&amp;"-"&amp;V152</f>
        <v>-</v>
      </c>
      <c r="BZ152" s="523" t="str">
        <f>IF(V152="","",COUNTIF($BY$14:BY152,BY152))</f>
        <v/>
      </c>
      <c r="CA152" s="84" t="str">
        <f>IFERROR(IF(VLOOKUP(K152,種目数エラー用!D:E,2,FALSE)=(VLOOKUP(K153,種目数エラー用!D:E,2,FALSE)),1,""),"")</f>
        <v/>
      </c>
    </row>
    <row r="153" spans="1:79" s="1" customFormat="1" ht="18" customHeight="1" thickBot="1">
      <c r="A153" s="547"/>
      <c r="B153" s="548"/>
      <c r="C153" s="549"/>
      <c r="D153" s="550"/>
      <c r="E153" s="550"/>
      <c r="F153" s="470"/>
      <c r="G153" s="336" t="str">
        <f>IF(C152&gt;0,VLOOKUP(C152,女子登録情報!$A$1:$H$2000,5,0),"")</f>
        <v/>
      </c>
      <c r="H153" s="527"/>
      <c r="I153" s="546"/>
      <c r="J153" s="336" t="s">
        <v>28</v>
      </c>
      <c r="K153" s="337"/>
      <c r="L153" s="284" t="str">
        <f>IF(K153&gt;0,VLOOKUP(K153,女子登録情報!$J$66:$K$86,2,0),"")</f>
        <v/>
      </c>
      <c r="M153" s="336" t="s">
        <v>29</v>
      </c>
      <c r="N153" s="285"/>
      <c r="O153" s="59" t="str">
        <f t="shared" si="281"/>
        <v/>
      </c>
      <c r="P153" s="317" t="str">
        <f t="shared" si="258"/>
        <v/>
      </c>
      <c r="Q153" s="209"/>
      <c r="R153" s="535"/>
      <c r="S153" s="536"/>
      <c r="T153" s="537"/>
      <c r="U153" s="532"/>
      <c r="V153" s="534"/>
      <c r="W153" s="339"/>
      <c r="X153" s="84">
        <f t="shared" si="259"/>
        <v>0</v>
      </c>
      <c r="Z153" s="97">
        <f t="shared" si="260"/>
        <v>0</v>
      </c>
      <c r="AA153" s="523"/>
      <c r="AB153" s="84" t="str">
        <f t="shared" si="261"/>
        <v/>
      </c>
      <c r="AC153" s="84" t="str">
        <f t="shared" si="262"/>
        <v/>
      </c>
      <c r="AD153" s="84" t="str">
        <f t="shared" si="263"/>
        <v/>
      </c>
      <c r="AE153" s="84" t="str">
        <f t="shared" si="264"/>
        <v/>
      </c>
      <c r="AF153" s="100">
        <f t="shared" si="282"/>
        <v>0</v>
      </c>
      <c r="AG153" s="100" t="str">
        <f t="shared" ref="AG153" si="304">AG152</f>
        <v/>
      </c>
      <c r="AH153" s="84" t="str">
        <f t="shared" si="265"/>
        <v/>
      </c>
      <c r="AI153" s="84" t="str">
        <f t="shared" si="266"/>
        <v/>
      </c>
      <c r="AJ153" s="104" t="str">
        <f t="shared" si="267"/>
        <v/>
      </c>
      <c r="AK153" s="93">
        <f t="shared" si="284"/>
        <v>0</v>
      </c>
      <c r="AL153" s="93">
        <f>IFERROR(IF(C153="",0,IF(COUNTIF($C$14:C153,C153)&gt;1,1,0)),"")</f>
        <v>0</v>
      </c>
      <c r="AN153" s="93">
        <f t="shared" si="268"/>
        <v>0</v>
      </c>
      <c r="AO153" s="93" t="str">
        <f t="shared" si="285"/>
        <v>00000</v>
      </c>
      <c r="AP153" s="109" t="str">
        <f t="shared" si="286"/>
        <v>0秒0</v>
      </c>
      <c r="AQ153" s="110">
        <f t="shared" si="269"/>
        <v>0</v>
      </c>
      <c r="AR153" s="110" t="str">
        <f t="shared" si="270"/>
        <v>0</v>
      </c>
      <c r="AS153" s="110" t="str">
        <f t="shared" si="271"/>
        <v>0</v>
      </c>
      <c r="AT153" s="110" t="str">
        <f t="shared" si="272"/>
        <v>0m</v>
      </c>
      <c r="AU153" s="110" t="str">
        <f t="shared" si="273"/>
        <v>点</v>
      </c>
      <c r="AV153" s="93">
        <f t="shared" si="274"/>
        <v>0</v>
      </c>
      <c r="AW153" s="83" t="str">
        <f t="shared" si="275"/>
        <v/>
      </c>
      <c r="AX153" s="93">
        <f t="shared" si="276"/>
        <v>0</v>
      </c>
      <c r="AY153" s="93">
        <f t="shared" si="287"/>
        <v>0</v>
      </c>
      <c r="AZ153" s="93">
        <f t="shared" si="288"/>
        <v>0</v>
      </c>
      <c r="BA153" s="504"/>
      <c r="BB153" s="504"/>
      <c r="BC153" s="520"/>
      <c r="BD153" s="558"/>
      <c r="BE153" s="84" t="str">
        <f t="shared" si="277"/>
        <v/>
      </c>
      <c r="BF153" s="84" t="str">
        <f t="shared" si="278"/>
        <v/>
      </c>
      <c r="BG153" s="84" t="str">
        <f t="shared" si="279"/>
        <v/>
      </c>
      <c r="BH153" s="124" t="str">
        <f>IF(K153="","",COUNTIF($BG$14:BG153,BG153))</f>
        <v/>
      </c>
      <c r="BI153" s="1" t="str">
        <f t="shared" si="289"/>
        <v/>
      </c>
      <c r="BJ153" s="523"/>
      <c r="BK153" s="523"/>
      <c r="BL153" s="523"/>
      <c r="BM153" s="523"/>
      <c r="BN153" s="523"/>
      <c r="BO153" s="525"/>
      <c r="BP153" s="523"/>
      <c r="BQ153" s="523"/>
      <c r="BT153" s="525"/>
      <c r="BU153" s="523"/>
      <c r="BV153" s="523"/>
      <c r="BW153" s="523"/>
      <c r="BX153" s="523"/>
      <c r="BY153" s="523"/>
      <c r="BZ153" s="523"/>
      <c r="CA153" s="84" t="str">
        <f>IFERROR(IF(VLOOKUP(K153,種目数エラー用!D:E,2,FALSE)=(VLOOKUP(K154,種目数エラー用!D:E,2,FALSE)),1,""),"")</f>
        <v/>
      </c>
    </row>
    <row r="154" spans="1:79" s="1" customFormat="1" ht="18" customHeight="1" thickTop="1" thickBot="1">
      <c r="A154" s="538">
        <v>71</v>
      </c>
      <c r="B154" s="540" t="s">
        <v>1176</v>
      </c>
      <c r="C154" s="542"/>
      <c r="D154" s="544" t="str">
        <f>IF(C154&gt;0,VLOOKUP(C154,女子登録情報!$A$1:$H$2000,3,0),"")</f>
        <v/>
      </c>
      <c r="E154" s="544" t="str">
        <f>IF(C154&gt;0,VLOOKUP(C154,女子登録情報!$A$1:$H$2000,4,0),"")</f>
        <v/>
      </c>
      <c r="F154" s="469" t="str">
        <f>IF(C154&gt;0,VLOOKUP(C154,女子登録情報!$A$1:$H$1688,7,0),"")</f>
        <v/>
      </c>
      <c r="G154" s="335" t="str">
        <f>IF(C154&gt;0,VLOOKUP(C154,女子登録情報!$A$1:$H$2000,8,0),"")</f>
        <v/>
      </c>
      <c r="H154" s="526" t="e">
        <f>IF(G155&gt;0,VLOOKUP(G155,女子登録情報!$M$2:$N$49,2,0),"")</f>
        <v>#N/A</v>
      </c>
      <c r="I154" s="526" t="str">
        <f t="shared" ref="I154" si="305">IF(C154&gt;0,TEXT(C154,"100000000"),"000000000")</f>
        <v>000000000</v>
      </c>
      <c r="J154" s="324" t="s">
        <v>24</v>
      </c>
      <c r="K154" s="323"/>
      <c r="L154" s="284" t="str">
        <f>IF(K154&gt;0,VLOOKUP(K154,女子登録情報!$J$66:$K$86,2,0),"")</f>
        <v/>
      </c>
      <c r="M154" s="324" t="s">
        <v>27</v>
      </c>
      <c r="N154" s="275"/>
      <c r="O154" s="59" t="str">
        <f t="shared" si="281"/>
        <v/>
      </c>
      <c r="P154" s="316" t="str">
        <f t="shared" si="258"/>
        <v/>
      </c>
      <c r="Q154" s="209"/>
      <c r="R154" s="528"/>
      <c r="S154" s="529"/>
      <c r="T154" s="530"/>
      <c r="U154" s="531"/>
      <c r="V154" s="533"/>
      <c r="W154" s="339"/>
      <c r="X154" s="84">
        <f t="shared" si="259"/>
        <v>0</v>
      </c>
      <c r="Z154" s="97">
        <f t="shared" si="260"/>
        <v>0</v>
      </c>
      <c r="AA154" s="523" t="str">
        <f>IF(C154="","",C154)</f>
        <v/>
      </c>
      <c r="AB154" s="84" t="str">
        <f t="shared" si="261"/>
        <v/>
      </c>
      <c r="AC154" s="84" t="str">
        <f t="shared" si="262"/>
        <v/>
      </c>
      <c r="AD154" s="84" t="str">
        <f t="shared" si="263"/>
        <v/>
      </c>
      <c r="AE154" s="84" t="str">
        <f t="shared" si="264"/>
        <v/>
      </c>
      <c r="AF154" s="100">
        <f t="shared" si="282"/>
        <v>0</v>
      </c>
      <c r="AG154" s="100" t="str">
        <f>IF(D154="","",D154)</f>
        <v/>
      </c>
      <c r="AH154" s="84" t="str">
        <f t="shared" si="265"/>
        <v/>
      </c>
      <c r="AI154" s="84" t="str">
        <f t="shared" si="266"/>
        <v/>
      </c>
      <c r="AJ154" s="104" t="str">
        <f t="shared" si="267"/>
        <v/>
      </c>
      <c r="AK154" s="93">
        <f t="shared" si="284"/>
        <v>0</v>
      </c>
      <c r="AL154" s="93">
        <f>IFERROR(IF(C154="",0,IF(COUNTIF($C$14:C154,C154)&gt;1,1,0)),"")</f>
        <v>0</v>
      </c>
      <c r="AN154" s="93">
        <f t="shared" si="268"/>
        <v>0</v>
      </c>
      <c r="AO154" s="93" t="str">
        <f t="shared" si="285"/>
        <v>00000</v>
      </c>
      <c r="AP154" s="109" t="str">
        <f t="shared" si="286"/>
        <v>0秒0</v>
      </c>
      <c r="AQ154" s="110">
        <f t="shared" si="269"/>
        <v>0</v>
      </c>
      <c r="AR154" s="110" t="str">
        <f t="shared" si="270"/>
        <v>0</v>
      </c>
      <c r="AS154" s="110" t="str">
        <f t="shared" si="271"/>
        <v>0</v>
      </c>
      <c r="AT154" s="110" t="str">
        <f t="shared" si="272"/>
        <v>0m</v>
      </c>
      <c r="AU154" s="110" t="str">
        <f t="shared" si="273"/>
        <v>点</v>
      </c>
      <c r="AV154" s="93">
        <f t="shared" si="274"/>
        <v>0</v>
      </c>
      <c r="AW154" s="83" t="str">
        <f t="shared" si="275"/>
        <v/>
      </c>
      <c r="AX154" s="93">
        <f t="shared" si="276"/>
        <v>0</v>
      </c>
      <c r="AY154" s="93">
        <f t="shared" si="287"/>
        <v>0</v>
      </c>
      <c r="AZ154" s="93">
        <f t="shared" si="288"/>
        <v>0</v>
      </c>
      <c r="BA154" s="503">
        <f>IF(U154="",0,COUNTA($U$14:U155))</f>
        <v>0</v>
      </c>
      <c r="BB154" s="503">
        <f>IF(V154="",0,COUNTA($V$14:V155))</f>
        <v>0</v>
      </c>
      <c r="BC154" s="519" t="e">
        <f>IF(OR($L154="20200",$L155="20200",#REF!="20200"),COUNTIF($L$14:L155,"20200"),0)</f>
        <v>#REF!</v>
      </c>
      <c r="BD154" s="557" t="e">
        <f>IF($BC154=0,0,INDEX($N154:$N155,MATCH("20200",$L154:$L155,0),1))</f>
        <v>#REF!</v>
      </c>
      <c r="BE154" s="84" t="str">
        <f t="shared" si="277"/>
        <v/>
      </c>
      <c r="BF154" s="84" t="str">
        <f t="shared" si="278"/>
        <v/>
      </c>
      <c r="BG154" s="84" t="str">
        <f t="shared" si="279"/>
        <v/>
      </c>
      <c r="BH154" s="124" t="str">
        <f>IF(K154="","",COUNTIF($BG$14:BG154,BG154))</f>
        <v/>
      </c>
      <c r="BI154" s="1" t="str">
        <f t="shared" si="289"/>
        <v/>
      </c>
      <c r="BJ154" s="523" t="str">
        <f>IF(D154="","",COUNTIF($AG$14:AG154,AG154))</f>
        <v/>
      </c>
      <c r="BK154" s="523">
        <f t="shared" ref="BK154" si="306">IF(BJ154=1,BJ154,0)</f>
        <v>0</v>
      </c>
      <c r="BL154" s="523" t="str">
        <f>IF(D154="","",$BP154)</f>
        <v/>
      </c>
      <c r="BM154" s="523" t="str">
        <f>IF(E154="","",$BP154)</f>
        <v/>
      </c>
      <c r="BN154" s="523" t="str">
        <f>IF(G154="","",$BP154)</f>
        <v/>
      </c>
      <c r="BO154" s="524" t="str">
        <f>IFERROR(IF(H154="","",BP154),"")</f>
        <v/>
      </c>
      <c r="BP154" s="523">
        <v>71</v>
      </c>
      <c r="BQ154" s="523">
        <f>IF(C154&gt;0,"",IF(COUNTIF(BL154:BO155,BP154)=4,"",1))</f>
        <v>1</v>
      </c>
      <c r="BT154" s="524" t="str">
        <f>IF(AG154="","",IF(AND(COUNTA(K154:K155)=0,COUNTA(U154:V155)=0),1,""))</f>
        <v/>
      </c>
      <c r="BU154" s="523">
        <f>IF(AND($AG154="",COUNTA(U154)&gt;0),1,0)</f>
        <v>0</v>
      </c>
      <c r="BV154" s="523">
        <f>IF(AND($AG154="",COUNTA(V154)&gt;0),1,0)</f>
        <v>0</v>
      </c>
      <c r="BW154" s="523" t="str">
        <f>D154&amp;"-"&amp;U154</f>
        <v>-</v>
      </c>
      <c r="BX154" s="523" t="str">
        <f>IF(U154="","",COUNTIF($BW$14:BW154,BW154))</f>
        <v/>
      </c>
      <c r="BY154" s="523" t="str">
        <f>D154&amp;"-"&amp;V154</f>
        <v>-</v>
      </c>
      <c r="BZ154" s="523" t="str">
        <f>IF(V154="","",COUNTIF($BY$14:BY154,BY154))</f>
        <v/>
      </c>
      <c r="CA154" s="84" t="str">
        <f>IFERROR(IF(VLOOKUP(K154,種目数エラー用!D:E,2,FALSE)=(VLOOKUP(K155,種目数エラー用!D:E,2,FALSE)),1,""),"")</f>
        <v/>
      </c>
    </row>
    <row r="155" spans="1:79" s="1" customFormat="1" ht="18" customHeight="1" thickBot="1">
      <c r="A155" s="547"/>
      <c r="B155" s="548"/>
      <c r="C155" s="549"/>
      <c r="D155" s="550"/>
      <c r="E155" s="550"/>
      <c r="F155" s="470"/>
      <c r="G155" s="336" t="str">
        <f>IF(C154&gt;0,VLOOKUP(C154,女子登録情報!$A$1:$H$2000,5,0),"")</f>
        <v/>
      </c>
      <c r="H155" s="527"/>
      <c r="I155" s="546"/>
      <c r="J155" s="336" t="s">
        <v>28</v>
      </c>
      <c r="K155" s="337"/>
      <c r="L155" s="284" t="str">
        <f>IF(K155&gt;0,VLOOKUP(K155,女子登録情報!$J$66:$K$86,2,0),"")</f>
        <v/>
      </c>
      <c r="M155" s="336" t="s">
        <v>29</v>
      </c>
      <c r="N155" s="285"/>
      <c r="O155" s="59" t="str">
        <f t="shared" si="281"/>
        <v/>
      </c>
      <c r="P155" s="317" t="str">
        <f t="shared" si="258"/>
        <v/>
      </c>
      <c r="Q155" s="209"/>
      <c r="R155" s="535"/>
      <c r="S155" s="536"/>
      <c r="T155" s="537"/>
      <c r="U155" s="532"/>
      <c r="V155" s="534"/>
      <c r="W155" s="339"/>
      <c r="X155" s="84">
        <f t="shared" si="259"/>
        <v>0</v>
      </c>
      <c r="Z155" s="97">
        <f t="shared" si="260"/>
        <v>0</v>
      </c>
      <c r="AA155" s="523"/>
      <c r="AB155" s="84" t="str">
        <f t="shared" si="261"/>
        <v/>
      </c>
      <c r="AC155" s="84" t="str">
        <f t="shared" si="262"/>
        <v/>
      </c>
      <c r="AD155" s="84" t="str">
        <f t="shared" si="263"/>
        <v/>
      </c>
      <c r="AE155" s="84" t="str">
        <f t="shared" si="264"/>
        <v/>
      </c>
      <c r="AF155" s="100">
        <f t="shared" si="282"/>
        <v>0</v>
      </c>
      <c r="AG155" s="100" t="str">
        <f t="shared" ref="AG155" si="307">AG154</f>
        <v/>
      </c>
      <c r="AH155" s="84" t="str">
        <f t="shared" si="265"/>
        <v/>
      </c>
      <c r="AI155" s="84" t="str">
        <f t="shared" si="266"/>
        <v/>
      </c>
      <c r="AJ155" s="104" t="str">
        <f t="shared" si="267"/>
        <v/>
      </c>
      <c r="AK155" s="93">
        <f t="shared" si="284"/>
        <v>0</v>
      </c>
      <c r="AL155" s="93">
        <f>IFERROR(IF(C155="",0,IF(COUNTIF($C$14:C155,C155)&gt;1,1,0)),"")</f>
        <v>0</v>
      </c>
      <c r="AN155" s="93">
        <f t="shared" si="268"/>
        <v>0</v>
      </c>
      <c r="AO155" s="93" t="str">
        <f t="shared" si="285"/>
        <v>00000</v>
      </c>
      <c r="AP155" s="109" t="str">
        <f t="shared" si="286"/>
        <v>0秒0</v>
      </c>
      <c r="AQ155" s="110">
        <f t="shared" si="269"/>
        <v>0</v>
      </c>
      <c r="AR155" s="110" t="str">
        <f t="shared" si="270"/>
        <v>0</v>
      </c>
      <c r="AS155" s="110" t="str">
        <f t="shared" si="271"/>
        <v>0</v>
      </c>
      <c r="AT155" s="110" t="str">
        <f t="shared" si="272"/>
        <v>0m</v>
      </c>
      <c r="AU155" s="110" t="str">
        <f t="shared" si="273"/>
        <v>点</v>
      </c>
      <c r="AV155" s="93">
        <f t="shared" si="274"/>
        <v>0</v>
      </c>
      <c r="AW155" s="83" t="str">
        <f t="shared" si="275"/>
        <v/>
      </c>
      <c r="AX155" s="93">
        <f t="shared" si="276"/>
        <v>0</v>
      </c>
      <c r="AY155" s="93">
        <f t="shared" si="287"/>
        <v>0</v>
      </c>
      <c r="AZ155" s="93">
        <f t="shared" si="288"/>
        <v>0</v>
      </c>
      <c r="BA155" s="504"/>
      <c r="BB155" s="504"/>
      <c r="BC155" s="520"/>
      <c r="BD155" s="558"/>
      <c r="BE155" s="84" t="str">
        <f t="shared" si="277"/>
        <v/>
      </c>
      <c r="BF155" s="84" t="str">
        <f t="shared" si="278"/>
        <v/>
      </c>
      <c r="BG155" s="84" t="str">
        <f t="shared" si="279"/>
        <v/>
      </c>
      <c r="BH155" s="124" t="str">
        <f>IF(K155="","",COUNTIF($BG$14:BG155,BG155))</f>
        <v/>
      </c>
      <c r="BI155" s="1" t="str">
        <f t="shared" si="289"/>
        <v/>
      </c>
      <c r="BJ155" s="523"/>
      <c r="BK155" s="523"/>
      <c r="BL155" s="523"/>
      <c r="BM155" s="523"/>
      <c r="BN155" s="523"/>
      <c r="BO155" s="525"/>
      <c r="BP155" s="523"/>
      <c r="BQ155" s="523"/>
      <c r="BT155" s="525"/>
      <c r="BU155" s="523"/>
      <c r="BV155" s="523"/>
      <c r="BW155" s="523"/>
      <c r="BX155" s="523"/>
      <c r="BY155" s="523"/>
      <c r="BZ155" s="523"/>
      <c r="CA155" s="84" t="str">
        <f>IFERROR(IF(VLOOKUP(K155,種目数エラー用!D:E,2,FALSE)=(VLOOKUP(K156,種目数エラー用!D:E,2,FALSE)),1,""),"")</f>
        <v/>
      </c>
    </row>
    <row r="156" spans="1:79" s="1" customFormat="1" ht="18" customHeight="1" thickTop="1" thickBot="1">
      <c r="A156" s="538">
        <v>72</v>
      </c>
      <c r="B156" s="540" t="s">
        <v>1176</v>
      </c>
      <c r="C156" s="542"/>
      <c r="D156" s="544" t="str">
        <f>IF(C156&gt;0,VLOOKUP(C156,女子登録情報!$A$1:$H$2000,3,0),"")</f>
        <v/>
      </c>
      <c r="E156" s="544" t="str">
        <f>IF(C156&gt;0,VLOOKUP(C156,女子登録情報!$A$1:$H$2000,4,0),"")</f>
        <v/>
      </c>
      <c r="F156" s="469" t="str">
        <f>IF(C156&gt;0,VLOOKUP(C156,女子登録情報!$A$1:$H$1688,7,0),"")</f>
        <v/>
      </c>
      <c r="G156" s="335" t="str">
        <f>IF(C156&gt;0,VLOOKUP(C156,女子登録情報!$A$1:$H$2000,8,0),"")</f>
        <v/>
      </c>
      <c r="H156" s="526" t="e">
        <f>IF(G157&gt;0,VLOOKUP(G157,女子登録情報!$M$2:$N$49,2,0),"")</f>
        <v>#N/A</v>
      </c>
      <c r="I156" s="526" t="str">
        <f t="shared" ref="I156" si="308">IF(C156&gt;0,TEXT(C156,"100000000"),"000000000")</f>
        <v>000000000</v>
      </c>
      <c r="J156" s="324" t="s">
        <v>24</v>
      </c>
      <c r="K156" s="323"/>
      <c r="L156" s="284" t="str">
        <f>IF(K156&gt;0,VLOOKUP(K156,女子登録情報!$J$66:$K$86,2,0),"")</f>
        <v/>
      </c>
      <c r="M156" s="324" t="s">
        <v>27</v>
      </c>
      <c r="N156" s="275"/>
      <c r="O156" s="59" t="str">
        <f t="shared" si="281"/>
        <v/>
      </c>
      <c r="P156" s="316" t="str">
        <f t="shared" si="258"/>
        <v/>
      </c>
      <c r="Q156" s="209"/>
      <c r="R156" s="528"/>
      <c r="S156" s="529"/>
      <c r="T156" s="530"/>
      <c r="U156" s="531"/>
      <c r="V156" s="533"/>
      <c r="W156" s="339"/>
      <c r="X156" s="84">
        <f t="shared" si="259"/>
        <v>0</v>
      </c>
      <c r="Z156" s="97">
        <f t="shared" si="260"/>
        <v>0</v>
      </c>
      <c r="AA156" s="523" t="str">
        <f>IF(C156="","",C156)</f>
        <v/>
      </c>
      <c r="AB156" s="84" t="str">
        <f t="shared" si="261"/>
        <v/>
      </c>
      <c r="AC156" s="84" t="str">
        <f t="shared" si="262"/>
        <v/>
      </c>
      <c r="AD156" s="84" t="str">
        <f t="shared" si="263"/>
        <v/>
      </c>
      <c r="AE156" s="84" t="str">
        <f t="shared" si="264"/>
        <v/>
      </c>
      <c r="AF156" s="100">
        <f t="shared" si="282"/>
        <v>0</v>
      </c>
      <c r="AG156" s="100" t="str">
        <f>IF(D156="","",D156)</f>
        <v/>
      </c>
      <c r="AH156" s="84" t="str">
        <f t="shared" si="265"/>
        <v/>
      </c>
      <c r="AI156" s="84" t="str">
        <f t="shared" si="266"/>
        <v/>
      </c>
      <c r="AJ156" s="104" t="str">
        <f t="shared" si="267"/>
        <v/>
      </c>
      <c r="AK156" s="93">
        <f t="shared" si="284"/>
        <v>0</v>
      </c>
      <c r="AL156" s="93">
        <f>IFERROR(IF(C156="",0,IF(COUNTIF($C$14:C156,C156)&gt;1,1,0)),"")</f>
        <v>0</v>
      </c>
      <c r="AN156" s="93">
        <f t="shared" si="268"/>
        <v>0</v>
      </c>
      <c r="AO156" s="93" t="str">
        <f t="shared" si="285"/>
        <v>00000</v>
      </c>
      <c r="AP156" s="109" t="str">
        <f t="shared" si="286"/>
        <v>0秒0</v>
      </c>
      <c r="AQ156" s="110">
        <f t="shared" si="269"/>
        <v>0</v>
      </c>
      <c r="AR156" s="110" t="str">
        <f t="shared" si="270"/>
        <v>0</v>
      </c>
      <c r="AS156" s="110" t="str">
        <f t="shared" si="271"/>
        <v>0</v>
      </c>
      <c r="AT156" s="110" t="str">
        <f t="shared" si="272"/>
        <v>0m</v>
      </c>
      <c r="AU156" s="110" t="str">
        <f t="shared" si="273"/>
        <v>点</v>
      </c>
      <c r="AV156" s="93">
        <f t="shared" si="274"/>
        <v>0</v>
      </c>
      <c r="AW156" s="83" t="str">
        <f t="shared" si="275"/>
        <v/>
      </c>
      <c r="AX156" s="93">
        <f t="shared" si="276"/>
        <v>0</v>
      </c>
      <c r="AY156" s="93">
        <f t="shared" si="287"/>
        <v>0</v>
      </c>
      <c r="AZ156" s="93">
        <f t="shared" si="288"/>
        <v>0</v>
      </c>
      <c r="BA156" s="503">
        <f>IF(U156="",0,COUNTA($U$14:U157))</f>
        <v>0</v>
      </c>
      <c r="BB156" s="503">
        <f>IF(V156="",0,COUNTA($V$14:V157))</f>
        <v>0</v>
      </c>
      <c r="BC156" s="519" t="e">
        <f>IF(OR($L156="20200",$L157="20200",#REF!="20200"),COUNTIF($L$14:L157,"20200"),0)</f>
        <v>#REF!</v>
      </c>
      <c r="BD156" s="557" t="e">
        <f>IF($BC156=0,0,INDEX($N156:$N157,MATCH("20200",$L156:$L157,0),1))</f>
        <v>#REF!</v>
      </c>
      <c r="BE156" s="84" t="str">
        <f t="shared" si="277"/>
        <v/>
      </c>
      <c r="BF156" s="84" t="str">
        <f t="shared" si="278"/>
        <v/>
      </c>
      <c r="BG156" s="84" t="str">
        <f t="shared" si="279"/>
        <v/>
      </c>
      <c r="BH156" s="124" t="str">
        <f>IF(K156="","",COUNTIF($BG$14:BG156,BG156))</f>
        <v/>
      </c>
      <c r="BI156" s="1" t="str">
        <f t="shared" si="289"/>
        <v/>
      </c>
      <c r="BJ156" s="523" t="str">
        <f>IF(D156="","",COUNTIF($AG$14:AG156,AG156))</f>
        <v/>
      </c>
      <c r="BK156" s="523">
        <f t="shared" ref="BK156" si="309">IF(BJ156=1,BJ156,0)</f>
        <v>0</v>
      </c>
      <c r="BL156" s="523" t="str">
        <f>IF(D156="","",$BP156)</f>
        <v/>
      </c>
      <c r="BM156" s="523" t="str">
        <f>IF(E156="","",$BP156)</f>
        <v/>
      </c>
      <c r="BN156" s="523" t="str">
        <f>IF(G156="","",$BP156)</f>
        <v/>
      </c>
      <c r="BO156" s="524" t="str">
        <f>IFERROR(IF(H156="","",BP156),"")</f>
        <v/>
      </c>
      <c r="BP156" s="523">
        <v>72</v>
      </c>
      <c r="BQ156" s="523">
        <f>IF(C156&gt;0,"",IF(COUNTIF(BL156:BO157,BP156)=4,"",1))</f>
        <v>1</v>
      </c>
      <c r="BT156" s="524" t="str">
        <f>IF(AG156="","",IF(AND(COUNTA(K156:K157)=0,COUNTA(U156:V157)=0),1,""))</f>
        <v/>
      </c>
      <c r="BU156" s="523">
        <f>IF(AND($AG156="",COUNTA(U156)&gt;0),1,0)</f>
        <v>0</v>
      </c>
      <c r="BV156" s="523">
        <f>IF(AND($AG156="",COUNTA(V156)&gt;0),1,0)</f>
        <v>0</v>
      </c>
      <c r="BW156" s="523" t="str">
        <f>D156&amp;"-"&amp;U156</f>
        <v>-</v>
      </c>
      <c r="BX156" s="523" t="str">
        <f>IF(U156="","",COUNTIF($BW$14:BW156,BW156))</f>
        <v/>
      </c>
      <c r="BY156" s="523" t="str">
        <f>D156&amp;"-"&amp;V156</f>
        <v>-</v>
      </c>
      <c r="BZ156" s="523" t="str">
        <f>IF(V156="","",COUNTIF($BY$14:BY156,BY156))</f>
        <v/>
      </c>
      <c r="CA156" s="84" t="str">
        <f>IFERROR(IF(VLOOKUP(K156,種目数エラー用!D:E,2,FALSE)=(VLOOKUP(K157,種目数エラー用!D:E,2,FALSE)),1,""),"")</f>
        <v/>
      </c>
    </row>
    <row r="157" spans="1:79" s="1" customFormat="1" ht="18" customHeight="1" thickBot="1">
      <c r="A157" s="547"/>
      <c r="B157" s="548"/>
      <c r="C157" s="549"/>
      <c r="D157" s="550"/>
      <c r="E157" s="550"/>
      <c r="F157" s="470"/>
      <c r="G157" s="336" t="str">
        <f>IF(C156&gt;0,VLOOKUP(C156,女子登録情報!$A$1:$H$2000,5,0),"")</f>
        <v/>
      </c>
      <c r="H157" s="527"/>
      <c r="I157" s="546"/>
      <c r="J157" s="336" t="s">
        <v>28</v>
      </c>
      <c r="K157" s="337"/>
      <c r="L157" s="284" t="str">
        <f>IF(K157&gt;0,VLOOKUP(K157,女子登録情報!$J$66:$K$86,2,0),"")</f>
        <v/>
      </c>
      <c r="M157" s="336" t="s">
        <v>29</v>
      </c>
      <c r="N157" s="285"/>
      <c r="O157" s="59" t="str">
        <f t="shared" si="281"/>
        <v/>
      </c>
      <c r="P157" s="317" t="str">
        <f t="shared" si="258"/>
        <v/>
      </c>
      <c r="Q157" s="209"/>
      <c r="R157" s="535"/>
      <c r="S157" s="536"/>
      <c r="T157" s="537"/>
      <c r="U157" s="532"/>
      <c r="V157" s="534"/>
      <c r="W157" s="339"/>
      <c r="X157" s="84">
        <f t="shared" si="259"/>
        <v>0</v>
      </c>
      <c r="Z157" s="97">
        <f t="shared" si="260"/>
        <v>0</v>
      </c>
      <c r="AA157" s="523"/>
      <c r="AB157" s="84" t="str">
        <f t="shared" si="261"/>
        <v/>
      </c>
      <c r="AC157" s="84" t="str">
        <f t="shared" si="262"/>
        <v/>
      </c>
      <c r="AD157" s="84" t="str">
        <f t="shared" si="263"/>
        <v/>
      </c>
      <c r="AE157" s="84" t="str">
        <f t="shared" si="264"/>
        <v/>
      </c>
      <c r="AF157" s="100">
        <f t="shared" si="282"/>
        <v>0</v>
      </c>
      <c r="AG157" s="100" t="str">
        <f t="shared" ref="AG157" si="310">AG156</f>
        <v/>
      </c>
      <c r="AH157" s="84" t="str">
        <f t="shared" si="265"/>
        <v/>
      </c>
      <c r="AI157" s="84" t="str">
        <f t="shared" si="266"/>
        <v/>
      </c>
      <c r="AJ157" s="104" t="str">
        <f t="shared" si="267"/>
        <v/>
      </c>
      <c r="AK157" s="93">
        <f t="shared" si="284"/>
        <v>0</v>
      </c>
      <c r="AL157" s="93">
        <f>IFERROR(IF(C157="",0,IF(COUNTIF($C$14:C157,C157)&gt;1,1,0)),"")</f>
        <v>0</v>
      </c>
      <c r="AN157" s="93">
        <f t="shared" si="268"/>
        <v>0</v>
      </c>
      <c r="AO157" s="93" t="str">
        <f t="shared" si="285"/>
        <v>00000</v>
      </c>
      <c r="AP157" s="109" t="str">
        <f t="shared" si="286"/>
        <v>0秒0</v>
      </c>
      <c r="AQ157" s="110">
        <f t="shared" si="269"/>
        <v>0</v>
      </c>
      <c r="AR157" s="110" t="str">
        <f t="shared" si="270"/>
        <v>0</v>
      </c>
      <c r="AS157" s="110" t="str">
        <f t="shared" si="271"/>
        <v>0</v>
      </c>
      <c r="AT157" s="110" t="str">
        <f t="shared" si="272"/>
        <v>0m</v>
      </c>
      <c r="AU157" s="110" t="str">
        <f t="shared" si="273"/>
        <v>点</v>
      </c>
      <c r="AV157" s="93">
        <f t="shared" si="274"/>
        <v>0</v>
      </c>
      <c r="AW157" s="83" t="str">
        <f t="shared" si="275"/>
        <v/>
      </c>
      <c r="AX157" s="93">
        <f t="shared" si="276"/>
        <v>0</v>
      </c>
      <c r="AY157" s="93">
        <f t="shared" si="287"/>
        <v>0</v>
      </c>
      <c r="AZ157" s="93">
        <f t="shared" si="288"/>
        <v>0</v>
      </c>
      <c r="BA157" s="504"/>
      <c r="BB157" s="504"/>
      <c r="BC157" s="520"/>
      <c r="BD157" s="558"/>
      <c r="BE157" s="84" t="str">
        <f t="shared" si="277"/>
        <v/>
      </c>
      <c r="BF157" s="84" t="str">
        <f t="shared" si="278"/>
        <v/>
      </c>
      <c r="BG157" s="84" t="str">
        <f t="shared" si="279"/>
        <v/>
      </c>
      <c r="BH157" s="124" t="str">
        <f>IF(K157="","",COUNTIF($BG$14:BG157,BG157))</f>
        <v/>
      </c>
      <c r="BI157" s="1" t="str">
        <f t="shared" si="289"/>
        <v/>
      </c>
      <c r="BJ157" s="523"/>
      <c r="BK157" s="523"/>
      <c r="BL157" s="523"/>
      <c r="BM157" s="523"/>
      <c r="BN157" s="523"/>
      <c r="BO157" s="525"/>
      <c r="BP157" s="523"/>
      <c r="BQ157" s="523"/>
      <c r="BT157" s="525"/>
      <c r="BU157" s="523"/>
      <c r="BV157" s="523"/>
      <c r="BW157" s="523"/>
      <c r="BX157" s="523"/>
      <c r="BY157" s="523"/>
      <c r="BZ157" s="523"/>
      <c r="CA157" s="84" t="str">
        <f>IFERROR(IF(VLOOKUP(K157,種目数エラー用!D:E,2,FALSE)=(VLOOKUP(K158,種目数エラー用!D:E,2,FALSE)),1,""),"")</f>
        <v/>
      </c>
    </row>
    <row r="158" spans="1:79" s="1" customFormat="1" ht="18" customHeight="1" thickTop="1" thickBot="1">
      <c r="A158" s="538">
        <v>73</v>
      </c>
      <c r="B158" s="540" t="s">
        <v>1176</v>
      </c>
      <c r="C158" s="542"/>
      <c r="D158" s="544" t="str">
        <f>IF(C158&gt;0,VLOOKUP(C158,女子登録情報!$A$1:$H$2000,3,0),"")</f>
        <v/>
      </c>
      <c r="E158" s="544" t="str">
        <f>IF(C158&gt;0,VLOOKUP(C158,女子登録情報!$A$1:$H$2000,4,0),"")</f>
        <v/>
      </c>
      <c r="F158" s="469" t="str">
        <f>IF(C158&gt;0,VLOOKUP(C158,女子登録情報!$A$1:$H$1688,7,0),"")</f>
        <v/>
      </c>
      <c r="G158" s="335" t="str">
        <f>IF(C158&gt;0,VLOOKUP(C158,女子登録情報!$A$1:$H$2000,8,0),"")</f>
        <v/>
      </c>
      <c r="H158" s="526" t="e">
        <f>IF(G159&gt;0,VLOOKUP(G159,女子登録情報!$M$2:$N$49,2,0),"")</f>
        <v>#N/A</v>
      </c>
      <c r="I158" s="526" t="str">
        <f t="shared" ref="I158" si="311">IF(C158&gt;0,TEXT(C158,"100000000"),"000000000")</f>
        <v>000000000</v>
      </c>
      <c r="J158" s="324" t="s">
        <v>24</v>
      </c>
      <c r="K158" s="323"/>
      <c r="L158" s="284" t="str">
        <f>IF(K158&gt;0,VLOOKUP(K158,女子登録情報!$J$66:$K$86,2,0),"")</f>
        <v/>
      </c>
      <c r="M158" s="324" t="s">
        <v>27</v>
      </c>
      <c r="N158" s="275"/>
      <c r="O158" s="59" t="str">
        <f t="shared" si="281"/>
        <v/>
      </c>
      <c r="P158" s="316" t="str">
        <f t="shared" si="258"/>
        <v/>
      </c>
      <c r="Q158" s="209"/>
      <c r="R158" s="528"/>
      <c r="S158" s="529"/>
      <c r="T158" s="530"/>
      <c r="U158" s="531"/>
      <c r="V158" s="533"/>
      <c r="W158" s="339"/>
      <c r="X158" s="84">
        <f t="shared" si="259"/>
        <v>0</v>
      </c>
      <c r="Z158" s="97">
        <f t="shared" si="260"/>
        <v>0</v>
      </c>
      <c r="AA158" s="523" t="str">
        <f>IF(C158="","",C158)</f>
        <v/>
      </c>
      <c r="AB158" s="84" t="str">
        <f t="shared" si="261"/>
        <v/>
      </c>
      <c r="AC158" s="84" t="str">
        <f t="shared" si="262"/>
        <v/>
      </c>
      <c r="AD158" s="84" t="str">
        <f t="shared" si="263"/>
        <v/>
      </c>
      <c r="AE158" s="84" t="str">
        <f t="shared" si="264"/>
        <v/>
      </c>
      <c r="AF158" s="100">
        <f t="shared" si="282"/>
        <v>0</v>
      </c>
      <c r="AG158" s="100" t="str">
        <f>IF(D158="","",D158)</f>
        <v/>
      </c>
      <c r="AH158" s="84" t="str">
        <f t="shared" si="265"/>
        <v/>
      </c>
      <c r="AI158" s="84" t="str">
        <f t="shared" si="266"/>
        <v/>
      </c>
      <c r="AJ158" s="104" t="str">
        <f t="shared" si="267"/>
        <v/>
      </c>
      <c r="AK158" s="93">
        <f t="shared" si="284"/>
        <v>0</v>
      </c>
      <c r="AL158" s="93">
        <f>IFERROR(IF(C158="",0,IF(COUNTIF($C$14:C158,C158)&gt;1,1,0)),"")</f>
        <v>0</v>
      </c>
      <c r="AN158" s="93">
        <f t="shared" si="268"/>
        <v>0</v>
      </c>
      <c r="AO158" s="93" t="str">
        <f t="shared" si="285"/>
        <v>00000</v>
      </c>
      <c r="AP158" s="109" t="str">
        <f t="shared" si="286"/>
        <v>0秒0</v>
      </c>
      <c r="AQ158" s="110">
        <f t="shared" si="269"/>
        <v>0</v>
      </c>
      <c r="AR158" s="110" t="str">
        <f t="shared" si="270"/>
        <v>0</v>
      </c>
      <c r="AS158" s="110" t="str">
        <f t="shared" si="271"/>
        <v>0</v>
      </c>
      <c r="AT158" s="110" t="str">
        <f t="shared" si="272"/>
        <v>0m</v>
      </c>
      <c r="AU158" s="110" t="str">
        <f t="shared" si="273"/>
        <v>点</v>
      </c>
      <c r="AV158" s="93">
        <f t="shared" si="274"/>
        <v>0</v>
      </c>
      <c r="AW158" s="83" t="str">
        <f t="shared" si="275"/>
        <v/>
      </c>
      <c r="AX158" s="93">
        <f t="shared" si="276"/>
        <v>0</v>
      </c>
      <c r="AY158" s="93">
        <f t="shared" si="287"/>
        <v>0</v>
      </c>
      <c r="AZ158" s="93">
        <f t="shared" si="288"/>
        <v>0</v>
      </c>
      <c r="BA158" s="503">
        <f>IF(U158="",0,COUNTA($U$14:U159))</f>
        <v>0</v>
      </c>
      <c r="BB158" s="503">
        <f>IF(V158="",0,COUNTA($V$14:V159))</f>
        <v>0</v>
      </c>
      <c r="BC158" s="519" t="e">
        <f>IF(OR($L158="20200",$L159="20200",#REF!="20200"),COUNTIF($L$14:L159,"20200"),0)</f>
        <v>#REF!</v>
      </c>
      <c r="BD158" s="557" t="e">
        <f>IF($BC158=0,0,INDEX($N158:$N159,MATCH("20200",$L158:$L159,0),1))</f>
        <v>#REF!</v>
      </c>
      <c r="BE158" s="84" t="str">
        <f t="shared" si="277"/>
        <v/>
      </c>
      <c r="BF158" s="84" t="str">
        <f t="shared" si="278"/>
        <v/>
      </c>
      <c r="BG158" s="84" t="str">
        <f t="shared" si="279"/>
        <v/>
      </c>
      <c r="BH158" s="124" t="str">
        <f>IF(K158="","",COUNTIF($BG$14:BG158,BG158))</f>
        <v/>
      </c>
      <c r="BI158" s="1" t="str">
        <f t="shared" si="289"/>
        <v/>
      </c>
      <c r="BJ158" s="523" t="str">
        <f>IF(D158="","",COUNTIF($AG$14:AG158,AG158))</f>
        <v/>
      </c>
      <c r="BK158" s="523">
        <f t="shared" ref="BK158" si="312">IF(BJ158=1,BJ158,0)</f>
        <v>0</v>
      </c>
      <c r="BL158" s="523" t="str">
        <f>IF(D158="","",$BP158)</f>
        <v/>
      </c>
      <c r="BM158" s="523" t="str">
        <f>IF(E158="","",$BP158)</f>
        <v/>
      </c>
      <c r="BN158" s="523" t="str">
        <f>IF(G158="","",$BP158)</f>
        <v/>
      </c>
      <c r="BO158" s="524" t="str">
        <f>IFERROR(IF(H158="","",BP158),"")</f>
        <v/>
      </c>
      <c r="BP158" s="523">
        <v>73</v>
      </c>
      <c r="BQ158" s="523">
        <f>IF(C158&gt;0,"",IF(COUNTIF(BL158:BO159,BP158)=4,"",1))</f>
        <v>1</v>
      </c>
      <c r="BT158" s="524" t="str">
        <f>IF(AG158="","",IF(AND(COUNTA(K158:K159)=0,COUNTA(U158:V159)=0),1,""))</f>
        <v/>
      </c>
      <c r="BU158" s="523">
        <f>IF(AND($AG158="",COUNTA(U158)&gt;0),1,0)</f>
        <v>0</v>
      </c>
      <c r="BV158" s="523">
        <f>IF(AND($AG158="",COUNTA(V158)&gt;0),1,0)</f>
        <v>0</v>
      </c>
      <c r="BW158" s="523" t="str">
        <f>D158&amp;"-"&amp;U158</f>
        <v>-</v>
      </c>
      <c r="BX158" s="523" t="str">
        <f>IF(U158="","",COUNTIF($BW$14:BW158,BW158))</f>
        <v/>
      </c>
      <c r="BY158" s="523" t="str">
        <f>D158&amp;"-"&amp;V158</f>
        <v>-</v>
      </c>
      <c r="BZ158" s="523" t="str">
        <f>IF(V158="","",COUNTIF($BY$14:BY158,BY158))</f>
        <v/>
      </c>
      <c r="CA158" s="84" t="str">
        <f>IFERROR(IF(VLOOKUP(K158,種目数エラー用!D:E,2,FALSE)=(VLOOKUP(K159,種目数エラー用!D:E,2,FALSE)),1,""),"")</f>
        <v/>
      </c>
    </row>
    <row r="159" spans="1:79" s="1" customFormat="1" ht="18" customHeight="1" thickBot="1">
      <c r="A159" s="547"/>
      <c r="B159" s="548"/>
      <c r="C159" s="549"/>
      <c r="D159" s="550"/>
      <c r="E159" s="550"/>
      <c r="F159" s="470"/>
      <c r="G159" s="336" t="str">
        <f>IF(C158&gt;0,VLOOKUP(C158,女子登録情報!$A$1:$H$2000,5,0),"")</f>
        <v/>
      </c>
      <c r="H159" s="527"/>
      <c r="I159" s="546"/>
      <c r="J159" s="336" t="s">
        <v>28</v>
      </c>
      <c r="K159" s="337"/>
      <c r="L159" s="284" t="str">
        <f>IF(K159&gt;0,VLOOKUP(K159,女子登録情報!$J$66:$K$86,2,0),"")</f>
        <v/>
      </c>
      <c r="M159" s="336" t="s">
        <v>29</v>
      </c>
      <c r="N159" s="285"/>
      <c r="O159" s="59" t="str">
        <f t="shared" si="281"/>
        <v/>
      </c>
      <c r="P159" s="317" t="str">
        <f t="shared" si="258"/>
        <v/>
      </c>
      <c r="Q159" s="209"/>
      <c r="R159" s="535"/>
      <c r="S159" s="536"/>
      <c r="T159" s="537"/>
      <c r="U159" s="532"/>
      <c r="V159" s="534"/>
      <c r="W159" s="339"/>
      <c r="X159" s="84">
        <f t="shared" si="259"/>
        <v>0</v>
      </c>
      <c r="Z159" s="97">
        <f t="shared" si="260"/>
        <v>0</v>
      </c>
      <c r="AA159" s="523"/>
      <c r="AB159" s="84" t="str">
        <f t="shared" si="261"/>
        <v/>
      </c>
      <c r="AC159" s="84" t="str">
        <f t="shared" si="262"/>
        <v/>
      </c>
      <c r="AD159" s="84" t="str">
        <f t="shared" si="263"/>
        <v/>
      </c>
      <c r="AE159" s="84" t="str">
        <f t="shared" si="264"/>
        <v/>
      </c>
      <c r="AF159" s="100">
        <f t="shared" si="282"/>
        <v>0</v>
      </c>
      <c r="AG159" s="100" t="str">
        <f t="shared" ref="AG159" si="313">AG158</f>
        <v/>
      </c>
      <c r="AH159" s="84" t="str">
        <f t="shared" si="265"/>
        <v/>
      </c>
      <c r="AI159" s="84" t="str">
        <f t="shared" si="266"/>
        <v/>
      </c>
      <c r="AJ159" s="104" t="str">
        <f t="shared" si="267"/>
        <v/>
      </c>
      <c r="AK159" s="93">
        <f t="shared" si="284"/>
        <v>0</v>
      </c>
      <c r="AL159" s="93">
        <f>IFERROR(IF(C159="",0,IF(COUNTIF($C$14:C159,C159)&gt;1,1,0)),"")</f>
        <v>0</v>
      </c>
      <c r="AN159" s="93">
        <f t="shared" si="268"/>
        <v>0</v>
      </c>
      <c r="AO159" s="93" t="str">
        <f t="shared" si="285"/>
        <v>00000</v>
      </c>
      <c r="AP159" s="109" t="str">
        <f t="shared" si="286"/>
        <v>0秒0</v>
      </c>
      <c r="AQ159" s="110">
        <f t="shared" si="269"/>
        <v>0</v>
      </c>
      <c r="AR159" s="110" t="str">
        <f t="shared" si="270"/>
        <v>0</v>
      </c>
      <c r="AS159" s="110" t="str">
        <f t="shared" si="271"/>
        <v>0</v>
      </c>
      <c r="AT159" s="110" t="str">
        <f t="shared" si="272"/>
        <v>0m</v>
      </c>
      <c r="AU159" s="110" t="str">
        <f t="shared" si="273"/>
        <v>点</v>
      </c>
      <c r="AV159" s="93">
        <f t="shared" si="274"/>
        <v>0</v>
      </c>
      <c r="AW159" s="83" t="str">
        <f t="shared" si="275"/>
        <v/>
      </c>
      <c r="AX159" s="93">
        <f t="shared" si="276"/>
        <v>0</v>
      </c>
      <c r="AY159" s="93">
        <f t="shared" si="287"/>
        <v>0</v>
      </c>
      <c r="AZ159" s="93">
        <f t="shared" si="288"/>
        <v>0</v>
      </c>
      <c r="BA159" s="504"/>
      <c r="BB159" s="504"/>
      <c r="BC159" s="520"/>
      <c r="BD159" s="558"/>
      <c r="BE159" s="84" t="str">
        <f t="shared" si="277"/>
        <v/>
      </c>
      <c r="BF159" s="84" t="str">
        <f t="shared" si="278"/>
        <v/>
      </c>
      <c r="BG159" s="84" t="str">
        <f t="shared" si="279"/>
        <v/>
      </c>
      <c r="BH159" s="124" t="str">
        <f>IF(K159="","",COUNTIF($BG$14:BG159,BG159))</f>
        <v/>
      </c>
      <c r="BI159" s="1" t="str">
        <f t="shared" si="289"/>
        <v/>
      </c>
      <c r="BJ159" s="523"/>
      <c r="BK159" s="523"/>
      <c r="BL159" s="523"/>
      <c r="BM159" s="523"/>
      <c r="BN159" s="523"/>
      <c r="BO159" s="525"/>
      <c r="BP159" s="523"/>
      <c r="BQ159" s="523"/>
      <c r="BT159" s="525"/>
      <c r="BU159" s="523"/>
      <c r="BV159" s="523"/>
      <c r="BW159" s="523"/>
      <c r="BX159" s="523"/>
      <c r="BY159" s="523"/>
      <c r="BZ159" s="523"/>
      <c r="CA159" s="84" t="str">
        <f>IFERROR(IF(VLOOKUP(K159,種目数エラー用!D:E,2,FALSE)=(VLOOKUP(K160,種目数エラー用!D:E,2,FALSE)),1,""),"")</f>
        <v/>
      </c>
    </row>
    <row r="160" spans="1:79" s="1" customFormat="1" ht="18" customHeight="1" thickTop="1" thickBot="1">
      <c r="A160" s="538">
        <v>74</v>
      </c>
      <c r="B160" s="540" t="s">
        <v>1176</v>
      </c>
      <c r="C160" s="542"/>
      <c r="D160" s="544" t="str">
        <f>IF(C160&gt;0,VLOOKUP(C160,女子登録情報!$A$1:$H$2000,3,0),"")</f>
        <v/>
      </c>
      <c r="E160" s="544" t="str">
        <f>IF(C160&gt;0,VLOOKUP(C160,女子登録情報!$A$1:$H$2000,4,0),"")</f>
        <v/>
      </c>
      <c r="F160" s="469" t="str">
        <f>IF(C160&gt;0,VLOOKUP(C160,女子登録情報!$A$1:$H$1688,7,0),"")</f>
        <v/>
      </c>
      <c r="G160" s="335" t="str">
        <f>IF(C160&gt;0,VLOOKUP(C160,女子登録情報!$A$1:$H$2000,8,0),"")</f>
        <v/>
      </c>
      <c r="H160" s="526" t="e">
        <f>IF(G161&gt;0,VLOOKUP(G161,女子登録情報!$M$2:$N$49,2,0),"")</f>
        <v>#N/A</v>
      </c>
      <c r="I160" s="526" t="str">
        <f t="shared" ref="I160" si="314">IF(C160&gt;0,TEXT(C160,"100000000"),"000000000")</f>
        <v>000000000</v>
      </c>
      <c r="J160" s="324" t="s">
        <v>24</v>
      </c>
      <c r="K160" s="323"/>
      <c r="L160" s="284" t="str">
        <f>IF(K160&gt;0,VLOOKUP(K160,女子登録情報!$J$66:$K$86,2,0),"")</f>
        <v/>
      </c>
      <c r="M160" s="324" t="s">
        <v>27</v>
      </c>
      <c r="N160" s="275"/>
      <c r="O160" s="59" t="str">
        <f t="shared" si="281"/>
        <v/>
      </c>
      <c r="P160" s="316" t="str">
        <f t="shared" si="258"/>
        <v/>
      </c>
      <c r="Q160" s="209"/>
      <c r="R160" s="528"/>
      <c r="S160" s="529"/>
      <c r="T160" s="530"/>
      <c r="U160" s="531"/>
      <c r="V160" s="533"/>
      <c r="W160" s="339"/>
      <c r="X160" s="84">
        <f t="shared" si="259"/>
        <v>0</v>
      </c>
      <c r="Z160" s="97">
        <f t="shared" si="260"/>
        <v>0</v>
      </c>
      <c r="AA160" s="523" t="str">
        <f>IF(C160="","",C160)</f>
        <v/>
      </c>
      <c r="AB160" s="84" t="str">
        <f t="shared" si="261"/>
        <v/>
      </c>
      <c r="AC160" s="84" t="str">
        <f t="shared" si="262"/>
        <v/>
      </c>
      <c r="AD160" s="84" t="str">
        <f t="shared" si="263"/>
        <v/>
      </c>
      <c r="AE160" s="84" t="str">
        <f t="shared" si="264"/>
        <v/>
      </c>
      <c r="AF160" s="100">
        <f t="shared" si="282"/>
        <v>0</v>
      </c>
      <c r="AG160" s="100" t="str">
        <f>IF(D160="","",D160)</f>
        <v/>
      </c>
      <c r="AH160" s="84" t="str">
        <f t="shared" si="265"/>
        <v/>
      </c>
      <c r="AI160" s="84" t="str">
        <f t="shared" si="266"/>
        <v/>
      </c>
      <c r="AJ160" s="104" t="str">
        <f t="shared" si="267"/>
        <v/>
      </c>
      <c r="AK160" s="93">
        <f t="shared" si="284"/>
        <v>0</v>
      </c>
      <c r="AL160" s="93">
        <f>IFERROR(IF(C160="",0,IF(COUNTIF($C$14:C160,C160)&gt;1,1,0)),"")</f>
        <v>0</v>
      </c>
      <c r="AN160" s="93">
        <f t="shared" si="268"/>
        <v>0</v>
      </c>
      <c r="AO160" s="93" t="str">
        <f t="shared" si="285"/>
        <v>00000</v>
      </c>
      <c r="AP160" s="109" t="str">
        <f t="shared" si="286"/>
        <v>0秒0</v>
      </c>
      <c r="AQ160" s="110">
        <f t="shared" si="269"/>
        <v>0</v>
      </c>
      <c r="AR160" s="110" t="str">
        <f t="shared" si="270"/>
        <v>0</v>
      </c>
      <c r="AS160" s="110" t="str">
        <f t="shared" si="271"/>
        <v>0</v>
      </c>
      <c r="AT160" s="110" t="str">
        <f t="shared" si="272"/>
        <v>0m</v>
      </c>
      <c r="AU160" s="110" t="str">
        <f t="shared" si="273"/>
        <v>点</v>
      </c>
      <c r="AV160" s="93">
        <f t="shared" si="274"/>
        <v>0</v>
      </c>
      <c r="AW160" s="83" t="str">
        <f t="shared" si="275"/>
        <v/>
      </c>
      <c r="AX160" s="93">
        <f t="shared" si="276"/>
        <v>0</v>
      </c>
      <c r="AY160" s="93">
        <f t="shared" si="287"/>
        <v>0</v>
      </c>
      <c r="AZ160" s="93">
        <f t="shared" si="288"/>
        <v>0</v>
      </c>
      <c r="BA160" s="503">
        <f>IF(U160="",0,COUNTA($U$14:U161))</f>
        <v>0</v>
      </c>
      <c r="BB160" s="503">
        <f>IF(V160="",0,COUNTA($V$14:V161))</f>
        <v>0</v>
      </c>
      <c r="BC160" s="519" t="e">
        <f>IF(OR($L160="20200",$L161="20200",#REF!="20200"),COUNTIF($L$14:L161,"20200"),0)</f>
        <v>#REF!</v>
      </c>
      <c r="BD160" s="557" t="e">
        <f>IF($BC160=0,0,INDEX($N160:$N161,MATCH("20200",$L160:$L161,0),1))</f>
        <v>#REF!</v>
      </c>
      <c r="BE160" s="84" t="str">
        <f t="shared" si="277"/>
        <v/>
      </c>
      <c r="BF160" s="84" t="str">
        <f t="shared" si="278"/>
        <v/>
      </c>
      <c r="BG160" s="84" t="str">
        <f t="shared" si="279"/>
        <v/>
      </c>
      <c r="BH160" s="124" t="str">
        <f>IF(K160="","",COUNTIF($BG$14:BG160,BG160))</f>
        <v/>
      </c>
      <c r="BI160" s="1" t="str">
        <f t="shared" si="289"/>
        <v/>
      </c>
      <c r="BJ160" s="523" t="str">
        <f>IF(D160="","",COUNTIF($AG$14:AG160,AG160))</f>
        <v/>
      </c>
      <c r="BK160" s="523">
        <f t="shared" ref="BK160" si="315">IF(BJ160=1,BJ160,0)</f>
        <v>0</v>
      </c>
      <c r="BL160" s="523" t="str">
        <f>IF(D160="","",$BP160)</f>
        <v/>
      </c>
      <c r="BM160" s="523" t="str">
        <f>IF(E160="","",$BP160)</f>
        <v/>
      </c>
      <c r="BN160" s="523" t="str">
        <f>IF(G160="","",$BP160)</f>
        <v/>
      </c>
      <c r="BO160" s="524" t="str">
        <f>IFERROR(IF(H160="","",BP160),"")</f>
        <v/>
      </c>
      <c r="BP160" s="523">
        <v>74</v>
      </c>
      <c r="BQ160" s="523">
        <f>IF(C160&gt;0,"",IF(COUNTIF(BL160:BO161,BP160)=4,"",1))</f>
        <v>1</v>
      </c>
      <c r="BT160" s="524" t="str">
        <f>IF(AG160="","",IF(AND(COUNTA(K160:K161)=0,COUNTA(U160:V161)=0),1,""))</f>
        <v/>
      </c>
      <c r="BU160" s="523">
        <f>IF(AND($AG160="",COUNTA(U160)&gt;0),1,0)</f>
        <v>0</v>
      </c>
      <c r="BV160" s="523">
        <f>IF(AND($AG160="",COUNTA(V160)&gt;0),1,0)</f>
        <v>0</v>
      </c>
      <c r="BW160" s="523" t="str">
        <f>D160&amp;"-"&amp;U160</f>
        <v>-</v>
      </c>
      <c r="BX160" s="523" t="str">
        <f>IF(U160="","",COUNTIF($BW$14:BW160,BW160))</f>
        <v/>
      </c>
      <c r="BY160" s="523" t="str">
        <f>D160&amp;"-"&amp;V160</f>
        <v>-</v>
      </c>
      <c r="BZ160" s="523" t="str">
        <f>IF(V160="","",COUNTIF($BY$14:BY160,BY160))</f>
        <v/>
      </c>
      <c r="CA160" s="84" t="str">
        <f>IFERROR(IF(VLOOKUP(K160,種目数エラー用!D:E,2,FALSE)=(VLOOKUP(K161,種目数エラー用!D:E,2,FALSE)),1,""),"")</f>
        <v/>
      </c>
    </row>
    <row r="161" spans="1:79" s="1" customFormat="1" ht="18" customHeight="1" thickBot="1">
      <c r="A161" s="547"/>
      <c r="B161" s="548"/>
      <c r="C161" s="549"/>
      <c r="D161" s="550"/>
      <c r="E161" s="550"/>
      <c r="F161" s="470"/>
      <c r="G161" s="336" t="str">
        <f>IF(C160&gt;0,VLOOKUP(C160,女子登録情報!$A$1:$H$2000,5,0),"")</f>
        <v/>
      </c>
      <c r="H161" s="527"/>
      <c r="I161" s="546"/>
      <c r="J161" s="336" t="s">
        <v>28</v>
      </c>
      <c r="K161" s="337"/>
      <c r="L161" s="284" t="str">
        <f>IF(K161&gt;0,VLOOKUP(K161,女子登録情報!$J$66:$K$86,2,0),"")</f>
        <v/>
      </c>
      <c r="M161" s="336" t="s">
        <v>29</v>
      </c>
      <c r="N161" s="285"/>
      <c r="O161" s="59" t="str">
        <f t="shared" si="281"/>
        <v/>
      </c>
      <c r="P161" s="317" t="str">
        <f t="shared" si="258"/>
        <v/>
      </c>
      <c r="Q161" s="209"/>
      <c r="R161" s="535"/>
      <c r="S161" s="536"/>
      <c r="T161" s="537"/>
      <c r="U161" s="532"/>
      <c r="V161" s="534"/>
      <c r="W161" s="339"/>
      <c r="X161" s="84">
        <f t="shared" si="259"/>
        <v>0</v>
      </c>
      <c r="Z161" s="97">
        <f t="shared" si="260"/>
        <v>0</v>
      </c>
      <c r="AA161" s="523"/>
      <c r="AB161" s="84" t="str">
        <f t="shared" si="261"/>
        <v/>
      </c>
      <c r="AC161" s="84" t="str">
        <f t="shared" si="262"/>
        <v/>
      </c>
      <c r="AD161" s="84" t="str">
        <f t="shared" si="263"/>
        <v/>
      </c>
      <c r="AE161" s="84" t="str">
        <f t="shared" si="264"/>
        <v/>
      </c>
      <c r="AF161" s="100">
        <f t="shared" si="282"/>
        <v>0</v>
      </c>
      <c r="AG161" s="100" t="str">
        <f t="shared" ref="AG161" si="316">AG160</f>
        <v/>
      </c>
      <c r="AH161" s="84" t="str">
        <f t="shared" si="265"/>
        <v/>
      </c>
      <c r="AI161" s="84" t="str">
        <f t="shared" si="266"/>
        <v/>
      </c>
      <c r="AJ161" s="104" t="str">
        <f t="shared" si="267"/>
        <v/>
      </c>
      <c r="AK161" s="93">
        <f t="shared" si="284"/>
        <v>0</v>
      </c>
      <c r="AL161" s="93">
        <f>IFERROR(IF(C161="",0,IF(COUNTIF($C$14:C161,C161)&gt;1,1,0)),"")</f>
        <v>0</v>
      </c>
      <c r="AN161" s="93">
        <f t="shared" si="268"/>
        <v>0</v>
      </c>
      <c r="AO161" s="93" t="str">
        <f t="shared" si="285"/>
        <v>00000</v>
      </c>
      <c r="AP161" s="109" t="str">
        <f t="shared" si="286"/>
        <v>0秒0</v>
      </c>
      <c r="AQ161" s="110">
        <f t="shared" si="269"/>
        <v>0</v>
      </c>
      <c r="AR161" s="110" t="str">
        <f t="shared" si="270"/>
        <v>0</v>
      </c>
      <c r="AS161" s="110" t="str">
        <f t="shared" si="271"/>
        <v>0</v>
      </c>
      <c r="AT161" s="110" t="str">
        <f t="shared" si="272"/>
        <v>0m</v>
      </c>
      <c r="AU161" s="110" t="str">
        <f t="shared" si="273"/>
        <v>点</v>
      </c>
      <c r="AV161" s="93">
        <f t="shared" si="274"/>
        <v>0</v>
      </c>
      <c r="AW161" s="83" t="str">
        <f t="shared" si="275"/>
        <v/>
      </c>
      <c r="AX161" s="93">
        <f t="shared" si="276"/>
        <v>0</v>
      </c>
      <c r="AY161" s="93">
        <f t="shared" si="287"/>
        <v>0</v>
      </c>
      <c r="AZ161" s="93">
        <f t="shared" si="288"/>
        <v>0</v>
      </c>
      <c r="BA161" s="504"/>
      <c r="BB161" s="504"/>
      <c r="BC161" s="520"/>
      <c r="BD161" s="558"/>
      <c r="BE161" s="84" t="str">
        <f t="shared" si="277"/>
        <v/>
      </c>
      <c r="BF161" s="84" t="str">
        <f t="shared" si="278"/>
        <v/>
      </c>
      <c r="BG161" s="84" t="str">
        <f t="shared" si="279"/>
        <v/>
      </c>
      <c r="BH161" s="124" t="str">
        <f>IF(K161="","",COUNTIF($BG$14:BG161,BG161))</f>
        <v/>
      </c>
      <c r="BI161" s="1" t="str">
        <f t="shared" si="289"/>
        <v/>
      </c>
      <c r="BJ161" s="523"/>
      <c r="BK161" s="523"/>
      <c r="BL161" s="523"/>
      <c r="BM161" s="523"/>
      <c r="BN161" s="523"/>
      <c r="BO161" s="525"/>
      <c r="BP161" s="523"/>
      <c r="BQ161" s="523"/>
      <c r="BT161" s="525"/>
      <c r="BU161" s="523"/>
      <c r="BV161" s="523"/>
      <c r="BW161" s="523"/>
      <c r="BX161" s="523"/>
      <c r="BY161" s="523"/>
      <c r="BZ161" s="523"/>
      <c r="CA161" s="84" t="str">
        <f>IFERROR(IF(VLOOKUP(K161,種目数エラー用!D:E,2,FALSE)=(VLOOKUP(K162,種目数エラー用!D:E,2,FALSE)),1,""),"")</f>
        <v/>
      </c>
    </row>
    <row r="162" spans="1:79" s="1" customFormat="1" ht="18" customHeight="1" thickTop="1" thickBot="1">
      <c r="A162" s="538">
        <v>75</v>
      </c>
      <c r="B162" s="540" t="s">
        <v>1176</v>
      </c>
      <c r="C162" s="542"/>
      <c r="D162" s="544" t="str">
        <f>IF(C162&gt;0,VLOOKUP(C162,女子登録情報!$A$1:$H$2000,3,0),"")</f>
        <v/>
      </c>
      <c r="E162" s="544" t="str">
        <f>IF(C162&gt;0,VLOOKUP(C162,女子登録情報!$A$1:$H$2000,4,0),"")</f>
        <v/>
      </c>
      <c r="F162" s="469" t="str">
        <f>IF(C162&gt;0,VLOOKUP(C162,女子登録情報!$A$1:$H$1688,7,0),"")</f>
        <v/>
      </c>
      <c r="G162" s="335" t="str">
        <f>IF(C162&gt;0,VLOOKUP(C162,女子登録情報!$A$1:$H$2000,8,0),"")</f>
        <v/>
      </c>
      <c r="H162" s="526" t="e">
        <f>IF(G163&gt;0,VLOOKUP(G163,女子登録情報!$M$2:$N$49,2,0),"")</f>
        <v>#N/A</v>
      </c>
      <c r="I162" s="526" t="str">
        <f t="shared" ref="I162" si="317">IF(C162&gt;0,TEXT(C162,"100000000"),"000000000")</f>
        <v>000000000</v>
      </c>
      <c r="J162" s="324" t="s">
        <v>24</v>
      </c>
      <c r="K162" s="323"/>
      <c r="L162" s="284" t="str">
        <f>IF(K162&gt;0,VLOOKUP(K162,女子登録情報!$J$66:$K$86,2,0),"")</f>
        <v/>
      </c>
      <c r="M162" s="324" t="s">
        <v>27</v>
      </c>
      <c r="N162" s="275"/>
      <c r="O162" s="59" t="str">
        <f t="shared" si="281"/>
        <v/>
      </c>
      <c r="P162" s="316" t="str">
        <f t="shared" si="258"/>
        <v/>
      </c>
      <c r="Q162" s="209"/>
      <c r="R162" s="528"/>
      <c r="S162" s="529"/>
      <c r="T162" s="530"/>
      <c r="U162" s="531"/>
      <c r="V162" s="533"/>
      <c r="W162" s="339"/>
      <c r="X162" s="84">
        <f t="shared" si="259"/>
        <v>0</v>
      </c>
      <c r="Z162" s="97">
        <f t="shared" si="260"/>
        <v>0</v>
      </c>
      <c r="AA162" s="523" t="str">
        <f>IF(C162="","",C162)</f>
        <v/>
      </c>
      <c r="AB162" s="84" t="str">
        <f t="shared" si="261"/>
        <v/>
      </c>
      <c r="AC162" s="84" t="str">
        <f t="shared" si="262"/>
        <v/>
      </c>
      <c r="AD162" s="84" t="str">
        <f t="shared" si="263"/>
        <v/>
      </c>
      <c r="AE162" s="84" t="str">
        <f t="shared" si="264"/>
        <v/>
      </c>
      <c r="AF162" s="100">
        <f t="shared" si="282"/>
        <v>0</v>
      </c>
      <c r="AG162" s="100" t="str">
        <f>IF(D162="","",D162)</f>
        <v/>
      </c>
      <c r="AH162" s="84" t="str">
        <f t="shared" si="265"/>
        <v/>
      </c>
      <c r="AI162" s="84" t="str">
        <f t="shared" si="266"/>
        <v/>
      </c>
      <c r="AJ162" s="104" t="str">
        <f t="shared" si="267"/>
        <v/>
      </c>
      <c r="AK162" s="93">
        <f t="shared" si="284"/>
        <v>0</v>
      </c>
      <c r="AL162" s="93">
        <f>IFERROR(IF(C162="",0,IF(COUNTIF($C$14:C162,C162)&gt;1,1,0)),"")</f>
        <v>0</v>
      </c>
      <c r="AN162" s="93">
        <f t="shared" si="268"/>
        <v>0</v>
      </c>
      <c r="AO162" s="93" t="str">
        <f t="shared" si="285"/>
        <v>00000</v>
      </c>
      <c r="AP162" s="109" t="str">
        <f t="shared" si="286"/>
        <v>0秒0</v>
      </c>
      <c r="AQ162" s="110">
        <f t="shared" si="269"/>
        <v>0</v>
      </c>
      <c r="AR162" s="110" t="str">
        <f t="shared" si="270"/>
        <v>0</v>
      </c>
      <c r="AS162" s="110" t="str">
        <f t="shared" si="271"/>
        <v>0</v>
      </c>
      <c r="AT162" s="110" t="str">
        <f t="shared" si="272"/>
        <v>0m</v>
      </c>
      <c r="AU162" s="110" t="str">
        <f t="shared" si="273"/>
        <v>点</v>
      </c>
      <c r="AV162" s="93">
        <f t="shared" si="274"/>
        <v>0</v>
      </c>
      <c r="AW162" s="83" t="str">
        <f t="shared" si="275"/>
        <v/>
      </c>
      <c r="AX162" s="93">
        <f t="shared" si="276"/>
        <v>0</v>
      </c>
      <c r="AY162" s="93">
        <f t="shared" si="287"/>
        <v>0</v>
      </c>
      <c r="AZ162" s="93">
        <f t="shared" si="288"/>
        <v>0</v>
      </c>
      <c r="BA162" s="503">
        <f>IF(U162="",0,COUNTA($U$14:U163))</f>
        <v>0</v>
      </c>
      <c r="BB162" s="503">
        <f>IF(V162="",0,COUNTA($V$14:V163))</f>
        <v>0</v>
      </c>
      <c r="BC162" s="519" t="e">
        <f>IF(OR($L162="20200",$L163="20200",#REF!="20200"),COUNTIF($L$14:L163,"20200"),0)</f>
        <v>#REF!</v>
      </c>
      <c r="BD162" s="557" t="e">
        <f>IF($BC162=0,0,INDEX($N162:$N163,MATCH("20200",$L162:$L163,0),1))</f>
        <v>#REF!</v>
      </c>
      <c r="BE162" s="84" t="str">
        <f t="shared" si="277"/>
        <v/>
      </c>
      <c r="BF162" s="84" t="str">
        <f t="shared" si="278"/>
        <v/>
      </c>
      <c r="BG162" s="84" t="str">
        <f t="shared" si="279"/>
        <v/>
      </c>
      <c r="BH162" s="124" t="str">
        <f>IF(K162="","",COUNTIF($BG$14:BG162,BG162))</f>
        <v/>
      </c>
      <c r="BI162" s="1" t="str">
        <f t="shared" si="289"/>
        <v/>
      </c>
      <c r="BJ162" s="523" t="str">
        <f>IF(D162="","",COUNTIF($AG$14:AG162,AG162))</f>
        <v/>
      </c>
      <c r="BK162" s="523">
        <f t="shared" ref="BK162" si="318">IF(BJ162=1,BJ162,0)</f>
        <v>0</v>
      </c>
      <c r="BL162" s="523" t="str">
        <f>IF(D162="","",$BP162)</f>
        <v/>
      </c>
      <c r="BM162" s="523" t="str">
        <f>IF(E162="","",$BP162)</f>
        <v/>
      </c>
      <c r="BN162" s="523" t="str">
        <f>IF(G162="","",$BP162)</f>
        <v/>
      </c>
      <c r="BO162" s="524" t="str">
        <f>IFERROR(IF(H162="","",BP162),"")</f>
        <v/>
      </c>
      <c r="BP162" s="523">
        <v>75</v>
      </c>
      <c r="BQ162" s="523">
        <f>IF(C162&gt;0,"",IF(COUNTIF(BL162:BO163,BP162)=4,"",1))</f>
        <v>1</v>
      </c>
      <c r="BT162" s="524" t="str">
        <f>IF(AG162="","",IF(AND(COUNTA(K162:K163)=0,COUNTA(U162:V163)=0),1,""))</f>
        <v/>
      </c>
      <c r="BU162" s="523">
        <f>IF(AND($AG162="",COUNTA(U162)&gt;0),1,0)</f>
        <v>0</v>
      </c>
      <c r="BV162" s="523">
        <f>IF(AND($AG162="",COUNTA(V162)&gt;0),1,0)</f>
        <v>0</v>
      </c>
      <c r="BW162" s="523" t="str">
        <f>D162&amp;"-"&amp;U162</f>
        <v>-</v>
      </c>
      <c r="BX162" s="523" t="str">
        <f>IF(U162="","",COUNTIF($BW$14:BW162,BW162))</f>
        <v/>
      </c>
      <c r="BY162" s="523" t="str">
        <f>D162&amp;"-"&amp;V162</f>
        <v>-</v>
      </c>
      <c r="BZ162" s="523" t="str">
        <f>IF(V162="","",COUNTIF($BY$14:BY162,BY162))</f>
        <v/>
      </c>
      <c r="CA162" s="84" t="str">
        <f>IFERROR(IF(VLOOKUP(K162,種目数エラー用!D:E,2,FALSE)=(VLOOKUP(K163,種目数エラー用!D:E,2,FALSE)),1,""),"")</f>
        <v/>
      </c>
    </row>
    <row r="163" spans="1:79" s="1" customFormat="1" ht="18" customHeight="1" thickBot="1">
      <c r="A163" s="547"/>
      <c r="B163" s="548"/>
      <c r="C163" s="549"/>
      <c r="D163" s="550"/>
      <c r="E163" s="550"/>
      <c r="F163" s="470"/>
      <c r="G163" s="336" t="str">
        <f>IF(C162&gt;0,VLOOKUP(C162,女子登録情報!$A$1:$H$2000,5,0),"")</f>
        <v/>
      </c>
      <c r="H163" s="527"/>
      <c r="I163" s="546"/>
      <c r="J163" s="336" t="s">
        <v>28</v>
      </c>
      <c r="K163" s="337"/>
      <c r="L163" s="284" t="str">
        <f>IF(K163&gt;0,VLOOKUP(K163,女子登録情報!$J$66:$K$86,2,0),"")</f>
        <v/>
      </c>
      <c r="M163" s="336" t="s">
        <v>29</v>
      </c>
      <c r="N163" s="285"/>
      <c r="O163" s="59" t="str">
        <f t="shared" si="281"/>
        <v/>
      </c>
      <c r="P163" s="317" t="str">
        <f t="shared" si="258"/>
        <v/>
      </c>
      <c r="Q163" s="209"/>
      <c r="R163" s="535"/>
      <c r="S163" s="536"/>
      <c r="T163" s="537"/>
      <c r="U163" s="532"/>
      <c r="V163" s="534"/>
      <c r="W163" s="339"/>
      <c r="X163" s="84">
        <f t="shared" si="259"/>
        <v>0</v>
      </c>
      <c r="Z163" s="97">
        <f t="shared" si="260"/>
        <v>0</v>
      </c>
      <c r="AA163" s="523"/>
      <c r="AB163" s="84" t="str">
        <f t="shared" si="261"/>
        <v/>
      </c>
      <c r="AC163" s="84" t="str">
        <f t="shared" si="262"/>
        <v/>
      </c>
      <c r="AD163" s="84" t="str">
        <f t="shared" si="263"/>
        <v/>
      </c>
      <c r="AE163" s="84" t="str">
        <f t="shared" si="264"/>
        <v/>
      </c>
      <c r="AF163" s="100">
        <f t="shared" si="282"/>
        <v>0</v>
      </c>
      <c r="AG163" s="100" t="str">
        <f t="shared" ref="AG163" si="319">AG162</f>
        <v/>
      </c>
      <c r="AH163" s="84" t="str">
        <f t="shared" si="265"/>
        <v/>
      </c>
      <c r="AI163" s="84" t="str">
        <f t="shared" si="266"/>
        <v/>
      </c>
      <c r="AJ163" s="104" t="str">
        <f t="shared" si="267"/>
        <v/>
      </c>
      <c r="AK163" s="93">
        <f t="shared" si="284"/>
        <v>0</v>
      </c>
      <c r="AL163" s="93">
        <f>IFERROR(IF(C163="",0,IF(COUNTIF($C$14:C163,C163)&gt;1,1,0)),"")</f>
        <v>0</v>
      </c>
      <c r="AN163" s="93">
        <f t="shared" si="268"/>
        <v>0</v>
      </c>
      <c r="AO163" s="93" t="str">
        <f t="shared" si="285"/>
        <v>00000</v>
      </c>
      <c r="AP163" s="109" t="str">
        <f t="shared" si="286"/>
        <v>0秒0</v>
      </c>
      <c r="AQ163" s="110">
        <f t="shared" si="269"/>
        <v>0</v>
      </c>
      <c r="AR163" s="110" t="str">
        <f t="shared" si="270"/>
        <v>0</v>
      </c>
      <c r="AS163" s="110" t="str">
        <f t="shared" si="271"/>
        <v>0</v>
      </c>
      <c r="AT163" s="110" t="str">
        <f t="shared" si="272"/>
        <v>0m</v>
      </c>
      <c r="AU163" s="110" t="str">
        <f t="shared" si="273"/>
        <v>点</v>
      </c>
      <c r="AV163" s="93">
        <f t="shared" si="274"/>
        <v>0</v>
      </c>
      <c r="AW163" s="83" t="str">
        <f t="shared" si="275"/>
        <v/>
      </c>
      <c r="AX163" s="93">
        <f t="shared" si="276"/>
        <v>0</v>
      </c>
      <c r="AY163" s="93">
        <f t="shared" si="287"/>
        <v>0</v>
      </c>
      <c r="AZ163" s="93">
        <f t="shared" si="288"/>
        <v>0</v>
      </c>
      <c r="BA163" s="504"/>
      <c r="BB163" s="504"/>
      <c r="BC163" s="520"/>
      <c r="BD163" s="558"/>
      <c r="BE163" s="84" t="str">
        <f t="shared" si="277"/>
        <v/>
      </c>
      <c r="BF163" s="84" t="str">
        <f t="shared" si="278"/>
        <v/>
      </c>
      <c r="BG163" s="84" t="str">
        <f t="shared" si="279"/>
        <v/>
      </c>
      <c r="BH163" s="124" t="str">
        <f>IF(K163="","",COUNTIF($BG$14:BG163,BG163))</f>
        <v/>
      </c>
      <c r="BI163" s="1" t="str">
        <f t="shared" si="289"/>
        <v/>
      </c>
      <c r="BJ163" s="523"/>
      <c r="BK163" s="523"/>
      <c r="BL163" s="523"/>
      <c r="BM163" s="523"/>
      <c r="BN163" s="523"/>
      <c r="BO163" s="525"/>
      <c r="BP163" s="523"/>
      <c r="BQ163" s="523"/>
      <c r="BT163" s="525"/>
      <c r="BU163" s="523"/>
      <c r="BV163" s="523"/>
      <c r="BW163" s="523"/>
      <c r="BX163" s="523"/>
      <c r="BY163" s="523"/>
      <c r="BZ163" s="523"/>
      <c r="CA163" s="84" t="str">
        <f>IFERROR(IF(VLOOKUP(K163,種目数エラー用!D:E,2,FALSE)=(VLOOKUP(K164,種目数エラー用!D:E,2,FALSE)),1,""),"")</f>
        <v/>
      </c>
    </row>
    <row r="164" spans="1:79" s="1" customFormat="1" ht="18" customHeight="1" thickTop="1" thickBot="1">
      <c r="A164" s="538">
        <v>76</v>
      </c>
      <c r="B164" s="540" t="s">
        <v>1176</v>
      </c>
      <c r="C164" s="542"/>
      <c r="D164" s="544" t="str">
        <f>IF(C164&gt;0,VLOOKUP(C164,女子登録情報!$A$1:$H$2000,3,0),"")</f>
        <v/>
      </c>
      <c r="E164" s="544" t="str">
        <f>IF(C164&gt;0,VLOOKUP(C164,女子登録情報!$A$1:$H$2000,4,0),"")</f>
        <v/>
      </c>
      <c r="F164" s="469" t="str">
        <f>IF(C164&gt;0,VLOOKUP(C164,女子登録情報!$A$1:$H$1688,7,0),"")</f>
        <v/>
      </c>
      <c r="G164" s="335" t="str">
        <f>IF(C164&gt;0,VLOOKUP(C164,女子登録情報!$A$1:$H$2000,8,0),"")</f>
        <v/>
      </c>
      <c r="H164" s="526" t="e">
        <f>IF(G165&gt;0,VLOOKUP(G165,女子登録情報!$M$2:$N$49,2,0),"")</f>
        <v>#N/A</v>
      </c>
      <c r="I164" s="526" t="str">
        <f t="shared" ref="I164" si="320">IF(C164&gt;0,TEXT(C164,"100000000"),"000000000")</f>
        <v>000000000</v>
      </c>
      <c r="J164" s="324" t="s">
        <v>24</v>
      </c>
      <c r="K164" s="323"/>
      <c r="L164" s="284" t="str">
        <f>IF(K164&gt;0,VLOOKUP(K164,女子登録情報!$J$66:$K$86,2,0),"")</f>
        <v/>
      </c>
      <c r="M164" s="324" t="s">
        <v>27</v>
      </c>
      <c r="N164" s="275"/>
      <c r="O164" s="59" t="str">
        <f t="shared" si="281"/>
        <v/>
      </c>
      <c r="P164" s="316" t="str">
        <f t="shared" si="258"/>
        <v/>
      </c>
      <c r="Q164" s="209"/>
      <c r="R164" s="528"/>
      <c r="S164" s="529"/>
      <c r="T164" s="530"/>
      <c r="U164" s="531"/>
      <c r="V164" s="533"/>
      <c r="W164" s="339"/>
      <c r="X164" s="84">
        <f t="shared" si="259"/>
        <v>0</v>
      </c>
      <c r="Z164" s="97">
        <f t="shared" si="260"/>
        <v>0</v>
      </c>
      <c r="AA164" s="523" t="str">
        <f>IF(C164="","",C164)</f>
        <v/>
      </c>
      <c r="AB164" s="84" t="str">
        <f t="shared" si="261"/>
        <v/>
      </c>
      <c r="AC164" s="84" t="str">
        <f t="shared" si="262"/>
        <v/>
      </c>
      <c r="AD164" s="84" t="str">
        <f t="shared" si="263"/>
        <v/>
      </c>
      <c r="AE164" s="84" t="str">
        <f t="shared" si="264"/>
        <v/>
      </c>
      <c r="AF164" s="100">
        <f t="shared" si="282"/>
        <v>0</v>
      </c>
      <c r="AG164" s="100" t="str">
        <f>IF(D164="","",D164)</f>
        <v/>
      </c>
      <c r="AH164" s="84" t="str">
        <f t="shared" si="265"/>
        <v/>
      </c>
      <c r="AI164" s="84" t="str">
        <f t="shared" si="266"/>
        <v/>
      </c>
      <c r="AJ164" s="104" t="str">
        <f t="shared" si="267"/>
        <v/>
      </c>
      <c r="AK164" s="93">
        <f t="shared" si="284"/>
        <v>0</v>
      </c>
      <c r="AL164" s="93">
        <f>IFERROR(IF(C164="",0,IF(COUNTIF($C$14:C164,C164)&gt;1,1,0)),"")</f>
        <v>0</v>
      </c>
      <c r="AN164" s="93">
        <f t="shared" si="268"/>
        <v>0</v>
      </c>
      <c r="AO164" s="93" t="str">
        <f t="shared" si="285"/>
        <v>00000</v>
      </c>
      <c r="AP164" s="109" t="str">
        <f t="shared" si="286"/>
        <v>0秒0</v>
      </c>
      <c r="AQ164" s="110">
        <f t="shared" si="269"/>
        <v>0</v>
      </c>
      <c r="AR164" s="110" t="str">
        <f t="shared" si="270"/>
        <v>0</v>
      </c>
      <c r="AS164" s="110" t="str">
        <f t="shared" si="271"/>
        <v>0</v>
      </c>
      <c r="AT164" s="110" t="str">
        <f t="shared" si="272"/>
        <v>0m</v>
      </c>
      <c r="AU164" s="110" t="str">
        <f t="shared" si="273"/>
        <v>点</v>
      </c>
      <c r="AV164" s="93">
        <f t="shared" si="274"/>
        <v>0</v>
      </c>
      <c r="AW164" s="83" t="str">
        <f t="shared" si="275"/>
        <v/>
      </c>
      <c r="AX164" s="93">
        <f t="shared" si="276"/>
        <v>0</v>
      </c>
      <c r="AY164" s="93">
        <f t="shared" si="287"/>
        <v>0</v>
      </c>
      <c r="AZ164" s="93">
        <f t="shared" si="288"/>
        <v>0</v>
      </c>
      <c r="BA164" s="503">
        <f>IF(U164="",0,COUNTA($U$14:U165))</f>
        <v>0</v>
      </c>
      <c r="BB164" s="503">
        <f>IF(V164="",0,COUNTA($V$14:V165))</f>
        <v>0</v>
      </c>
      <c r="BC164" s="519" t="e">
        <f>IF(OR($L164="20200",$L165="20200",#REF!="20200"),COUNTIF($L$14:L165,"20200"),0)</f>
        <v>#REF!</v>
      </c>
      <c r="BD164" s="557" t="e">
        <f>IF($BC164=0,0,INDEX($N164:$N165,MATCH("20200",$L164:$L165,0),1))</f>
        <v>#REF!</v>
      </c>
      <c r="BE164" s="84" t="str">
        <f t="shared" si="277"/>
        <v/>
      </c>
      <c r="BF164" s="84" t="str">
        <f t="shared" si="278"/>
        <v/>
      </c>
      <c r="BG164" s="84" t="str">
        <f t="shared" si="279"/>
        <v/>
      </c>
      <c r="BH164" s="124" t="str">
        <f>IF(K164="","",COUNTIF($BG$14:BG164,BG164))</f>
        <v/>
      </c>
      <c r="BI164" s="1" t="str">
        <f t="shared" si="289"/>
        <v/>
      </c>
      <c r="BJ164" s="523" t="str">
        <f>IF(D164="","",COUNTIF($AG$14:AG164,AG164))</f>
        <v/>
      </c>
      <c r="BK164" s="523">
        <f t="shared" ref="BK164" si="321">IF(BJ164=1,BJ164,0)</f>
        <v>0</v>
      </c>
      <c r="BL164" s="523" t="str">
        <f>IF(D164="","",$BP164)</f>
        <v/>
      </c>
      <c r="BM164" s="523" t="str">
        <f>IF(E164="","",$BP164)</f>
        <v/>
      </c>
      <c r="BN164" s="523" t="str">
        <f>IF(G164="","",$BP164)</f>
        <v/>
      </c>
      <c r="BO164" s="524" t="str">
        <f>IFERROR(IF(H164="","",BP164),"")</f>
        <v/>
      </c>
      <c r="BP164" s="523">
        <v>76</v>
      </c>
      <c r="BQ164" s="523">
        <f>IF(C164&gt;0,"",IF(COUNTIF(BL164:BO165,BP164)=4,"",1))</f>
        <v>1</v>
      </c>
      <c r="BT164" s="524" t="str">
        <f>IF(AG164="","",IF(AND(COUNTA(K164:K165)=0,COUNTA(U164:V165)=0),1,""))</f>
        <v/>
      </c>
      <c r="BU164" s="523">
        <f>IF(AND($AG164="",COUNTA(U164)&gt;0),1,0)</f>
        <v>0</v>
      </c>
      <c r="BV164" s="523">
        <f>IF(AND($AG164="",COUNTA(V164)&gt;0),1,0)</f>
        <v>0</v>
      </c>
      <c r="BW164" s="523" t="str">
        <f>D164&amp;"-"&amp;U164</f>
        <v>-</v>
      </c>
      <c r="BX164" s="523" t="str">
        <f>IF(U164="","",COUNTIF($BW$14:BW164,BW164))</f>
        <v/>
      </c>
      <c r="BY164" s="523" t="str">
        <f>D164&amp;"-"&amp;V164</f>
        <v>-</v>
      </c>
      <c r="BZ164" s="523" t="str">
        <f>IF(V164="","",COUNTIF($BY$14:BY164,BY164))</f>
        <v/>
      </c>
      <c r="CA164" s="84" t="str">
        <f>IFERROR(IF(VLOOKUP(K164,種目数エラー用!D:E,2,FALSE)=(VLOOKUP(K165,種目数エラー用!D:E,2,FALSE)),1,""),"")</f>
        <v/>
      </c>
    </row>
    <row r="165" spans="1:79" s="1" customFormat="1" ht="18" customHeight="1" thickBot="1">
      <c r="A165" s="547"/>
      <c r="B165" s="548"/>
      <c r="C165" s="549"/>
      <c r="D165" s="550"/>
      <c r="E165" s="550"/>
      <c r="F165" s="470"/>
      <c r="G165" s="336" t="str">
        <f>IF(C164&gt;0,VLOOKUP(C164,女子登録情報!$A$1:$H$2000,5,0),"")</f>
        <v/>
      </c>
      <c r="H165" s="527"/>
      <c r="I165" s="546"/>
      <c r="J165" s="336" t="s">
        <v>28</v>
      </c>
      <c r="K165" s="337"/>
      <c r="L165" s="284" t="str">
        <f>IF(K165&gt;0,VLOOKUP(K165,女子登録情報!$J$66:$K$86,2,0),"")</f>
        <v/>
      </c>
      <c r="M165" s="336" t="s">
        <v>29</v>
      </c>
      <c r="N165" s="285"/>
      <c r="O165" s="59" t="str">
        <f t="shared" si="281"/>
        <v/>
      </c>
      <c r="P165" s="317" t="str">
        <f t="shared" si="258"/>
        <v/>
      </c>
      <c r="Q165" s="209"/>
      <c r="R165" s="535"/>
      <c r="S165" s="536"/>
      <c r="T165" s="537"/>
      <c r="U165" s="532"/>
      <c r="V165" s="534"/>
      <c r="W165" s="339"/>
      <c r="X165" s="84">
        <f t="shared" si="259"/>
        <v>0</v>
      </c>
      <c r="Z165" s="97">
        <f t="shared" si="260"/>
        <v>0</v>
      </c>
      <c r="AA165" s="523"/>
      <c r="AB165" s="84" t="str">
        <f t="shared" si="261"/>
        <v/>
      </c>
      <c r="AC165" s="84" t="str">
        <f t="shared" si="262"/>
        <v/>
      </c>
      <c r="AD165" s="84" t="str">
        <f t="shared" si="263"/>
        <v/>
      </c>
      <c r="AE165" s="84" t="str">
        <f t="shared" si="264"/>
        <v/>
      </c>
      <c r="AF165" s="100">
        <f t="shared" si="282"/>
        <v>0</v>
      </c>
      <c r="AG165" s="100" t="str">
        <f t="shared" ref="AG165" si="322">AG164</f>
        <v/>
      </c>
      <c r="AH165" s="84" t="str">
        <f t="shared" si="265"/>
        <v/>
      </c>
      <c r="AI165" s="84" t="str">
        <f t="shared" si="266"/>
        <v/>
      </c>
      <c r="AJ165" s="104" t="str">
        <f t="shared" si="267"/>
        <v/>
      </c>
      <c r="AK165" s="93">
        <f t="shared" si="284"/>
        <v>0</v>
      </c>
      <c r="AL165" s="93">
        <f>IFERROR(IF(C165="",0,IF(COUNTIF($C$14:C165,C165)&gt;1,1,0)),"")</f>
        <v>0</v>
      </c>
      <c r="AN165" s="93">
        <f t="shared" si="268"/>
        <v>0</v>
      </c>
      <c r="AO165" s="93" t="str">
        <f t="shared" si="285"/>
        <v>00000</v>
      </c>
      <c r="AP165" s="109" t="str">
        <f t="shared" si="286"/>
        <v>0秒0</v>
      </c>
      <c r="AQ165" s="110">
        <f t="shared" si="269"/>
        <v>0</v>
      </c>
      <c r="AR165" s="110" t="str">
        <f t="shared" si="270"/>
        <v>0</v>
      </c>
      <c r="AS165" s="110" t="str">
        <f t="shared" si="271"/>
        <v>0</v>
      </c>
      <c r="AT165" s="110" t="str">
        <f t="shared" si="272"/>
        <v>0m</v>
      </c>
      <c r="AU165" s="110" t="str">
        <f t="shared" si="273"/>
        <v>点</v>
      </c>
      <c r="AV165" s="93">
        <f t="shared" si="274"/>
        <v>0</v>
      </c>
      <c r="AW165" s="83" t="str">
        <f t="shared" si="275"/>
        <v/>
      </c>
      <c r="AX165" s="93">
        <f t="shared" si="276"/>
        <v>0</v>
      </c>
      <c r="AY165" s="93">
        <f t="shared" si="287"/>
        <v>0</v>
      </c>
      <c r="AZ165" s="93">
        <f t="shared" si="288"/>
        <v>0</v>
      </c>
      <c r="BA165" s="504"/>
      <c r="BB165" s="504"/>
      <c r="BC165" s="520"/>
      <c r="BD165" s="558"/>
      <c r="BE165" s="84" t="str">
        <f t="shared" si="277"/>
        <v/>
      </c>
      <c r="BF165" s="84" t="str">
        <f t="shared" si="278"/>
        <v/>
      </c>
      <c r="BG165" s="84" t="str">
        <f t="shared" si="279"/>
        <v/>
      </c>
      <c r="BH165" s="124" t="str">
        <f>IF(K165="","",COUNTIF($BG$14:BG165,BG165))</f>
        <v/>
      </c>
      <c r="BI165" s="1" t="str">
        <f t="shared" si="289"/>
        <v/>
      </c>
      <c r="BJ165" s="523"/>
      <c r="BK165" s="523"/>
      <c r="BL165" s="523"/>
      <c r="BM165" s="523"/>
      <c r="BN165" s="523"/>
      <c r="BO165" s="525"/>
      <c r="BP165" s="523"/>
      <c r="BQ165" s="523"/>
      <c r="BT165" s="525"/>
      <c r="BU165" s="523"/>
      <c r="BV165" s="523"/>
      <c r="BW165" s="523"/>
      <c r="BX165" s="523"/>
      <c r="BY165" s="523"/>
      <c r="BZ165" s="523"/>
      <c r="CA165" s="84" t="str">
        <f>IFERROR(IF(VLOOKUP(K165,種目数エラー用!D:E,2,FALSE)=(VLOOKUP(K166,種目数エラー用!D:E,2,FALSE)),1,""),"")</f>
        <v/>
      </c>
    </row>
    <row r="166" spans="1:79" s="1" customFormat="1" ht="18" customHeight="1" thickTop="1" thickBot="1">
      <c r="A166" s="538">
        <v>77</v>
      </c>
      <c r="B166" s="210" t="s">
        <v>1176</v>
      </c>
      <c r="C166" s="542"/>
      <c r="D166" s="544" t="str">
        <f>IF(C166&gt;0,VLOOKUP(C166,女子登録情報!$A$1:$H$2000,3,0),"")</f>
        <v/>
      </c>
      <c r="E166" s="544" t="str">
        <f>IF(C166&gt;0,VLOOKUP(C166,女子登録情報!$A$1:$H$2000,4,0),"")</f>
        <v/>
      </c>
      <c r="F166" s="469" t="str">
        <f>IF(C166&gt;0,VLOOKUP(C166,女子登録情報!$A$1:$H$1688,7,0),"")</f>
        <v/>
      </c>
      <c r="G166" s="335" t="str">
        <f>IF(C166&gt;0,VLOOKUP(C166,女子登録情報!$A$1:$H$2000,8,0),"")</f>
        <v/>
      </c>
      <c r="H166" s="526" t="e">
        <f>IF(G167&gt;0,VLOOKUP(G167,女子登録情報!$M$2:$N$49,2,0),"")</f>
        <v>#N/A</v>
      </c>
      <c r="I166" s="526" t="str">
        <f t="shared" ref="I166" si="323">IF(C166&gt;0,TEXT(C166,"100000000"),"000000000")</f>
        <v>000000000</v>
      </c>
      <c r="J166" s="324" t="s">
        <v>24</v>
      </c>
      <c r="K166" s="323"/>
      <c r="L166" s="284" t="str">
        <f>IF(K166&gt;0,VLOOKUP(K166,女子登録情報!$J$66:$K$86,2,0),"")</f>
        <v/>
      </c>
      <c r="M166" s="324" t="s">
        <v>27</v>
      </c>
      <c r="N166" s="275"/>
      <c r="O166" s="59" t="str">
        <f t="shared" si="281"/>
        <v/>
      </c>
      <c r="P166" s="316" t="str">
        <f t="shared" si="258"/>
        <v/>
      </c>
      <c r="Q166" s="209"/>
      <c r="R166" s="528"/>
      <c r="S166" s="529"/>
      <c r="T166" s="530"/>
      <c r="U166" s="531"/>
      <c r="V166" s="533"/>
      <c r="W166" s="339"/>
      <c r="X166" s="84">
        <f t="shared" si="259"/>
        <v>0</v>
      </c>
      <c r="Z166" s="97">
        <f t="shared" si="260"/>
        <v>0</v>
      </c>
      <c r="AA166" s="523" t="str">
        <f>IF(C166="","",C166)</f>
        <v/>
      </c>
      <c r="AB166" s="84" t="str">
        <f t="shared" si="261"/>
        <v/>
      </c>
      <c r="AC166" s="84" t="str">
        <f t="shared" si="262"/>
        <v/>
      </c>
      <c r="AD166" s="84" t="str">
        <f t="shared" si="263"/>
        <v/>
      </c>
      <c r="AE166" s="84" t="str">
        <f t="shared" si="264"/>
        <v/>
      </c>
      <c r="AF166" s="100">
        <f t="shared" si="282"/>
        <v>0</v>
      </c>
      <c r="AG166" s="100" t="str">
        <f>IF(D166="","",D166)</f>
        <v/>
      </c>
      <c r="AH166" s="84" t="str">
        <f t="shared" si="265"/>
        <v/>
      </c>
      <c r="AI166" s="84" t="str">
        <f t="shared" si="266"/>
        <v/>
      </c>
      <c r="AJ166" s="104" t="str">
        <f t="shared" si="267"/>
        <v/>
      </c>
      <c r="AK166" s="93">
        <f t="shared" si="284"/>
        <v>0</v>
      </c>
      <c r="AL166" s="93">
        <f>IFERROR(IF(C166="",0,IF(COUNTIF($C$14:C166,C166)&gt;1,1,0)),"")</f>
        <v>0</v>
      </c>
      <c r="AN166" s="93">
        <f t="shared" si="268"/>
        <v>0</v>
      </c>
      <c r="AO166" s="93" t="str">
        <f t="shared" si="285"/>
        <v>00000</v>
      </c>
      <c r="AP166" s="109" t="str">
        <f t="shared" si="286"/>
        <v>0秒0</v>
      </c>
      <c r="AQ166" s="110">
        <f t="shared" si="269"/>
        <v>0</v>
      </c>
      <c r="AR166" s="110" t="str">
        <f t="shared" si="270"/>
        <v>0</v>
      </c>
      <c r="AS166" s="110" t="str">
        <f t="shared" si="271"/>
        <v>0</v>
      </c>
      <c r="AT166" s="110" t="str">
        <f t="shared" si="272"/>
        <v>0m</v>
      </c>
      <c r="AU166" s="110" t="str">
        <f t="shared" si="273"/>
        <v>点</v>
      </c>
      <c r="AV166" s="93">
        <f t="shared" si="274"/>
        <v>0</v>
      </c>
      <c r="AW166" s="83" t="str">
        <f t="shared" si="275"/>
        <v/>
      </c>
      <c r="AX166" s="93">
        <f t="shared" si="276"/>
        <v>0</v>
      </c>
      <c r="AY166" s="93">
        <f t="shared" si="287"/>
        <v>0</v>
      </c>
      <c r="AZ166" s="93">
        <f t="shared" si="288"/>
        <v>0</v>
      </c>
      <c r="BA166" s="503">
        <f>IF(U166="",0,COUNTA($U$14:U167))</f>
        <v>0</v>
      </c>
      <c r="BB166" s="503">
        <f>IF(V166="",0,COUNTA($V$14:V167))</f>
        <v>0</v>
      </c>
      <c r="BC166" s="519" t="e">
        <f>IF(OR($L166="20200",$L167="20200",#REF!="20200"),COUNTIF($L$14:L167,"20200"),0)</f>
        <v>#REF!</v>
      </c>
      <c r="BD166" s="557" t="e">
        <f>IF($BC166=0,0,INDEX($N166:$N167,MATCH("20200",$L166:$L167,0),1))</f>
        <v>#REF!</v>
      </c>
      <c r="BE166" s="84" t="str">
        <f t="shared" si="277"/>
        <v/>
      </c>
      <c r="BF166" s="84" t="str">
        <f t="shared" si="278"/>
        <v/>
      </c>
      <c r="BG166" s="84" t="str">
        <f t="shared" si="279"/>
        <v/>
      </c>
      <c r="BH166" s="124" t="str">
        <f>IF(K166="","",COUNTIF($BG$14:BG166,BG166))</f>
        <v/>
      </c>
      <c r="BI166" s="1" t="str">
        <f t="shared" si="289"/>
        <v/>
      </c>
      <c r="BJ166" s="523" t="str">
        <f>IF(D166="","",COUNTIF($AG$14:AG166,AG166))</f>
        <v/>
      </c>
      <c r="BK166" s="523">
        <f t="shared" ref="BK166" si="324">IF(BJ166=1,BJ166,0)</f>
        <v>0</v>
      </c>
      <c r="BL166" s="523" t="str">
        <f>IF(D166="","",$BP166)</f>
        <v/>
      </c>
      <c r="BM166" s="523" t="str">
        <f>IF(E166="","",$BP166)</f>
        <v/>
      </c>
      <c r="BN166" s="523" t="str">
        <f>IF(G166="","",$BP166)</f>
        <v/>
      </c>
      <c r="BO166" s="524" t="str">
        <f>IFERROR(IF(H166="","",BP166),"")</f>
        <v/>
      </c>
      <c r="BP166" s="523">
        <v>77</v>
      </c>
      <c r="BQ166" s="523">
        <f>IF(C166&gt;0,"",IF(COUNTIF(BL166:BO167,BP166)=4,"",1))</f>
        <v>1</v>
      </c>
      <c r="BT166" s="524" t="str">
        <f>IF(AG166="","",IF(AND(COUNTA(K166:K167)=0,COUNTA(U166:V167)=0),1,""))</f>
        <v/>
      </c>
      <c r="BU166" s="523">
        <f>IF(AND($AG166="",COUNTA(U166)&gt;0),1,0)</f>
        <v>0</v>
      </c>
      <c r="BV166" s="523">
        <f>IF(AND($AG166="",COUNTA(V166)&gt;0),1,0)</f>
        <v>0</v>
      </c>
      <c r="BW166" s="523" t="str">
        <f>D166&amp;"-"&amp;U166</f>
        <v>-</v>
      </c>
      <c r="BX166" s="523" t="str">
        <f>IF(U166="","",COUNTIF($BW$14:BW166,BW166))</f>
        <v/>
      </c>
      <c r="BY166" s="523" t="str">
        <f>D166&amp;"-"&amp;V166</f>
        <v>-</v>
      </c>
      <c r="BZ166" s="523" t="str">
        <f>IF(V166="","",COUNTIF($BY$14:BY166,BY166))</f>
        <v/>
      </c>
      <c r="CA166" s="84" t="str">
        <f>IFERROR(IF(VLOOKUP(K166,種目数エラー用!D:E,2,FALSE)=(VLOOKUP(K167,種目数エラー用!D:E,2,FALSE)),1,""),"")</f>
        <v/>
      </c>
    </row>
    <row r="167" spans="1:79" s="1" customFormat="1" ht="18" customHeight="1" thickBot="1">
      <c r="A167" s="547"/>
      <c r="B167" s="211"/>
      <c r="C167" s="549"/>
      <c r="D167" s="550"/>
      <c r="E167" s="550"/>
      <c r="F167" s="470"/>
      <c r="G167" s="336" t="str">
        <f>IF(C166&gt;0,VLOOKUP(C166,女子登録情報!$A$1:$H$2000,5,0),"")</f>
        <v/>
      </c>
      <c r="H167" s="527"/>
      <c r="I167" s="546"/>
      <c r="J167" s="336" t="s">
        <v>28</v>
      </c>
      <c r="K167" s="337"/>
      <c r="L167" s="284" t="str">
        <f>IF(K167&gt;0,VLOOKUP(K167,女子登録情報!$J$66:$K$86,2,0),"")</f>
        <v/>
      </c>
      <c r="M167" s="336" t="s">
        <v>29</v>
      </c>
      <c r="N167" s="285"/>
      <c r="O167" s="59" t="str">
        <f t="shared" si="281"/>
        <v/>
      </c>
      <c r="P167" s="317" t="str">
        <f t="shared" si="258"/>
        <v/>
      </c>
      <c r="Q167" s="209"/>
      <c r="R167" s="535"/>
      <c r="S167" s="536"/>
      <c r="T167" s="537"/>
      <c r="U167" s="532"/>
      <c r="V167" s="534"/>
      <c r="W167" s="339"/>
      <c r="X167" s="84">
        <f t="shared" si="259"/>
        <v>0</v>
      </c>
      <c r="Z167" s="97">
        <f t="shared" si="260"/>
        <v>0</v>
      </c>
      <c r="AA167" s="523"/>
      <c r="AB167" s="84" t="str">
        <f t="shared" si="261"/>
        <v/>
      </c>
      <c r="AC167" s="84" t="str">
        <f t="shared" si="262"/>
        <v/>
      </c>
      <c r="AD167" s="84" t="str">
        <f t="shared" si="263"/>
        <v/>
      </c>
      <c r="AE167" s="84" t="str">
        <f t="shared" si="264"/>
        <v/>
      </c>
      <c r="AF167" s="100">
        <f t="shared" si="282"/>
        <v>0</v>
      </c>
      <c r="AG167" s="100" t="str">
        <f t="shared" ref="AG167" si="325">AG166</f>
        <v/>
      </c>
      <c r="AH167" s="84" t="str">
        <f t="shared" si="265"/>
        <v/>
      </c>
      <c r="AI167" s="84" t="str">
        <f t="shared" si="266"/>
        <v/>
      </c>
      <c r="AJ167" s="104" t="str">
        <f t="shared" si="267"/>
        <v/>
      </c>
      <c r="AK167" s="93">
        <f t="shared" si="284"/>
        <v>0</v>
      </c>
      <c r="AL167" s="93">
        <f>IFERROR(IF(C167="",0,IF(COUNTIF($C$14:C167,C167)&gt;1,1,0)),"")</f>
        <v>0</v>
      </c>
      <c r="AN167" s="93">
        <f t="shared" si="268"/>
        <v>0</v>
      </c>
      <c r="AO167" s="93" t="str">
        <f t="shared" si="285"/>
        <v>00000</v>
      </c>
      <c r="AP167" s="109" t="str">
        <f t="shared" si="286"/>
        <v>0秒0</v>
      </c>
      <c r="AQ167" s="110">
        <f t="shared" si="269"/>
        <v>0</v>
      </c>
      <c r="AR167" s="110" t="str">
        <f t="shared" si="270"/>
        <v>0</v>
      </c>
      <c r="AS167" s="110" t="str">
        <f t="shared" si="271"/>
        <v>0</v>
      </c>
      <c r="AT167" s="110" t="str">
        <f t="shared" si="272"/>
        <v>0m</v>
      </c>
      <c r="AU167" s="110" t="str">
        <f t="shared" si="273"/>
        <v>点</v>
      </c>
      <c r="AV167" s="93">
        <f t="shared" si="274"/>
        <v>0</v>
      </c>
      <c r="AW167" s="83" t="str">
        <f t="shared" si="275"/>
        <v/>
      </c>
      <c r="AX167" s="93">
        <f t="shared" si="276"/>
        <v>0</v>
      </c>
      <c r="AY167" s="93">
        <f t="shared" si="287"/>
        <v>0</v>
      </c>
      <c r="AZ167" s="93">
        <f t="shared" si="288"/>
        <v>0</v>
      </c>
      <c r="BA167" s="504"/>
      <c r="BB167" s="504"/>
      <c r="BC167" s="520"/>
      <c r="BD167" s="558"/>
      <c r="BE167" s="84" t="str">
        <f t="shared" si="277"/>
        <v/>
      </c>
      <c r="BF167" s="84" t="str">
        <f t="shared" si="278"/>
        <v/>
      </c>
      <c r="BG167" s="84" t="str">
        <f t="shared" si="279"/>
        <v/>
      </c>
      <c r="BH167" s="124" t="str">
        <f>IF(K167="","",COUNTIF($BG$14:BG167,BG167))</f>
        <v/>
      </c>
      <c r="BI167" s="1" t="str">
        <f t="shared" si="289"/>
        <v/>
      </c>
      <c r="BJ167" s="523"/>
      <c r="BK167" s="523"/>
      <c r="BL167" s="523"/>
      <c r="BM167" s="523"/>
      <c r="BN167" s="523"/>
      <c r="BO167" s="525"/>
      <c r="BP167" s="523"/>
      <c r="BQ167" s="523"/>
      <c r="BT167" s="525"/>
      <c r="BU167" s="523"/>
      <c r="BV167" s="523"/>
      <c r="BW167" s="523"/>
      <c r="BX167" s="523"/>
      <c r="BY167" s="523"/>
      <c r="BZ167" s="523"/>
      <c r="CA167" s="84" t="str">
        <f>IFERROR(IF(VLOOKUP(K167,種目数エラー用!D:E,2,FALSE)=(VLOOKUP(K168,種目数エラー用!D:E,2,FALSE)),1,""),"")</f>
        <v/>
      </c>
    </row>
    <row r="168" spans="1:79" s="1" customFormat="1" ht="18" customHeight="1" thickTop="1" thickBot="1">
      <c r="A168" s="538">
        <v>78</v>
      </c>
      <c r="B168" s="540" t="s">
        <v>1176</v>
      </c>
      <c r="C168" s="542"/>
      <c r="D168" s="544" t="str">
        <f>IF(C168&gt;0,VLOOKUP(C168,女子登録情報!$A$1:$H$2000,3,0),"")</f>
        <v/>
      </c>
      <c r="E168" s="544" t="str">
        <f>IF(C168&gt;0,VLOOKUP(C168,女子登録情報!$A$1:$H$2000,4,0),"")</f>
        <v/>
      </c>
      <c r="F168" s="469" t="str">
        <f>IF(C168&gt;0,VLOOKUP(C168,女子登録情報!$A$1:$H$1688,7,0),"")</f>
        <v/>
      </c>
      <c r="G168" s="335" t="str">
        <f>IF(C168&gt;0,VLOOKUP(C168,女子登録情報!$A$1:$H$2000,8,0),"")</f>
        <v/>
      </c>
      <c r="H168" s="526" t="e">
        <f>IF(G169&gt;0,VLOOKUP(G169,女子登録情報!$M$2:$N$49,2,0),"")</f>
        <v>#N/A</v>
      </c>
      <c r="I168" s="526" t="str">
        <f t="shared" ref="I168" si="326">IF(C168&gt;0,TEXT(C168,"100000000"),"000000000")</f>
        <v>000000000</v>
      </c>
      <c r="J168" s="324" t="s">
        <v>24</v>
      </c>
      <c r="K168" s="323"/>
      <c r="L168" s="284" t="str">
        <f>IF(K168&gt;0,VLOOKUP(K168,女子登録情報!$J$66:$K$86,2,0),"")</f>
        <v/>
      </c>
      <c r="M168" s="324" t="s">
        <v>27</v>
      </c>
      <c r="N168" s="275"/>
      <c r="O168" s="59" t="str">
        <f t="shared" si="281"/>
        <v/>
      </c>
      <c r="P168" s="316" t="str">
        <f t="shared" si="258"/>
        <v/>
      </c>
      <c r="Q168" s="209"/>
      <c r="R168" s="528"/>
      <c r="S168" s="529"/>
      <c r="T168" s="530"/>
      <c r="U168" s="531"/>
      <c r="V168" s="533"/>
      <c r="W168" s="339"/>
      <c r="X168" s="84">
        <f t="shared" si="259"/>
        <v>0</v>
      </c>
      <c r="Z168" s="97">
        <f t="shared" si="260"/>
        <v>0</v>
      </c>
      <c r="AA168" s="523" t="str">
        <f>IF(C168="","",C168)</f>
        <v/>
      </c>
      <c r="AB168" s="84" t="str">
        <f t="shared" si="261"/>
        <v/>
      </c>
      <c r="AC168" s="84" t="str">
        <f t="shared" si="262"/>
        <v/>
      </c>
      <c r="AD168" s="84" t="str">
        <f t="shared" si="263"/>
        <v/>
      </c>
      <c r="AE168" s="84" t="str">
        <f t="shared" si="264"/>
        <v/>
      </c>
      <c r="AF168" s="100">
        <f t="shared" si="282"/>
        <v>0</v>
      </c>
      <c r="AG168" s="100" t="str">
        <f>IF(D168="","",D168)</f>
        <v/>
      </c>
      <c r="AH168" s="84" t="str">
        <f t="shared" si="265"/>
        <v/>
      </c>
      <c r="AI168" s="84" t="str">
        <f t="shared" si="266"/>
        <v/>
      </c>
      <c r="AJ168" s="104" t="str">
        <f t="shared" si="267"/>
        <v/>
      </c>
      <c r="AK168" s="93">
        <f t="shared" si="284"/>
        <v>0</v>
      </c>
      <c r="AL168" s="93">
        <f>IFERROR(IF(C168="",0,IF(COUNTIF($C$14:C168,C168)&gt;1,1,0)),"")</f>
        <v>0</v>
      </c>
      <c r="AN168" s="93">
        <f t="shared" si="268"/>
        <v>0</v>
      </c>
      <c r="AO168" s="93" t="str">
        <f t="shared" si="285"/>
        <v>00000</v>
      </c>
      <c r="AP168" s="109" t="str">
        <f t="shared" si="286"/>
        <v>0秒0</v>
      </c>
      <c r="AQ168" s="110">
        <f t="shared" si="269"/>
        <v>0</v>
      </c>
      <c r="AR168" s="110" t="str">
        <f t="shared" si="270"/>
        <v>0</v>
      </c>
      <c r="AS168" s="110" t="str">
        <f t="shared" si="271"/>
        <v>0</v>
      </c>
      <c r="AT168" s="110" t="str">
        <f t="shared" si="272"/>
        <v>0m</v>
      </c>
      <c r="AU168" s="110" t="str">
        <f t="shared" si="273"/>
        <v>点</v>
      </c>
      <c r="AV168" s="93">
        <f t="shared" si="274"/>
        <v>0</v>
      </c>
      <c r="AW168" s="83" t="str">
        <f t="shared" si="275"/>
        <v/>
      </c>
      <c r="AX168" s="93">
        <f t="shared" si="276"/>
        <v>0</v>
      </c>
      <c r="AY168" s="93">
        <f t="shared" si="287"/>
        <v>0</v>
      </c>
      <c r="AZ168" s="93">
        <f t="shared" si="288"/>
        <v>0</v>
      </c>
      <c r="BA168" s="503">
        <f>IF(U168="",0,COUNTA($U$14:U169))</f>
        <v>0</v>
      </c>
      <c r="BB168" s="503">
        <f>IF(V168="",0,COUNTA($V$14:V169))</f>
        <v>0</v>
      </c>
      <c r="BC168" s="519" t="e">
        <f>IF(OR($L168="20200",$L169="20200",#REF!="20200"),COUNTIF($L$14:L169,"20200"),0)</f>
        <v>#REF!</v>
      </c>
      <c r="BD168" s="557" t="e">
        <f>IF($BC168=0,0,INDEX($N168:$N169,MATCH("20200",$L168:$L169,0),1))</f>
        <v>#REF!</v>
      </c>
      <c r="BE168" s="84" t="str">
        <f t="shared" si="277"/>
        <v/>
      </c>
      <c r="BF168" s="84" t="str">
        <f t="shared" si="278"/>
        <v/>
      </c>
      <c r="BG168" s="84" t="str">
        <f t="shared" si="279"/>
        <v/>
      </c>
      <c r="BH168" s="124" t="str">
        <f>IF(K168="","",COUNTIF($BG$14:BG168,BG168))</f>
        <v/>
      </c>
      <c r="BI168" s="1" t="str">
        <f t="shared" si="289"/>
        <v/>
      </c>
      <c r="BJ168" s="523" t="str">
        <f>IF(D168="","",COUNTIF($AG$14:AG168,AG168))</f>
        <v/>
      </c>
      <c r="BK168" s="523">
        <f t="shared" ref="BK168" si="327">IF(BJ168=1,BJ168,0)</f>
        <v>0</v>
      </c>
      <c r="BL168" s="523" t="str">
        <f>IF(D168="","",$BP168)</f>
        <v/>
      </c>
      <c r="BM168" s="523" t="str">
        <f>IF(E168="","",$BP168)</f>
        <v/>
      </c>
      <c r="BN168" s="523" t="str">
        <f>IF(G168="","",$BP168)</f>
        <v/>
      </c>
      <c r="BO168" s="524" t="str">
        <f>IFERROR(IF(H168="","",BP168),"")</f>
        <v/>
      </c>
      <c r="BP168" s="523">
        <v>78</v>
      </c>
      <c r="BQ168" s="523">
        <f>IF(C168&gt;0,"",IF(COUNTIF(BL168:BO169,BP168)=4,"",1))</f>
        <v>1</v>
      </c>
      <c r="BT168" s="524" t="str">
        <f>IF(AG168="","",IF(AND(COUNTA(K168:K169)=0,COUNTA(U168:V169)=0),1,""))</f>
        <v/>
      </c>
      <c r="BU168" s="523">
        <f>IF(AND($AG168="",COUNTA(U168)&gt;0),1,0)</f>
        <v>0</v>
      </c>
      <c r="BV168" s="523">
        <f>IF(AND($AG168="",COUNTA(V168)&gt;0),1,0)</f>
        <v>0</v>
      </c>
      <c r="BW168" s="523" t="str">
        <f>D168&amp;"-"&amp;U168</f>
        <v>-</v>
      </c>
      <c r="BX168" s="523" t="str">
        <f>IF(U168="","",COUNTIF($BW$14:BW168,BW168))</f>
        <v/>
      </c>
      <c r="BY168" s="523" t="str">
        <f>D168&amp;"-"&amp;V168</f>
        <v>-</v>
      </c>
      <c r="BZ168" s="523" t="str">
        <f>IF(V168="","",COUNTIF($BY$14:BY168,BY168))</f>
        <v/>
      </c>
      <c r="CA168" s="84" t="str">
        <f>IFERROR(IF(VLOOKUP(K168,種目数エラー用!D:E,2,FALSE)=(VLOOKUP(K169,種目数エラー用!D:E,2,FALSE)),1,""),"")</f>
        <v/>
      </c>
    </row>
    <row r="169" spans="1:79" s="1" customFormat="1" ht="18" customHeight="1" thickBot="1">
      <c r="A169" s="547"/>
      <c r="B169" s="548"/>
      <c r="C169" s="549"/>
      <c r="D169" s="550"/>
      <c r="E169" s="550"/>
      <c r="F169" s="470"/>
      <c r="G169" s="336" t="str">
        <f>IF(C168&gt;0,VLOOKUP(C168,女子登録情報!$A$1:$H$2000,5,0),"")</f>
        <v/>
      </c>
      <c r="H169" s="527"/>
      <c r="I169" s="546"/>
      <c r="J169" s="336" t="s">
        <v>28</v>
      </c>
      <c r="K169" s="337"/>
      <c r="L169" s="284" t="str">
        <f>IF(K169&gt;0,VLOOKUP(K169,女子登録情報!$J$66:$K$86,2,0),"")</f>
        <v/>
      </c>
      <c r="M169" s="336" t="s">
        <v>29</v>
      </c>
      <c r="N169" s="285"/>
      <c r="O169" s="59" t="str">
        <f t="shared" si="281"/>
        <v/>
      </c>
      <c r="P169" s="317" t="str">
        <f t="shared" si="258"/>
        <v/>
      </c>
      <c r="Q169" s="209"/>
      <c r="R169" s="535"/>
      <c r="S169" s="536"/>
      <c r="T169" s="537"/>
      <c r="U169" s="532"/>
      <c r="V169" s="534"/>
      <c r="W169" s="339"/>
      <c r="X169" s="84">
        <f t="shared" si="259"/>
        <v>0</v>
      </c>
      <c r="Z169" s="97">
        <f t="shared" si="260"/>
        <v>0</v>
      </c>
      <c r="AA169" s="523"/>
      <c r="AB169" s="84" t="str">
        <f t="shared" si="261"/>
        <v/>
      </c>
      <c r="AC169" s="84" t="str">
        <f t="shared" si="262"/>
        <v/>
      </c>
      <c r="AD169" s="84" t="str">
        <f t="shared" si="263"/>
        <v/>
      </c>
      <c r="AE169" s="84" t="str">
        <f t="shared" si="264"/>
        <v/>
      </c>
      <c r="AF169" s="100">
        <f t="shared" si="282"/>
        <v>0</v>
      </c>
      <c r="AG169" s="100" t="str">
        <f t="shared" ref="AG169" si="328">AG168</f>
        <v/>
      </c>
      <c r="AH169" s="84" t="str">
        <f t="shared" si="265"/>
        <v/>
      </c>
      <c r="AI169" s="84" t="str">
        <f t="shared" si="266"/>
        <v/>
      </c>
      <c r="AJ169" s="104" t="str">
        <f t="shared" si="267"/>
        <v/>
      </c>
      <c r="AK169" s="93">
        <f t="shared" si="284"/>
        <v>0</v>
      </c>
      <c r="AL169" s="93">
        <f>IFERROR(IF(C169="",0,IF(COUNTIF($C$14:C169,C169)&gt;1,1,0)),"")</f>
        <v>0</v>
      </c>
      <c r="AN169" s="93">
        <f t="shared" si="268"/>
        <v>0</v>
      </c>
      <c r="AO169" s="93" t="str">
        <f t="shared" si="285"/>
        <v>00000</v>
      </c>
      <c r="AP169" s="109" t="str">
        <f t="shared" si="286"/>
        <v>0秒0</v>
      </c>
      <c r="AQ169" s="110">
        <f t="shared" si="269"/>
        <v>0</v>
      </c>
      <c r="AR169" s="110" t="str">
        <f t="shared" si="270"/>
        <v>0</v>
      </c>
      <c r="AS169" s="110" t="str">
        <f t="shared" si="271"/>
        <v>0</v>
      </c>
      <c r="AT169" s="110" t="str">
        <f t="shared" si="272"/>
        <v>0m</v>
      </c>
      <c r="AU169" s="110" t="str">
        <f t="shared" si="273"/>
        <v>点</v>
      </c>
      <c r="AV169" s="93">
        <f t="shared" si="274"/>
        <v>0</v>
      </c>
      <c r="AW169" s="83" t="str">
        <f t="shared" si="275"/>
        <v/>
      </c>
      <c r="AX169" s="93">
        <f t="shared" si="276"/>
        <v>0</v>
      </c>
      <c r="AY169" s="93">
        <f t="shared" si="287"/>
        <v>0</v>
      </c>
      <c r="AZ169" s="93">
        <f t="shared" si="288"/>
        <v>0</v>
      </c>
      <c r="BA169" s="504"/>
      <c r="BB169" s="504"/>
      <c r="BC169" s="520"/>
      <c r="BD169" s="558"/>
      <c r="BE169" s="84" t="str">
        <f t="shared" si="277"/>
        <v/>
      </c>
      <c r="BF169" s="84" t="str">
        <f t="shared" si="278"/>
        <v/>
      </c>
      <c r="BG169" s="84" t="str">
        <f t="shared" si="279"/>
        <v/>
      </c>
      <c r="BH169" s="124" t="str">
        <f>IF(K169="","",COUNTIF($BG$14:BG169,BG169))</f>
        <v/>
      </c>
      <c r="BI169" s="1" t="str">
        <f t="shared" si="289"/>
        <v/>
      </c>
      <c r="BJ169" s="523"/>
      <c r="BK169" s="523"/>
      <c r="BL169" s="523"/>
      <c r="BM169" s="523"/>
      <c r="BN169" s="523"/>
      <c r="BO169" s="525"/>
      <c r="BP169" s="523"/>
      <c r="BQ169" s="523"/>
      <c r="BT169" s="525"/>
      <c r="BU169" s="523"/>
      <c r="BV169" s="523"/>
      <c r="BW169" s="523"/>
      <c r="BX169" s="523"/>
      <c r="BY169" s="523"/>
      <c r="BZ169" s="523"/>
      <c r="CA169" s="84" t="str">
        <f>IFERROR(IF(VLOOKUP(K169,種目数エラー用!D:E,2,FALSE)=(VLOOKUP(K170,種目数エラー用!D:E,2,FALSE)),1,""),"")</f>
        <v/>
      </c>
    </row>
    <row r="170" spans="1:79" s="1" customFormat="1" ht="18" customHeight="1" thickTop="1" thickBot="1">
      <c r="A170" s="538">
        <v>79</v>
      </c>
      <c r="B170" s="540" t="s">
        <v>1176</v>
      </c>
      <c r="C170" s="542"/>
      <c r="D170" s="544" t="str">
        <f>IF(C170&gt;0,VLOOKUP(C170,女子登録情報!$A$1:$H$2000,3,0),"")</f>
        <v/>
      </c>
      <c r="E170" s="544" t="str">
        <f>IF(C170&gt;0,VLOOKUP(C170,女子登録情報!$A$1:$H$2000,4,0),"")</f>
        <v/>
      </c>
      <c r="F170" s="469" t="str">
        <f>IF(C170&gt;0,VLOOKUP(C170,女子登録情報!$A$1:$H$1688,7,0),"")</f>
        <v/>
      </c>
      <c r="G170" s="335" t="str">
        <f>IF(C170&gt;0,VLOOKUP(C170,女子登録情報!$A$1:$H$2000,8,0),"")</f>
        <v/>
      </c>
      <c r="H170" s="526" t="e">
        <f>IF(G171&gt;0,VLOOKUP(G171,女子登録情報!$M$2:$N$49,2,0),"")</f>
        <v>#N/A</v>
      </c>
      <c r="I170" s="526" t="str">
        <f t="shared" ref="I170" si="329">IF(C170&gt;0,TEXT(C170,"100000000"),"000000000")</f>
        <v>000000000</v>
      </c>
      <c r="J170" s="324" t="s">
        <v>24</v>
      </c>
      <c r="K170" s="323"/>
      <c r="L170" s="284" t="str">
        <f>IF(K170&gt;0,VLOOKUP(K170,女子登録情報!$J$66:$K$86,2,0),"")</f>
        <v/>
      </c>
      <c r="M170" s="324" t="s">
        <v>27</v>
      </c>
      <c r="N170" s="275"/>
      <c r="O170" s="59" t="str">
        <f t="shared" si="281"/>
        <v/>
      </c>
      <c r="P170" s="316" t="str">
        <f t="shared" si="258"/>
        <v/>
      </c>
      <c r="Q170" s="209"/>
      <c r="R170" s="528"/>
      <c r="S170" s="529"/>
      <c r="T170" s="530"/>
      <c r="U170" s="531"/>
      <c r="V170" s="533"/>
      <c r="W170" s="339"/>
      <c r="X170" s="84">
        <f t="shared" si="259"/>
        <v>0</v>
      </c>
      <c r="Z170" s="97">
        <f t="shared" si="260"/>
        <v>0</v>
      </c>
      <c r="AA170" s="523" t="str">
        <f>IF(C170="","",C170)</f>
        <v/>
      </c>
      <c r="AB170" s="84" t="str">
        <f t="shared" si="261"/>
        <v/>
      </c>
      <c r="AC170" s="84" t="str">
        <f t="shared" si="262"/>
        <v/>
      </c>
      <c r="AD170" s="84" t="str">
        <f t="shared" si="263"/>
        <v/>
      </c>
      <c r="AE170" s="84" t="str">
        <f t="shared" si="264"/>
        <v/>
      </c>
      <c r="AF170" s="100">
        <f t="shared" si="282"/>
        <v>0</v>
      </c>
      <c r="AG170" s="100" t="str">
        <f>IF(D170="","",D170)</f>
        <v/>
      </c>
      <c r="AH170" s="84" t="str">
        <f t="shared" si="265"/>
        <v/>
      </c>
      <c r="AI170" s="84" t="str">
        <f t="shared" si="266"/>
        <v/>
      </c>
      <c r="AJ170" s="104" t="str">
        <f t="shared" si="267"/>
        <v/>
      </c>
      <c r="AK170" s="93">
        <f t="shared" si="284"/>
        <v>0</v>
      </c>
      <c r="AL170" s="93">
        <f>IFERROR(IF(C170="",0,IF(COUNTIF($C$14:C170,C170)&gt;1,1,0)),"")</f>
        <v>0</v>
      </c>
      <c r="AN170" s="93">
        <f t="shared" si="268"/>
        <v>0</v>
      </c>
      <c r="AO170" s="93" t="str">
        <f t="shared" si="285"/>
        <v>00000</v>
      </c>
      <c r="AP170" s="109" t="str">
        <f t="shared" si="286"/>
        <v>0秒0</v>
      </c>
      <c r="AQ170" s="110">
        <f t="shared" si="269"/>
        <v>0</v>
      </c>
      <c r="AR170" s="110" t="str">
        <f t="shared" si="270"/>
        <v>0</v>
      </c>
      <c r="AS170" s="110" t="str">
        <f t="shared" si="271"/>
        <v>0</v>
      </c>
      <c r="AT170" s="110" t="str">
        <f t="shared" si="272"/>
        <v>0m</v>
      </c>
      <c r="AU170" s="110" t="str">
        <f t="shared" si="273"/>
        <v>点</v>
      </c>
      <c r="AV170" s="93">
        <f t="shared" si="274"/>
        <v>0</v>
      </c>
      <c r="AW170" s="83" t="str">
        <f t="shared" si="275"/>
        <v/>
      </c>
      <c r="AX170" s="93">
        <f t="shared" si="276"/>
        <v>0</v>
      </c>
      <c r="AY170" s="93">
        <f t="shared" si="287"/>
        <v>0</v>
      </c>
      <c r="AZ170" s="93">
        <f t="shared" si="288"/>
        <v>0</v>
      </c>
      <c r="BA170" s="503">
        <f>IF(U170="",0,COUNTA($U$14:U171))</f>
        <v>0</v>
      </c>
      <c r="BB170" s="503">
        <f>IF(V170="",0,COUNTA($V$14:V171))</f>
        <v>0</v>
      </c>
      <c r="BC170" s="519" t="e">
        <f>IF(OR($L170="20200",$L171="20200",#REF!="20200"),COUNTIF($L$14:L171,"20200"),0)</f>
        <v>#REF!</v>
      </c>
      <c r="BD170" s="557" t="e">
        <f>IF($BC170=0,0,INDEX($N170:$N171,MATCH("20200",$L170:$L171,0),1))</f>
        <v>#REF!</v>
      </c>
      <c r="BE170" s="84" t="str">
        <f t="shared" si="277"/>
        <v/>
      </c>
      <c r="BF170" s="84" t="str">
        <f t="shared" si="278"/>
        <v/>
      </c>
      <c r="BG170" s="84" t="str">
        <f t="shared" si="279"/>
        <v/>
      </c>
      <c r="BH170" s="124" t="str">
        <f>IF(K170="","",COUNTIF($BG$14:BG170,BG170))</f>
        <v/>
      </c>
      <c r="BI170" s="1" t="str">
        <f t="shared" si="289"/>
        <v/>
      </c>
      <c r="BJ170" s="523" t="str">
        <f>IF(D170="","",COUNTIF($AG$14:AG170,AG170))</f>
        <v/>
      </c>
      <c r="BK170" s="523">
        <f t="shared" ref="BK170" si="330">IF(BJ170=1,BJ170,0)</f>
        <v>0</v>
      </c>
      <c r="BL170" s="523" t="str">
        <f>IF(D170="","",$BP170)</f>
        <v/>
      </c>
      <c r="BM170" s="523" t="str">
        <f>IF(E170="","",$BP170)</f>
        <v/>
      </c>
      <c r="BN170" s="523" t="str">
        <f>IF(G170="","",$BP170)</f>
        <v/>
      </c>
      <c r="BO170" s="524" t="str">
        <f>IFERROR(IF(H170="","",BP170),"")</f>
        <v/>
      </c>
      <c r="BP170" s="523">
        <v>79</v>
      </c>
      <c r="BQ170" s="523">
        <f>IF(C170&gt;0,"",IF(COUNTIF(BL170:BO171,BP170)=4,"",1))</f>
        <v>1</v>
      </c>
      <c r="BT170" s="524" t="str">
        <f>IF(AG170="","",IF(AND(COUNTA(K170:K171)=0,COUNTA(U170:V171)=0),1,""))</f>
        <v/>
      </c>
      <c r="BU170" s="523">
        <f>IF(AND($AG170="",COUNTA(U170)&gt;0),1,0)</f>
        <v>0</v>
      </c>
      <c r="BV170" s="523">
        <f>IF(AND($AG170="",COUNTA(V170)&gt;0),1,0)</f>
        <v>0</v>
      </c>
      <c r="BW170" s="523" t="str">
        <f>D170&amp;"-"&amp;U170</f>
        <v>-</v>
      </c>
      <c r="BX170" s="523" t="str">
        <f>IF(U170="","",COUNTIF($BW$14:BW170,BW170))</f>
        <v/>
      </c>
      <c r="BY170" s="523" t="str">
        <f>D170&amp;"-"&amp;V170</f>
        <v>-</v>
      </c>
      <c r="BZ170" s="523" t="str">
        <f>IF(V170="","",COUNTIF($BY$14:BY170,BY170))</f>
        <v/>
      </c>
      <c r="CA170" s="84" t="str">
        <f>IFERROR(IF(VLOOKUP(K170,種目数エラー用!D:E,2,FALSE)=(VLOOKUP(K171,種目数エラー用!D:E,2,FALSE)),1,""),"")</f>
        <v/>
      </c>
    </row>
    <row r="171" spans="1:79" s="1" customFormat="1" ht="18" customHeight="1" thickBot="1">
      <c r="A171" s="547"/>
      <c r="B171" s="548"/>
      <c r="C171" s="549"/>
      <c r="D171" s="550"/>
      <c r="E171" s="550"/>
      <c r="F171" s="470"/>
      <c r="G171" s="336" t="str">
        <f>IF(C170&gt;0,VLOOKUP(C170,女子登録情報!$A$1:$H$2000,5,0),"")</f>
        <v/>
      </c>
      <c r="H171" s="527"/>
      <c r="I171" s="546"/>
      <c r="J171" s="336" t="s">
        <v>28</v>
      </c>
      <c r="K171" s="337"/>
      <c r="L171" s="284" t="str">
        <f>IF(K171&gt;0,VLOOKUP(K171,女子登録情報!$J$66:$K$86,2,0),"")</f>
        <v/>
      </c>
      <c r="M171" s="336" t="s">
        <v>29</v>
      </c>
      <c r="N171" s="285"/>
      <c r="O171" s="59" t="str">
        <f t="shared" si="281"/>
        <v/>
      </c>
      <c r="P171" s="317" t="str">
        <f t="shared" si="258"/>
        <v/>
      </c>
      <c r="Q171" s="209"/>
      <c r="R171" s="535"/>
      <c r="S171" s="536"/>
      <c r="T171" s="537"/>
      <c r="U171" s="532"/>
      <c r="V171" s="534"/>
      <c r="W171" s="339"/>
      <c r="X171" s="84">
        <f t="shared" si="259"/>
        <v>0</v>
      </c>
      <c r="Z171" s="97">
        <f t="shared" si="260"/>
        <v>0</v>
      </c>
      <c r="AA171" s="523"/>
      <c r="AB171" s="84" t="str">
        <f t="shared" si="261"/>
        <v/>
      </c>
      <c r="AC171" s="84" t="str">
        <f t="shared" si="262"/>
        <v/>
      </c>
      <c r="AD171" s="84" t="str">
        <f t="shared" si="263"/>
        <v/>
      </c>
      <c r="AE171" s="84" t="str">
        <f t="shared" si="264"/>
        <v/>
      </c>
      <c r="AF171" s="100">
        <f t="shared" si="282"/>
        <v>0</v>
      </c>
      <c r="AG171" s="100" t="str">
        <f t="shared" ref="AG171" si="331">AG170</f>
        <v/>
      </c>
      <c r="AH171" s="84" t="str">
        <f t="shared" si="265"/>
        <v/>
      </c>
      <c r="AI171" s="84" t="str">
        <f t="shared" si="266"/>
        <v/>
      </c>
      <c r="AJ171" s="104" t="str">
        <f t="shared" si="267"/>
        <v/>
      </c>
      <c r="AK171" s="93">
        <f t="shared" si="284"/>
        <v>0</v>
      </c>
      <c r="AL171" s="93">
        <f>IFERROR(IF(C171="",0,IF(COUNTIF($C$14:C171,C171)&gt;1,1,0)),"")</f>
        <v>0</v>
      </c>
      <c r="AN171" s="93">
        <f t="shared" si="268"/>
        <v>0</v>
      </c>
      <c r="AO171" s="93" t="str">
        <f t="shared" si="285"/>
        <v>00000</v>
      </c>
      <c r="AP171" s="109" t="str">
        <f t="shared" si="286"/>
        <v>0秒0</v>
      </c>
      <c r="AQ171" s="110">
        <f t="shared" si="269"/>
        <v>0</v>
      </c>
      <c r="AR171" s="110" t="str">
        <f t="shared" si="270"/>
        <v>0</v>
      </c>
      <c r="AS171" s="110" t="str">
        <f t="shared" si="271"/>
        <v>0</v>
      </c>
      <c r="AT171" s="110" t="str">
        <f t="shared" si="272"/>
        <v>0m</v>
      </c>
      <c r="AU171" s="110" t="str">
        <f t="shared" si="273"/>
        <v>点</v>
      </c>
      <c r="AV171" s="93">
        <f t="shared" si="274"/>
        <v>0</v>
      </c>
      <c r="AW171" s="83" t="str">
        <f t="shared" si="275"/>
        <v/>
      </c>
      <c r="AX171" s="93">
        <f t="shared" si="276"/>
        <v>0</v>
      </c>
      <c r="AY171" s="93">
        <f t="shared" si="287"/>
        <v>0</v>
      </c>
      <c r="AZ171" s="93">
        <f t="shared" si="288"/>
        <v>0</v>
      </c>
      <c r="BA171" s="504"/>
      <c r="BB171" s="504"/>
      <c r="BC171" s="520"/>
      <c r="BD171" s="558"/>
      <c r="BE171" s="84" t="str">
        <f t="shared" si="277"/>
        <v/>
      </c>
      <c r="BF171" s="84" t="str">
        <f t="shared" si="278"/>
        <v/>
      </c>
      <c r="BG171" s="84" t="str">
        <f t="shared" si="279"/>
        <v/>
      </c>
      <c r="BH171" s="124" t="str">
        <f>IF(K171="","",COUNTIF($BG$14:BG171,BG171))</f>
        <v/>
      </c>
      <c r="BI171" s="1" t="str">
        <f t="shared" si="289"/>
        <v/>
      </c>
      <c r="BJ171" s="523"/>
      <c r="BK171" s="523"/>
      <c r="BL171" s="523"/>
      <c r="BM171" s="523"/>
      <c r="BN171" s="523"/>
      <c r="BO171" s="525"/>
      <c r="BP171" s="523"/>
      <c r="BQ171" s="523"/>
      <c r="BT171" s="525"/>
      <c r="BU171" s="523"/>
      <c r="BV171" s="523"/>
      <c r="BW171" s="523"/>
      <c r="BX171" s="523"/>
      <c r="BY171" s="523"/>
      <c r="BZ171" s="523"/>
      <c r="CA171" s="84" t="str">
        <f>IFERROR(IF(VLOOKUP(K171,種目数エラー用!D:E,2,FALSE)=(VLOOKUP(K172,種目数エラー用!D:E,2,FALSE)),1,""),"")</f>
        <v/>
      </c>
    </row>
    <row r="172" spans="1:79" s="1" customFormat="1" ht="18" customHeight="1" thickTop="1" thickBot="1">
      <c r="A172" s="538">
        <v>80</v>
      </c>
      <c r="B172" s="540" t="s">
        <v>1176</v>
      </c>
      <c r="C172" s="542"/>
      <c r="D172" s="544" t="str">
        <f>IF(C172&gt;0,VLOOKUP(C172,女子登録情報!$A$1:$H$2000,3,0),"")</f>
        <v/>
      </c>
      <c r="E172" s="544" t="str">
        <f>IF(C172&gt;0,VLOOKUP(C172,女子登録情報!$A$1:$H$2000,4,0),"")</f>
        <v/>
      </c>
      <c r="F172" s="469" t="str">
        <f>IF(C172&gt;0,VLOOKUP(C172,女子登録情報!$A$1:$H$1688,7,0),"")</f>
        <v/>
      </c>
      <c r="G172" s="335" t="str">
        <f>IF(C172&gt;0,VLOOKUP(C172,女子登録情報!$A$1:$H$2000,8,0),"")</f>
        <v/>
      </c>
      <c r="H172" s="526" t="e">
        <f>IF(G173&gt;0,VLOOKUP(G173,女子登録情報!$M$2:$N$49,2,0),"")</f>
        <v>#N/A</v>
      </c>
      <c r="I172" s="544" t="str">
        <f t="shared" ref="I172" si="332">IF(C172&gt;0,TEXT(C172,"100000000"),"000000000")</f>
        <v>000000000</v>
      </c>
      <c r="J172" s="324" t="s">
        <v>24</v>
      </c>
      <c r="K172" s="323"/>
      <c r="L172" s="284" t="str">
        <f>IF(K172&gt;0,VLOOKUP(K172,女子登録情報!$J$66:$K$86,2,0),"")</f>
        <v/>
      </c>
      <c r="M172" s="324" t="s">
        <v>27</v>
      </c>
      <c r="N172" s="275"/>
      <c r="O172" s="59" t="str">
        <f t="shared" si="281"/>
        <v/>
      </c>
      <c r="P172" s="316" t="str">
        <f t="shared" si="258"/>
        <v/>
      </c>
      <c r="Q172" s="209"/>
      <c r="R172" s="528"/>
      <c r="S172" s="529"/>
      <c r="T172" s="530"/>
      <c r="U172" s="531"/>
      <c r="V172" s="533"/>
      <c r="W172" s="339"/>
      <c r="X172" s="84">
        <f t="shared" si="259"/>
        <v>0</v>
      </c>
      <c r="Z172" s="97">
        <f t="shared" si="260"/>
        <v>0</v>
      </c>
      <c r="AA172" s="523" t="str">
        <f>IF(C172="","",C172)</f>
        <v/>
      </c>
      <c r="AB172" s="84" t="str">
        <f t="shared" si="261"/>
        <v/>
      </c>
      <c r="AC172" s="84" t="str">
        <f t="shared" si="262"/>
        <v/>
      </c>
      <c r="AD172" s="84" t="str">
        <f t="shared" si="263"/>
        <v/>
      </c>
      <c r="AE172" s="84" t="str">
        <f t="shared" si="264"/>
        <v/>
      </c>
      <c r="AF172" s="100">
        <f t="shared" si="282"/>
        <v>0</v>
      </c>
      <c r="AG172" s="100" t="str">
        <f>IF(D172="","",D172)</f>
        <v/>
      </c>
      <c r="AH172" s="84" t="str">
        <f t="shared" si="265"/>
        <v/>
      </c>
      <c r="AI172" s="84" t="str">
        <f t="shared" si="266"/>
        <v/>
      </c>
      <c r="AJ172" s="104" t="str">
        <f t="shared" si="267"/>
        <v/>
      </c>
      <c r="AK172" s="93">
        <f t="shared" si="284"/>
        <v>0</v>
      </c>
      <c r="AL172" s="93">
        <f>IFERROR(IF(C172="",0,IF(COUNTIF($C$14:C172,C172)&gt;1,1,0)),"")</f>
        <v>0</v>
      </c>
      <c r="AN172" s="93">
        <f t="shared" si="268"/>
        <v>0</v>
      </c>
      <c r="AO172" s="93" t="str">
        <f t="shared" si="285"/>
        <v>00000</v>
      </c>
      <c r="AP172" s="109" t="str">
        <f t="shared" si="286"/>
        <v>0秒0</v>
      </c>
      <c r="AQ172" s="110">
        <f t="shared" si="269"/>
        <v>0</v>
      </c>
      <c r="AR172" s="110" t="str">
        <f t="shared" si="270"/>
        <v>0</v>
      </c>
      <c r="AS172" s="110" t="str">
        <f t="shared" si="271"/>
        <v>0</v>
      </c>
      <c r="AT172" s="110" t="str">
        <f t="shared" si="272"/>
        <v>0m</v>
      </c>
      <c r="AU172" s="110" t="str">
        <f t="shared" si="273"/>
        <v>点</v>
      </c>
      <c r="AV172" s="93">
        <f t="shared" si="274"/>
        <v>0</v>
      </c>
      <c r="AW172" s="83" t="str">
        <f t="shared" si="275"/>
        <v/>
      </c>
      <c r="AX172" s="93">
        <f t="shared" si="276"/>
        <v>0</v>
      </c>
      <c r="AY172" s="93">
        <f t="shared" si="287"/>
        <v>0</v>
      </c>
      <c r="AZ172" s="93">
        <f t="shared" si="288"/>
        <v>0</v>
      </c>
      <c r="BA172" s="503">
        <f>IF(U172="",0,COUNTA($U$14:U173))</f>
        <v>0</v>
      </c>
      <c r="BB172" s="503">
        <f>IF(V172="",0,COUNTA($V$14:V173))</f>
        <v>0</v>
      </c>
      <c r="BC172" s="519" t="e">
        <f>IF(OR($L172="20200",$L173="20200",#REF!="20200"),COUNTIF($L$14:L173,"20200"),0)</f>
        <v>#REF!</v>
      </c>
      <c r="BD172" s="557" t="e">
        <f>IF($BC172=0,0,INDEX($N172:$N173,MATCH("20200",$L172:$L173,0),1))</f>
        <v>#REF!</v>
      </c>
      <c r="BE172" s="84" t="str">
        <f t="shared" si="277"/>
        <v/>
      </c>
      <c r="BF172" s="84" t="str">
        <f t="shared" si="278"/>
        <v/>
      </c>
      <c r="BG172" s="84" t="str">
        <f t="shared" si="279"/>
        <v/>
      </c>
      <c r="BH172" s="124" t="str">
        <f>IF(K172="","",COUNTIF($BG$14:BG172,BG172))</f>
        <v/>
      </c>
      <c r="BI172" s="1" t="str">
        <f t="shared" si="289"/>
        <v/>
      </c>
      <c r="BJ172" s="523" t="str">
        <f>IF(D172="","",COUNTIF($AG$14:AG172,AG172))</f>
        <v/>
      </c>
      <c r="BK172" s="523">
        <f t="shared" ref="BK172" si="333">IF(BJ172=1,BJ172,0)</f>
        <v>0</v>
      </c>
      <c r="BL172" s="523" t="str">
        <f>IF(D172="","",$BP172)</f>
        <v/>
      </c>
      <c r="BM172" s="523" t="str">
        <f>IF(E172="","",$BP172)</f>
        <v/>
      </c>
      <c r="BN172" s="523" t="str">
        <f>IF(G172="","",$BP172)</f>
        <v/>
      </c>
      <c r="BO172" s="524" t="str">
        <f>IFERROR(IF(H172="","",BP172),"")</f>
        <v/>
      </c>
      <c r="BP172" s="523">
        <v>80</v>
      </c>
      <c r="BQ172" s="523">
        <f>IF(C172&gt;0,"",IF(COUNTIF(BL172:BO173,BP172)=4,"",1))</f>
        <v>1</v>
      </c>
      <c r="BT172" s="524" t="str">
        <f>IF(AG172="","",IF(AND(COUNTA(K172:K173)=0,COUNTA(U172:V173)=0),1,""))</f>
        <v/>
      </c>
      <c r="BU172" s="523">
        <f>IF(AND($AG172="",COUNTA(U172)&gt;0),1,0)</f>
        <v>0</v>
      </c>
      <c r="BV172" s="523">
        <f>IF(AND($AG172="",COUNTA(V172)&gt;0),1,0)</f>
        <v>0</v>
      </c>
      <c r="BW172" s="523" t="str">
        <f>D172&amp;"-"&amp;U172</f>
        <v>-</v>
      </c>
      <c r="BX172" s="523" t="str">
        <f>IF(U172="","",COUNTIF($BW$14:BW172,BW172))</f>
        <v/>
      </c>
      <c r="BY172" s="523" t="str">
        <f>D172&amp;"-"&amp;V172</f>
        <v>-</v>
      </c>
      <c r="BZ172" s="523" t="str">
        <f>IF(V172="","",COUNTIF($BY$14:BY172,BY172))</f>
        <v/>
      </c>
      <c r="CA172" s="84" t="str">
        <f>IFERROR(IF(VLOOKUP(K172,種目数エラー用!D:E,2,FALSE)=(VLOOKUP(K173,種目数エラー用!D:E,2,FALSE)),1,""),"")</f>
        <v/>
      </c>
    </row>
    <row r="173" spans="1:79" s="1" customFormat="1" ht="18" customHeight="1" thickBot="1">
      <c r="A173" s="547"/>
      <c r="B173" s="548"/>
      <c r="C173" s="549"/>
      <c r="D173" s="550"/>
      <c r="E173" s="550"/>
      <c r="F173" s="470"/>
      <c r="G173" s="336" t="str">
        <f>IF(C172&gt;0,VLOOKUP(C172,女子登録情報!$A$1:$H$2000,5,0),"")</f>
        <v/>
      </c>
      <c r="H173" s="527"/>
      <c r="I173" s="551"/>
      <c r="J173" s="336" t="s">
        <v>28</v>
      </c>
      <c r="K173" s="337"/>
      <c r="L173" s="284" t="str">
        <f>IF(K173&gt;0,VLOOKUP(K173,女子登録情報!$J$66:$K$86,2,0),"")</f>
        <v/>
      </c>
      <c r="M173" s="336" t="s">
        <v>29</v>
      </c>
      <c r="N173" s="285"/>
      <c r="O173" s="59" t="str">
        <f t="shared" si="281"/>
        <v/>
      </c>
      <c r="P173" s="317" t="str">
        <f t="shared" si="258"/>
        <v/>
      </c>
      <c r="Q173" s="209"/>
      <c r="R173" s="535"/>
      <c r="S173" s="536"/>
      <c r="T173" s="537"/>
      <c r="U173" s="532"/>
      <c r="V173" s="534"/>
      <c r="W173" s="339"/>
      <c r="X173" s="84">
        <f t="shared" si="259"/>
        <v>0</v>
      </c>
      <c r="Z173" s="97">
        <f t="shared" si="260"/>
        <v>0</v>
      </c>
      <c r="AA173" s="523"/>
      <c r="AB173" s="84" t="str">
        <f t="shared" si="261"/>
        <v/>
      </c>
      <c r="AC173" s="84" t="str">
        <f t="shared" si="262"/>
        <v/>
      </c>
      <c r="AD173" s="84" t="str">
        <f t="shared" si="263"/>
        <v/>
      </c>
      <c r="AE173" s="84" t="str">
        <f t="shared" si="264"/>
        <v/>
      </c>
      <c r="AF173" s="100">
        <f t="shared" si="282"/>
        <v>0</v>
      </c>
      <c r="AG173" s="100" t="str">
        <f t="shared" ref="AG173" si="334">AG172</f>
        <v/>
      </c>
      <c r="AH173" s="84" t="str">
        <f t="shared" si="265"/>
        <v/>
      </c>
      <c r="AI173" s="84" t="str">
        <f t="shared" si="266"/>
        <v/>
      </c>
      <c r="AJ173" s="104" t="str">
        <f t="shared" si="267"/>
        <v/>
      </c>
      <c r="AK173" s="93">
        <f t="shared" si="284"/>
        <v>0</v>
      </c>
      <c r="AL173" s="93">
        <f>IFERROR(IF(C173="",0,IF(COUNTIF($C$14:C173,C173)&gt;1,1,0)),"")</f>
        <v>0</v>
      </c>
      <c r="AN173" s="93">
        <f t="shared" si="268"/>
        <v>0</v>
      </c>
      <c r="AO173" s="93" t="str">
        <f t="shared" si="285"/>
        <v>00000</v>
      </c>
      <c r="AP173" s="109" t="str">
        <f t="shared" si="286"/>
        <v>0秒0</v>
      </c>
      <c r="AQ173" s="110">
        <f t="shared" si="269"/>
        <v>0</v>
      </c>
      <c r="AR173" s="110" t="str">
        <f t="shared" si="270"/>
        <v>0</v>
      </c>
      <c r="AS173" s="110" t="str">
        <f t="shared" si="271"/>
        <v>0</v>
      </c>
      <c r="AT173" s="110" t="str">
        <f t="shared" si="272"/>
        <v>0m</v>
      </c>
      <c r="AU173" s="110" t="str">
        <f t="shared" si="273"/>
        <v>点</v>
      </c>
      <c r="AV173" s="93">
        <f t="shared" si="274"/>
        <v>0</v>
      </c>
      <c r="AW173" s="83" t="str">
        <f t="shared" si="275"/>
        <v/>
      </c>
      <c r="AX173" s="93">
        <f t="shared" si="276"/>
        <v>0</v>
      </c>
      <c r="AY173" s="93">
        <f t="shared" si="287"/>
        <v>0</v>
      </c>
      <c r="AZ173" s="93">
        <f t="shared" si="288"/>
        <v>0</v>
      </c>
      <c r="BA173" s="504"/>
      <c r="BB173" s="504"/>
      <c r="BC173" s="520"/>
      <c r="BD173" s="558"/>
      <c r="BE173" s="84" t="str">
        <f t="shared" si="277"/>
        <v/>
      </c>
      <c r="BF173" s="84" t="str">
        <f t="shared" si="278"/>
        <v/>
      </c>
      <c r="BG173" s="84" t="str">
        <f t="shared" si="279"/>
        <v/>
      </c>
      <c r="BH173" s="124" t="str">
        <f>IF(K173="","",COUNTIF($BG$14:BG173,BG173))</f>
        <v/>
      </c>
      <c r="BI173" s="1" t="str">
        <f t="shared" si="289"/>
        <v/>
      </c>
      <c r="BJ173" s="523"/>
      <c r="BK173" s="523"/>
      <c r="BL173" s="523"/>
      <c r="BM173" s="523"/>
      <c r="BN173" s="523"/>
      <c r="BO173" s="525"/>
      <c r="BP173" s="523"/>
      <c r="BQ173" s="523"/>
      <c r="BT173" s="525"/>
      <c r="BU173" s="523"/>
      <c r="BV173" s="523"/>
      <c r="BW173" s="523"/>
      <c r="BX173" s="523"/>
      <c r="BY173" s="523"/>
      <c r="BZ173" s="523"/>
      <c r="CA173" s="84" t="str">
        <f>IFERROR(IF(VLOOKUP(K173,種目数エラー用!D:E,2,FALSE)=(VLOOKUP(K174,種目数エラー用!D:E,2,FALSE)),1,""),"")</f>
        <v/>
      </c>
    </row>
    <row r="174" spans="1:79" s="1" customFormat="1" ht="18" customHeight="1" thickTop="1" thickBot="1">
      <c r="A174" s="538">
        <v>81</v>
      </c>
      <c r="B174" s="540" t="s">
        <v>1176</v>
      </c>
      <c r="C174" s="542"/>
      <c r="D174" s="544" t="str">
        <f>IF(C174&gt;0,VLOOKUP(C174,女子登録情報!$A$1:$H$2000,3,0),"")</f>
        <v/>
      </c>
      <c r="E174" s="544" t="str">
        <f>IF(C174&gt;0,VLOOKUP(C174,女子登録情報!$A$1:$H$2000,4,0),"")</f>
        <v/>
      </c>
      <c r="F174" s="469" t="str">
        <f>IF(C174&gt;0,VLOOKUP(C174,女子登録情報!$A$1:$H$1688,7,0),"")</f>
        <v/>
      </c>
      <c r="G174" s="335" t="str">
        <f>IF(C174&gt;0,VLOOKUP(C174,女子登録情報!$A$1:$H$2000,8,0),"")</f>
        <v/>
      </c>
      <c r="H174" s="526" t="e">
        <f>IF(G175&gt;0,VLOOKUP(G175,女子登録情報!$M$2:$N$49,2,0),"")</f>
        <v>#N/A</v>
      </c>
      <c r="I174" s="526" t="str">
        <f t="shared" ref="I174" si="335">IF(C174&gt;0,TEXT(C174,"100000000"),"000000000")</f>
        <v>000000000</v>
      </c>
      <c r="J174" s="324" t="s">
        <v>24</v>
      </c>
      <c r="K174" s="323"/>
      <c r="L174" s="284" t="str">
        <f>IF(K174&gt;0,VLOOKUP(K174,女子登録情報!$J$66:$K$86,2,0),"")</f>
        <v/>
      </c>
      <c r="M174" s="324" t="s">
        <v>27</v>
      </c>
      <c r="N174" s="275"/>
      <c r="O174" s="59" t="str">
        <f t="shared" si="281"/>
        <v/>
      </c>
      <c r="P174" s="316" t="str">
        <f t="shared" si="258"/>
        <v/>
      </c>
      <c r="Q174" s="209"/>
      <c r="R174" s="528"/>
      <c r="S174" s="529"/>
      <c r="T174" s="530"/>
      <c r="U174" s="531"/>
      <c r="V174" s="533"/>
      <c r="W174" s="339"/>
      <c r="X174" s="84">
        <f t="shared" si="259"/>
        <v>0</v>
      </c>
      <c r="Z174" s="97">
        <f t="shared" si="260"/>
        <v>0</v>
      </c>
      <c r="AA174" s="523" t="str">
        <f>IF(C174="","",C174)</f>
        <v/>
      </c>
      <c r="AB174" s="84" t="str">
        <f t="shared" si="261"/>
        <v/>
      </c>
      <c r="AC174" s="84" t="str">
        <f t="shared" si="262"/>
        <v/>
      </c>
      <c r="AD174" s="84" t="str">
        <f t="shared" si="263"/>
        <v/>
      </c>
      <c r="AE174" s="84" t="str">
        <f t="shared" si="264"/>
        <v/>
      </c>
      <c r="AF174" s="100">
        <f t="shared" si="282"/>
        <v>0</v>
      </c>
      <c r="AG174" s="100" t="str">
        <f>IF(D174="","",D174)</f>
        <v/>
      </c>
      <c r="AH174" s="84" t="str">
        <f t="shared" si="265"/>
        <v/>
      </c>
      <c r="AI174" s="84" t="str">
        <f t="shared" si="266"/>
        <v/>
      </c>
      <c r="AJ174" s="104" t="str">
        <f t="shared" si="267"/>
        <v/>
      </c>
      <c r="AK174" s="93">
        <f t="shared" si="284"/>
        <v>0</v>
      </c>
      <c r="AL174" s="93">
        <f>IFERROR(IF(C174="",0,IF(COUNTIF($C$14:C174,C174)&gt;1,1,0)),"")</f>
        <v>0</v>
      </c>
      <c r="AN174" s="93">
        <f t="shared" si="268"/>
        <v>0</v>
      </c>
      <c r="AO174" s="93" t="str">
        <f t="shared" si="285"/>
        <v>00000</v>
      </c>
      <c r="AP174" s="109" t="str">
        <f t="shared" si="286"/>
        <v>0秒0</v>
      </c>
      <c r="AQ174" s="110">
        <f t="shared" si="269"/>
        <v>0</v>
      </c>
      <c r="AR174" s="110" t="str">
        <f t="shared" si="270"/>
        <v>0</v>
      </c>
      <c r="AS174" s="110" t="str">
        <f t="shared" si="271"/>
        <v>0</v>
      </c>
      <c r="AT174" s="110" t="str">
        <f t="shared" si="272"/>
        <v>0m</v>
      </c>
      <c r="AU174" s="110" t="str">
        <f t="shared" si="273"/>
        <v>点</v>
      </c>
      <c r="AV174" s="93">
        <f t="shared" si="274"/>
        <v>0</v>
      </c>
      <c r="AW174" s="83" t="str">
        <f t="shared" si="275"/>
        <v/>
      </c>
      <c r="AX174" s="93">
        <f t="shared" si="276"/>
        <v>0</v>
      </c>
      <c r="AY174" s="93">
        <f t="shared" si="287"/>
        <v>0</v>
      </c>
      <c r="AZ174" s="93">
        <f t="shared" si="288"/>
        <v>0</v>
      </c>
      <c r="BA174" s="503">
        <f>IF(U174="",0,COUNTA($U$14:U175))</f>
        <v>0</v>
      </c>
      <c r="BB174" s="503">
        <f>IF(V174="",0,COUNTA($V$14:V175))</f>
        <v>0</v>
      </c>
      <c r="BC174" s="519" t="e">
        <f>IF(OR($L174="20200",$L175="20200",#REF!="20200"),COUNTIF($L$14:L175,"20200"),0)</f>
        <v>#REF!</v>
      </c>
      <c r="BD174" s="557" t="e">
        <f>IF($BC174=0,0,INDEX($N174:$N175,MATCH("20200",$L174:$L175,0),1))</f>
        <v>#REF!</v>
      </c>
      <c r="BE174" s="84" t="str">
        <f t="shared" si="277"/>
        <v/>
      </c>
      <c r="BF174" s="84" t="str">
        <f t="shared" si="278"/>
        <v/>
      </c>
      <c r="BG174" s="84" t="str">
        <f t="shared" si="279"/>
        <v/>
      </c>
      <c r="BH174" s="124" t="str">
        <f>IF(K174="","",COUNTIF($BG$14:BG174,BG174))</f>
        <v/>
      </c>
      <c r="BI174" s="1" t="str">
        <f t="shared" si="289"/>
        <v/>
      </c>
      <c r="BJ174" s="523" t="str">
        <f>IF(D174="","",COUNTIF($AG$14:AG174,AG174))</f>
        <v/>
      </c>
      <c r="BK174" s="523">
        <f t="shared" ref="BK174" si="336">IF(BJ174=1,BJ174,0)</f>
        <v>0</v>
      </c>
      <c r="BL174" s="523" t="str">
        <f>IF(D174="","",$BP174)</f>
        <v/>
      </c>
      <c r="BM174" s="523" t="str">
        <f>IF(E174="","",$BP174)</f>
        <v/>
      </c>
      <c r="BN174" s="523" t="str">
        <f>IF(G174="","",$BP174)</f>
        <v/>
      </c>
      <c r="BO174" s="524" t="str">
        <f>IFERROR(IF(H174="","",BP174),"")</f>
        <v/>
      </c>
      <c r="BP174" s="523">
        <v>81</v>
      </c>
      <c r="BQ174" s="523">
        <f>IF(C174&gt;0,"",IF(COUNTIF(BL174:BO175,BP174)=4,"",1))</f>
        <v>1</v>
      </c>
      <c r="BT174" s="524" t="str">
        <f>IF(AG174="","",IF(AND(COUNTA(K174:K175)=0,COUNTA(U174:V175)=0),1,""))</f>
        <v/>
      </c>
      <c r="BU174" s="523">
        <f>IF(AND($AG174="",COUNTA(U174)&gt;0),1,0)</f>
        <v>0</v>
      </c>
      <c r="BV174" s="523">
        <f>IF(AND($AG174="",COUNTA(V174)&gt;0),1,0)</f>
        <v>0</v>
      </c>
      <c r="BW174" s="523" t="str">
        <f>D174&amp;"-"&amp;U174</f>
        <v>-</v>
      </c>
      <c r="BX174" s="523" t="str">
        <f>IF(U174="","",COUNTIF($BW$14:BW174,BW174))</f>
        <v/>
      </c>
      <c r="BY174" s="523" t="str">
        <f>D174&amp;"-"&amp;V174</f>
        <v>-</v>
      </c>
      <c r="BZ174" s="523" t="str">
        <f>IF(V174="","",COUNTIF($BY$14:BY174,BY174))</f>
        <v/>
      </c>
      <c r="CA174" s="84" t="str">
        <f>IFERROR(IF(VLOOKUP(K174,種目数エラー用!D:E,2,FALSE)=(VLOOKUP(K175,種目数エラー用!D:E,2,FALSE)),1,""),"")</f>
        <v/>
      </c>
    </row>
    <row r="175" spans="1:79" s="1" customFormat="1" ht="18" customHeight="1" thickBot="1">
      <c r="A175" s="547"/>
      <c r="B175" s="548"/>
      <c r="C175" s="549"/>
      <c r="D175" s="550"/>
      <c r="E175" s="550"/>
      <c r="F175" s="470"/>
      <c r="G175" s="336" t="str">
        <f>IF(C174&gt;0,VLOOKUP(C174,女子登録情報!$A$1:$H$2000,5,0),"")</f>
        <v/>
      </c>
      <c r="H175" s="527"/>
      <c r="I175" s="546"/>
      <c r="J175" s="336" t="s">
        <v>28</v>
      </c>
      <c r="K175" s="337"/>
      <c r="L175" s="284" t="str">
        <f>IF(K175&gt;0,VLOOKUP(K175,女子登録情報!$J$66:$K$86,2,0),"")</f>
        <v/>
      </c>
      <c r="M175" s="336" t="s">
        <v>29</v>
      </c>
      <c r="N175" s="285"/>
      <c r="O175" s="59" t="str">
        <f t="shared" si="281"/>
        <v/>
      </c>
      <c r="P175" s="317" t="str">
        <f t="shared" si="258"/>
        <v/>
      </c>
      <c r="Q175" s="209"/>
      <c r="R175" s="535"/>
      <c r="S175" s="536"/>
      <c r="T175" s="537"/>
      <c r="U175" s="532"/>
      <c r="V175" s="534"/>
      <c r="W175" s="339"/>
      <c r="X175" s="84">
        <f t="shared" si="259"/>
        <v>0</v>
      </c>
      <c r="Z175" s="97">
        <f t="shared" si="260"/>
        <v>0</v>
      </c>
      <c r="AA175" s="523"/>
      <c r="AB175" s="84" t="str">
        <f t="shared" si="261"/>
        <v/>
      </c>
      <c r="AC175" s="84" t="str">
        <f t="shared" si="262"/>
        <v/>
      </c>
      <c r="AD175" s="84" t="str">
        <f t="shared" si="263"/>
        <v/>
      </c>
      <c r="AE175" s="84" t="str">
        <f t="shared" si="264"/>
        <v/>
      </c>
      <c r="AF175" s="100">
        <f t="shared" si="282"/>
        <v>0</v>
      </c>
      <c r="AG175" s="100" t="str">
        <f t="shared" ref="AG175" si="337">AG174</f>
        <v/>
      </c>
      <c r="AH175" s="84" t="str">
        <f t="shared" si="265"/>
        <v/>
      </c>
      <c r="AI175" s="84" t="str">
        <f t="shared" si="266"/>
        <v/>
      </c>
      <c r="AJ175" s="104" t="str">
        <f t="shared" si="267"/>
        <v/>
      </c>
      <c r="AK175" s="93">
        <f t="shared" si="284"/>
        <v>0</v>
      </c>
      <c r="AL175" s="93">
        <f>IFERROR(IF(C175="",0,IF(COUNTIF($C$14:C175,C175)&gt;1,1,0)),"")</f>
        <v>0</v>
      </c>
      <c r="AN175" s="93">
        <f t="shared" si="268"/>
        <v>0</v>
      </c>
      <c r="AO175" s="93" t="str">
        <f t="shared" si="285"/>
        <v>00000</v>
      </c>
      <c r="AP175" s="109" t="str">
        <f t="shared" si="286"/>
        <v>0秒0</v>
      </c>
      <c r="AQ175" s="110">
        <f t="shared" si="269"/>
        <v>0</v>
      </c>
      <c r="AR175" s="110" t="str">
        <f t="shared" si="270"/>
        <v>0</v>
      </c>
      <c r="AS175" s="110" t="str">
        <f t="shared" si="271"/>
        <v>0</v>
      </c>
      <c r="AT175" s="110" t="str">
        <f t="shared" si="272"/>
        <v>0m</v>
      </c>
      <c r="AU175" s="110" t="str">
        <f t="shared" si="273"/>
        <v>点</v>
      </c>
      <c r="AV175" s="93">
        <f t="shared" si="274"/>
        <v>0</v>
      </c>
      <c r="AW175" s="83" t="str">
        <f t="shared" si="275"/>
        <v/>
      </c>
      <c r="AX175" s="93">
        <f t="shared" si="276"/>
        <v>0</v>
      </c>
      <c r="AY175" s="93">
        <f t="shared" si="287"/>
        <v>0</v>
      </c>
      <c r="AZ175" s="93">
        <f t="shared" si="288"/>
        <v>0</v>
      </c>
      <c r="BA175" s="504"/>
      <c r="BB175" s="504"/>
      <c r="BC175" s="520"/>
      <c r="BD175" s="558"/>
      <c r="BE175" s="84" t="str">
        <f t="shared" si="277"/>
        <v/>
      </c>
      <c r="BF175" s="84" t="str">
        <f t="shared" si="278"/>
        <v/>
      </c>
      <c r="BG175" s="84" t="str">
        <f t="shared" si="279"/>
        <v/>
      </c>
      <c r="BH175" s="124" t="str">
        <f>IF(K175="","",COUNTIF($BG$14:BG175,BG175))</f>
        <v/>
      </c>
      <c r="BI175" s="1" t="str">
        <f t="shared" si="289"/>
        <v/>
      </c>
      <c r="BJ175" s="523"/>
      <c r="BK175" s="523"/>
      <c r="BL175" s="523"/>
      <c r="BM175" s="523"/>
      <c r="BN175" s="523"/>
      <c r="BO175" s="525"/>
      <c r="BP175" s="523"/>
      <c r="BQ175" s="523"/>
      <c r="BT175" s="525"/>
      <c r="BU175" s="523"/>
      <c r="BV175" s="523"/>
      <c r="BW175" s="523"/>
      <c r="BX175" s="523"/>
      <c r="BY175" s="523"/>
      <c r="BZ175" s="523"/>
      <c r="CA175" s="84" t="str">
        <f>IFERROR(IF(VLOOKUP(K175,種目数エラー用!D:E,2,FALSE)=(VLOOKUP(K176,種目数エラー用!D:E,2,FALSE)),1,""),"")</f>
        <v/>
      </c>
    </row>
    <row r="176" spans="1:79" s="1" customFormat="1" ht="18" customHeight="1" thickTop="1" thickBot="1">
      <c r="A176" s="538">
        <v>82</v>
      </c>
      <c r="B176" s="540" t="s">
        <v>1176</v>
      </c>
      <c r="C176" s="542"/>
      <c r="D176" s="544" t="str">
        <f>IF(C176&gt;0,VLOOKUP(C176,女子登録情報!$A$1:$H$2000,3,0),"")</f>
        <v/>
      </c>
      <c r="E176" s="544" t="str">
        <f>IF(C176&gt;0,VLOOKUP(C176,女子登録情報!$A$1:$H$2000,4,0),"")</f>
        <v/>
      </c>
      <c r="F176" s="469" t="str">
        <f>IF(C176&gt;0,VLOOKUP(C176,女子登録情報!$A$1:$H$1688,7,0),"")</f>
        <v/>
      </c>
      <c r="G176" s="335" t="str">
        <f>IF(C176&gt;0,VLOOKUP(C176,女子登録情報!$A$1:$H$2000,8,0),"")</f>
        <v/>
      </c>
      <c r="H176" s="526" t="e">
        <f>IF(G177&gt;0,VLOOKUP(G177,女子登録情報!$M$2:$N$49,2,0),"")</f>
        <v>#N/A</v>
      </c>
      <c r="I176" s="526" t="str">
        <f t="shared" ref="I176" si="338">IF(C176&gt;0,TEXT(C176,"100000000"),"000000000")</f>
        <v>000000000</v>
      </c>
      <c r="J176" s="324" t="s">
        <v>24</v>
      </c>
      <c r="K176" s="323"/>
      <c r="L176" s="284" t="str">
        <f>IF(K176&gt;0,VLOOKUP(K176,女子登録情報!$J$66:$K$86,2,0),"")</f>
        <v/>
      </c>
      <c r="M176" s="324" t="s">
        <v>27</v>
      </c>
      <c r="N176" s="275"/>
      <c r="O176" s="59" t="str">
        <f t="shared" si="281"/>
        <v/>
      </c>
      <c r="P176" s="316" t="str">
        <f t="shared" si="258"/>
        <v/>
      </c>
      <c r="Q176" s="209"/>
      <c r="R176" s="528"/>
      <c r="S176" s="529"/>
      <c r="T176" s="530"/>
      <c r="U176" s="531"/>
      <c r="V176" s="533"/>
      <c r="W176" s="339"/>
      <c r="X176" s="84">
        <f t="shared" si="259"/>
        <v>0</v>
      </c>
      <c r="Z176" s="97">
        <f t="shared" si="260"/>
        <v>0</v>
      </c>
      <c r="AA176" s="523" t="str">
        <f>IF(C176="","",C176)</f>
        <v/>
      </c>
      <c r="AB176" s="84" t="str">
        <f t="shared" si="261"/>
        <v/>
      </c>
      <c r="AC176" s="84" t="str">
        <f t="shared" si="262"/>
        <v/>
      </c>
      <c r="AD176" s="84" t="str">
        <f t="shared" si="263"/>
        <v/>
      </c>
      <c r="AE176" s="84" t="str">
        <f t="shared" si="264"/>
        <v/>
      </c>
      <c r="AF176" s="100">
        <f t="shared" si="282"/>
        <v>0</v>
      </c>
      <c r="AG176" s="100" t="str">
        <f>IF(D176="","",D176)</f>
        <v/>
      </c>
      <c r="AH176" s="84" t="str">
        <f t="shared" si="265"/>
        <v/>
      </c>
      <c r="AI176" s="84" t="str">
        <f t="shared" si="266"/>
        <v/>
      </c>
      <c r="AJ176" s="104" t="str">
        <f t="shared" si="267"/>
        <v/>
      </c>
      <c r="AK176" s="93">
        <f t="shared" si="284"/>
        <v>0</v>
      </c>
      <c r="AL176" s="93">
        <f>IFERROR(IF(C176="",0,IF(COUNTIF($C$14:C176,C176)&gt;1,1,0)),"")</f>
        <v>0</v>
      </c>
      <c r="AN176" s="93">
        <f t="shared" si="268"/>
        <v>0</v>
      </c>
      <c r="AO176" s="93" t="str">
        <f t="shared" si="285"/>
        <v>00000</v>
      </c>
      <c r="AP176" s="109" t="str">
        <f t="shared" si="286"/>
        <v>0秒0</v>
      </c>
      <c r="AQ176" s="110">
        <f t="shared" si="269"/>
        <v>0</v>
      </c>
      <c r="AR176" s="110" t="str">
        <f t="shared" si="270"/>
        <v>0</v>
      </c>
      <c r="AS176" s="110" t="str">
        <f t="shared" si="271"/>
        <v>0</v>
      </c>
      <c r="AT176" s="110" t="str">
        <f t="shared" si="272"/>
        <v>0m</v>
      </c>
      <c r="AU176" s="110" t="str">
        <f t="shared" si="273"/>
        <v>点</v>
      </c>
      <c r="AV176" s="93">
        <f t="shared" si="274"/>
        <v>0</v>
      </c>
      <c r="AW176" s="83" t="str">
        <f t="shared" si="275"/>
        <v/>
      </c>
      <c r="AX176" s="93">
        <f t="shared" si="276"/>
        <v>0</v>
      </c>
      <c r="AY176" s="93">
        <f t="shared" si="287"/>
        <v>0</v>
      </c>
      <c r="AZ176" s="93">
        <f t="shared" si="288"/>
        <v>0</v>
      </c>
      <c r="BA176" s="503">
        <f>IF(U176="",0,COUNTA($U$14:U177))</f>
        <v>0</v>
      </c>
      <c r="BB176" s="503">
        <f>IF(V176="",0,COUNTA($V$14:V177))</f>
        <v>0</v>
      </c>
      <c r="BC176" s="519" t="e">
        <f>IF(OR($L176="20200",$L177="20200",#REF!="20200"),COUNTIF($L$14:L177,"20200"),0)</f>
        <v>#REF!</v>
      </c>
      <c r="BD176" s="557" t="e">
        <f>IF($BC176=0,0,INDEX($N176:$N177,MATCH("20200",$L176:$L177,0),1))</f>
        <v>#REF!</v>
      </c>
      <c r="BE176" s="84" t="str">
        <f t="shared" si="277"/>
        <v/>
      </c>
      <c r="BF176" s="84" t="str">
        <f t="shared" si="278"/>
        <v/>
      </c>
      <c r="BG176" s="84" t="str">
        <f t="shared" si="279"/>
        <v/>
      </c>
      <c r="BH176" s="124" t="str">
        <f>IF(K176="","",COUNTIF($BG$14:BG176,BG176))</f>
        <v/>
      </c>
      <c r="BI176" s="1" t="str">
        <f t="shared" si="289"/>
        <v/>
      </c>
      <c r="BJ176" s="523" t="str">
        <f>IF(D176="","",COUNTIF($AG$14:AG176,AG176))</f>
        <v/>
      </c>
      <c r="BK176" s="523">
        <f t="shared" ref="BK176" si="339">IF(BJ176=1,BJ176,0)</f>
        <v>0</v>
      </c>
      <c r="BL176" s="523" t="str">
        <f>IF(D176="","",$BP176)</f>
        <v/>
      </c>
      <c r="BM176" s="523" t="str">
        <f>IF(E176="","",$BP176)</f>
        <v/>
      </c>
      <c r="BN176" s="523" t="str">
        <f>IF(G176="","",$BP176)</f>
        <v/>
      </c>
      <c r="BO176" s="524" t="str">
        <f>IFERROR(IF(H176="","",BP176),"")</f>
        <v/>
      </c>
      <c r="BP176" s="523">
        <v>82</v>
      </c>
      <c r="BQ176" s="523">
        <f>IF(C176&gt;0,"",IF(COUNTIF(BL176:BO177,BP176)=4,"",1))</f>
        <v>1</v>
      </c>
      <c r="BT176" s="524" t="str">
        <f>IF(AG176="","",IF(AND(COUNTA(K176:K177)=0,COUNTA(U176:V177)=0),1,""))</f>
        <v/>
      </c>
      <c r="BU176" s="523">
        <f>IF(AND($AG176="",COUNTA(U176)&gt;0),1,0)</f>
        <v>0</v>
      </c>
      <c r="BV176" s="523">
        <f>IF(AND($AG176="",COUNTA(V176)&gt;0),1,0)</f>
        <v>0</v>
      </c>
      <c r="BW176" s="523" t="str">
        <f>D176&amp;"-"&amp;U176</f>
        <v>-</v>
      </c>
      <c r="BX176" s="523" t="str">
        <f>IF(U176="","",COUNTIF($BW$14:BW176,BW176))</f>
        <v/>
      </c>
      <c r="BY176" s="523" t="str">
        <f>D176&amp;"-"&amp;V176</f>
        <v>-</v>
      </c>
      <c r="BZ176" s="523" t="str">
        <f>IF(V176="","",COUNTIF($BY$14:BY176,BY176))</f>
        <v/>
      </c>
      <c r="CA176" s="84" t="str">
        <f>IFERROR(IF(VLOOKUP(K176,種目数エラー用!D:E,2,FALSE)=(VLOOKUP(K177,種目数エラー用!D:E,2,FALSE)),1,""),"")</f>
        <v/>
      </c>
    </row>
    <row r="177" spans="1:79" s="1" customFormat="1" ht="18" customHeight="1" thickBot="1">
      <c r="A177" s="547"/>
      <c r="B177" s="548"/>
      <c r="C177" s="549"/>
      <c r="D177" s="550"/>
      <c r="E177" s="550"/>
      <c r="F177" s="470"/>
      <c r="G177" s="336" t="str">
        <f>IF(C176&gt;0,VLOOKUP(C176,女子登録情報!$A$1:$H$2000,5,0),"")</f>
        <v/>
      </c>
      <c r="H177" s="527"/>
      <c r="I177" s="546"/>
      <c r="J177" s="336" t="s">
        <v>28</v>
      </c>
      <c r="K177" s="337"/>
      <c r="L177" s="284" t="str">
        <f>IF(K177&gt;0,VLOOKUP(K177,女子登録情報!$J$66:$K$86,2,0),"")</f>
        <v/>
      </c>
      <c r="M177" s="336" t="s">
        <v>29</v>
      </c>
      <c r="N177" s="285"/>
      <c r="O177" s="59" t="str">
        <f t="shared" si="281"/>
        <v/>
      </c>
      <c r="P177" s="317" t="str">
        <f t="shared" si="258"/>
        <v/>
      </c>
      <c r="Q177" s="209"/>
      <c r="R177" s="535"/>
      <c r="S177" s="536"/>
      <c r="T177" s="537"/>
      <c r="U177" s="532"/>
      <c r="V177" s="534"/>
      <c r="W177" s="339"/>
      <c r="X177" s="84">
        <f t="shared" si="259"/>
        <v>0</v>
      </c>
      <c r="Z177" s="97">
        <f t="shared" si="260"/>
        <v>0</v>
      </c>
      <c r="AA177" s="523"/>
      <c r="AB177" s="84" t="str">
        <f t="shared" si="261"/>
        <v/>
      </c>
      <c r="AC177" s="84" t="str">
        <f t="shared" si="262"/>
        <v/>
      </c>
      <c r="AD177" s="84" t="str">
        <f t="shared" si="263"/>
        <v/>
      </c>
      <c r="AE177" s="84" t="str">
        <f t="shared" si="264"/>
        <v/>
      </c>
      <c r="AF177" s="100">
        <f t="shared" si="282"/>
        <v>0</v>
      </c>
      <c r="AG177" s="100" t="str">
        <f t="shared" ref="AG177" si="340">AG176</f>
        <v/>
      </c>
      <c r="AH177" s="84" t="str">
        <f t="shared" si="265"/>
        <v/>
      </c>
      <c r="AI177" s="84" t="str">
        <f t="shared" si="266"/>
        <v/>
      </c>
      <c r="AJ177" s="104" t="str">
        <f t="shared" si="267"/>
        <v/>
      </c>
      <c r="AK177" s="93">
        <f t="shared" si="284"/>
        <v>0</v>
      </c>
      <c r="AL177" s="93">
        <f>IFERROR(IF(C177="",0,IF(COUNTIF($C$14:C177,C177)&gt;1,1,0)),"")</f>
        <v>0</v>
      </c>
      <c r="AN177" s="93">
        <f t="shared" si="268"/>
        <v>0</v>
      </c>
      <c r="AO177" s="93" t="str">
        <f t="shared" si="285"/>
        <v>00000</v>
      </c>
      <c r="AP177" s="109" t="str">
        <f t="shared" si="286"/>
        <v>0秒0</v>
      </c>
      <c r="AQ177" s="110">
        <f t="shared" si="269"/>
        <v>0</v>
      </c>
      <c r="AR177" s="110" t="str">
        <f t="shared" si="270"/>
        <v>0</v>
      </c>
      <c r="AS177" s="110" t="str">
        <f t="shared" si="271"/>
        <v>0</v>
      </c>
      <c r="AT177" s="110" t="str">
        <f t="shared" si="272"/>
        <v>0m</v>
      </c>
      <c r="AU177" s="110" t="str">
        <f t="shared" si="273"/>
        <v>点</v>
      </c>
      <c r="AV177" s="93">
        <f t="shared" si="274"/>
        <v>0</v>
      </c>
      <c r="AW177" s="83" t="str">
        <f t="shared" si="275"/>
        <v/>
      </c>
      <c r="AX177" s="93">
        <f t="shared" si="276"/>
        <v>0</v>
      </c>
      <c r="AY177" s="93">
        <f t="shared" si="287"/>
        <v>0</v>
      </c>
      <c r="AZ177" s="93">
        <f t="shared" si="288"/>
        <v>0</v>
      </c>
      <c r="BA177" s="504"/>
      <c r="BB177" s="504"/>
      <c r="BC177" s="520"/>
      <c r="BD177" s="558"/>
      <c r="BE177" s="84" t="str">
        <f t="shared" si="277"/>
        <v/>
      </c>
      <c r="BF177" s="84" t="str">
        <f t="shared" si="278"/>
        <v/>
      </c>
      <c r="BG177" s="84" t="str">
        <f t="shared" si="279"/>
        <v/>
      </c>
      <c r="BH177" s="124" t="str">
        <f>IF(K177="","",COUNTIF($BG$14:BG177,BG177))</f>
        <v/>
      </c>
      <c r="BI177" s="1" t="str">
        <f t="shared" si="289"/>
        <v/>
      </c>
      <c r="BJ177" s="523"/>
      <c r="BK177" s="523"/>
      <c r="BL177" s="523"/>
      <c r="BM177" s="523"/>
      <c r="BN177" s="523"/>
      <c r="BO177" s="525"/>
      <c r="BP177" s="523"/>
      <c r="BQ177" s="523"/>
      <c r="BT177" s="525"/>
      <c r="BU177" s="523"/>
      <c r="BV177" s="523"/>
      <c r="BW177" s="523"/>
      <c r="BX177" s="523"/>
      <c r="BY177" s="523"/>
      <c r="BZ177" s="523"/>
      <c r="CA177" s="84" t="str">
        <f>IFERROR(IF(VLOOKUP(K177,種目数エラー用!D:E,2,FALSE)=(VLOOKUP(K178,種目数エラー用!D:E,2,FALSE)),1,""),"")</f>
        <v/>
      </c>
    </row>
    <row r="178" spans="1:79" s="1" customFormat="1" ht="18" customHeight="1" thickTop="1" thickBot="1">
      <c r="A178" s="538">
        <v>83</v>
      </c>
      <c r="B178" s="540" t="s">
        <v>1176</v>
      </c>
      <c r="C178" s="542"/>
      <c r="D178" s="544" t="str">
        <f>IF(C178&gt;0,VLOOKUP(C178,女子登録情報!$A$1:$H$2000,3,0),"")</f>
        <v/>
      </c>
      <c r="E178" s="544" t="str">
        <f>IF(C178&gt;0,VLOOKUP(C178,女子登録情報!$A$1:$H$2000,4,0),"")</f>
        <v/>
      </c>
      <c r="F178" s="469" t="str">
        <f>IF(C178&gt;0,VLOOKUP(C178,女子登録情報!$A$1:$H$1688,7,0),"")</f>
        <v/>
      </c>
      <c r="G178" s="335" t="str">
        <f>IF(C178&gt;0,VLOOKUP(C178,女子登録情報!$A$1:$H$2000,8,0),"")</f>
        <v/>
      </c>
      <c r="H178" s="526" t="e">
        <f>IF(G179&gt;0,VLOOKUP(G179,女子登録情報!$M$2:$N$49,2,0),"")</f>
        <v>#N/A</v>
      </c>
      <c r="I178" s="526" t="str">
        <f t="shared" ref="I178" si="341">IF(C178&gt;0,TEXT(C178,"100000000"),"000000000")</f>
        <v>000000000</v>
      </c>
      <c r="J178" s="324" t="s">
        <v>24</v>
      </c>
      <c r="K178" s="323"/>
      <c r="L178" s="284" t="str">
        <f>IF(K178&gt;0,VLOOKUP(K178,女子登録情報!$J$66:$K$86,2,0),"")</f>
        <v/>
      </c>
      <c r="M178" s="324" t="s">
        <v>27</v>
      </c>
      <c r="N178" s="275"/>
      <c r="O178" s="59" t="str">
        <f t="shared" si="281"/>
        <v/>
      </c>
      <c r="P178" s="316" t="str">
        <f t="shared" si="258"/>
        <v/>
      </c>
      <c r="Q178" s="209"/>
      <c r="R178" s="528"/>
      <c r="S178" s="529"/>
      <c r="T178" s="530"/>
      <c r="U178" s="531"/>
      <c r="V178" s="533"/>
      <c r="W178" s="339"/>
      <c r="X178" s="84">
        <f t="shared" si="259"/>
        <v>0</v>
      </c>
      <c r="Z178" s="97">
        <f t="shared" si="260"/>
        <v>0</v>
      </c>
      <c r="AA178" s="523" t="str">
        <f>IF(C178="","",C178)</f>
        <v/>
      </c>
      <c r="AB178" s="84" t="str">
        <f t="shared" si="261"/>
        <v/>
      </c>
      <c r="AC178" s="84" t="str">
        <f t="shared" si="262"/>
        <v/>
      </c>
      <c r="AD178" s="84" t="str">
        <f t="shared" si="263"/>
        <v/>
      </c>
      <c r="AE178" s="84" t="str">
        <f t="shared" si="264"/>
        <v/>
      </c>
      <c r="AF178" s="100">
        <f t="shared" si="282"/>
        <v>0</v>
      </c>
      <c r="AG178" s="100" t="str">
        <f>IF(D178="","",D178)</f>
        <v/>
      </c>
      <c r="AH178" s="84" t="str">
        <f t="shared" si="265"/>
        <v/>
      </c>
      <c r="AI178" s="84" t="str">
        <f t="shared" si="266"/>
        <v/>
      </c>
      <c r="AJ178" s="104" t="str">
        <f t="shared" si="267"/>
        <v/>
      </c>
      <c r="AK178" s="93">
        <f t="shared" si="284"/>
        <v>0</v>
      </c>
      <c r="AL178" s="93">
        <f>IFERROR(IF(C178="",0,IF(COUNTIF($C$14:C178,C178)&gt;1,1,0)),"")</f>
        <v>0</v>
      </c>
      <c r="AN178" s="93">
        <f t="shared" si="268"/>
        <v>0</v>
      </c>
      <c r="AO178" s="93" t="str">
        <f t="shared" si="285"/>
        <v>00000</v>
      </c>
      <c r="AP178" s="109" t="str">
        <f t="shared" si="286"/>
        <v>0秒0</v>
      </c>
      <c r="AQ178" s="110">
        <f t="shared" si="269"/>
        <v>0</v>
      </c>
      <c r="AR178" s="110" t="str">
        <f t="shared" si="270"/>
        <v>0</v>
      </c>
      <c r="AS178" s="110" t="str">
        <f t="shared" si="271"/>
        <v>0</v>
      </c>
      <c r="AT178" s="110" t="str">
        <f t="shared" si="272"/>
        <v>0m</v>
      </c>
      <c r="AU178" s="110" t="str">
        <f t="shared" si="273"/>
        <v>点</v>
      </c>
      <c r="AV178" s="93">
        <f t="shared" si="274"/>
        <v>0</v>
      </c>
      <c r="AW178" s="83" t="str">
        <f t="shared" si="275"/>
        <v/>
      </c>
      <c r="AX178" s="93">
        <f t="shared" si="276"/>
        <v>0</v>
      </c>
      <c r="AY178" s="93">
        <f t="shared" si="287"/>
        <v>0</v>
      </c>
      <c r="AZ178" s="93">
        <f t="shared" si="288"/>
        <v>0</v>
      </c>
      <c r="BA178" s="503">
        <f>IF(U178="",0,COUNTA($U$14:U179))</f>
        <v>0</v>
      </c>
      <c r="BB178" s="503">
        <f>IF(V178="",0,COUNTA($V$14:V179))</f>
        <v>0</v>
      </c>
      <c r="BC178" s="519" t="e">
        <f>IF(OR($L178="20200",$L179="20200",#REF!="20200"),COUNTIF($L$14:L179,"20200"),0)</f>
        <v>#REF!</v>
      </c>
      <c r="BD178" s="557" t="e">
        <f>IF($BC178=0,0,INDEX($N178:$N179,MATCH("20200",$L178:$L179,0),1))</f>
        <v>#REF!</v>
      </c>
      <c r="BE178" s="84" t="str">
        <f t="shared" si="277"/>
        <v/>
      </c>
      <c r="BF178" s="84" t="str">
        <f t="shared" si="278"/>
        <v/>
      </c>
      <c r="BG178" s="84" t="str">
        <f t="shared" si="279"/>
        <v/>
      </c>
      <c r="BH178" s="124" t="str">
        <f>IF(K178="","",COUNTIF($BG$14:BG178,BG178))</f>
        <v/>
      </c>
      <c r="BI178" s="1" t="str">
        <f t="shared" si="289"/>
        <v/>
      </c>
      <c r="BJ178" s="523" t="str">
        <f>IF(D178="","",COUNTIF($AG$14:AG178,AG178))</f>
        <v/>
      </c>
      <c r="BK178" s="523">
        <f t="shared" ref="BK178" si="342">IF(BJ178=1,BJ178,0)</f>
        <v>0</v>
      </c>
      <c r="BL178" s="523" t="str">
        <f>IF(D178="","",$BP178)</f>
        <v/>
      </c>
      <c r="BM178" s="523" t="str">
        <f>IF(E178="","",$BP178)</f>
        <v/>
      </c>
      <c r="BN178" s="523" t="str">
        <f>IF(G178="","",$BP178)</f>
        <v/>
      </c>
      <c r="BO178" s="524" t="str">
        <f>IFERROR(IF(H178="","",BP178),"")</f>
        <v/>
      </c>
      <c r="BP178" s="523">
        <v>83</v>
      </c>
      <c r="BQ178" s="523">
        <f>IF(C178&gt;0,"",IF(COUNTIF(BL178:BO179,BP178)=4,"",1))</f>
        <v>1</v>
      </c>
      <c r="BT178" s="524" t="str">
        <f>IF(AG178="","",IF(AND(COUNTA(K178:K179)=0,COUNTA(U178:V179)=0),1,""))</f>
        <v/>
      </c>
      <c r="BU178" s="523">
        <f>IF(AND($AG178="",COUNTA(U178)&gt;0),1,0)</f>
        <v>0</v>
      </c>
      <c r="BV178" s="523">
        <f>IF(AND($AG178="",COUNTA(V178)&gt;0),1,0)</f>
        <v>0</v>
      </c>
      <c r="BW178" s="523" t="str">
        <f>D178&amp;"-"&amp;U178</f>
        <v>-</v>
      </c>
      <c r="BX178" s="523" t="str">
        <f>IF(U178="","",COUNTIF($BW$14:BW178,BW178))</f>
        <v/>
      </c>
      <c r="BY178" s="523" t="str">
        <f>D178&amp;"-"&amp;V178</f>
        <v>-</v>
      </c>
      <c r="BZ178" s="523" t="str">
        <f>IF(V178="","",COUNTIF($BY$14:BY178,BY178))</f>
        <v/>
      </c>
      <c r="CA178" s="84" t="str">
        <f>IFERROR(IF(VLOOKUP(K178,種目数エラー用!D:E,2,FALSE)=(VLOOKUP(K179,種目数エラー用!D:E,2,FALSE)),1,""),"")</f>
        <v/>
      </c>
    </row>
    <row r="179" spans="1:79" s="1" customFormat="1" ht="18" customHeight="1" thickBot="1">
      <c r="A179" s="547"/>
      <c r="B179" s="548"/>
      <c r="C179" s="549"/>
      <c r="D179" s="550"/>
      <c r="E179" s="550"/>
      <c r="F179" s="470"/>
      <c r="G179" s="336" t="str">
        <f>IF(C178&gt;0,VLOOKUP(C178,女子登録情報!$A$1:$H$2000,5,0),"")</f>
        <v/>
      </c>
      <c r="H179" s="527"/>
      <c r="I179" s="546"/>
      <c r="J179" s="336" t="s">
        <v>28</v>
      </c>
      <c r="K179" s="337"/>
      <c r="L179" s="284" t="str">
        <f>IF(K179&gt;0,VLOOKUP(K179,女子登録情報!$J$66:$K$86,2,0),"")</f>
        <v/>
      </c>
      <c r="M179" s="336" t="s">
        <v>29</v>
      </c>
      <c r="N179" s="285"/>
      <c r="O179" s="59" t="str">
        <f t="shared" si="281"/>
        <v/>
      </c>
      <c r="P179" s="317" t="str">
        <f t="shared" si="258"/>
        <v/>
      </c>
      <c r="Q179" s="209"/>
      <c r="R179" s="535"/>
      <c r="S179" s="536"/>
      <c r="T179" s="537"/>
      <c r="U179" s="532"/>
      <c r="V179" s="534"/>
      <c r="W179" s="339"/>
      <c r="X179" s="84">
        <f t="shared" si="259"/>
        <v>0</v>
      </c>
      <c r="Z179" s="97">
        <f t="shared" si="260"/>
        <v>0</v>
      </c>
      <c r="AA179" s="523"/>
      <c r="AB179" s="84" t="str">
        <f t="shared" si="261"/>
        <v/>
      </c>
      <c r="AC179" s="84" t="str">
        <f t="shared" si="262"/>
        <v/>
      </c>
      <c r="AD179" s="84" t="str">
        <f t="shared" si="263"/>
        <v/>
      </c>
      <c r="AE179" s="84" t="str">
        <f t="shared" si="264"/>
        <v/>
      </c>
      <c r="AF179" s="100">
        <f t="shared" si="282"/>
        <v>0</v>
      </c>
      <c r="AG179" s="100" t="str">
        <f t="shared" ref="AG179" si="343">AG178</f>
        <v/>
      </c>
      <c r="AH179" s="84" t="str">
        <f t="shared" si="265"/>
        <v/>
      </c>
      <c r="AI179" s="84" t="str">
        <f t="shared" si="266"/>
        <v/>
      </c>
      <c r="AJ179" s="104" t="str">
        <f t="shared" si="267"/>
        <v/>
      </c>
      <c r="AK179" s="93">
        <f t="shared" si="284"/>
        <v>0</v>
      </c>
      <c r="AL179" s="93">
        <f>IFERROR(IF(C179="",0,IF(COUNTIF($C$14:C179,C179)&gt;1,1,0)),"")</f>
        <v>0</v>
      </c>
      <c r="AN179" s="93">
        <f t="shared" si="268"/>
        <v>0</v>
      </c>
      <c r="AO179" s="93" t="str">
        <f t="shared" si="285"/>
        <v>00000</v>
      </c>
      <c r="AP179" s="109" t="str">
        <f t="shared" si="286"/>
        <v>0秒0</v>
      </c>
      <c r="AQ179" s="110">
        <f t="shared" si="269"/>
        <v>0</v>
      </c>
      <c r="AR179" s="110" t="str">
        <f t="shared" si="270"/>
        <v>0</v>
      </c>
      <c r="AS179" s="110" t="str">
        <f t="shared" si="271"/>
        <v>0</v>
      </c>
      <c r="AT179" s="110" t="str">
        <f t="shared" si="272"/>
        <v>0m</v>
      </c>
      <c r="AU179" s="110" t="str">
        <f t="shared" si="273"/>
        <v>点</v>
      </c>
      <c r="AV179" s="93">
        <f t="shared" si="274"/>
        <v>0</v>
      </c>
      <c r="AW179" s="83" t="str">
        <f t="shared" si="275"/>
        <v/>
      </c>
      <c r="AX179" s="93">
        <f t="shared" si="276"/>
        <v>0</v>
      </c>
      <c r="AY179" s="93">
        <f t="shared" si="287"/>
        <v>0</v>
      </c>
      <c r="AZ179" s="93">
        <f t="shared" si="288"/>
        <v>0</v>
      </c>
      <c r="BA179" s="504"/>
      <c r="BB179" s="504"/>
      <c r="BC179" s="520"/>
      <c r="BD179" s="558"/>
      <c r="BE179" s="84" t="str">
        <f t="shared" si="277"/>
        <v/>
      </c>
      <c r="BF179" s="84" t="str">
        <f t="shared" si="278"/>
        <v/>
      </c>
      <c r="BG179" s="84" t="str">
        <f t="shared" si="279"/>
        <v/>
      </c>
      <c r="BH179" s="124" t="str">
        <f>IF(K179="","",COUNTIF($BG$14:BG179,BG179))</f>
        <v/>
      </c>
      <c r="BI179" s="1" t="str">
        <f t="shared" si="289"/>
        <v/>
      </c>
      <c r="BJ179" s="523"/>
      <c r="BK179" s="523"/>
      <c r="BL179" s="523"/>
      <c r="BM179" s="523"/>
      <c r="BN179" s="523"/>
      <c r="BO179" s="525"/>
      <c r="BP179" s="523"/>
      <c r="BQ179" s="523"/>
      <c r="BT179" s="525"/>
      <c r="BU179" s="523"/>
      <c r="BV179" s="523"/>
      <c r="BW179" s="523"/>
      <c r="BX179" s="523"/>
      <c r="BY179" s="523"/>
      <c r="BZ179" s="523"/>
      <c r="CA179" s="84" t="str">
        <f>IFERROR(IF(VLOOKUP(K179,種目数エラー用!D:E,2,FALSE)=(VLOOKUP(K180,種目数エラー用!D:E,2,FALSE)),1,""),"")</f>
        <v/>
      </c>
    </row>
    <row r="180" spans="1:79" s="1" customFormat="1" ht="18" customHeight="1" thickTop="1" thickBot="1">
      <c r="A180" s="538">
        <v>84</v>
      </c>
      <c r="B180" s="540" t="s">
        <v>1176</v>
      </c>
      <c r="C180" s="542"/>
      <c r="D180" s="544" t="str">
        <f>IF(C180&gt;0,VLOOKUP(C180,女子登録情報!$A$1:$H$2000,3,0),"")</f>
        <v/>
      </c>
      <c r="E180" s="544" t="str">
        <f>IF(C180&gt;0,VLOOKUP(C180,女子登録情報!$A$1:$H$2000,4,0),"")</f>
        <v/>
      </c>
      <c r="F180" s="469" t="str">
        <f>IF(C180&gt;0,VLOOKUP(C180,女子登録情報!$A$1:$H$1688,7,0),"")</f>
        <v/>
      </c>
      <c r="G180" s="335" t="str">
        <f>IF(C180&gt;0,VLOOKUP(C180,女子登録情報!$A$1:$H$2000,8,0),"")</f>
        <v/>
      </c>
      <c r="H180" s="526" t="e">
        <f>IF(G181&gt;0,VLOOKUP(G181,女子登録情報!$M$2:$N$49,2,0),"")</f>
        <v>#N/A</v>
      </c>
      <c r="I180" s="526" t="str">
        <f t="shared" ref="I180" si="344">IF(C180&gt;0,TEXT(C180,"100000000"),"000000000")</f>
        <v>000000000</v>
      </c>
      <c r="J180" s="324" t="s">
        <v>24</v>
      </c>
      <c r="K180" s="323"/>
      <c r="L180" s="284" t="str">
        <f>IF(K180&gt;0,VLOOKUP(K180,女子登録情報!$J$66:$K$86,2,0),"")</f>
        <v/>
      </c>
      <c r="M180" s="324" t="s">
        <v>27</v>
      </c>
      <c r="N180" s="275"/>
      <c r="O180" s="59" t="str">
        <f t="shared" si="281"/>
        <v/>
      </c>
      <c r="P180" s="316" t="str">
        <f t="shared" si="258"/>
        <v/>
      </c>
      <c r="Q180" s="209"/>
      <c r="R180" s="528"/>
      <c r="S180" s="529"/>
      <c r="T180" s="530"/>
      <c r="U180" s="531"/>
      <c r="V180" s="533"/>
      <c r="W180" s="339"/>
      <c r="X180" s="84">
        <f t="shared" si="259"/>
        <v>0</v>
      </c>
      <c r="Z180" s="97">
        <f t="shared" si="260"/>
        <v>0</v>
      </c>
      <c r="AA180" s="523" t="str">
        <f>IF(C180="","",C180)</f>
        <v/>
      </c>
      <c r="AB180" s="84" t="str">
        <f t="shared" si="261"/>
        <v/>
      </c>
      <c r="AC180" s="84" t="str">
        <f t="shared" si="262"/>
        <v/>
      </c>
      <c r="AD180" s="84" t="str">
        <f t="shared" si="263"/>
        <v/>
      </c>
      <c r="AE180" s="84" t="str">
        <f t="shared" si="264"/>
        <v/>
      </c>
      <c r="AF180" s="100">
        <f t="shared" si="282"/>
        <v>0</v>
      </c>
      <c r="AG180" s="100" t="str">
        <f>IF(D180="","",D180)</f>
        <v/>
      </c>
      <c r="AH180" s="84" t="str">
        <f t="shared" si="265"/>
        <v/>
      </c>
      <c r="AI180" s="84" t="str">
        <f t="shared" si="266"/>
        <v/>
      </c>
      <c r="AJ180" s="104" t="str">
        <f t="shared" si="267"/>
        <v/>
      </c>
      <c r="AK180" s="93">
        <f t="shared" si="284"/>
        <v>0</v>
      </c>
      <c r="AL180" s="93">
        <f>IFERROR(IF(C180="",0,IF(COUNTIF($C$14:C180,C180)&gt;1,1,0)),"")</f>
        <v>0</v>
      </c>
      <c r="AN180" s="93">
        <f t="shared" si="268"/>
        <v>0</v>
      </c>
      <c r="AO180" s="93" t="str">
        <f t="shared" si="285"/>
        <v>00000</v>
      </c>
      <c r="AP180" s="109" t="str">
        <f t="shared" si="286"/>
        <v>0秒0</v>
      </c>
      <c r="AQ180" s="110">
        <f t="shared" si="269"/>
        <v>0</v>
      </c>
      <c r="AR180" s="110" t="str">
        <f t="shared" si="270"/>
        <v>0</v>
      </c>
      <c r="AS180" s="110" t="str">
        <f t="shared" si="271"/>
        <v>0</v>
      </c>
      <c r="AT180" s="110" t="str">
        <f t="shared" si="272"/>
        <v>0m</v>
      </c>
      <c r="AU180" s="110" t="str">
        <f t="shared" si="273"/>
        <v>点</v>
      </c>
      <c r="AV180" s="93">
        <f t="shared" si="274"/>
        <v>0</v>
      </c>
      <c r="AW180" s="83" t="str">
        <f t="shared" si="275"/>
        <v/>
      </c>
      <c r="AX180" s="93">
        <f t="shared" si="276"/>
        <v>0</v>
      </c>
      <c r="AY180" s="93">
        <f t="shared" si="287"/>
        <v>0</v>
      </c>
      <c r="AZ180" s="93">
        <f t="shared" si="288"/>
        <v>0</v>
      </c>
      <c r="BA180" s="503">
        <f>IF(U180="",0,COUNTA($U$14:U181))</f>
        <v>0</v>
      </c>
      <c r="BB180" s="503">
        <f>IF(V180="",0,COUNTA($V$14:V181))</f>
        <v>0</v>
      </c>
      <c r="BC180" s="519" t="e">
        <f>IF(OR($L180="20200",$L181="20200",#REF!="20200"),COUNTIF($L$14:L181,"20200"),0)</f>
        <v>#REF!</v>
      </c>
      <c r="BD180" s="557" t="e">
        <f>IF($BC180=0,0,INDEX($N180:$N181,MATCH("20200",$L180:$L181,0),1))</f>
        <v>#REF!</v>
      </c>
      <c r="BE180" s="84" t="str">
        <f t="shared" si="277"/>
        <v/>
      </c>
      <c r="BF180" s="84" t="str">
        <f t="shared" si="278"/>
        <v/>
      </c>
      <c r="BG180" s="84" t="str">
        <f t="shared" si="279"/>
        <v/>
      </c>
      <c r="BH180" s="124" t="str">
        <f>IF(K180="","",COUNTIF($BG$14:BG180,BG180))</f>
        <v/>
      </c>
      <c r="BI180" s="1" t="str">
        <f t="shared" si="289"/>
        <v/>
      </c>
      <c r="BJ180" s="523" t="str">
        <f>IF(D180="","",COUNTIF($AG$14:AG180,AG180))</f>
        <v/>
      </c>
      <c r="BK180" s="523">
        <f t="shared" ref="BK180" si="345">IF(BJ180=1,BJ180,0)</f>
        <v>0</v>
      </c>
      <c r="BL180" s="523" t="str">
        <f>IF(D180="","",$BP180)</f>
        <v/>
      </c>
      <c r="BM180" s="523" t="str">
        <f>IF(E180="","",$BP180)</f>
        <v/>
      </c>
      <c r="BN180" s="523" t="str">
        <f>IF(G180="","",$BP180)</f>
        <v/>
      </c>
      <c r="BO180" s="524" t="str">
        <f>IFERROR(IF(H180="","",BP180),"")</f>
        <v/>
      </c>
      <c r="BP180" s="523">
        <v>84</v>
      </c>
      <c r="BQ180" s="523">
        <f>IF(C180&gt;0,"",IF(COUNTIF(BL180:BO181,BP180)=4,"",1))</f>
        <v>1</v>
      </c>
      <c r="BT180" s="524" t="str">
        <f>IF(AG180="","",IF(AND(COUNTA(K180:K181)=0,COUNTA(U180:V181)=0),1,""))</f>
        <v/>
      </c>
      <c r="BU180" s="523">
        <f>IF(AND($AG180="",COUNTA(U180)&gt;0),1,0)</f>
        <v>0</v>
      </c>
      <c r="BV180" s="523">
        <f>IF(AND($AG180="",COUNTA(V180)&gt;0),1,0)</f>
        <v>0</v>
      </c>
      <c r="BW180" s="523" t="str">
        <f>D180&amp;"-"&amp;U180</f>
        <v>-</v>
      </c>
      <c r="BX180" s="523" t="str">
        <f>IF(U180="","",COUNTIF($BW$14:BW180,BW180))</f>
        <v/>
      </c>
      <c r="BY180" s="523" t="str">
        <f>D180&amp;"-"&amp;V180</f>
        <v>-</v>
      </c>
      <c r="BZ180" s="523" t="str">
        <f>IF(V180="","",COUNTIF($BY$14:BY180,BY180))</f>
        <v/>
      </c>
      <c r="CA180" s="84" t="str">
        <f>IFERROR(IF(VLOOKUP(K180,種目数エラー用!D:E,2,FALSE)=(VLOOKUP(K181,種目数エラー用!D:E,2,FALSE)),1,""),"")</f>
        <v/>
      </c>
    </row>
    <row r="181" spans="1:79" s="1" customFormat="1" ht="18" customHeight="1" thickBot="1">
      <c r="A181" s="547"/>
      <c r="B181" s="548"/>
      <c r="C181" s="549"/>
      <c r="D181" s="550"/>
      <c r="E181" s="550"/>
      <c r="F181" s="470"/>
      <c r="G181" s="336" t="str">
        <f>IF(C180&gt;0,VLOOKUP(C180,女子登録情報!$A$1:$H$2000,5,0),"")</f>
        <v/>
      </c>
      <c r="H181" s="527"/>
      <c r="I181" s="546"/>
      <c r="J181" s="336" t="s">
        <v>28</v>
      </c>
      <c r="K181" s="337"/>
      <c r="L181" s="284" t="str">
        <f>IF(K181&gt;0,VLOOKUP(K181,女子登録情報!$J$66:$K$86,2,0),"")</f>
        <v/>
      </c>
      <c r="M181" s="336" t="s">
        <v>29</v>
      </c>
      <c r="N181" s="285"/>
      <c r="O181" s="59" t="str">
        <f t="shared" si="281"/>
        <v/>
      </c>
      <c r="P181" s="317" t="str">
        <f t="shared" si="258"/>
        <v/>
      </c>
      <c r="Q181" s="209"/>
      <c r="R181" s="535"/>
      <c r="S181" s="536"/>
      <c r="T181" s="537"/>
      <c r="U181" s="532"/>
      <c r="V181" s="534"/>
      <c r="W181" s="339"/>
      <c r="X181" s="84">
        <f t="shared" si="259"/>
        <v>0</v>
      </c>
      <c r="Z181" s="97">
        <f t="shared" si="260"/>
        <v>0</v>
      </c>
      <c r="AA181" s="523"/>
      <c r="AB181" s="84" t="str">
        <f t="shared" si="261"/>
        <v/>
      </c>
      <c r="AC181" s="84" t="str">
        <f t="shared" si="262"/>
        <v/>
      </c>
      <c r="AD181" s="84" t="str">
        <f t="shared" si="263"/>
        <v/>
      </c>
      <c r="AE181" s="84" t="str">
        <f t="shared" si="264"/>
        <v/>
      </c>
      <c r="AF181" s="100">
        <f t="shared" si="282"/>
        <v>0</v>
      </c>
      <c r="AG181" s="100" t="str">
        <f t="shared" ref="AG181" si="346">AG180</f>
        <v/>
      </c>
      <c r="AH181" s="84" t="str">
        <f t="shared" si="265"/>
        <v/>
      </c>
      <c r="AI181" s="84" t="str">
        <f t="shared" si="266"/>
        <v/>
      </c>
      <c r="AJ181" s="104" t="str">
        <f t="shared" si="267"/>
        <v/>
      </c>
      <c r="AK181" s="93">
        <f t="shared" si="284"/>
        <v>0</v>
      </c>
      <c r="AL181" s="93">
        <f>IFERROR(IF(C181="",0,IF(COUNTIF($C$14:C181,C181)&gt;1,1,0)),"")</f>
        <v>0</v>
      </c>
      <c r="AN181" s="93">
        <f t="shared" si="268"/>
        <v>0</v>
      </c>
      <c r="AO181" s="93" t="str">
        <f t="shared" si="285"/>
        <v>00000</v>
      </c>
      <c r="AP181" s="109" t="str">
        <f t="shared" si="286"/>
        <v>0秒0</v>
      </c>
      <c r="AQ181" s="110">
        <f t="shared" si="269"/>
        <v>0</v>
      </c>
      <c r="AR181" s="110" t="str">
        <f t="shared" si="270"/>
        <v>0</v>
      </c>
      <c r="AS181" s="110" t="str">
        <f t="shared" si="271"/>
        <v>0</v>
      </c>
      <c r="AT181" s="110" t="str">
        <f t="shared" si="272"/>
        <v>0m</v>
      </c>
      <c r="AU181" s="110" t="str">
        <f t="shared" si="273"/>
        <v>点</v>
      </c>
      <c r="AV181" s="93">
        <f t="shared" si="274"/>
        <v>0</v>
      </c>
      <c r="AW181" s="83" t="str">
        <f t="shared" si="275"/>
        <v/>
      </c>
      <c r="AX181" s="93">
        <f t="shared" si="276"/>
        <v>0</v>
      </c>
      <c r="AY181" s="93">
        <f t="shared" si="287"/>
        <v>0</v>
      </c>
      <c r="AZ181" s="93">
        <f t="shared" si="288"/>
        <v>0</v>
      </c>
      <c r="BA181" s="504"/>
      <c r="BB181" s="504"/>
      <c r="BC181" s="520"/>
      <c r="BD181" s="558"/>
      <c r="BE181" s="84" t="str">
        <f t="shared" si="277"/>
        <v/>
      </c>
      <c r="BF181" s="84" t="str">
        <f t="shared" si="278"/>
        <v/>
      </c>
      <c r="BG181" s="84" t="str">
        <f t="shared" si="279"/>
        <v/>
      </c>
      <c r="BH181" s="124" t="str">
        <f>IF(K181="","",COUNTIF($BG$14:BG181,BG181))</f>
        <v/>
      </c>
      <c r="BI181" s="1" t="str">
        <f t="shared" si="289"/>
        <v/>
      </c>
      <c r="BJ181" s="523"/>
      <c r="BK181" s="523"/>
      <c r="BL181" s="523"/>
      <c r="BM181" s="523"/>
      <c r="BN181" s="523"/>
      <c r="BO181" s="525"/>
      <c r="BP181" s="523"/>
      <c r="BQ181" s="523"/>
      <c r="BT181" s="525"/>
      <c r="BU181" s="523"/>
      <c r="BV181" s="523"/>
      <c r="BW181" s="523"/>
      <c r="BX181" s="523"/>
      <c r="BY181" s="523"/>
      <c r="BZ181" s="523"/>
      <c r="CA181" s="84" t="str">
        <f>IFERROR(IF(VLOOKUP(K181,種目数エラー用!D:E,2,FALSE)=(VLOOKUP(K182,種目数エラー用!D:E,2,FALSE)),1,""),"")</f>
        <v/>
      </c>
    </row>
    <row r="182" spans="1:79" s="1" customFormat="1" ht="18" customHeight="1" thickTop="1" thickBot="1">
      <c r="A182" s="538">
        <v>85</v>
      </c>
      <c r="B182" s="540" t="s">
        <v>1176</v>
      </c>
      <c r="C182" s="542"/>
      <c r="D182" s="544" t="str">
        <f>IF(C182&gt;0,VLOOKUP(C182,女子登録情報!$A$1:$H$2000,3,0),"")</f>
        <v/>
      </c>
      <c r="E182" s="544" t="str">
        <f>IF(C182&gt;0,VLOOKUP(C182,女子登録情報!$A$1:$H$2000,4,0),"")</f>
        <v/>
      </c>
      <c r="F182" s="469" t="str">
        <f>IF(C182&gt;0,VLOOKUP(C182,女子登録情報!$A$1:$H$1688,7,0),"")</f>
        <v/>
      </c>
      <c r="G182" s="335" t="str">
        <f>IF(C182&gt;0,VLOOKUP(C182,女子登録情報!$A$1:$H$2000,8,0),"")</f>
        <v/>
      </c>
      <c r="H182" s="526" t="e">
        <f>IF(G183&gt;0,VLOOKUP(G183,女子登録情報!$M$2:$N$49,2,0),"")</f>
        <v>#N/A</v>
      </c>
      <c r="I182" s="526" t="str">
        <f t="shared" ref="I182" si="347">IF(C182&gt;0,TEXT(C182,"100000000"),"000000000")</f>
        <v>000000000</v>
      </c>
      <c r="J182" s="324" t="s">
        <v>24</v>
      </c>
      <c r="K182" s="323"/>
      <c r="L182" s="284" t="str">
        <f>IF(K182&gt;0,VLOOKUP(K182,女子登録情報!$J$66:$K$86,2,0),"")</f>
        <v/>
      </c>
      <c r="M182" s="324" t="s">
        <v>27</v>
      </c>
      <c r="N182" s="275"/>
      <c r="O182" s="59" t="str">
        <f t="shared" si="281"/>
        <v/>
      </c>
      <c r="P182" s="316" t="str">
        <f t="shared" si="258"/>
        <v/>
      </c>
      <c r="Q182" s="209"/>
      <c r="R182" s="528"/>
      <c r="S182" s="529"/>
      <c r="T182" s="530"/>
      <c r="U182" s="531"/>
      <c r="V182" s="533"/>
      <c r="W182" s="339"/>
      <c r="X182" s="84">
        <f t="shared" si="259"/>
        <v>0</v>
      </c>
      <c r="Z182" s="97">
        <f t="shared" si="260"/>
        <v>0</v>
      </c>
      <c r="AA182" s="523" t="str">
        <f>IF(C182="","",C182)</f>
        <v/>
      </c>
      <c r="AB182" s="84" t="str">
        <f t="shared" si="261"/>
        <v/>
      </c>
      <c r="AC182" s="84" t="str">
        <f t="shared" si="262"/>
        <v/>
      </c>
      <c r="AD182" s="84" t="str">
        <f t="shared" si="263"/>
        <v/>
      </c>
      <c r="AE182" s="84" t="str">
        <f t="shared" si="264"/>
        <v/>
      </c>
      <c r="AF182" s="100">
        <f t="shared" si="282"/>
        <v>0</v>
      </c>
      <c r="AG182" s="100" t="str">
        <f>IF(D182="","",D182)</f>
        <v/>
      </c>
      <c r="AH182" s="84" t="str">
        <f t="shared" si="265"/>
        <v/>
      </c>
      <c r="AI182" s="84" t="str">
        <f t="shared" si="266"/>
        <v/>
      </c>
      <c r="AJ182" s="104" t="str">
        <f t="shared" si="267"/>
        <v/>
      </c>
      <c r="AK182" s="93">
        <f t="shared" si="284"/>
        <v>0</v>
      </c>
      <c r="AL182" s="93">
        <f>IFERROR(IF(C182="",0,IF(COUNTIF($C$14:C182,C182)&gt;1,1,0)),"")</f>
        <v>0</v>
      </c>
      <c r="AN182" s="93">
        <f t="shared" si="268"/>
        <v>0</v>
      </c>
      <c r="AO182" s="93" t="str">
        <f t="shared" si="285"/>
        <v>00000</v>
      </c>
      <c r="AP182" s="109" t="str">
        <f t="shared" si="286"/>
        <v>0秒0</v>
      </c>
      <c r="AQ182" s="110">
        <f t="shared" si="269"/>
        <v>0</v>
      </c>
      <c r="AR182" s="110" t="str">
        <f t="shared" si="270"/>
        <v>0</v>
      </c>
      <c r="AS182" s="110" t="str">
        <f t="shared" si="271"/>
        <v>0</v>
      </c>
      <c r="AT182" s="110" t="str">
        <f t="shared" si="272"/>
        <v>0m</v>
      </c>
      <c r="AU182" s="110" t="str">
        <f t="shared" si="273"/>
        <v>点</v>
      </c>
      <c r="AV182" s="93">
        <f t="shared" si="274"/>
        <v>0</v>
      </c>
      <c r="AW182" s="83" t="str">
        <f t="shared" si="275"/>
        <v/>
      </c>
      <c r="AX182" s="93">
        <f t="shared" si="276"/>
        <v>0</v>
      </c>
      <c r="AY182" s="93">
        <f t="shared" si="287"/>
        <v>0</v>
      </c>
      <c r="AZ182" s="93">
        <f t="shared" si="288"/>
        <v>0</v>
      </c>
      <c r="BA182" s="503">
        <f>IF(U182="",0,COUNTA($U$14:U183))</f>
        <v>0</v>
      </c>
      <c r="BB182" s="503">
        <f>IF(V182="",0,COUNTA($V$14:V183))</f>
        <v>0</v>
      </c>
      <c r="BC182" s="519" t="e">
        <f>IF(OR($L182="20200",$L183="20200",#REF!="20200"),COUNTIF($L$14:L183,"20200"),0)</f>
        <v>#REF!</v>
      </c>
      <c r="BD182" s="557" t="e">
        <f>IF($BC182=0,0,INDEX($N182:$N183,MATCH("20200",$L182:$L183,0),1))</f>
        <v>#REF!</v>
      </c>
      <c r="BE182" s="84" t="str">
        <f t="shared" si="277"/>
        <v/>
      </c>
      <c r="BF182" s="84" t="str">
        <f t="shared" si="278"/>
        <v/>
      </c>
      <c r="BG182" s="84" t="str">
        <f t="shared" si="279"/>
        <v/>
      </c>
      <c r="BH182" s="124" t="str">
        <f>IF(K182="","",COUNTIF($BG$14:BG182,BG182))</f>
        <v/>
      </c>
      <c r="BI182" s="1" t="str">
        <f t="shared" si="289"/>
        <v/>
      </c>
      <c r="BJ182" s="523" t="str">
        <f>IF(D182="","",COUNTIF($AG$14:AG182,AG182))</f>
        <v/>
      </c>
      <c r="BK182" s="523">
        <f t="shared" ref="BK182" si="348">IF(BJ182=1,BJ182,0)</f>
        <v>0</v>
      </c>
      <c r="BL182" s="523" t="str">
        <f>IF(D182="","",$BP182)</f>
        <v/>
      </c>
      <c r="BM182" s="523" t="str">
        <f>IF(E182="","",$BP182)</f>
        <v/>
      </c>
      <c r="BN182" s="523" t="str">
        <f>IF(G182="","",$BP182)</f>
        <v/>
      </c>
      <c r="BO182" s="524" t="str">
        <f>IFERROR(IF(H182="","",BP182),"")</f>
        <v/>
      </c>
      <c r="BP182" s="523">
        <v>85</v>
      </c>
      <c r="BQ182" s="523">
        <f>IF(C182&gt;0,"",IF(COUNTIF(BL182:BO183,BP182)=4,"",1))</f>
        <v>1</v>
      </c>
      <c r="BT182" s="524" t="str">
        <f>IF(AG182="","",IF(AND(COUNTA(K182:K183)=0,COUNTA(U182:V183)=0),1,""))</f>
        <v/>
      </c>
      <c r="BU182" s="523">
        <f>IF(AND($AG182="",COUNTA(U182)&gt;0),1,0)</f>
        <v>0</v>
      </c>
      <c r="BV182" s="523">
        <f>IF(AND($AG182="",COUNTA(V182)&gt;0),1,0)</f>
        <v>0</v>
      </c>
      <c r="BW182" s="523" t="str">
        <f>D182&amp;"-"&amp;U182</f>
        <v>-</v>
      </c>
      <c r="BX182" s="523" t="str">
        <f>IF(U182="","",COUNTIF($BW$14:BW182,BW182))</f>
        <v/>
      </c>
      <c r="BY182" s="523" t="str">
        <f>D182&amp;"-"&amp;V182</f>
        <v>-</v>
      </c>
      <c r="BZ182" s="523" t="str">
        <f>IF(V182="","",COUNTIF($BY$14:BY182,BY182))</f>
        <v/>
      </c>
      <c r="CA182" s="84" t="str">
        <f>IFERROR(IF(VLOOKUP(K182,種目数エラー用!D:E,2,FALSE)=(VLOOKUP(K183,種目数エラー用!D:E,2,FALSE)),1,""),"")</f>
        <v/>
      </c>
    </row>
    <row r="183" spans="1:79" s="1" customFormat="1" ht="18" customHeight="1" thickBot="1">
      <c r="A183" s="547"/>
      <c r="B183" s="548"/>
      <c r="C183" s="549"/>
      <c r="D183" s="550"/>
      <c r="E183" s="550"/>
      <c r="F183" s="470"/>
      <c r="G183" s="336" t="str">
        <f>IF(C182&gt;0,VLOOKUP(C182,女子登録情報!$A$1:$H$2000,5,0),"")</f>
        <v/>
      </c>
      <c r="H183" s="527"/>
      <c r="I183" s="546"/>
      <c r="J183" s="336" t="s">
        <v>28</v>
      </c>
      <c r="K183" s="337"/>
      <c r="L183" s="284" t="str">
        <f>IF(K183&gt;0,VLOOKUP(K183,女子登録情報!$J$66:$K$86,2,0),"")</f>
        <v/>
      </c>
      <c r="M183" s="336" t="s">
        <v>29</v>
      </c>
      <c r="N183" s="285"/>
      <c r="O183" s="59" t="str">
        <f t="shared" si="281"/>
        <v/>
      </c>
      <c r="P183" s="317" t="str">
        <f t="shared" si="258"/>
        <v/>
      </c>
      <c r="Q183" s="209"/>
      <c r="R183" s="535"/>
      <c r="S183" s="536"/>
      <c r="T183" s="537"/>
      <c r="U183" s="532"/>
      <c r="V183" s="534"/>
      <c r="W183" s="339"/>
      <c r="X183" s="84">
        <f t="shared" si="259"/>
        <v>0</v>
      </c>
      <c r="Z183" s="97">
        <f t="shared" si="260"/>
        <v>0</v>
      </c>
      <c r="AA183" s="523"/>
      <c r="AB183" s="84" t="str">
        <f t="shared" si="261"/>
        <v/>
      </c>
      <c r="AC183" s="84" t="str">
        <f t="shared" si="262"/>
        <v/>
      </c>
      <c r="AD183" s="84" t="str">
        <f t="shared" si="263"/>
        <v/>
      </c>
      <c r="AE183" s="84" t="str">
        <f t="shared" si="264"/>
        <v/>
      </c>
      <c r="AF183" s="100">
        <f t="shared" si="282"/>
        <v>0</v>
      </c>
      <c r="AG183" s="100" t="str">
        <f t="shared" ref="AG183" si="349">AG182</f>
        <v/>
      </c>
      <c r="AH183" s="84" t="str">
        <f t="shared" si="265"/>
        <v/>
      </c>
      <c r="AI183" s="84" t="str">
        <f t="shared" si="266"/>
        <v/>
      </c>
      <c r="AJ183" s="104" t="str">
        <f t="shared" si="267"/>
        <v/>
      </c>
      <c r="AK183" s="93">
        <f t="shared" si="284"/>
        <v>0</v>
      </c>
      <c r="AL183" s="93">
        <f>IFERROR(IF(C183="",0,IF(COUNTIF($C$14:C183,C183)&gt;1,1,0)),"")</f>
        <v>0</v>
      </c>
      <c r="AN183" s="93">
        <f t="shared" si="268"/>
        <v>0</v>
      </c>
      <c r="AO183" s="93" t="str">
        <f t="shared" si="285"/>
        <v>00000</v>
      </c>
      <c r="AP183" s="109" t="str">
        <f t="shared" si="286"/>
        <v>0秒0</v>
      </c>
      <c r="AQ183" s="110">
        <f t="shared" si="269"/>
        <v>0</v>
      </c>
      <c r="AR183" s="110" t="str">
        <f t="shared" si="270"/>
        <v>0</v>
      </c>
      <c r="AS183" s="110" t="str">
        <f t="shared" si="271"/>
        <v>0</v>
      </c>
      <c r="AT183" s="110" t="str">
        <f t="shared" si="272"/>
        <v>0m</v>
      </c>
      <c r="AU183" s="110" t="str">
        <f t="shared" si="273"/>
        <v>点</v>
      </c>
      <c r="AV183" s="93">
        <f t="shared" si="274"/>
        <v>0</v>
      </c>
      <c r="AW183" s="83" t="str">
        <f t="shared" si="275"/>
        <v/>
      </c>
      <c r="AX183" s="93">
        <f t="shared" si="276"/>
        <v>0</v>
      </c>
      <c r="AY183" s="93">
        <f t="shared" si="287"/>
        <v>0</v>
      </c>
      <c r="AZ183" s="93">
        <f t="shared" si="288"/>
        <v>0</v>
      </c>
      <c r="BA183" s="504"/>
      <c r="BB183" s="504"/>
      <c r="BC183" s="520"/>
      <c r="BD183" s="558"/>
      <c r="BE183" s="84" t="str">
        <f t="shared" si="277"/>
        <v/>
      </c>
      <c r="BF183" s="84" t="str">
        <f t="shared" si="278"/>
        <v/>
      </c>
      <c r="BG183" s="84" t="str">
        <f t="shared" si="279"/>
        <v/>
      </c>
      <c r="BH183" s="124" t="str">
        <f>IF(K183="","",COUNTIF($BG$14:BG183,BG183))</f>
        <v/>
      </c>
      <c r="BI183" s="1" t="str">
        <f t="shared" si="289"/>
        <v/>
      </c>
      <c r="BJ183" s="523"/>
      <c r="BK183" s="523"/>
      <c r="BL183" s="523"/>
      <c r="BM183" s="523"/>
      <c r="BN183" s="523"/>
      <c r="BO183" s="525"/>
      <c r="BP183" s="523"/>
      <c r="BQ183" s="523"/>
      <c r="BT183" s="525"/>
      <c r="BU183" s="523"/>
      <c r="BV183" s="523"/>
      <c r="BW183" s="523"/>
      <c r="BX183" s="523"/>
      <c r="BY183" s="523"/>
      <c r="BZ183" s="523"/>
      <c r="CA183" s="84" t="str">
        <f>IFERROR(IF(VLOOKUP(K183,種目数エラー用!D:E,2,FALSE)=(VLOOKUP(K184,種目数エラー用!D:E,2,FALSE)),1,""),"")</f>
        <v/>
      </c>
    </row>
    <row r="184" spans="1:79" s="1" customFormat="1" ht="18" customHeight="1" thickTop="1" thickBot="1">
      <c r="A184" s="538">
        <v>86</v>
      </c>
      <c r="B184" s="540" t="s">
        <v>1176</v>
      </c>
      <c r="C184" s="542"/>
      <c r="D184" s="544" t="str">
        <f>IF(C184&gt;0,VLOOKUP(C184,女子登録情報!$A$1:$H$2000,3,0),"")</f>
        <v/>
      </c>
      <c r="E184" s="544" t="str">
        <f>IF(C184&gt;0,VLOOKUP(C184,女子登録情報!$A$1:$H$2000,4,0),"")</f>
        <v/>
      </c>
      <c r="F184" s="469" t="str">
        <f>IF(C184&gt;0,VLOOKUP(C184,女子登録情報!$A$1:$H$1688,7,0),"")</f>
        <v/>
      </c>
      <c r="G184" s="335" t="str">
        <f>IF(C184&gt;0,VLOOKUP(C184,女子登録情報!$A$1:$H$2000,8,0),"")</f>
        <v/>
      </c>
      <c r="H184" s="526" t="e">
        <f>IF(G185&gt;0,VLOOKUP(G185,女子登録情報!$M$2:$N$49,2,0),"")</f>
        <v>#N/A</v>
      </c>
      <c r="I184" s="526" t="str">
        <f t="shared" ref="I184" si="350">IF(C184&gt;0,TEXT(C184,"100000000"),"000000000")</f>
        <v>000000000</v>
      </c>
      <c r="J184" s="324" t="s">
        <v>24</v>
      </c>
      <c r="K184" s="323"/>
      <c r="L184" s="284" t="str">
        <f>IF(K184&gt;0,VLOOKUP(K184,女子登録情報!$J$66:$K$86,2,0),"")</f>
        <v/>
      </c>
      <c r="M184" s="324" t="s">
        <v>27</v>
      </c>
      <c r="N184" s="275"/>
      <c r="O184" s="59" t="str">
        <f t="shared" si="281"/>
        <v/>
      </c>
      <c r="P184" s="316" t="str">
        <f t="shared" si="258"/>
        <v/>
      </c>
      <c r="Q184" s="209"/>
      <c r="R184" s="528"/>
      <c r="S184" s="529"/>
      <c r="T184" s="530"/>
      <c r="U184" s="531"/>
      <c r="V184" s="533"/>
      <c r="W184" s="339"/>
      <c r="X184" s="84">
        <f t="shared" si="259"/>
        <v>0</v>
      </c>
      <c r="Z184" s="97">
        <f t="shared" si="260"/>
        <v>0</v>
      </c>
      <c r="AA184" s="523" t="str">
        <f>IF(C184="","",C184)</f>
        <v/>
      </c>
      <c r="AB184" s="84" t="str">
        <f t="shared" si="261"/>
        <v/>
      </c>
      <c r="AC184" s="84" t="str">
        <f t="shared" si="262"/>
        <v/>
      </c>
      <c r="AD184" s="84" t="str">
        <f t="shared" si="263"/>
        <v/>
      </c>
      <c r="AE184" s="84" t="str">
        <f t="shared" si="264"/>
        <v/>
      </c>
      <c r="AF184" s="100">
        <f t="shared" si="282"/>
        <v>0</v>
      </c>
      <c r="AG184" s="100" t="str">
        <f>IF(D184="","",D184)</f>
        <v/>
      </c>
      <c r="AH184" s="84" t="str">
        <f t="shared" si="265"/>
        <v/>
      </c>
      <c r="AI184" s="84" t="str">
        <f t="shared" si="266"/>
        <v/>
      </c>
      <c r="AJ184" s="104" t="str">
        <f t="shared" si="267"/>
        <v/>
      </c>
      <c r="AK184" s="93">
        <f t="shared" si="284"/>
        <v>0</v>
      </c>
      <c r="AL184" s="93">
        <f>IFERROR(IF(C184="",0,IF(COUNTIF($C$14:C184,C184)&gt;1,1,0)),"")</f>
        <v>0</v>
      </c>
      <c r="AN184" s="93">
        <f t="shared" si="268"/>
        <v>0</v>
      </c>
      <c r="AO184" s="93" t="str">
        <f t="shared" si="285"/>
        <v>00000</v>
      </c>
      <c r="AP184" s="109" t="str">
        <f t="shared" si="286"/>
        <v>0秒0</v>
      </c>
      <c r="AQ184" s="110">
        <f t="shared" si="269"/>
        <v>0</v>
      </c>
      <c r="AR184" s="110" t="str">
        <f t="shared" si="270"/>
        <v>0</v>
      </c>
      <c r="AS184" s="110" t="str">
        <f t="shared" si="271"/>
        <v>0</v>
      </c>
      <c r="AT184" s="110" t="str">
        <f t="shared" si="272"/>
        <v>0m</v>
      </c>
      <c r="AU184" s="110" t="str">
        <f t="shared" si="273"/>
        <v>点</v>
      </c>
      <c r="AV184" s="93">
        <f t="shared" si="274"/>
        <v>0</v>
      </c>
      <c r="AW184" s="83" t="str">
        <f t="shared" si="275"/>
        <v/>
      </c>
      <c r="AX184" s="93">
        <f t="shared" si="276"/>
        <v>0</v>
      </c>
      <c r="AY184" s="93">
        <f t="shared" si="287"/>
        <v>0</v>
      </c>
      <c r="AZ184" s="93">
        <f t="shared" si="288"/>
        <v>0</v>
      </c>
      <c r="BA184" s="503">
        <f>IF(U184="",0,COUNTA($U$14:U185))</f>
        <v>0</v>
      </c>
      <c r="BB184" s="503">
        <f>IF(V184="",0,COUNTA($V$14:V185))</f>
        <v>0</v>
      </c>
      <c r="BC184" s="519" t="e">
        <f>IF(OR($L184="20200",$L185="20200",#REF!="20200"),COUNTIF($L$14:L185,"20200"),0)</f>
        <v>#REF!</v>
      </c>
      <c r="BD184" s="557" t="e">
        <f>IF($BC184=0,0,INDEX($N184:$N185,MATCH("20200",$L184:$L185,0),1))</f>
        <v>#REF!</v>
      </c>
      <c r="BE184" s="84" t="str">
        <f t="shared" si="277"/>
        <v/>
      </c>
      <c r="BF184" s="84" t="str">
        <f t="shared" si="278"/>
        <v/>
      </c>
      <c r="BG184" s="84" t="str">
        <f t="shared" si="279"/>
        <v/>
      </c>
      <c r="BH184" s="124" t="str">
        <f>IF(K184="","",COUNTIF($BG$14:BG184,BG184))</f>
        <v/>
      </c>
      <c r="BI184" s="1" t="str">
        <f t="shared" si="289"/>
        <v/>
      </c>
      <c r="BJ184" s="523" t="str">
        <f>IF(D184="","",COUNTIF($AG$14:AG184,AG184))</f>
        <v/>
      </c>
      <c r="BK184" s="523">
        <f t="shared" ref="BK184" si="351">IF(BJ184=1,BJ184,0)</f>
        <v>0</v>
      </c>
      <c r="BL184" s="523" t="str">
        <f>IF(D184="","",$BP184)</f>
        <v/>
      </c>
      <c r="BM184" s="523" t="str">
        <f>IF(E184="","",$BP184)</f>
        <v/>
      </c>
      <c r="BN184" s="523" t="str">
        <f>IF(G184="","",$BP184)</f>
        <v/>
      </c>
      <c r="BO184" s="524" t="str">
        <f>IFERROR(IF(H184="","",BP184),"")</f>
        <v/>
      </c>
      <c r="BP184" s="523">
        <v>86</v>
      </c>
      <c r="BQ184" s="523">
        <f>IF(C184&gt;0,"",IF(COUNTIF(BL184:BO185,BP184)=4,"",1))</f>
        <v>1</v>
      </c>
      <c r="BT184" s="524" t="str">
        <f>IF(AG184="","",IF(AND(COUNTA(K184:K185)=0,COUNTA(U184:V185)=0),1,""))</f>
        <v/>
      </c>
      <c r="BU184" s="523">
        <f>IF(AND($AG184="",COUNTA(U184)&gt;0),1,0)</f>
        <v>0</v>
      </c>
      <c r="BV184" s="523">
        <f>IF(AND($AG184="",COUNTA(V184)&gt;0),1,0)</f>
        <v>0</v>
      </c>
      <c r="BW184" s="523" t="str">
        <f>D184&amp;"-"&amp;U184</f>
        <v>-</v>
      </c>
      <c r="BX184" s="523" t="str">
        <f>IF(U184="","",COUNTIF($BW$14:BW184,BW184))</f>
        <v/>
      </c>
      <c r="BY184" s="523" t="str">
        <f>D184&amp;"-"&amp;V184</f>
        <v>-</v>
      </c>
      <c r="BZ184" s="523" t="str">
        <f>IF(V184="","",COUNTIF($BY$14:BY184,BY184))</f>
        <v/>
      </c>
      <c r="CA184" s="84" t="str">
        <f>IFERROR(IF(VLOOKUP(K184,種目数エラー用!D:E,2,FALSE)=(VLOOKUP(K185,種目数エラー用!D:E,2,FALSE)),1,""),"")</f>
        <v/>
      </c>
    </row>
    <row r="185" spans="1:79" s="1" customFormat="1" ht="18" customHeight="1" thickBot="1">
      <c r="A185" s="547"/>
      <c r="B185" s="548"/>
      <c r="C185" s="549"/>
      <c r="D185" s="550"/>
      <c r="E185" s="550"/>
      <c r="F185" s="470"/>
      <c r="G185" s="336" t="str">
        <f>IF(C184&gt;0,VLOOKUP(C184,女子登録情報!$A$1:$H$2000,5,0),"")</f>
        <v/>
      </c>
      <c r="H185" s="527"/>
      <c r="I185" s="546"/>
      <c r="J185" s="336" t="s">
        <v>28</v>
      </c>
      <c r="K185" s="337"/>
      <c r="L185" s="284" t="str">
        <f>IF(K185&gt;0,VLOOKUP(K185,女子登録情報!$J$66:$K$86,2,0),"")</f>
        <v/>
      </c>
      <c r="M185" s="336" t="s">
        <v>29</v>
      </c>
      <c r="N185" s="285"/>
      <c r="O185" s="59" t="str">
        <f t="shared" si="281"/>
        <v/>
      </c>
      <c r="P185" s="317" t="str">
        <f t="shared" si="258"/>
        <v/>
      </c>
      <c r="Q185" s="209"/>
      <c r="R185" s="535"/>
      <c r="S185" s="536"/>
      <c r="T185" s="537"/>
      <c r="U185" s="532"/>
      <c r="V185" s="534"/>
      <c r="W185" s="339"/>
      <c r="X185" s="84">
        <f t="shared" si="259"/>
        <v>0</v>
      </c>
      <c r="Z185" s="97">
        <f t="shared" si="260"/>
        <v>0</v>
      </c>
      <c r="AA185" s="523"/>
      <c r="AB185" s="84" t="str">
        <f t="shared" si="261"/>
        <v/>
      </c>
      <c r="AC185" s="84" t="str">
        <f t="shared" si="262"/>
        <v/>
      </c>
      <c r="AD185" s="84" t="str">
        <f t="shared" si="263"/>
        <v/>
      </c>
      <c r="AE185" s="84" t="str">
        <f t="shared" si="264"/>
        <v/>
      </c>
      <c r="AF185" s="100">
        <f t="shared" si="282"/>
        <v>0</v>
      </c>
      <c r="AG185" s="100" t="str">
        <f t="shared" ref="AG185" si="352">AG184</f>
        <v/>
      </c>
      <c r="AH185" s="84" t="str">
        <f t="shared" si="265"/>
        <v/>
      </c>
      <c r="AI185" s="84" t="str">
        <f t="shared" si="266"/>
        <v/>
      </c>
      <c r="AJ185" s="104" t="str">
        <f t="shared" si="267"/>
        <v/>
      </c>
      <c r="AK185" s="93">
        <f t="shared" si="284"/>
        <v>0</v>
      </c>
      <c r="AL185" s="93">
        <f>IFERROR(IF(C185="",0,IF(COUNTIF($C$14:C185,C185)&gt;1,1,0)),"")</f>
        <v>0</v>
      </c>
      <c r="AN185" s="93">
        <f t="shared" si="268"/>
        <v>0</v>
      </c>
      <c r="AO185" s="93" t="str">
        <f t="shared" si="285"/>
        <v>00000</v>
      </c>
      <c r="AP185" s="109" t="str">
        <f t="shared" si="286"/>
        <v>0秒0</v>
      </c>
      <c r="AQ185" s="110">
        <f t="shared" si="269"/>
        <v>0</v>
      </c>
      <c r="AR185" s="110" t="str">
        <f t="shared" si="270"/>
        <v>0</v>
      </c>
      <c r="AS185" s="110" t="str">
        <f t="shared" si="271"/>
        <v>0</v>
      </c>
      <c r="AT185" s="110" t="str">
        <f t="shared" si="272"/>
        <v>0m</v>
      </c>
      <c r="AU185" s="110" t="str">
        <f t="shared" si="273"/>
        <v>点</v>
      </c>
      <c r="AV185" s="93">
        <f t="shared" si="274"/>
        <v>0</v>
      </c>
      <c r="AW185" s="83" t="str">
        <f t="shared" si="275"/>
        <v/>
      </c>
      <c r="AX185" s="93">
        <f t="shared" si="276"/>
        <v>0</v>
      </c>
      <c r="AY185" s="93">
        <f t="shared" si="287"/>
        <v>0</v>
      </c>
      <c r="AZ185" s="93">
        <f t="shared" si="288"/>
        <v>0</v>
      </c>
      <c r="BA185" s="504"/>
      <c r="BB185" s="504"/>
      <c r="BC185" s="520"/>
      <c r="BD185" s="558"/>
      <c r="BE185" s="84" t="str">
        <f t="shared" si="277"/>
        <v/>
      </c>
      <c r="BF185" s="84" t="str">
        <f t="shared" si="278"/>
        <v/>
      </c>
      <c r="BG185" s="84" t="str">
        <f t="shared" si="279"/>
        <v/>
      </c>
      <c r="BH185" s="124" t="str">
        <f>IF(K185="","",COUNTIF($BG$14:BG185,BG185))</f>
        <v/>
      </c>
      <c r="BI185" s="1" t="str">
        <f t="shared" si="289"/>
        <v/>
      </c>
      <c r="BJ185" s="523"/>
      <c r="BK185" s="523"/>
      <c r="BL185" s="523"/>
      <c r="BM185" s="523"/>
      <c r="BN185" s="523"/>
      <c r="BO185" s="525"/>
      <c r="BP185" s="523"/>
      <c r="BQ185" s="523"/>
      <c r="BT185" s="525"/>
      <c r="BU185" s="523"/>
      <c r="BV185" s="523"/>
      <c r="BW185" s="523"/>
      <c r="BX185" s="523"/>
      <c r="BY185" s="523"/>
      <c r="BZ185" s="523"/>
      <c r="CA185" s="84" t="str">
        <f>IFERROR(IF(VLOOKUP(K185,種目数エラー用!D:E,2,FALSE)=(VLOOKUP(K186,種目数エラー用!D:E,2,FALSE)),1,""),"")</f>
        <v/>
      </c>
    </row>
    <row r="186" spans="1:79" s="1" customFormat="1" ht="18" customHeight="1" thickTop="1" thickBot="1">
      <c r="A186" s="538">
        <v>87</v>
      </c>
      <c r="B186" s="540" t="s">
        <v>1176</v>
      </c>
      <c r="C186" s="542"/>
      <c r="D186" s="544" t="str">
        <f>IF(C186&gt;0,VLOOKUP(C186,女子登録情報!$A$1:$H$2000,3,0),"")</f>
        <v/>
      </c>
      <c r="E186" s="544" t="str">
        <f>IF(C186&gt;0,VLOOKUP(C186,女子登録情報!$A$1:$H$2000,4,0),"")</f>
        <v/>
      </c>
      <c r="F186" s="469" t="str">
        <f>IF(C186&gt;0,VLOOKUP(C186,女子登録情報!$A$1:$H$1688,7,0),"")</f>
        <v/>
      </c>
      <c r="G186" s="335" t="str">
        <f>IF(C186&gt;0,VLOOKUP(C186,女子登録情報!$A$1:$H$2000,8,0),"")</f>
        <v/>
      </c>
      <c r="H186" s="526" t="e">
        <f>IF(G187&gt;0,VLOOKUP(G187,女子登録情報!$M$2:$N$49,2,0),"")</f>
        <v>#N/A</v>
      </c>
      <c r="I186" s="526" t="str">
        <f t="shared" ref="I186" si="353">IF(C186&gt;0,TEXT(C186,"100000000"),"000000000")</f>
        <v>000000000</v>
      </c>
      <c r="J186" s="324" t="s">
        <v>24</v>
      </c>
      <c r="K186" s="323"/>
      <c r="L186" s="284" t="str">
        <f>IF(K186&gt;0,VLOOKUP(K186,女子登録情報!$J$66:$K$86,2,0),"")</f>
        <v/>
      </c>
      <c r="M186" s="324" t="s">
        <v>27</v>
      </c>
      <c r="N186" s="275"/>
      <c r="O186" s="59" t="str">
        <f t="shared" ref="O186:O227" si="354">IF(L186="","",LEFT(L186,5)&amp;" "&amp;IF(OR(LEFT(L186,3)*1&lt;70,LEFT(L186,3)*1&gt;100),REPT(0,7-LEN(N186)),REPT(0,5-LEN(N186)))&amp;N186)</f>
        <v/>
      </c>
      <c r="P186" s="316" t="str">
        <f t="shared" si="258"/>
        <v/>
      </c>
      <c r="Q186" s="209"/>
      <c r="R186" s="528"/>
      <c r="S186" s="529"/>
      <c r="T186" s="530"/>
      <c r="U186" s="531"/>
      <c r="V186" s="533"/>
      <c r="W186" s="339"/>
      <c r="X186" s="84">
        <f t="shared" si="259"/>
        <v>0</v>
      </c>
      <c r="Z186" s="97">
        <f t="shared" si="260"/>
        <v>0</v>
      </c>
      <c r="AA186" s="523" t="str">
        <f>IF(C186="","",C186)</f>
        <v/>
      </c>
      <c r="AB186" s="84" t="str">
        <f t="shared" si="261"/>
        <v/>
      </c>
      <c r="AC186" s="84" t="str">
        <f t="shared" si="262"/>
        <v/>
      </c>
      <c r="AD186" s="84" t="str">
        <f t="shared" si="263"/>
        <v/>
      </c>
      <c r="AE186" s="84" t="str">
        <f t="shared" si="264"/>
        <v/>
      </c>
      <c r="AF186" s="100">
        <f t="shared" ref="AF186:AF227" si="355">IF(ISNA(OR(AB186:AE186)),1,SUM(AB186:AE186))</f>
        <v>0</v>
      </c>
      <c r="AG186" s="100" t="str">
        <f>IF(D186="","",D186)</f>
        <v/>
      </c>
      <c r="AH186" s="84" t="str">
        <f t="shared" si="265"/>
        <v/>
      </c>
      <c r="AI186" s="84" t="str">
        <f t="shared" si="266"/>
        <v/>
      </c>
      <c r="AJ186" s="104" t="str">
        <f t="shared" si="267"/>
        <v/>
      </c>
      <c r="AK186" s="93">
        <f t="shared" ref="AK186:AK227" si="356">IF(MAX(AJ186)&gt;1,1,0)</f>
        <v>0</v>
      </c>
      <c r="AL186" s="93">
        <f>IFERROR(IF(C186="",0,IF(COUNTIF($C$14:C186,C186)&gt;1,1,0)),"")</f>
        <v>0</v>
      </c>
      <c r="AN186" s="93">
        <f t="shared" si="268"/>
        <v>0</v>
      </c>
      <c r="AO186" s="93" t="str">
        <f t="shared" si="285"/>
        <v>00000</v>
      </c>
      <c r="AP186" s="109" t="str">
        <f t="shared" ref="AP186:AP227" si="357">IF(AQ186=0,AR186&amp;"秒"&amp;AS186,AQ186&amp;"分"&amp;AR186&amp;"秒"&amp;AS186)</f>
        <v>0秒0</v>
      </c>
      <c r="AQ186" s="110">
        <f t="shared" si="269"/>
        <v>0</v>
      </c>
      <c r="AR186" s="110" t="str">
        <f t="shared" si="270"/>
        <v>0</v>
      </c>
      <c r="AS186" s="110" t="str">
        <f t="shared" si="271"/>
        <v>0</v>
      </c>
      <c r="AT186" s="110" t="str">
        <f t="shared" si="272"/>
        <v>0m</v>
      </c>
      <c r="AU186" s="110" t="str">
        <f t="shared" si="273"/>
        <v>点</v>
      </c>
      <c r="AV186" s="93">
        <f t="shared" si="274"/>
        <v>0</v>
      </c>
      <c r="AW186" s="83" t="str">
        <f t="shared" si="275"/>
        <v/>
      </c>
      <c r="AX186" s="93">
        <f t="shared" si="276"/>
        <v>0</v>
      </c>
      <c r="AY186" s="93">
        <f t="shared" ref="AY186:AY227" si="358">IF($N186="",0,IF($Q186="",1,0))</f>
        <v>0</v>
      </c>
      <c r="AZ186" s="93">
        <f t="shared" ref="AZ186:AZ227" si="359">IF($N186="",0,IF($R186="",1,0))</f>
        <v>0</v>
      </c>
      <c r="BA186" s="503">
        <f>IF(U186="",0,COUNTA($U$14:U187))</f>
        <v>0</v>
      </c>
      <c r="BB186" s="503">
        <f>IF(V186="",0,COUNTA($V$14:V187))</f>
        <v>0</v>
      </c>
      <c r="BC186" s="519" t="e">
        <f>IF(OR($L186="20200",$L187="20200",#REF!="20200"),COUNTIF($L$14:L187,"20200"),0)</f>
        <v>#REF!</v>
      </c>
      <c r="BD186" s="557" t="e">
        <f>IF($BC186=0,0,INDEX($N186:$N187,MATCH("20200",$L186:$L187,0),1))</f>
        <v>#REF!</v>
      </c>
      <c r="BE186" s="84" t="str">
        <f t="shared" si="277"/>
        <v/>
      </c>
      <c r="BF186" s="84" t="str">
        <f t="shared" si="278"/>
        <v/>
      </c>
      <c r="BG186" s="84" t="str">
        <f t="shared" si="279"/>
        <v/>
      </c>
      <c r="BH186" s="124" t="str">
        <f>IF(K186="","",COUNTIF($BG$14:BG186,BG186))</f>
        <v/>
      </c>
      <c r="BI186" s="1" t="str">
        <f t="shared" ref="BI186:BI227" si="360">IFERROR(BF186*BH186,"")</f>
        <v/>
      </c>
      <c r="BJ186" s="523" t="str">
        <f>IF(D186="","",COUNTIF($AG$14:AG186,AG186))</f>
        <v/>
      </c>
      <c r="BK186" s="523">
        <f t="shared" ref="BK186" si="361">IF(BJ186=1,BJ186,0)</f>
        <v>0</v>
      </c>
      <c r="BL186" s="523" t="str">
        <f>IF(D186="","",$BP186)</f>
        <v/>
      </c>
      <c r="BM186" s="523" t="str">
        <f>IF(E186="","",$BP186)</f>
        <v/>
      </c>
      <c r="BN186" s="523" t="str">
        <f>IF(G186="","",$BP186)</f>
        <v/>
      </c>
      <c r="BO186" s="524" t="str">
        <f>IFERROR(IF(H186="","",BP186),"")</f>
        <v/>
      </c>
      <c r="BP186" s="523">
        <v>87</v>
      </c>
      <c r="BQ186" s="523">
        <f>IF(C186&gt;0,"",IF(COUNTIF(BL186:BO187,BP186)=4,"",1))</f>
        <v>1</v>
      </c>
      <c r="BT186" s="524" t="str">
        <f>IF(AG186="","",IF(AND(COUNTA(K186:K187)=0,COUNTA(U186:V187)=0),1,""))</f>
        <v/>
      </c>
      <c r="BU186" s="523">
        <f>IF(AND($AG186="",COUNTA(U186)&gt;0),1,0)</f>
        <v>0</v>
      </c>
      <c r="BV186" s="523">
        <f>IF(AND($AG186="",COUNTA(V186)&gt;0),1,0)</f>
        <v>0</v>
      </c>
      <c r="BW186" s="523" t="str">
        <f>D186&amp;"-"&amp;U186</f>
        <v>-</v>
      </c>
      <c r="BX186" s="523" t="str">
        <f>IF(U186="","",COUNTIF($BW$14:BW186,BW186))</f>
        <v/>
      </c>
      <c r="BY186" s="523" t="str">
        <f>D186&amp;"-"&amp;V186</f>
        <v>-</v>
      </c>
      <c r="BZ186" s="523" t="str">
        <f>IF(V186="","",COUNTIF($BY$14:BY186,BY186))</f>
        <v/>
      </c>
      <c r="CA186" s="84" t="str">
        <f>IFERROR(IF(VLOOKUP(K186,種目数エラー用!D:E,2,FALSE)=(VLOOKUP(K187,種目数エラー用!D:E,2,FALSE)),1,""),"")</f>
        <v/>
      </c>
    </row>
    <row r="187" spans="1:79" s="1" customFormat="1" ht="18" customHeight="1" thickBot="1">
      <c r="A187" s="547"/>
      <c r="B187" s="548"/>
      <c r="C187" s="549"/>
      <c r="D187" s="550"/>
      <c r="E187" s="550"/>
      <c r="F187" s="470"/>
      <c r="G187" s="336" t="str">
        <f>IF(C186&gt;0,VLOOKUP(C186,女子登録情報!$A$1:$H$2000,5,0),"")</f>
        <v/>
      </c>
      <c r="H187" s="527"/>
      <c r="I187" s="546"/>
      <c r="J187" s="336" t="s">
        <v>28</v>
      </c>
      <c r="K187" s="337"/>
      <c r="L187" s="284" t="str">
        <f>IF(K187&gt;0,VLOOKUP(K187,女子登録情報!$J$66:$K$86,2,0),"")</f>
        <v/>
      </c>
      <c r="M187" s="336" t="s">
        <v>29</v>
      </c>
      <c r="N187" s="285"/>
      <c r="O187" s="59" t="str">
        <f t="shared" si="354"/>
        <v/>
      </c>
      <c r="P187" s="317" t="str">
        <f t="shared" si="258"/>
        <v/>
      </c>
      <c r="Q187" s="209"/>
      <c r="R187" s="535"/>
      <c r="S187" s="536"/>
      <c r="T187" s="537"/>
      <c r="U187" s="532"/>
      <c r="V187" s="534"/>
      <c r="W187" s="339"/>
      <c r="X187" s="84">
        <f t="shared" si="259"/>
        <v>0</v>
      </c>
      <c r="Z187" s="97">
        <f t="shared" si="260"/>
        <v>0</v>
      </c>
      <c r="AA187" s="523"/>
      <c r="AB187" s="84" t="str">
        <f t="shared" si="261"/>
        <v/>
      </c>
      <c r="AC187" s="84" t="str">
        <f t="shared" si="262"/>
        <v/>
      </c>
      <c r="AD187" s="84" t="str">
        <f t="shared" si="263"/>
        <v/>
      </c>
      <c r="AE187" s="84" t="str">
        <f t="shared" si="264"/>
        <v/>
      </c>
      <c r="AF187" s="100">
        <f t="shared" si="355"/>
        <v>0</v>
      </c>
      <c r="AG187" s="100" t="str">
        <f t="shared" ref="AG187" si="362">AG186</f>
        <v/>
      </c>
      <c r="AH187" s="84" t="str">
        <f t="shared" si="265"/>
        <v/>
      </c>
      <c r="AI187" s="84" t="str">
        <f t="shared" si="266"/>
        <v/>
      </c>
      <c r="AJ187" s="104" t="str">
        <f t="shared" si="267"/>
        <v/>
      </c>
      <c r="AK187" s="93">
        <f t="shared" si="356"/>
        <v>0</v>
      </c>
      <c r="AL187" s="93">
        <f>IFERROR(IF(C187="",0,IF(COUNTIF($C$14:C187,C187)&gt;1,1,0)),"")</f>
        <v>0</v>
      </c>
      <c r="AN187" s="93">
        <f t="shared" si="268"/>
        <v>0</v>
      </c>
      <c r="AO187" s="93" t="str">
        <f t="shared" si="285"/>
        <v>00000</v>
      </c>
      <c r="AP187" s="109" t="str">
        <f t="shared" si="357"/>
        <v>0秒0</v>
      </c>
      <c r="AQ187" s="110">
        <f t="shared" si="269"/>
        <v>0</v>
      </c>
      <c r="AR187" s="110" t="str">
        <f t="shared" si="270"/>
        <v>0</v>
      </c>
      <c r="AS187" s="110" t="str">
        <f t="shared" si="271"/>
        <v>0</v>
      </c>
      <c r="AT187" s="110" t="str">
        <f t="shared" si="272"/>
        <v>0m</v>
      </c>
      <c r="AU187" s="110" t="str">
        <f t="shared" si="273"/>
        <v>点</v>
      </c>
      <c r="AV187" s="93">
        <f t="shared" si="274"/>
        <v>0</v>
      </c>
      <c r="AW187" s="83" t="str">
        <f t="shared" si="275"/>
        <v/>
      </c>
      <c r="AX187" s="93">
        <f t="shared" si="276"/>
        <v>0</v>
      </c>
      <c r="AY187" s="93">
        <f t="shared" si="358"/>
        <v>0</v>
      </c>
      <c r="AZ187" s="93">
        <f t="shared" si="359"/>
        <v>0</v>
      </c>
      <c r="BA187" s="504"/>
      <c r="BB187" s="504"/>
      <c r="BC187" s="520"/>
      <c r="BD187" s="558"/>
      <c r="BE187" s="84" t="str">
        <f t="shared" si="277"/>
        <v/>
      </c>
      <c r="BF187" s="84" t="str">
        <f t="shared" si="278"/>
        <v/>
      </c>
      <c r="BG187" s="84" t="str">
        <f t="shared" si="279"/>
        <v/>
      </c>
      <c r="BH187" s="124" t="str">
        <f>IF(K187="","",COUNTIF($BG$14:BG187,BG187))</f>
        <v/>
      </c>
      <c r="BI187" s="1" t="str">
        <f t="shared" si="360"/>
        <v/>
      </c>
      <c r="BJ187" s="523"/>
      <c r="BK187" s="523"/>
      <c r="BL187" s="523"/>
      <c r="BM187" s="523"/>
      <c r="BN187" s="523"/>
      <c r="BO187" s="525"/>
      <c r="BP187" s="523"/>
      <c r="BQ187" s="523"/>
      <c r="BT187" s="525"/>
      <c r="BU187" s="523"/>
      <c r="BV187" s="523"/>
      <c r="BW187" s="523"/>
      <c r="BX187" s="523"/>
      <c r="BY187" s="523"/>
      <c r="BZ187" s="523"/>
      <c r="CA187" s="84" t="str">
        <f>IFERROR(IF(VLOOKUP(K187,種目数エラー用!D:E,2,FALSE)=(VLOOKUP(K188,種目数エラー用!D:E,2,FALSE)),1,""),"")</f>
        <v/>
      </c>
    </row>
    <row r="188" spans="1:79" s="1" customFormat="1" ht="18" customHeight="1" thickTop="1" thickBot="1">
      <c r="A188" s="538">
        <v>88</v>
      </c>
      <c r="B188" s="540" t="s">
        <v>1176</v>
      </c>
      <c r="C188" s="542"/>
      <c r="D188" s="544" t="str">
        <f>IF(C188&gt;0,VLOOKUP(C188,女子登録情報!$A$1:$H$2000,3,0),"")</f>
        <v/>
      </c>
      <c r="E188" s="544" t="str">
        <f>IF(C188&gt;0,VLOOKUP(C188,女子登録情報!$A$1:$H$2000,4,0),"")</f>
        <v/>
      </c>
      <c r="F188" s="469" t="str">
        <f>IF(C188&gt;0,VLOOKUP(C188,女子登録情報!$A$1:$H$1688,7,0),"")</f>
        <v/>
      </c>
      <c r="G188" s="335" t="str">
        <f>IF(C188&gt;0,VLOOKUP(C188,女子登録情報!$A$1:$H$2000,8,0),"")</f>
        <v/>
      </c>
      <c r="H188" s="526" t="e">
        <f>IF(G189&gt;0,VLOOKUP(G189,女子登録情報!$M$2:$N$49,2,0),"")</f>
        <v>#N/A</v>
      </c>
      <c r="I188" s="526" t="str">
        <f t="shared" ref="I188" si="363">IF(C188&gt;0,TEXT(C188,"100000000"),"000000000")</f>
        <v>000000000</v>
      </c>
      <c r="J188" s="324" t="s">
        <v>24</v>
      </c>
      <c r="K188" s="323"/>
      <c r="L188" s="284" t="str">
        <f>IF(K188&gt;0,VLOOKUP(K188,女子登録情報!$J$66:$K$86,2,0),"")</f>
        <v/>
      </c>
      <c r="M188" s="324" t="s">
        <v>27</v>
      </c>
      <c r="N188" s="275"/>
      <c r="O188" s="59" t="str">
        <f t="shared" si="354"/>
        <v/>
      </c>
      <c r="P188" s="316" t="str">
        <f t="shared" si="258"/>
        <v/>
      </c>
      <c r="Q188" s="209"/>
      <c r="R188" s="528"/>
      <c r="S188" s="529"/>
      <c r="T188" s="530"/>
      <c r="U188" s="531"/>
      <c r="V188" s="533"/>
      <c r="W188" s="339"/>
      <c r="X188" s="84">
        <f t="shared" si="259"/>
        <v>0</v>
      </c>
      <c r="Z188" s="97">
        <f t="shared" si="260"/>
        <v>0</v>
      </c>
      <c r="AA188" s="523" t="str">
        <f>IF(C188="","",C188)</f>
        <v/>
      </c>
      <c r="AB188" s="84" t="str">
        <f t="shared" si="261"/>
        <v/>
      </c>
      <c r="AC188" s="84" t="str">
        <f t="shared" si="262"/>
        <v/>
      </c>
      <c r="AD188" s="84" t="str">
        <f t="shared" si="263"/>
        <v/>
      </c>
      <c r="AE188" s="84" t="str">
        <f t="shared" si="264"/>
        <v/>
      </c>
      <c r="AF188" s="100">
        <f t="shared" si="355"/>
        <v>0</v>
      </c>
      <c r="AG188" s="100" t="str">
        <f>IF(D188="","",D188)</f>
        <v/>
      </c>
      <c r="AH188" s="84" t="str">
        <f t="shared" si="265"/>
        <v/>
      </c>
      <c r="AI188" s="84" t="str">
        <f t="shared" si="266"/>
        <v/>
      </c>
      <c r="AJ188" s="104" t="str">
        <f t="shared" si="267"/>
        <v/>
      </c>
      <c r="AK188" s="93">
        <f t="shared" si="356"/>
        <v>0</v>
      </c>
      <c r="AL188" s="93">
        <f>IFERROR(IF(C188="",0,IF(COUNTIF($C$14:C188,C188)&gt;1,1,0)),"")</f>
        <v>0</v>
      </c>
      <c r="AN188" s="93">
        <f t="shared" si="268"/>
        <v>0</v>
      </c>
      <c r="AO188" s="93" t="str">
        <f t="shared" si="285"/>
        <v>00000</v>
      </c>
      <c r="AP188" s="109" t="str">
        <f t="shared" si="357"/>
        <v>0秒0</v>
      </c>
      <c r="AQ188" s="110">
        <f t="shared" si="269"/>
        <v>0</v>
      </c>
      <c r="AR188" s="110" t="str">
        <f t="shared" si="270"/>
        <v>0</v>
      </c>
      <c r="AS188" s="110" t="str">
        <f t="shared" si="271"/>
        <v>0</v>
      </c>
      <c r="AT188" s="110" t="str">
        <f t="shared" si="272"/>
        <v>0m</v>
      </c>
      <c r="AU188" s="110" t="str">
        <f t="shared" si="273"/>
        <v>点</v>
      </c>
      <c r="AV188" s="93">
        <f t="shared" si="274"/>
        <v>0</v>
      </c>
      <c r="AW188" s="83" t="str">
        <f t="shared" si="275"/>
        <v/>
      </c>
      <c r="AX188" s="93">
        <f t="shared" si="276"/>
        <v>0</v>
      </c>
      <c r="AY188" s="93">
        <f t="shared" si="358"/>
        <v>0</v>
      </c>
      <c r="AZ188" s="93">
        <f t="shared" si="359"/>
        <v>0</v>
      </c>
      <c r="BA188" s="503">
        <f>IF(U188="",0,COUNTA($U$14:U189))</f>
        <v>0</v>
      </c>
      <c r="BB188" s="503">
        <f>IF(V188="",0,COUNTA($V$14:V189))</f>
        <v>0</v>
      </c>
      <c r="BC188" s="519" t="e">
        <f>IF(OR($L188="20200",$L189="20200",#REF!="20200"),COUNTIF($L$14:L189,"20200"),0)</f>
        <v>#REF!</v>
      </c>
      <c r="BD188" s="557" t="e">
        <f>IF($BC188=0,0,INDEX($N188:$N189,MATCH("20200",$L188:$L189,0),1))</f>
        <v>#REF!</v>
      </c>
      <c r="BE188" s="84" t="str">
        <f t="shared" si="277"/>
        <v/>
      </c>
      <c r="BF188" s="84" t="str">
        <f t="shared" si="278"/>
        <v/>
      </c>
      <c r="BG188" s="84" t="str">
        <f t="shared" si="279"/>
        <v/>
      </c>
      <c r="BH188" s="124" t="str">
        <f>IF(K188="","",COUNTIF($BG$14:BG188,BG188))</f>
        <v/>
      </c>
      <c r="BI188" s="1" t="str">
        <f t="shared" si="360"/>
        <v/>
      </c>
      <c r="BJ188" s="523" t="str">
        <f>IF(D188="","",COUNTIF($AG$14:AG188,AG188))</f>
        <v/>
      </c>
      <c r="BK188" s="523">
        <f t="shared" ref="BK188" si="364">IF(BJ188=1,BJ188,0)</f>
        <v>0</v>
      </c>
      <c r="BL188" s="523" t="str">
        <f>IF(D188="","",$BP188)</f>
        <v/>
      </c>
      <c r="BM188" s="523" t="str">
        <f>IF(E188="","",$BP188)</f>
        <v/>
      </c>
      <c r="BN188" s="523" t="str">
        <f>IF(G188="","",$BP188)</f>
        <v/>
      </c>
      <c r="BO188" s="524" t="str">
        <f>IFERROR(IF(H188="","",BP188),"")</f>
        <v/>
      </c>
      <c r="BP188" s="523">
        <v>88</v>
      </c>
      <c r="BQ188" s="523">
        <f>IF(C188&gt;0,"",IF(COUNTIF(BL188:BO189,BP188)=4,"",1))</f>
        <v>1</v>
      </c>
      <c r="BT188" s="524" t="str">
        <f>IF(AG188="","",IF(AND(COUNTA(K188:K189)=0,COUNTA(U188:V189)=0),1,""))</f>
        <v/>
      </c>
      <c r="BU188" s="523">
        <f>IF(AND($AG188="",COUNTA(U188)&gt;0),1,0)</f>
        <v>0</v>
      </c>
      <c r="BV188" s="523">
        <f>IF(AND($AG188="",COUNTA(V188)&gt;0),1,0)</f>
        <v>0</v>
      </c>
      <c r="BW188" s="523" t="str">
        <f>D188&amp;"-"&amp;U188</f>
        <v>-</v>
      </c>
      <c r="BX188" s="523" t="str">
        <f>IF(U188="","",COUNTIF($BW$14:BW188,BW188))</f>
        <v/>
      </c>
      <c r="BY188" s="523" t="str">
        <f>D188&amp;"-"&amp;V188</f>
        <v>-</v>
      </c>
      <c r="BZ188" s="523" t="str">
        <f>IF(V188="","",COUNTIF($BY$14:BY188,BY188))</f>
        <v/>
      </c>
      <c r="CA188" s="84" t="str">
        <f>IFERROR(IF(VLOOKUP(K188,種目数エラー用!D:E,2,FALSE)=(VLOOKUP(K189,種目数エラー用!D:E,2,FALSE)),1,""),"")</f>
        <v/>
      </c>
    </row>
    <row r="189" spans="1:79" s="1" customFormat="1" ht="18" customHeight="1" thickBot="1">
      <c r="A189" s="547"/>
      <c r="B189" s="548"/>
      <c r="C189" s="549"/>
      <c r="D189" s="550"/>
      <c r="E189" s="550"/>
      <c r="F189" s="470"/>
      <c r="G189" s="336" t="str">
        <f>IF(C188&gt;0,VLOOKUP(C188,女子登録情報!$A$1:$H$2000,5,0),"")</f>
        <v/>
      </c>
      <c r="H189" s="527"/>
      <c r="I189" s="546"/>
      <c r="J189" s="336" t="s">
        <v>28</v>
      </c>
      <c r="K189" s="337"/>
      <c r="L189" s="284" t="str">
        <f>IF(K189&gt;0,VLOOKUP(K189,女子登録情報!$J$66:$K$86,2,0),"")</f>
        <v/>
      </c>
      <c r="M189" s="336" t="s">
        <v>29</v>
      </c>
      <c r="N189" s="285"/>
      <c r="O189" s="59" t="str">
        <f t="shared" si="354"/>
        <v/>
      </c>
      <c r="P189" s="317" t="str">
        <f t="shared" si="258"/>
        <v/>
      </c>
      <c r="Q189" s="209"/>
      <c r="R189" s="535"/>
      <c r="S189" s="536"/>
      <c r="T189" s="537"/>
      <c r="U189" s="532"/>
      <c r="V189" s="534"/>
      <c r="W189" s="339"/>
      <c r="X189" s="84">
        <f t="shared" si="259"/>
        <v>0</v>
      </c>
      <c r="Z189" s="97">
        <f t="shared" si="260"/>
        <v>0</v>
      </c>
      <c r="AA189" s="523"/>
      <c r="AB189" s="84" t="str">
        <f t="shared" si="261"/>
        <v/>
      </c>
      <c r="AC189" s="84" t="str">
        <f t="shared" si="262"/>
        <v/>
      </c>
      <c r="AD189" s="84" t="str">
        <f t="shared" si="263"/>
        <v/>
      </c>
      <c r="AE189" s="84" t="str">
        <f t="shared" si="264"/>
        <v/>
      </c>
      <c r="AF189" s="100">
        <f t="shared" si="355"/>
        <v>0</v>
      </c>
      <c r="AG189" s="100" t="str">
        <f t="shared" ref="AG189" si="365">AG188</f>
        <v/>
      </c>
      <c r="AH189" s="84" t="str">
        <f t="shared" si="265"/>
        <v/>
      </c>
      <c r="AI189" s="84" t="str">
        <f t="shared" si="266"/>
        <v/>
      </c>
      <c r="AJ189" s="104" t="str">
        <f t="shared" si="267"/>
        <v/>
      </c>
      <c r="AK189" s="93">
        <f t="shared" si="356"/>
        <v>0</v>
      </c>
      <c r="AL189" s="93">
        <f>IFERROR(IF(C189="",0,IF(COUNTIF($C$14:C189,C189)&gt;1,1,0)),"")</f>
        <v>0</v>
      </c>
      <c r="AN189" s="93">
        <f t="shared" si="268"/>
        <v>0</v>
      </c>
      <c r="AO189" s="93" t="str">
        <f t="shared" si="285"/>
        <v>00000</v>
      </c>
      <c r="AP189" s="109" t="str">
        <f t="shared" si="357"/>
        <v>0秒0</v>
      </c>
      <c r="AQ189" s="110">
        <f t="shared" si="269"/>
        <v>0</v>
      </c>
      <c r="AR189" s="110" t="str">
        <f t="shared" si="270"/>
        <v>0</v>
      </c>
      <c r="AS189" s="110" t="str">
        <f t="shared" si="271"/>
        <v>0</v>
      </c>
      <c r="AT189" s="110" t="str">
        <f t="shared" si="272"/>
        <v>0m</v>
      </c>
      <c r="AU189" s="110" t="str">
        <f t="shared" si="273"/>
        <v>点</v>
      </c>
      <c r="AV189" s="93">
        <f t="shared" si="274"/>
        <v>0</v>
      </c>
      <c r="AW189" s="83" t="str">
        <f t="shared" si="275"/>
        <v/>
      </c>
      <c r="AX189" s="93">
        <f t="shared" si="276"/>
        <v>0</v>
      </c>
      <c r="AY189" s="93">
        <f t="shared" si="358"/>
        <v>0</v>
      </c>
      <c r="AZ189" s="93">
        <f t="shared" si="359"/>
        <v>0</v>
      </c>
      <c r="BA189" s="504"/>
      <c r="BB189" s="504"/>
      <c r="BC189" s="520"/>
      <c r="BD189" s="558"/>
      <c r="BE189" s="84" t="str">
        <f t="shared" si="277"/>
        <v/>
      </c>
      <c r="BF189" s="84" t="str">
        <f t="shared" si="278"/>
        <v/>
      </c>
      <c r="BG189" s="84" t="str">
        <f t="shared" si="279"/>
        <v/>
      </c>
      <c r="BH189" s="124" t="str">
        <f>IF(K189="","",COUNTIF($BG$14:BG189,BG189))</f>
        <v/>
      </c>
      <c r="BI189" s="1" t="str">
        <f t="shared" si="360"/>
        <v/>
      </c>
      <c r="BJ189" s="523"/>
      <c r="BK189" s="523"/>
      <c r="BL189" s="523"/>
      <c r="BM189" s="523"/>
      <c r="BN189" s="523"/>
      <c r="BO189" s="525"/>
      <c r="BP189" s="523"/>
      <c r="BQ189" s="523"/>
      <c r="BT189" s="525"/>
      <c r="BU189" s="523"/>
      <c r="BV189" s="523"/>
      <c r="BW189" s="523"/>
      <c r="BX189" s="523"/>
      <c r="BY189" s="523"/>
      <c r="BZ189" s="523"/>
      <c r="CA189" s="84" t="str">
        <f>IFERROR(IF(VLOOKUP(K189,種目数エラー用!D:E,2,FALSE)=(VLOOKUP(K190,種目数エラー用!D:E,2,FALSE)),1,""),"")</f>
        <v/>
      </c>
    </row>
    <row r="190" spans="1:79" s="1" customFormat="1" ht="18" customHeight="1" thickTop="1" thickBot="1">
      <c r="A190" s="538">
        <v>89</v>
      </c>
      <c r="B190" s="540" t="s">
        <v>1176</v>
      </c>
      <c r="C190" s="542"/>
      <c r="D190" s="544" t="str">
        <f>IF(C190&gt;0,VLOOKUP(C190,女子登録情報!$A$1:$H$2000,3,0),"")</f>
        <v/>
      </c>
      <c r="E190" s="544" t="str">
        <f>IF(C190&gt;0,VLOOKUP(C190,女子登録情報!$A$1:$H$2000,4,0),"")</f>
        <v/>
      </c>
      <c r="F190" s="469" t="str">
        <f>IF(C190&gt;0,VLOOKUP(C190,女子登録情報!$A$1:$H$1688,7,0),"")</f>
        <v/>
      </c>
      <c r="G190" s="335" t="str">
        <f>IF(C190&gt;0,VLOOKUP(C190,女子登録情報!$A$1:$H$2000,8,0),"")</f>
        <v/>
      </c>
      <c r="H190" s="526" t="e">
        <f>IF(G191&gt;0,VLOOKUP(G191,女子登録情報!$M$2:$N$49,2,0),"")</f>
        <v>#N/A</v>
      </c>
      <c r="I190" s="526" t="str">
        <f t="shared" ref="I190" si="366">IF(C190&gt;0,TEXT(C190,"100000000"),"000000000")</f>
        <v>000000000</v>
      </c>
      <c r="J190" s="324" t="s">
        <v>24</v>
      </c>
      <c r="K190" s="323"/>
      <c r="L190" s="284" t="str">
        <f>IF(K190&gt;0,VLOOKUP(K190,女子登録情報!$J$66:$K$86,2,0),"")</f>
        <v/>
      </c>
      <c r="M190" s="324" t="s">
        <v>27</v>
      </c>
      <c r="N190" s="275"/>
      <c r="O190" s="59" t="str">
        <f t="shared" si="354"/>
        <v/>
      </c>
      <c r="P190" s="316" t="str">
        <f t="shared" si="258"/>
        <v/>
      </c>
      <c r="Q190" s="209"/>
      <c r="R190" s="528"/>
      <c r="S190" s="529"/>
      <c r="T190" s="530"/>
      <c r="U190" s="531"/>
      <c r="V190" s="533"/>
      <c r="W190" s="339"/>
      <c r="X190" s="84">
        <f t="shared" si="259"/>
        <v>0</v>
      </c>
      <c r="Z190" s="97">
        <f t="shared" si="260"/>
        <v>0</v>
      </c>
      <c r="AA190" s="523" t="str">
        <f>IF(C190="","",C190)</f>
        <v/>
      </c>
      <c r="AB190" s="84" t="str">
        <f t="shared" si="261"/>
        <v/>
      </c>
      <c r="AC190" s="84" t="str">
        <f t="shared" si="262"/>
        <v/>
      </c>
      <c r="AD190" s="84" t="str">
        <f t="shared" si="263"/>
        <v/>
      </c>
      <c r="AE190" s="84" t="str">
        <f t="shared" si="264"/>
        <v/>
      </c>
      <c r="AF190" s="100">
        <f t="shared" si="355"/>
        <v>0</v>
      </c>
      <c r="AG190" s="100" t="str">
        <f>IF(D190="","",D190)</f>
        <v/>
      </c>
      <c r="AH190" s="84" t="str">
        <f t="shared" si="265"/>
        <v/>
      </c>
      <c r="AI190" s="84" t="str">
        <f t="shared" si="266"/>
        <v/>
      </c>
      <c r="AJ190" s="104" t="str">
        <f t="shared" si="267"/>
        <v/>
      </c>
      <c r="AK190" s="93">
        <f t="shared" si="356"/>
        <v>0</v>
      </c>
      <c r="AL190" s="93">
        <f>IFERROR(IF(C190="",0,IF(COUNTIF($C$14:C190,C190)&gt;1,1,0)),"")</f>
        <v>0</v>
      </c>
      <c r="AN190" s="93">
        <f t="shared" si="268"/>
        <v>0</v>
      </c>
      <c r="AO190" s="93" t="str">
        <f t="shared" si="285"/>
        <v>00000</v>
      </c>
      <c r="AP190" s="109" t="str">
        <f t="shared" si="357"/>
        <v>0秒0</v>
      </c>
      <c r="AQ190" s="110">
        <f t="shared" si="269"/>
        <v>0</v>
      </c>
      <c r="AR190" s="110" t="str">
        <f t="shared" si="270"/>
        <v>0</v>
      </c>
      <c r="AS190" s="110" t="str">
        <f t="shared" si="271"/>
        <v>0</v>
      </c>
      <c r="AT190" s="110" t="str">
        <f t="shared" si="272"/>
        <v>0m</v>
      </c>
      <c r="AU190" s="110" t="str">
        <f t="shared" si="273"/>
        <v>点</v>
      </c>
      <c r="AV190" s="93">
        <f t="shared" si="274"/>
        <v>0</v>
      </c>
      <c r="AW190" s="83" t="str">
        <f t="shared" si="275"/>
        <v/>
      </c>
      <c r="AX190" s="93">
        <f t="shared" si="276"/>
        <v>0</v>
      </c>
      <c r="AY190" s="93">
        <f t="shared" si="358"/>
        <v>0</v>
      </c>
      <c r="AZ190" s="93">
        <f t="shared" si="359"/>
        <v>0</v>
      </c>
      <c r="BA190" s="503">
        <f>IF(U190="",0,COUNTA($U$14:U191))</f>
        <v>0</v>
      </c>
      <c r="BB190" s="503">
        <f>IF(V190="",0,COUNTA($V$14:V191))</f>
        <v>0</v>
      </c>
      <c r="BC190" s="519" t="e">
        <f>IF(OR($L190="20200",$L191="20200",#REF!="20200"),COUNTIF($L$14:L191,"20200"),0)</f>
        <v>#REF!</v>
      </c>
      <c r="BD190" s="557" t="e">
        <f>IF($BC190=0,0,INDEX($N190:$N191,MATCH("20200",$L190:$L191,0),1))</f>
        <v>#REF!</v>
      </c>
      <c r="BE190" s="84" t="str">
        <f t="shared" si="277"/>
        <v/>
      </c>
      <c r="BF190" s="84" t="str">
        <f t="shared" si="278"/>
        <v/>
      </c>
      <c r="BG190" s="84" t="str">
        <f t="shared" si="279"/>
        <v/>
      </c>
      <c r="BH190" s="124" t="str">
        <f>IF(K190="","",COUNTIF($BG$14:BG190,BG190))</f>
        <v/>
      </c>
      <c r="BI190" s="1" t="str">
        <f t="shared" si="360"/>
        <v/>
      </c>
      <c r="BJ190" s="523" t="str">
        <f>IF(D190="","",COUNTIF($AG$14:AG190,AG190))</f>
        <v/>
      </c>
      <c r="BK190" s="523">
        <f t="shared" ref="BK190" si="367">IF(BJ190=1,BJ190,0)</f>
        <v>0</v>
      </c>
      <c r="BL190" s="523" t="str">
        <f>IF(D190="","",$BP190)</f>
        <v/>
      </c>
      <c r="BM190" s="523" t="str">
        <f>IF(E190="","",$BP190)</f>
        <v/>
      </c>
      <c r="BN190" s="523" t="str">
        <f>IF(G190="","",$BP190)</f>
        <v/>
      </c>
      <c r="BO190" s="524" t="str">
        <f>IFERROR(IF(H190="","",BP190),"")</f>
        <v/>
      </c>
      <c r="BP190" s="523">
        <v>89</v>
      </c>
      <c r="BQ190" s="523">
        <f>IF(C190&gt;0,"",IF(COUNTIF(BL190:BO191,BP190)=4,"",1))</f>
        <v>1</v>
      </c>
      <c r="BT190" s="524" t="str">
        <f>IF(AG190="","",IF(AND(COUNTA(K190:K191)=0,COUNTA(U190:V191)=0),1,""))</f>
        <v/>
      </c>
      <c r="BU190" s="523">
        <f>IF(AND($AG190="",COUNTA(U190)&gt;0),1,0)</f>
        <v>0</v>
      </c>
      <c r="BV190" s="523">
        <f>IF(AND($AG190="",COUNTA(V190)&gt;0),1,0)</f>
        <v>0</v>
      </c>
      <c r="BW190" s="523" t="str">
        <f>D190&amp;"-"&amp;U190</f>
        <v>-</v>
      </c>
      <c r="BX190" s="523" t="str">
        <f>IF(U190="","",COUNTIF($BW$14:BW190,BW190))</f>
        <v/>
      </c>
      <c r="BY190" s="523" t="str">
        <f>D190&amp;"-"&amp;V190</f>
        <v>-</v>
      </c>
      <c r="BZ190" s="523" t="str">
        <f>IF(V190="","",COUNTIF($BY$14:BY190,BY190))</f>
        <v/>
      </c>
      <c r="CA190" s="84" t="str">
        <f>IFERROR(IF(VLOOKUP(K190,種目数エラー用!D:E,2,FALSE)=(VLOOKUP(K191,種目数エラー用!D:E,2,FALSE)),1,""),"")</f>
        <v/>
      </c>
    </row>
    <row r="191" spans="1:79" s="1" customFormat="1" ht="18" customHeight="1" thickBot="1">
      <c r="A191" s="547"/>
      <c r="B191" s="548"/>
      <c r="C191" s="549"/>
      <c r="D191" s="550"/>
      <c r="E191" s="550"/>
      <c r="F191" s="470"/>
      <c r="G191" s="336" t="str">
        <f>IF(C190&gt;0,VLOOKUP(C190,女子登録情報!$A$1:$H$2000,5,0),"")</f>
        <v/>
      </c>
      <c r="H191" s="527"/>
      <c r="I191" s="546"/>
      <c r="J191" s="336" t="s">
        <v>28</v>
      </c>
      <c r="K191" s="337"/>
      <c r="L191" s="284" t="str">
        <f>IF(K191&gt;0,VLOOKUP(K191,女子登録情報!$J$66:$K$86,2,0),"")</f>
        <v/>
      </c>
      <c r="M191" s="336" t="s">
        <v>29</v>
      </c>
      <c r="N191" s="285"/>
      <c r="O191" s="59" t="str">
        <f t="shared" si="354"/>
        <v/>
      </c>
      <c r="P191" s="317" t="str">
        <f t="shared" si="258"/>
        <v/>
      </c>
      <c r="Q191" s="209"/>
      <c r="R191" s="535"/>
      <c r="S191" s="536"/>
      <c r="T191" s="537"/>
      <c r="U191" s="532"/>
      <c r="V191" s="534"/>
      <c r="W191" s="339"/>
      <c r="X191" s="84">
        <f t="shared" si="259"/>
        <v>0</v>
      </c>
      <c r="Z191" s="97">
        <f t="shared" si="260"/>
        <v>0</v>
      </c>
      <c r="AA191" s="523"/>
      <c r="AB191" s="84" t="str">
        <f t="shared" si="261"/>
        <v/>
      </c>
      <c r="AC191" s="84" t="str">
        <f t="shared" si="262"/>
        <v/>
      </c>
      <c r="AD191" s="84" t="str">
        <f t="shared" si="263"/>
        <v/>
      </c>
      <c r="AE191" s="84" t="str">
        <f t="shared" si="264"/>
        <v/>
      </c>
      <c r="AF191" s="100">
        <f t="shared" si="355"/>
        <v>0</v>
      </c>
      <c r="AG191" s="100" t="str">
        <f t="shared" ref="AG191" si="368">AG190</f>
        <v/>
      </c>
      <c r="AH191" s="84" t="str">
        <f t="shared" si="265"/>
        <v/>
      </c>
      <c r="AI191" s="84" t="str">
        <f t="shared" si="266"/>
        <v/>
      </c>
      <c r="AJ191" s="104" t="str">
        <f t="shared" si="267"/>
        <v/>
      </c>
      <c r="AK191" s="93">
        <f t="shared" si="356"/>
        <v>0</v>
      </c>
      <c r="AL191" s="93">
        <f>IFERROR(IF(C191="",0,IF(COUNTIF($C$14:C191,C191)&gt;1,1,0)),"")</f>
        <v>0</v>
      </c>
      <c r="AN191" s="93">
        <f t="shared" si="268"/>
        <v>0</v>
      </c>
      <c r="AO191" s="93" t="str">
        <f t="shared" si="285"/>
        <v>00000</v>
      </c>
      <c r="AP191" s="109" t="str">
        <f t="shared" si="357"/>
        <v>0秒0</v>
      </c>
      <c r="AQ191" s="110">
        <f t="shared" si="269"/>
        <v>0</v>
      </c>
      <c r="AR191" s="110" t="str">
        <f t="shared" si="270"/>
        <v>0</v>
      </c>
      <c r="AS191" s="110" t="str">
        <f t="shared" si="271"/>
        <v>0</v>
      </c>
      <c r="AT191" s="110" t="str">
        <f t="shared" si="272"/>
        <v>0m</v>
      </c>
      <c r="AU191" s="110" t="str">
        <f t="shared" si="273"/>
        <v>点</v>
      </c>
      <c r="AV191" s="93">
        <f t="shared" si="274"/>
        <v>0</v>
      </c>
      <c r="AW191" s="83" t="str">
        <f t="shared" si="275"/>
        <v/>
      </c>
      <c r="AX191" s="93">
        <f t="shared" si="276"/>
        <v>0</v>
      </c>
      <c r="AY191" s="93">
        <f t="shared" si="358"/>
        <v>0</v>
      </c>
      <c r="AZ191" s="93">
        <f t="shared" si="359"/>
        <v>0</v>
      </c>
      <c r="BA191" s="504"/>
      <c r="BB191" s="504"/>
      <c r="BC191" s="520"/>
      <c r="BD191" s="558"/>
      <c r="BE191" s="84" t="str">
        <f t="shared" si="277"/>
        <v/>
      </c>
      <c r="BF191" s="84" t="str">
        <f t="shared" si="278"/>
        <v/>
      </c>
      <c r="BG191" s="84" t="str">
        <f t="shared" si="279"/>
        <v/>
      </c>
      <c r="BH191" s="124" t="str">
        <f>IF(K191="","",COUNTIF($BG$14:BG191,BG191))</f>
        <v/>
      </c>
      <c r="BI191" s="1" t="str">
        <f t="shared" si="360"/>
        <v/>
      </c>
      <c r="BJ191" s="523"/>
      <c r="BK191" s="523"/>
      <c r="BL191" s="523"/>
      <c r="BM191" s="523"/>
      <c r="BN191" s="523"/>
      <c r="BO191" s="525"/>
      <c r="BP191" s="523"/>
      <c r="BQ191" s="523"/>
      <c r="BT191" s="525"/>
      <c r="BU191" s="523"/>
      <c r="BV191" s="523"/>
      <c r="BW191" s="523"/>
      <c r="BX191" s="523"/>
      <c r="BY191" s="523"/>
      <c r="BZ191" s="523"/>
      <c r="CA191" s="84" t="str">
        <f>IFERROR(IF(VLOOKUP(K191,種目数エラー用!D:E,2,FALSE)=(VLOOKUP(K192,種目数エラー用!D:E,2,FALSE)),1,""),"")</f>
        <v/>
      </c>
    </row>
    <row r="192" spans="1:79" s="1" customFormat="1" ht="18" customHeight="1" thickTop="1" thickBot="1">
      <c r="A192" s="538">
        <v>90</v>
      </c>
      <c r="B192" s="540" t="s">
        <v>1176</v>
      </c>
      <c r="C192" s="542"/>
      <c r="D192" s="544" t="str">
        <f>IF(C192&gt;0,VLOOKUP(C192,女子登録情報!$A$1:$H$2000,3,0),"")</f>
        <v/>
      </c>
      <c r="E192" s="544" t="str">
        <f>IF(C192&gt;0,VLOOKUP(C192,女子登録情報!$A$1:$H$2000,4,0),"")</f>
        <v/>
      </c>
      <c r="F192" s="469" t="str">
        <f>IF(C192&gt;0,VLOOKUP(C192,女子登録情報!$A$1:$H$1688,7,0),"")</f>
        <v/>
      </c>
      <c r="G192" s="335" t="str">
        <f>IF(C192&gt;0,VLOOKUP(C192,女子登録情報!$A$1:$H$2000,8,0),"")</f>
        <v/>
      </c>
      <c r="H192" s="526" t="e">
        <f>IF(G193&gt;0,VLOOKUP(G193,女子登録情報!$M$2:$N$49,2,0),"")</f>
        <v>#N/A</v>
      </c>
      <c r="I192" s="526" t="str">
        <f t="shared" ref="I192" si="369">IF(C192&gt;0,TEXT(C192,"100000000"),"000000000")</f>
        <v>000000000</v>
      </c>
      <c r="J192" s="324" t="s">
        <v>24</v>
      </c>
      <c r="K192" s="323"/>
      <c r="L192" s="284" t="str">
        <f>IF(K192&gt;0,VLOOKUP(K192,女子登録情報!$J$66:$K$86,2,0),"")</f>
        <v/>
      </c>
      <c r="M192" s="324" t="s">
        <v>27</v>
      </c>
      <c r="N192" s="275"/>
      <c r="O192" s="59" t="str">
        <f t="shared" si="354"/>
        <v/>
      </c>
      <c r="P192" s="316" t="str">
        <f t="shared" si="258"/>
        <v/>
      </c>
      <c r="Q192" s="209"/>
      <c r="R192" s="528"/>
      <c r="S192" s="529"/>
      <c r="T192" s="530"/>
      <c r="U192" s="531"/>
      <c r="V192" s="533"/>
      <c r="W192" s="339"/>
      <c r="X192" s="84">
        <f t="shared" si="259"/>
        <v>0</v>
      </c>
      <c r="Z192" s="97">
        <f t="shared" si="260"/>
        <v>0</v>
      </c>
      <c r="AA192" s="523" t="str">
        <f>IF(C192="","",C192)</f>
        <v/>
      </c>
      <c r="AB192" s="84" t="str">
        <f t="shared" si="261"/>
        <v/>
      </c>
      <c r="AC192" s="84" t="str">
        <f t="shared" si="262"/>
        <v/>
      </c>
      <c r="AD192" s="84" t="str">
        <f t="shared" si="263"/>
        <v/>
      </c>
      <c r="AE192" s="84" t="str">
        <f t="shared" si="264"/>
        <v/>
      </c>
      <c r="AF192" s="100">
        <f t="shared" si="355"/>
        <v>0</v>
      </c>
      <c r="AG192" s="100" t="str">
        <f>IF(D192="","",D192)</f>
        <v/>
      </c>
      <c r="AH192" s="84" t="str">
        <f t="shared" si="265"/>
        <v/>
      </c>
      <c r="AI192" s="84" t="str">
        <f t="shared" si="266"/>
        <v/>
      </c>
      <c r="AJ192" s="104" t="str">
        <f t="shared" si="267"/>
        <v/>
      </c>
      <c r="AK192" s="93">
        <f t="shared" si="356"/>
        <v>0</v>
      </c>
      <c r="AL192" s="93">
        <f>IFERROR(IF(C192="",0,IF(COUNTIF($C$14:C192,C192)&gt;1,1,0)),"")</f>
        <v>0</v>
      </c>
      <c r="AN192" s="93">
        <f t="shared" si="268"/>
        <v>0</v>
      </c>
      <c r="AO192" s="93" t="str">
        <f t="shared" si="285"/>
        <v>00000</v>
      </c>
      <c r="AP192" s="109" t="str">
        <f t="shared" si="357"/>
        <v>0秒0</v>
      </c>
      <c r="AQ192" s="110">
        <f t="shared" si="269"/>
        <v>0</v>
      </c>
      <c r="AR192" s="110" t="str">
        <f t="shared" si="270"/>
        <v>0</v>
      </c>
      <c r="AS192" s="110" t="str">
        <f t="shared" si="271"/>
        <v>0</v>
      </c>
      <c r="AT192" s="110" t="str">
        <f t="shared" si="272"/>
        <v>0m</v>
      </c>
      <c r="AU192" s="110" t="str">
        <f t="shared" si="273"/>
        <v>点</v>
      </c>
      <c r="AV192" s="93">
        <f t="shared" si="274"/>
        <v>0</v>
      </c>
      <c r="AW192" s="83" t="str">
        <f t="shared" si="275"/>
        <v/>
      </c>
      <c r="AX192" s="93">
        <f t="shared" si="276"/>
        <v>0</v>
      </c>
      <c r="AY192" s="93">
        <f t="shared" si="358"/>
        <v>0</v>
      </c>
      <c r="AZ192" s="93">
        <f t="shared" si="359"/>
        <v>0</v>
      </c>
      <c r="BA192" s="503">
        <f>IF(U192="",0,COUNTA($U$14:U193))</f>
        <v>0</v>
      </c>
      <c r="BB192" s="503">
        <f>IF(V192="",0,COUNTA($V$14:V193))</f>
        <v>0</v>
      </c>
      <c r="BC192" s="519" t="e">
        <f>IF(OR($L192="20200",$L193="20200",#REF!="20200"),COUNTIF($L$14:L193,"20200"),0)</f>
        <v>#REF!</v>
      </c>
      <c r="BD192" s="557" t="e">
        <f>IF($BC192=0,0,INDEX($N192:$N193,MATCH("20200",$L192:$L193,0),1))</f>
        <v>#REF!</v>
      </c>
      <c r="BE192" s="84" t="str">
        <f t="shared" si="277"/>
        <v/>
      </c>
      <c r="BF192" s="84" t="str">
        <f t="shared" si="278"/>
        <v/>
      </c>
      <c r="BG192" s="84" t="str">
        <f t="shared" si="279"/>
        <v/>
      </c>
      <c r="BH192" s="124" t="str">
        <f>IF(K192="","",COUNTIF($BG$14:BG192,BG192))</f>
        <v/>
      </c>
      <c r="BI192" s="1" t="str">
        <f t="shared" si="360"/>
        <v/>
      </c>
      <c r="BJ192" s="523" t="str">
        <f>IF(D192="","",COUNTIF($AG$14:AG192,AG192))</f>
        <v/>
      </c>
      <c r="BK192" s="523">
        <f t="shared" ref="BK192" si="370">IF(BJ192=1,BJ192,0)</f>
        <v>0</v>
      </c>
      <c r="BL192" s="523" t="str">
        <f>IF(D192="","",$BP192)</f>
        <v/>
      </c>
      <c r="BM192" s="523" t="str">
        <f>IF(E192="","",$BP192)</f>
        <v/>
      </c>
      <c r="BN192" s="523" t="str">
        <f>IF(G192="","",$BP192)</f>
        <v/>
      </c>
      <c r="BO192" s="524" t="str">
        <f>IFERROR(IF(H192="","",BP192),"")</f>
        <v/>
      </c>
      <c r="BP192" s="523">
        <v>90</v>
      </c>
      <c r="BQ192" s="523">
        <f>IF(C192&gt;0,"",IF(COUNTIF(BL192:BO193,BP192)=4,"",1))</f>
        <v>1</v>
      </c>
      <c r="BT192" s="524" t="str">
        <f>IF(AG192="","",IF(AND(COUNTA(K192:K193)=0,COUNTA(U192:V193)=0),1,""))</f>
        <v/>
      </c>
      <c r="BU192" s="523">
        <f>IF(AND($AG192="",COUNTA(U192)&gt;0),1,0)</f>
        <v>0</v>
      </c>
      <c r="BV192" s="523">
        <f>IF(AND($AG192="",COUNTA(V192)&gt;0),1,0)</f>
        <v>0</v>
      </c>
      <c r="BW192" s="523" t="str">
        <f>D192&amp;"-"&amp;U192</f>
        <v>-</v>
      </c>
      <c r="BX192" s="523" t="str">
        <f>IF(U192="","",COUNTIF($BW$14:BW192,BW192))</f>
        <v/>
      </c>
      <c r="BY192" s="523" t="str">
        <f>D192&amp;"-"&amp;V192</f>
        <v>-</v>
      </c>
      <c r="BZ192" s="523" t="str">
        <f>IF(V192="","",COUNTIF($BY$14:BY192,BY192))</f>
        <v/>
      </c>
      <c r="CA192" s="84" t="str">
        <f>IFERROR(IF(VLOOKUP(K192,種目数エラー用!D:E,2,FALSE)=(VLOOKUP(K193,種目数エラー用!D:E,2,FALSE)),1,""),"")</f>
        <v/>
      </c>
    </row>
    <row r="193" spans="1:79" s="1" customFormat="1" ht="18" customHeight="1" thickBot="1">
      <c r="A193" s="547"/>
      <c r="B193" s="548"/>
      <c r="C193" s="549"/>
      <c r="D193" s="550"/>
      <c r="E193" s="550"/>
      <c r="F193" s="470"/>
      <c r="G193" s="336" t="str">
        <f>IF(C192&gt;0,VLOOKUP(C192,女子登録情報!$A$1:$H$2000,5,0),"")</f>
        <v/>
      </c>
      <c r="H193" s="527"/>
      <c r="I193" s="546"/>
      <c r="J193" s="336" t="s">
        <v>28</v>
      </c>
      <c r="K193" s="337"/>
      <c r="L193" s="284" t="str">
        <f>IF(K193&gt;0,VLOOKUP(K193,女子登録情報!$J$66:$K$86,2,0),"")</f>
        <v/>
      </c>
      <c r="M193" s="336" t="s">
        <v>29</v>
      </c>
      <c r="N193" s="285"/>
      <c r="O193" s="59" t="str">
        <f t="shared" si="354"/>
        <v/>
      </c>
      <c r="P193" s="317" t="str">
        <f t="shared" si="258"/>
        <v/>
      </c>
      <c r="Q193" s="209"/>
      <c r="R193" s="535"/>
      <c r="S193" s="536"/>
      <c r="T193" s="537"/>
      <c r="U193" s="532"/>
      <c r="V193" s="534"/>
      <c r="W193" s="339"/>
      <c r="X193" s="84">
        <f t="shared" si="259"/>
        <v>0</v>
      </c>
      <c r="Z193" s="97">
        <f t="shared" si="260"/>
        <v>0</v>
      </c>
      <c r="AA193" s="523"/>
      <c r="AB193" s="84" t="str">
        <f t="shared" si="261"/>
        <v/>
      </c>
      <c r="AC193" s="84" t="str">
        <f t="shared" si="262"/>
        <v/>
      </c>
      <c r="AD193" s="84" t="str">
        <f t="shared" si="263"/>
        <v/>
      </c>
      <c r="AE193" s="84" t="str">
        <f t="shared" si="264"/>
        <v/>
      </c>
      <c r="AF193" s="100">
        <f t="shared" si="355"/>
        <v>0</v>
      </c>
      <c r="AG193" s="100" t="str">
        <f t="shared" ref="AG193" si="371">AG192</f>
        <v/>
      </c>
      <c r="AH193" s="84" t="str">
        <f t="shared" si="265"/>
        <v/>
      </c>
      <c r="AI193" s="84" t="str">
        <f t="shared" si="266"/>
        <v/>
      </c>
      <c r="AJ193" s="104" t="str">
        <f t="shared" si="267"/>
        <v/>
      </c>
      <c r="AK193" s="93">
        <f t="shared" si="356"/>
        <v>0</v>
      </c>
      <c r="AL193" s="93">
        <f>IFERROR(IF(C193="",0,IF(COUNTIF($C$14:C193,C193)&gt;1,1,0)),"")</f>
        <v>0</v>
      </c>
      <c r="AN193" s="93">
        <f t="shared" si="268"/>
        <v>0</v>
      </c>
      <c r="AO193" s="93" t="str">
        <f t="shared" si="285"/>
        <v>00000</v>
      </c>
      <c r="AP193" s="109" t="str">
        <f t="shared" si="357"/>
        <v>0秒0</v>
      </c>
      <c r="AQ193" s="110">
        <f t="shared" si="269"/>
        <v>0</v>
      </c>
      <c r="AR193" s="110" t="str">
        <f t="shared" si="270"/>
        <v>0</v>
      </c>
      <c r="AS193" s="110" t="str">
        <f t="shared" si="271"/>
        <v>0</v>
      </c>
      <c r="AT193" s="110" t="str">
        <f t="shared" si="272"/>
        <v>0m</v>
      </c>
      <c r="AU193" s="110" t="str">
        <f t="shared" si="273"/>
        <v>点</v>
      </c>
      <c r="AV193" s="93">
        <f t="shared" si="274"/>
        <v>0</v>
      </c>
      <c r="AW193" s="83" t="str">
        <f t="shared" si="275"/>
        <v/>
      </c>
      <c r="AX193" s="93">
        <f t="shared" si="276"/>
        <v>0</v>
      </c>
      <c r="AY193" s="93">
        <f t="shared" si="358"/>
        <v>0</v>
      </c>
      <c r="AZ193" s="93">
        <f t="shared" si="359"/>
        <v>0</v>
      </c>
      <c r="BA193" s="504"/>
      <c r="BB193" s="504"/>
      <c r="BC193" s="520"/>
      <c r="BD193" s="558"/>
      <c r="BE193" s="84" t="str">
        <f t="shared" si="277"/>
        <v/>
      </c>
      <c r="BF193" s="84" t="str">
        <f t="shared" si="278"/>
        <v/>
      </c>
      <c r="BG193" s="84" t="str">
        <f t="shared" si="279"/>
        <v/>
      </c>
      <c r="BH193" s="124" t="str">
        <f>IF(K193="","",COUNTIF($BG$14:BG193,BG193))</f>
        <v/>
      </c>
      <c r="BI193" s="1" t="str">
        <f t="shared" si="360"/>
        <v/>
      </c>
      <c r="BJ193" s="523"/>
      <c r="BK193" s="523"/>
      <c r="BL193" s="523"/>
      <c r="BM193" s="523"/>
      <c r="BN193" s="523"/>
      <c r="BO193" s="525"/>
      <c r="BP193" s="523"/>
      <c r="BQ193" s="523"/>
      <c r="BT193" s="525"/>
      <c r="BU193" s="523"/>
      <c r="BV193" s="523"/>
      <c r="BW193" s="523"/>
      <c r="BX193" s="523"/>
      <c r="BY193" s="523"/>
      <c r="BZ193" s="523"/>
      <c r="CA193" s="84" t="str">
        <f>IFERROR(IF(VLOOKUP(K193,種目数エラー用!D:E,2,FALSE)=(VLOOKUP(K194,種目数エラー用!D:E,2,FALSE)),1,""),"")</f>
        <v/>
      </c>
    </row>
    <row r="194" spans="1:79" s="1" customFormat="1" ht="18" customHeight="1" thickTop="1" thickBot="1">
      <c r="A194" s="538">
        <v>91</v>
      </c>
      <c r="B194" s="540" t="s">
        <v>1176</v>
      </c>
      <c r="C194" s="542"/>
      <c r="D194" s="544" t="str">
        <f>IF(C194&gt;0,VLOOKUP(C194,女子登録情報!$A$1:$H$2000,3,0),"")</f>
        <v/>
      </c>
      <c r="E194" s="544" t="str">
        <f>IF(C194&gt;0,VLOOKUP(C194,女子登録情報!$A$1:$H$2000,4,0),"")</f>
        <v/>
      </c>
      <c r="F194" s="469" t="str">
        <f>IF(C194&gt;0,VLOOKUP(C194,女子登録情報!$A$1:$H$1688,7,0),"")</f>
        <v/>
      </c>
      <c r="G194" s="335" t="str">
        <f>IF(C194&gt;0,VLOOKUP(C194,女子登録情報!$A$1:$H$2000,8,0),"")</f>
        <v/>
      </c>
      <c r="H194" s="526" t="e">
        <f>IF(G195&gt;0,VLOOKUP(G195,女子登録情報!$M$2:$N$49,2,0),"")</f>
        <v>#N/A</v>
      </c>
      <c r="I194" s="526" t="str">
        <f t="shared" ref="I194" si="372">IF(C194&gt;0,TEXT(C194,"100000000"),"000000000")</f>
        <v>000000000</v>
      </c>
      <c r="J194" s="324" t="s">
        <v>24</v>
      </c>
      <c r="K194" s="323"/>
      <c r="L194" s="284" t="str">
        <f>IF(K194&gt;0,VLOOKUP(K194,女子登録情報!$J$66:$K$86,2,0),"")</f>
        <v/>
      </c>
      <c r="M194" s="324" t="s">
        <v>27</v>
      </c>
      <c r="N194" s="275"/>
      <c r="O194" s="59" t="str">
        <f t="shared" si="354"/>
        <v/>
      </c>
      <c r="P194" s="316" t="str">
        <f t="shared" si="258"/>
        <v/>
      </c>
      <c r="Q194" s="209"/>
      <c r="R194" s="528"/>
      <c r="S194" s="529"/>
      <c r="T194" s="530"/>
      <c r="U194" s="531"/>
      <c r="V194" s="533"/>
      <c r="W194" s="339"/>
      <c r="X194" s="84">
        <f t="shared" si="259"/>
        <v>0</v>
      </c>
      <c r="Z194" s="97">
        <f t="shared" si="260"/>
        <v>0</v>
      </c>
      <c r="AA194" s="523" t="str">
        <f>IF(C194="","",C194)</f>
        <v/>
      </c>
      <c r="AB194" s="84" t="str">
        <f t="shared" si="261"/>
        <v/>
      </c>
      <c r="AC194" s="84" t="str">
        <f t="shared" si="262"/>
        <v/>
      </c>
      <c r="AD194" s="84" t="str">
        <f t="shared" si="263"/>
        <v/>
      </c>
      <c r="AE194" s="84" t="str">
        <f t="shared" si="264"/>
        <v/>
      </c>
      <c r="AF194" s="100">
        <f t="shared" si="355"/>
        <v>0</v>
      </c>
      <c r="AG194" s="100" t="str">
        <f>IF(D194="","",D194)</f>
        <v/>
      </c>
      <c r="AH194" s="84" t="str">
        <f t="shared" si="265"/>
        <v/>
      </c>
      <c r="AI194" s="84" t="str">
        <f t="shared" si="266"/>
        <v/>
      </c>
      <c r="AJ194" s="104" t="str">
        <f t="shared" si="267"/>
        <v/>
      </c>
      <c r="AK194" s="93">
        <f t="shared" si="356"/>
        <v>0</v>
      </c>
      <c r="AL194" s="93">
        <f>IFERROR(IF(C194="",0,IF(COUNTIF($C$14:C194,C194)&gt;1,1,0)),"")</f>
        <v>0</v>
      </c>
      <c r="AN194" s="93">
        <f t="shared" si="268"/>
        <v>0</v>
      </c>
      <c r="AO194" s="93" t="str">
        <f t="shared" si="285"/>
        <v>00000</v>
      </c>
      <c r="AP194" s="109" t="str">
        <f t="shared" si="357"/>
        <v>0秒0</v>
      </c>
      <c r="AQ194" s="110">
        <f t="shared" si="269"/>
        <v>0</v>
      </c>
      <c r="AR194" s="110" t="str">
        <f t="shared" si="270"/>
        <v>0</v>
      </c>
      <c r="AS194" s="110" t="str">
        <f t="shared" si="271"/>
        <v>0</v>
      </c>
      <c r="AT194" s="110" t="str">
        <f t="shared" si="272"/>
        <v>0m</v>
      </c>
      <c r="AU194" s="110" t="str">
        <f t="shared" si="273"/>
        <v>点</v>
      </c>
      <c r="AV194" s="93">
        <f t="shared" si="274"/>
        <v>0</v>
      </c>
      <c r="AW194" s="83" t="str">
        <f t="shared" si="275"/>
        <v/>
      </c>
      <c r="AX194" s="93">
        <f t="shared" si="276"/>
        <v>0</v>
      </c>
      <c r="AY194" s="93">
        <f t="shared" si="358"/>
        <v>0</v>
      </c>
      <c r="AZ194" s="93">
        <f t="shared" si="359"/>
        <v>0</v>
      </c>
      <c r="BA194" s="503">
        <f>IF(U194="",0,COUNTA($U$14:U195))</f>
        <v>0</v>
      </c>
      <c r="BB194" s="503">
        <f>IF(V194="",0,COUNTA($V$14:V195))</f>
        <v>0</v>
      </c>
      <c r="BC194" s="519" t="e">
        <f>IF(OR($L194="20200",$L195="20200",#REF!="20200"),COUNTIF($L$14:L195,"20200"),0)</f>
        <v>#REF!</v>
      </c>
      <c r="BD194" s="557" t="e">
        <f>IF($BC194=0,0,INDEX($N194:$N195,MATCH("20200",$L194:$L195,0),1))</f>
        <v>#REF!</v>
      </c>
      <c r="BE194" s="84" t="str">
        <f t="shared" si="277"/>
        <v/>
      </c>
      <c r="BF194" s="84" t="str">
        <f t="shared" si="278"/>
        <v/>
      </c>
      <c r="BG194" s="84" t="str">
        <f t="shared" si="279"/>
        <v/>
      </c>
      <c r="BH194" s="124" t="str">
        <f>IF(K194="","",COUNTIF($BG$14:BG194,BG194))</f>
        <v/>
      </c>
      <c r="BI194" s="1" t="str">
        <f t="shared" si="360"/>
        <v/>
      </c>
      <c r="BJ194" s="523" t="str">
        <f>IF(D194="","",COUNTIF($AG$14:AG194,AG194))</f>
        <v/>
      </c>
      <c r="BK194" s="523">
        <f t="shared" ref="BK194" si="373">IF(BJ194=1,BJ194,0)</f>
        <v>0</v>
      </c>
      <c r="BL194" s="523" t="str">
        <f>IF(D194="","",$BP194)</f>
        <v/>
      </c>
      <c r="BM194" s="523" t="str">
        <f>IF(E194="","",$BP194)</f>
        <v/>
      </c>
      <c r="BN194" s="523" t="str">
        <f>IF(G194="","",$BP194)</f>
        <v/>
      </c>
      <c r="BO194" s="524" t="str">
        <f>IFERROR(IF(H194="","",BP194),"")</f>
        <v/>
      </c>
      <c r="BP194" s="523">
        <v>91</v>
      </c>
      <c r="BQ194" s="523">
        <f>IF(C194&gt;0,"",IF(COUNTIF(BL194:BO195,BP194)=4,"",1))</f>
        <v>1</v>
      </c>
      <c r="BT194" s="524" t="str">
        <f>IF(AG194="","",IF(AND(COUNTA(K194:K195)=0,COUNTA(U194:V195)=0),1,""))</f>
        <v/>
      </c>
      <c r="BU194" s="523">
        <f>IF(AND($AG194="",COUNTA(U194)&gt;0),1,0)</f>
        <v>0</v>
      </c>
      <c r="BV194" s="523">
        <f>IF(AND($AG194="",COUNTA(V194)&gt;0),1,0)</f>
        <v>0</v>
      </c>
      <c r="BW194" s="523" t="str">
        <f>D194&amp;"-"&amp;U194</f>
        <v>-</v>
      </c>
      <c r="BX194" s="523" t="str">
        <f>IF(U194="","",COUNTIF($BW$14:BW194,BW194))</f>
        <v/>
      </c>
      <c r="BY194" s="523" t="str">
        <f>D194&amp;"-"&amp;V194</f>
        <v>-</v>
      </c>
      <c r="BZ194" s="523" t="str">
        <f>IF(V194="","",COUNTIF($BY$14:BY194,BY194))</f>
        <v/>
      </c>
      <c r="CA194" s="84" t="str">
        <f>IFERROR(IF(VLOOKUP(K194,種目数エラー用!D:E,2,FALSE)=(VLOOKUP(K195,種目数エラー用!D:E,2,FALSE)),1,""),"")</f>
        <v/>
      </c>
    </row>
    <row r="195" spans="1:79" s="1" customFormat="1" ht="18" customHeight="1" thickBot="1">
      <c r="A195" s="547"/>
      <c r="B195" s="548"/>
      <c r="C195" s="549"/>
      <c r="D195" s="550"/>
      <c r="E195" s="550"/>
      <c r="F195" s="470"/>
      <c r="G195" s="336" t="str">
        <f>IF(C194&gt;0,VLOOKUP(C194,女子登録情報!$A$1:$H$2000,5,0),"")</f>
        <v/>
      </c>
      <c r="H195" s="527"/>
      <c r="I195" s="546"/>
      <c r="J195" s="336" t="s">
        <v>28</v>
      </c>
      <c r="K195" s="337"/>
      <c r="L195" s="284" t="str">
        <f>IF(K195&gt;0,VLOOKUP(K195,女子登録情報!$J$66:$K$86,2,0),"")</f>
        <v/>
      </c>
      <c r="M195" s="336" t="s">
        <v>29</v>
      </c>
      <c r="N195" s="285"/>
      <c r="O195" s="59" t="str">
        <f t="shared" si="354"/>
        <v/>
      </c>
      <c r="P195" s="317" t="str">
        <f t="shared" si="258"/>
        <v/>
      </c>
      <c r="Q195" s="209"/>
      <c r="R195" s="535"/>
      <c r="S195" s="536"/>
      <c r="T195" s="537"/>
      <c r="U195" s="532"/>
      <c r="V195" s="534"/>
      <c r="W195" s="339"/>
      <c r="X195" s="84">
        <f t="shared" si="259"/>
        <v>0</v>
      </c>
      <c r="Z195" s="97">
        <f t="shared" si="260"/>
        <v>0</v>
      </c>
      <c r="AA195" s="523"/>
      <c r="AB195" s="84" t="str">
        <f t="shared" si="261"/>
        <v/>
      </c>
      <c r="AC195" s="84" t="str">
        <f t="shared" si="262"/>
        <v/>
      </c>
      <c r="AD195" s="84" t="str">
        <f t="shared" si="263"/>
        <v/>
      </c>
      <c r="AE195" s="84" t="str">
        <f t="shared" si="264"/>
        <v/>
      </c>
      <c r="AF195" s="100">
        <f t="shared" si="355"/>
        <v>0</v>
      </c>
      <c r="AG195" s="100" t="str">
        <f t="shared" ref="AG195" si="374">AG194</f>
        <v/>
      </c>
      <c r="AH195" s="84" t="str">
        <f t="shared" si="265"/>
        <v/>
      </c>
      <c r="AI195" s="84" t="str">
        <f t="shared" si="266"/>
        <v/>
      </c>
      <c r="AJ195" s="104" t="str">
        <f t="shared" si="267"/>
        <v/>
      </c>
      <c r="AK195" s="93">
        <f t="shared" si="356"/>
        <v>0</v>
      </c>
      <c r="AL195" s="93">
        <f>IFERROR(IF(C195="",0,IF(COUNTIF($C$14:C195,C195)&gt;1,1,0)),"")</f>
        <v>0</v>
      </c>
      <c r="AN195" s="93">
        <f t="shared" si="268"/>
        <v>0</v>
      </c>
      <c r="AO195" s="93" t="str">
        <f t="shared" si="285"/>
        <v>00000</v>
      </c>
      <c r="AP195" s="109" t="str">
        <f t="shared" si="357"/>
        <v>0秒0</v>
      </c>
      <c r="AQ195" s="110">
        <f t="shared" si="269"/>
        <v>0</v>
      </c>
      <c r="AR195" s="110" t="str">
        <f t="shared" si="270"/>
        <v>0</v>
      </c>
      <c r="AS195" s="110" t="str">
        <f t="shared" si="271"/>
        <v>0</v>
      </c>
      <c r="AT195" s="110" t="str">
        <f t="shared" si="272"/>
        <v>0m</v>
      </c>
      <c r="AU195" s="110" t="str">
        <f t="shared" si="273"/>
        <v>点</v>
      </c>
      <c r="AV195" s="93">
        <f t="shared" si="274"/>
        <v>0</v>
      </c>
      <c r="AW195" s="83" t="str">
        <f t="shared" si="275"/>
        <v/>
      </c>
      <c r="AX195" s="93">
        <f t="shared" si="276"/>
        <v>0</v>
      </c>
      <c r="AY195" s="93">
        <f t="shared" si="358"/>
        <v>0</v>
      </c>
      <c r="AZ195" s="93">
        <f t="shared" si="359"/>
        <v>0</v>
      </c>
      <c r="BA195" s="504"/>
      <c r="BB195" s="504"/>
      <c r="BC195" s="520"/>
      <c r="BD195" s="558"/>
      <c r="BE195" s="84" t="str">
        <f t="shared" si="277"/>
        <v/>
      </c>
      <c r="BF195" s="84" t="str">
        <f t="shared" si="278"/>
        <v/>
      </c>
      <c r="BG195" s="84" t="str">
        <f t="shared" si="279"/>
        <v/>
      </c>
      <c r="BH195" s="124" t="str">
        <f>IF(K195="","",COUNTIF($BG$14:BG195,BG195))</f>
        <v/>
      </c>
      <c r="BI195" s="1" t="str">
        <f t="shared" si="360"/>
        <v/>
      </c>
      <c r="BJ195" s="523"/>
      <c r="BK195" s="523"/>
      <c r="BL195" s="523"/>
      <c r="BM195" s="523"/>
      <c r="BN195" s="523"/>
      <c r="BO195" s="525"/>
      <c r="BP195" s="523"/>
      <c r="BQ195" s="523"/>
      <c r="BT195" s="525"/>
      <c r="BU195" s="523"/>
      <c r="BV195" s="523"/>
      <c r="BW195" s="523"/>
      <c r="BX195" s="523"/>
      <c r="BY195" s="523"/>
      <c r="BZ195" s="523"/>
      <c r="CA195" s="84" t="str">
        <f>IFERROR(IF(VLOOKUP(K195,種目数エラー用!D:E,2,FALSE)=(VLOOKUP(K196,種目数エラー用!D:E,2,FALSE)),1,""),"")</f>
        <v/>
      </c>
    </row>
    <row r="196" spans="1:79" s="1" customFormat="1" ht="18" customHeight="1" thickTop="1" thickBot="1">
      <c r="A196" s="538">
        <v>92</v>
      </c>
      <c r="B196" s="540" t="s">
        <v>1176</v>
      </c>
      <c r="C196" s="542"/>
      <c r="D196" s="544" t="str">
        <f>IF(C196&gt;0,VLOOKUP(C196,女子登録情報!$A$1:$H$2000,3,0),"")</f>
        <v/>
      </c>
      <c r="E196" s="544" t="str">
        <f>IF(C196&gt;0,VLOOKUP(C196,女子登録情報!$A$1:$H$2000,4,0),"")</f>
        <v/>
      </c>
      <c r="F196" s="469" t="str">
        <f>IF(C196&gt;0,VLOOKUP(C196,女子登録情報!$A$1:$H$1688,7,0),"")</f>
        <v/>
      </c>
      <c r="G196" s="335" t="str">
        <f>IF(C196&gt;0,VLOOKUP(C196,女子登録情報!$A$1:$H$2000,8,0),"")</f>
        <v/>
      </c>
      <c r="H196" s="526" t="e">
        <f>IF(G197&gt;0,VLOOKUP(G197,女子登録情報!$M$2:$N$49,2,0),"")</f>
        <v>#N/A</v>
      </c>
      <c r="I196" s="526" t="str">
        <f t="shared" ref="I196" si="375">IF(C196&gt;0,TEXT(C196,"100000000"),"000000000")</f>
        <v>000000000</v>
      </c>
      <c r="J196" s="324" t="s">
        <v>24</v>
      </c>
      <c r="K196" s="323"/>
      <c r="L196" s="284" t="str">
        <f>IF(K196&gt;0,VLOOKUP(K196,女子登録情報!$J$66:$K$86,2,0),"")</f>
        <v/>
      </c>
      <c r="M196" s="324" t="s">
        <v>27</v>
      </c>
      <c r="N196" s="275"/>
      <c r="O196" s="59" t="str">
        <f t="shared" si="354"/>
        <v/>
      </c>
      <c r="P196" s="316" t="str">
        <f t="shared" si="258"/>
        <v/>
      </c>
      <c r="Q196" s="209"/>
      <c r="R196" s="528"/>
      <c r="S196" s="529"/>
      <c r="T196" s="530"/>
      <c r="U196" s="531"/>
      <c r="V196" s="533"/>
      <c r="W196" s="339"/>
      <c r="X196" s="84">
        <f t="shared" si="259"/>
        <v>0</v>
      </c>
      <c r="Z196" s="97">
        <f t="shared" si="260"/>
        <v>0</v>
      </c>
      <c r="AA196" s="523" t="str">
        <f>IF(C196="","",C196)</f>
        <v/>
      </c>
      <c r="AB196" s="84" t="str">
        <f t="shared" si="261"/>
        <v/>
      </c>
      <c r="AC196" s="84" t="str">
        <f t="shared" si="262"/>
        <v/>
      </c>
      <c r="AD196" s="84" t="str">
        <f t="shared" si="263"/>
        <v/>
      </c>
      <c r="AE196" s="84" t="str">
        <f t="shared" si="264"/>
        <v/>
      </c>
      <c r="AF196" s="100">
        <f t="shared" si="355"/>
        <v>0</v>
      </c>
      <c r="AG196" s="100" t="str">
        <f>IF(D196="","",D196)</f>
        <v/>
      </c>
      <c r="AH196" s="84" t="str">
        <f t="shared" si="265"/>
        <v/>
      </c>
      <c r="AI196" s="84" t="str">
        <f t="shared" si="266"/>
        <v/>
      </c>
      <c r="AJ196" s="104" t="str">
        <f t="shared" si="267"/>
        <v/>
      </c>
      <c r="AK196" s="93">
        <f t="shared" si="356"/>
        <v>0</v>
      </c>
      <c r="AL196" s="93">
        <f>IFERROR(IF(C196="",0,IF(COUNTIF($C$14:C196,C196)&gt;1,1,0)),"")</f>
        <v>0</v>
      </c>
      <c r="AN196" s="93">
        <f t="shared" si="268"/>
        <v>0</v>
      </c>
      <c r="AO196" s="93" t="str">
        <f t="shared" si="285"/>
        <v>00000</v>
      </c>
      <c r="AP196" s="109" t="str">
        <f t="shared" si="357"/>
        <v>0秒0</v>
      </c>
      <c r="AQ196" s="110">
        <f t="shared" si="269"/>
        <v>0</v>
      </c>
      <c r="AR196" s="110" t="str">
        <f t="shared" si="270"/>
        <v>0</v>
      </c>
      <c r="AS196" s="110" t="str">
        <f t="shared" si="271"/>
        <v>0</v>
      </c>
      <c r="AT196" s="110" t="str">
        <f t="shared" si="272"/>
        <v>0m</v>
      </c>
      <c r="AU196" s="110" t="str">
        <f t="shared" si="273"/>
        <v>点</v>
      </c>
      <c r="AV196" s="93">
        <f t="shared" si="274"/>
        <v>0</v>
      </c>
      <c r="AW196" s="83" t="str">
        <f t="shared" si="275"/>
        <v/>
      </c>
      <c r="AX196" s="93">
        <f t="shared" si="276"/>
        <v>0</v>
      </c>
      <c r="AY196" s="93">
        <f t="shared" si="358"/>
        <v>0</v>
      </c>
      <c r="AZ196" s="93">
        <f t="shared" si="359"/>
        <v>0</v>
      </c>
      <c r="BA196" s="503">
        <f>IF(U196="",0,COUNTA($U$14:U197))</f>
        <v>0</v>
      </c>
      <c r="BB196" s="503">
        <f>IF(V196="",0,COUNTA($V$14:V197))</f>
        <v>0</v>
      </c>
      <c r="BC196" s="519" t="e">
        <f>IF(OR($L196="20200",$L197="20200",#REF!="20200"),COUNTIF($L$14:L197,"20200"),0)</f>
        <v>#REF!</v>
      </c>
      <c r="BD196" s="557" t="e">
        <f>IF($BC196=0,0,INDEX($N196:$N197,MATCH("20200",$L196:$L197,0),1))</f>
        <v>#REF!</v>
      </c>
      <c r="BE196" s="84" t="str">
        <f t="shared" si="277"/>
        <v/>
      </c>
      <c r="BF196" s="84" t="str">
        <f t="shared" si="278"/>
        <v/>
      </c>
      <c r="BG196" s="84" t="str">
        <f t="shared" si="279"/>
        <v/>
      </c>
      <c r="BH196" s="124" t="str">
        <f>IF(K196="","",COUNTIF($BG$14:BG196,BG196))</f>
        <v/>
      </c>
      <c r="BI196" s="1" t="str">
        <f t="shared" si="360"/>
        <v/>
      </c>
      <c r="BJ196" s="523" t="str">
        <f>IF(D196="","",COUNTIF($AG$14:AG196,AG196))</f>
        <v/>
      </c>
      <c r="BK196" s="523">
        <f t="shared" ref="BK196" si="376">IF(BJ196=1,BJ196,0)</f>
        <v>0</v>
      </c>
      <c r="BL196" s="523" t="str">
        <f>IF(D196="","",$BP196)</f>
        <v/>
      </c>
      <c r="BM196" s="523" t="str">
        <f>IF(E196="","",$BP196)</f>
        <v/>
      </c>
      <c r="BN196" s="523" t="str">
        <f>IF(G196="","",$BP196)</f>
        <v/>
      </c>
      <c r="BO196" s="524" t="str">
        <f>IFERROR(IF(H196="","",BP196),"")</f>
        <v/>
      </c>
      <c r="BP196" s="523">
        <v>92</v>
      </c>
      <c r="BQ196" s="523">
        <f>IF(C196&gt;0,"",IF(COUNTIF(BL196:BO197,BP196)=4,"",1))</f>
        <v>1</v>
      </c>
      <c r="BT196" s="524" t="str">
        <f>IF(AG196="","",IF(AND(COUNTA(K196:K197)=0,COUNTA(U196:V197)=0),1,""))</f>
        <v/>
      </c>
      <c r="BU196" s="523">
        <f>IF(AND($AG196="",COUNTA(U196)&gt;0),1,0)</f>
        <v>0</v>
      </c>
      <c r="BV196" s="523">
        <f>IF(AND($AG196="",COUNTA(V196)&gt;0),1,0)</f>
        <v>0</v>
      </c>
      <c r="BW196" s="523" t="str">
        <f>D196&amp;"-"&amp;U196</f>
        <v>-</v>
      </c>
      <c r="BX196" s="523" t="str">
        <f>IF(U196="","",COUNTIF($BW$14:BW196,BW196))</f>
        <v/>
      </c>
      <c r="BY196" s="523" t="str">
        <f>D196&amp;"-"&amp;V196</f>
        <v>-</v>
      </c>
      <c r="BZ196" s="523" t="str">
        <f>IF(V196="","",COUNTIF($BY$14:BY196,BY196))</f>
        <v/>
      </c>
      <c r="CA196" s="84" t="str">
        <f>IFERROR(IF(VLOOKUP(K196,種目数エラー用!D:E,2,FALSE)=(VLOOKUP(K197,種目数エラー用!D:E,2,FALSE)),1,""),"")</f>
        <v/>
      </c>
    </row>
    <row r="197" spans="1:79" s="1" customFormat="1" ht="18" customHeight="1" thickBot="1">
      <c r="A197" s="547"/>
      <c r="B197" s="548"/>
      <c r="C197" s="549"/>
      <c r="D197" s="550"/>
      <c r="E197" s="550"/>
      <c r="F197" s="470"/>
      <c r="G197" s="336" t="str">
        <f>IF(C196&gt;0,VLOOKUP(C196,女子登録情報!$A$1:$H$2000,5,0),"")</f>
        <v/>
      </c>
      <c r="H197" s="527"/>
      <c r="I197" s="546"/>
      <c r="J197" s="336" t="s">
        <v>28</v>
      </c>
      <c r="K197" s="337"/>
      <c r="L197" s="284" t="str">
        <f>IF(K197&gt;0,VLOOKUP(K197,女子登録情報!$J$66:$K$86,2,0),"")</f>
        <v/>
      </c>
      <c r="M197" s="336" t="s">
        <v>29</v>
      </c>
      <c r="N197" s="285"/>
      <c r="O197" s="59" t="str">
        <f t="shared" si="354"/>
        <v/>
      </c>
      <c r="P197" s="317" t="str">
        <f t="shared" si="258"/>
        <v/>
      </c>
      <c r="Q197" s="209"/>
      <c r="R197" s="535"/>
      <c r="S197" s="536"/>
      <c r="T197" s="537"/>
      <c r="U197" s="532"/>
      <c r="V197" s="534"/>
      <c r="W197" s="339"/>
      <c r="X197" s="84">
        <f t="shared" si="259"/>
        <v>0</v>
      </c>
      <c r="Z197" s="97">
        <f t="shared" si="260"/>
        <v>0</v>
      </c>
      <c r="AA197" s="523"/>
      <c r="AB197" s="84" t="str">
        <f t="shared" si="261"/>
        <v/>
      </c>
      <c r="AC197" s="84" t="str">
        <f t="shared" si="262"/>
        <v/>
      </c>
      <c r="AD197" s="84" t="str">
        <f t="shared" si="263"/>
        <v/>
      </c>
      <c r="AE197" s="84" t="str">
        <f t="shared" si="264"/>
        <v/>
      </c>
      <c r="AF197" s="100">
        <f t="shared" si="355"/>
        <v>0</v>
      </c>
      <c r="AG197" s="100" t="str">
        <f t="shared" ref="AG197" si="377">AG196</f>
        <v/>
      </c>
      <c r="AH197" s="84" t="str">
        <f t="shared" si="265"/>
        <v/>
      </c>
      <c r="AI197" s="84" t="str">
        <f t="shared" si="266"/>
        <v/>
      </c>
      <c r="AJ197" s="104" t="str">
        <f t="shared" si="267"/>
        <v/>
      </c>
      <c r="AK197" s="93">
        <f t="shared" si="356"/>
        <v>0</v>
      </c>
      <c r="AL197" s="93">
        <f>IFERROR(IF(C197="",0,IF(COUNTIF($C$14:C197,C197)&gt;1,1,0)),"")</f>
        <v>0</v>
      </c>
      <c r="AN197" s="93">
        <f t="shared" si="268"/>
        <v>0</v>
      </c>
      <c r="AO197" s="93" t="str">
        <f t="shared" si="285"/>
        <v>00000</v>
      </c>
      <c r="AP197" s="109" t="str">
        <f t="shared" si="357"/>
        <v>0秒0</v>
      </c>
      <c r="AQ197" s="110">
        <f t="shared" si="269"/>
        <v>0</v>
      </c>
      <c r="AR197" s="110" t="str">
        <f t="shared" si="270"/>
        <v>0</v>
      </c>
      <c r="AS197" s="110" t="str">
        <f t="shared" si="271"/>
        <v>0</v>
      </c>
      <c r="AT197" s="110" t="str">
        <f t="shared" si="272"/>
        <v>0m</v>
      </c>
      <c r="AU197" s="110" t="str">
        <f t="shared" si="273"/>
        <v>点</v>
      </c>
      <c r="AV197" s="93">
        <f t="shared" si="274"/>
        <v>0</v>
      </c>
      <c r="AW197" s="83" t="str">
        <f t="shared" si="275"/>
        <v/>
      </c>
      <c r="AX197" s="93">
        <f t="shared" si="276"/>
        <v>0</v>
      </c>
      <c r="AY197" s="93">
        <f t="shared" si="358"/>
        <v>0</v>
      </c>
      <c r="AZ197" s="93">
        <f t="shared" si="359"/>
        <v>0</v>
      </c>
      <c r="BA197" s="504"/>
      <c r="BB197" s="504"/>
      <c r="BC197" s="520"/>
      <c r="BD197" s="558"/>
      <c r="BE197" s="84" t="str">
        <f t="shared" si="277"/>
        <v/>
      </c>
      <c r="BF197" s="84" t="str">
        <f t="shared" si="278"/>
        <v/>
      </c>
      <c r="BG197" s="84" t="str">
        <f t="shared" si="279"/>
        <v/>
      </c>
      <c r="BH197" s="124" t="str">
        <f>IF(K197="","",COUNTIF($BG$14:BG197,BG197))</f>
        <v/>
      </c>
      <c r="BI197" s="1" t="str">
        <f t="shared" si="360"/>
        <v/>
      </c>
      <c r="BJ197" s="523"/>
      <c r="BK197" s="523"/>
      <c r="BL197" s="523"/>
      <c r="BM197" s="523"/>
      <c r="BN197" s="523"/>
      <c r="BO197" s="525"/>
      <c r="BP197" s="523"/>
      <c r="BQ197" s="523"/>
      <c r="BT197" s="525"/>
      <c r="BU197" s="523"/>
      <c r="BV197" s="523"/>
      <c r="BW197" s="523"/>
      <c r="BX197" s="523"/>
      <c r="BY197" s="523"/>
      <c r="BZ197" s="523"/>
      <c r="CA197" s="84" t="str">
        <f>IFERROR(IF(VLOOKUP(K197,種目数エラー用!D:E,2,FALSE)=(VLOOKUP(K198,種目数エラー用!D:E,2,FALSE)),1,""),"")</f>
        <v/>
      </c>
    </row>
    <row r="198" spans="1:79" s="1" customFormat="1" ht="18" customHeight="1" thickTop="1" thickBot="1">
      <c r="A198" s="538">
        <v>93</v>
      </c>
      <c r="B198" s="540" t="s">
        <v>1176</v>
      </c>
      <c r="C198" s="542"/>
      <c r="D198" s="544" t="str">
        <f>IF(C198&gt;0,VLOOKUP(C198,女子登録情報!$A$1:$H$2000,3,0),"")</f>
        <v/>
      </c>
      <c r="E198" s="544" t="str">
        <f>IF(C198&gt;0,VLOOKUP(C198,女子登録情報!$A$1:$H$2000,4,0),"")</f>
        <v/>
      </c>
      <c r="F198" s="469" t="str">
        <f>IF(C198&gt;0,VLOOKUP(C198,女子登録情報!$A$1:$H$1688,7,0),"")</f>
        <v/>
      </c>
      <c r="G198" s="335" t="str">
        <f>IF(C198&gt;0,VLOOKUP(C198,女子登録情報!$A$1:$H$2000,8,0),"")</f>
        <v/>
      </c>
      <c r="H198" s="526" t="e">
        <f>IF(G199&gt;0,VLOOKUP(G199,女子登録情報!$M$2:$N$49,2,0),"")</f>
        <v>#N/A</v>
      </c>
      <c r="I198" s="526" t="str">
        <f t="shared" ref="I198" si="378">IF(C198&gt;0,TEXT(C198,"100000000"),"000000000")</f>
        <v>000000000</v>
      </c>
      <c r="J198" s="324" t="s">
        <v>24</v>
      </c>
      <c r="K198" s="323"/>
      <c r="L198" s="284" t="str">
        <f>IF(K198&gt;0,VLOOKUP(K198,女子登録情報!$J$66:$K$86,2,0),"")</f>
        <v/>
      </c>
      <c r="M198" s="324" t="s">
        <v>27</v>
      </c>
      <c r="N198" s="275"/>
      <c r="O198" s="59" t="str">
        <f t="shared" si="354"/>
        <v/>
      </c>
      <c r="P198" s="316" t="str">
        <f t="shared" si="258"/>
        <v/>
      </c>
      <c r="Q198" s="209"/>
      <c r="R198" s="528"/>
      <c r="S198" s="529"/>
      <c r="T198" s="530"/>
      <c r="U198" s="531"/>
      <c r="V198" s="533"/>
      <c r="W198" s="339"/>
      <c r="X198" s="84">
        <f t="shared" si="259"/>
        <v>0</v>
      </c>
      <c r="Z198" s="97">
        <f t="shared" si="260"/>
        <v>0</v>
      </c>
      <c r="AA198" s="523" t="str">
        <f>IF(C198="","",C198)</f>
        <v/>
      </c>
      <c r="AB198" s="84" t="str">
        <f t="shared" si="261"/>
        <v/>
      </c>
      <c r="AC198" s="84" t="str">
        <f t="shared" si="262"/>
        <v/>
      </c>
      <c r="AD198" s="84" t="str">
        <f t="shared" si="263"/>
        <v/>
      </c>
      <c r="AE198" s="84" t="str">
        <f t="shared" si="264"/>
        <v/>
      </c>
      <c r="AF198" s="100">
        <f t="shared" si="355"/>
        <v>0</v>
      </c>
      <c r="AG198" s="100" t="str">
        <f>IF(D198="","",D198)</f>
        <v/>
      </c>
      <c r="AH198" s="84" t="str">
        <f t="shared" si="265"/>
        <v/>
      </c>
      <c r="AI198" s="84" t="str">
        <f t="shared" si="266"/>
        <v/>
      </c>
      <c r="AJ198" s="104" t="str">
        <f t="shared" si="267"/>
        <v/>
      </c>
      <c r="AK198" s="93">
        <f t="shared" si="356"/>
        <v>0</v>
      </c>
      <c r="AL198" s="93">
        <f>IFERROR(IF(C198="",0,IF(COUNTIF($C$14:C198,C198)&gt;1,1,0)),"")</f>
        <v>0</v>
      </c>
      <c r="AN198" s="93">
        <f t="shared" si="268"/>
        <v>0</v>
      </c>
      <c r="AO198" s="93" t="str">
        <f t="shared" si="285"/>
        <v>00000</v>
      </c>
      <c r="AP198" s="109" t="str">
        <f t="shared" si="357"/>
        <v>0秒0</v>
      </c>
      <c r="AQ198" s="110">
        <f t="shared" si="269"/>
        <v>0</v>
      </c>
      <c r="AR198" s="110" t="str">
        <f t="shared" si="270"/>
        <v>0</v>
      </c>
      <c r="AS198" s="110" t="str">
        <f t="shared" si="271"/>
        <v>0</v>
      </c>
      <c r="AT198" s="110" t="str">
        <f t="shared" si="272"/>
        <v>0m</v>
      </c>
      <c r="AU198" s="110" t="str">
        <f t="shared" si="273"/>
        <v>点</v>
      </c>
      <c r="AV198" s="93">
        <f t="shared" si="274"/>
        <v>0</v>
      </c>
      <c r="AW198" s="83" t="str">
        <f t="shared" si="275"/>
        <v/>
      </c>
      <c r="AX198" s="93">
        <f t="shared" si="276"/>
        <v>0</v>
      </c>
      <c r="AY198" s="93">
        <f t="shared" si="358"/>
        <v>0</v>
      </c>
      <c r="AZ198" s="93">
        <f t="shared" si="359"/>
        <v>0</v>
      </c>
      <c r="BA198" s="503">
        <f>IF(U198="",0,COUNTA($U$14:U199))</f>
        <v>0</v>
      </c>
      <c r="BB198" s="503">
        <f>IF(V198="",0,COUNTA($V$14:V199))</f>
        <v>0</v>
      </c>
      <c r="BC198" s="519" t="e">
        <f>IF(OR($L198="20200",$L199="20200",#REF!="20200"),COUNTIF($L$14:L199,"20200"),0)</f>
        <v>#REF!</v>
      </c>
      <c r="BD198" s="557" t="e">
        <f>IF($BC198=0,0,INDEX($N198:$N199,MATCH("20200",$L198:$L199,0),1))</f>
        <v>#REF!</v>
      </c>
      <c r="BE198" s="84" t="str">
        <f t="shared" si="277"/>
        <v/>
      </c>
      <c r="BF198" s="84" t="str">
        <f t="shared" si="278"/>
        <v/>
      </c>
      <c r="BG198" s="84" t="str">
        <f t="shared" si="279"/>
        <v/>
      </c>
      <c r="BH198" s="124" t="str">
        <f>IF(K198="","",COUNTIF($BG$14:BG198,BG198))</f>
        <v/>
      </c>
      <c r="BI198" s="1" t="str">
        <f t="shared" si="360"/>
        <v/>
      </c>
      <c r="BJ198" s="523" t="str">
        <f>IF(D198="","",COUNTIF($AG$14:AG198,AG198))</f>
        <v/>
      </c>
      <c r="BK198" s="523">
        <f t="shared" ref="BK198" si="379">IF(BJ198=1,BJ198,0)</f>
        <v>0</v>
      </c>
      <c r="BL198" s="523" t="str">
        <f>IF(D198="","",$BP198)</f>
        <v/>
      </c>
      <c r="BM198" s="523" t="str">
        <f>IF(E198="","",$BP198)</f>
        <v/>
      </c>
      <c r="BN198" s="523" t="str">
        <f>IF(G198="","",$BP198)</f>
        <v/>
      </c>
      <c r="BO198" s="524" t="str">
        <f>IFERROR(IF(H198="","",BP198),"")</f>
        <v/>
      </c>
      <c r="BP198" s="523">
        <v>93</v>
      </c>
      <c r="BQ198" s="523">
        <f>IF(C198&gt;0,"",IF(COUNTIF(BL198:BO199,BP198)=4,"",1))</f>
        <v>1</v>
      </c>
      <c r="BT198" s="524" t="str">
        <f>IF(AG198="","",IF(AND(COUNTA(K198:K199)=0,COUNTA(U198:V199)=0),1,""))</f>
        <v/>
      </c>
      <c r="BU198" s="523">
        <f>IF(AND($AG198="",COUNTA(U198)&gt;0),1,0)</f>
        <v>0</v>
      </c>
      <c r="BV198" s="523">
        <f>IF(AND($AG198="",COUNTA(V198)&gt;0),1,0)</f>
        <v>0</v>
      </c>
      <c r="BW198" s="523" t="str">
        <f>D198&amp;"-"&amp;U198</f>
        <v>-</v>
      </c>
      <c r="BX198" s="523" t="str">
        <f>IF(U198="","",COUNTIF($BW$14:BW198,BW198))</f>
        <v/>
      </c>
      <c r="BY198" s="523" t="str">
        <f>D198&amp;"-"&amp;V198</f>
        <v>-</v>
      </c>
      <c r="BZ198" s="523" t="str">
        <f>IF(V198="","",COUNTIF($BY$14:BY198,BY198))</f>
        <v/>
      </c>
      <c r="CA198" s="84" t="str">
        <f>IFERROR(IF(VLOOKUP(K198,種目数エラー用!D:E,2,FALSE)=(VLOOKUP(K199,種目数エラー用!D:E,2,FALSE)),1,""),"")</f>
        <v/>
      </c>
    </row>
    <row r="199" spans="1:79" s="1" customFormat="1" ht="18" customHeight="1" thickBot="1">
      <c r="A199" s="547"/>
      <c r="B199" s="548"/>
      <c r="C199" s="549"/>
      <c r="D199" s="550"/>
      <c r="E199" s="550"/>
      <c r="F199" s="470"/>
      <c r="G199" s="336" t="str">
        <f>IF(C198&gt;0,VLOOKUP(C198,女子登録情報!$A$1:$H$2000,5,0),"")</f>
        <v/>
      </c>
      <c r="H199" s="527"/>
      <c r="I199" s="546"/>
      <c r="J199" s="336" t="s">
        <v>28</v>
      </c>
      <c r="K199" s="337"/>
      <c r="L199" s="284" t="str">
        <f>IF(K199&gt;0,VLOOKUP(K199,女子登録情報!$J$66:$K$86,2,0),"")</f>
        <v/>
      </c>
      <c r="M199" s="336" t="s">
        <v>29</v>
      </c>
      <c r="N199" s="285"/>
      <c r="O199" s="59" t="str">
        <f t="shared" si="354"/>
        <v/>
      </c>
      <c r="P199" s="317" t="str">
        <f t="shared" si="258"/>
        <v/>
      </c>
      <c r="Q199" s="209"/>
      <c r="R199" s="535"/>
      <c r="S199" s="536"/>
      <c r="T199" s="537"/>
      <c r="U199" s="532"/>
      <c r="V199" s="534"/>
      <c r="W199" s="339"/>
      <c r="X199" s="84">
        <f t="shared" si="259"/>
        <v>0</v>
      </c>
      <c r="Z199" s="97">
        <f t="shared" si="260"/>
        <v>0</v>
      </c>
      <c r="AA199" s="523"/>
      <c r="AB199" s="84" t="str">
        <f t="shared" si="261"/>
        <v/>
      </c>
      <c r="AC199" s="84" t="str">
        <f t="shared" si="262"/>
        <v/>
      </c>
      <c r="AD199" s="84" t="str">
        <f t="shared" si="263"/>
        <v/>
      </c>
      <c r="AE199" s="84" t="str">
        <f t="shared" si="264"/>
        <v/>
      </c>
      <c r="AF199" s="100">
        <f t="shared" si="355"/>
        <v>0</v>
      </c>
      <c r="AG199" s="100" t="str">
        <f t="shared" ref="AG199" si="380">AG198</f>
        <v/>
      </c>
      <c r="AH199" s="84" t="str">
        <f t="shared" si="265"/>
        <v/>
      </c>
      <c r="AI199" s="84" t="str">
        <f t="shared" si="266"/>
        <v/>
      </c>
      <c r="AJ199" s="104" t="str">
        <f t="shared" si="267"/>
        <v/>
      </c>
      <c r="AK199" s="93">
        <f t="shared" si="356"/>
        <v>0</v>
      </c>
      <c r="AL199" s="93">
        <f>IFERROR(IF(C199="",0,IF(COUNTIF($C$14:C199,C199)&gt;1,1,0)),"")</f>
        <v>0</v>
      </c>
      <c r="AN199" s="93">
        <f t="shared" si="268"/>
        <v>0</v>
      </c>
      <c r="AO199" s="93" t="str">
        <f t="shared" si="285"/>
        <v>00000</v>
      </c>
      <c r="AP199" s="109" t="str">
        <f t="shared" si="357"/>
        <v>0秒0</v>
      </c>
      <c r="AQ199" s="110">
        <f t="shared" si="269"/>
        <v>0</v>
      </c>
      <c r="AR199" s="110" t="str">
        <f t="shared" si="270"/>
        <v>0</v>
      </c>
      <c r="AS199" s="110" t="str">
        <f t="shared" si="271"/>
        <v>0</v>
      </c>
      <c r="AT199" s="110" t="str">
        <f t="shared" si="272"/>
        <v>0m</v>
      </c>
      <c r="AU199" s="110" t="str">
        <f t="shared" si="273"/>
        <v>点</v>
      </c>
      <c r="AV199" s="93">
        <f t="shared" si="274"/>
        <v>0</v>
      </c>
      <c r="AW199" s="83" t="str">
        <f t="shared" si="275"/>
        <v/>
      </c>
      <c r="AX199" s="93">
        <f t="shared" si="276"/>
        <v>0</v>
      </c>
      <c r="AY199" s="93">
        <f t="shared" si="358"/>
        <v>0</v>
      </c>
      <c r="AZ199" s="93">
        <f t="shared" si="359"/>
        <v>0</v>
      </c>
      <c r="BA199" s="504"/>
      <c r="BB199" s="504"/>
      <c r="BC199" s="520"/>
      <c r="BD199" s="558"/>
      <c r="BE199" s="84" t="str">
        <f t="shared" si="277"/>
        <v/>
      </c>
      <c r="BF199" s="84" t="str">
        <f t="shared" si="278"/>
        <v/>
      </c>
      <c r="BG199" s="84" t="str">
        <f t="shared" si="279"/>
        <v/>
      </c>
      <c r="BH199" s="124" t="str">
        <f>IF(K199="","",COUNTIF($BG$14:BG199,BG199))</f>
        <v/>
      </c>
      <c r="BI199" s="1" t="str">
        <f t="shared" si="360"/>
        <v/>
      </c>
      <c r="BJ199" s="523"/>
      <c r="BK199" s="523"/>
      <c r="BL199" s="523"/>
      <c r="BM199" s="523"/>
      <c r="BN199" s="523"/>
      <c r="BO199" s="525"/>
      <c r="BP199" s="523"/>
      <c r="BQ199" s="523"/>
      <c r="BT199" s="525"/>
      <c r="BU199" s="523"/>
      <c r="BV199" s="523"/>
      <c r="BW199" s="523"/>
      <c r="BX199" s="523"/>
      <c r="BY199" s="523"/>
      <c r="BZ199" s="523"/>
      <c r="CA199" s="84" t="str">
        <f>IFERROR(IF(VLOOKUP(K199,種目数エラー用!D:E,2,FALSE)=(VLOOKUP(K200,種目数エラー用!D:E,2,FALSE)),1,""),"")</f>
        <v/>
      </c>
    </row>
    <row r="200" spans="1:79" s="1" customFormat="1" ht="18" customHeight="1" thickTop="1" thickBot="1">
      <c r="A200" s="538">
        <v>94</v>
      </c>
      <c r="B200" s="540" t="s">
        <v>1176</v>
      </c>
      <c r="C200" s="542"/>
      <c r="D200" s="544" t="str">
        <f>IF(C200&gt;0,VLOOKUP(C200,女子登録情報!$A$1:$H$2000,3,0),"")</f>
        <v/>
      </c>
      <c r="E200" s="544" t="str">
        <f>IF(C200&gt;0,VLOOKUP(C200,女子登録情報!$A$1:$H$2000,4,0),"")</f>
        <v/>
      </c>
      <c r="F200" s="469" t="str">
        <f>IF(C200&gt;0,VLOOKUP(C200,女子登録情報!$A$1:$H$1688,7,0),"")</f>
        <v/>
      </c>
      <c r="G200" s="335" t="str">
        <f>IF(C200&gt;0,VLOOKUP(C200,女子登録情報!$A$1:$H$2000,8,0),"")</f>
        <v/>
      </c>
      <c r="H200" s="526" t="e">
        <f>IF(G201&gt;0,VLOOKUP(G201,女子登録情報!$M$2:$N$49,2,0),"")</f>
        <v>#N/A</v>
      </c>
      <c r="I200" s="526" t="str">
        <f t="shared" ref="I200" si="381">IF(C200&gt;0,TEXT(C200,"100000000"),"000000000")</f>
        <v>000000000</v>
      </c>
      <c r="J200" s="324" t="s">
        <v>24</v>
      </c>
      <c r="K200" s="323"/>
      <c r="L200" s="284" t="str">
        <f>IF(K200&gt;0,VLOOKUP(K200,女子登録情報!$J$66:$K$86,2,0),"")</f>
        <v/>
      </c>
      <c r="M200" s="324" t="s">
        <v>27</v>
      </c>
      <c r="N200" s="275"/>
      <c r="O200" s="59" t="str">
        <f t="shared" si="354"/>
        <v/>
      </c>
      <c r="P200" s="316" t="str">
        <f t="shared" si="258"/>
        <v/>
      </c>
      <c r="Q200" s="209"/>
      <c r="R200" s="528"/>
      <c r="S200" s="529"/>
      <c r="T200" s="530"/>
      <c r="U200" s="531"/>
      <c r="V200" s="533"/>
      <c r="W200" s="339"/>
      <c r="X200" s="84">
        <f t="shared" si="259"/>
        <v>0</v>
      </c>
      <c r="Z200" s="97">
        <f t="shared" si="260"/>
        <v>0</v>
      </c>
      <c r="AA200" s="523" t="str">
        <f>IF(C200="","",C200)</f>
        <v/>
      </c>
      <c r="AB200" s="84" t="str">
        <f t="shared" si="261"/>
        <v/>
      </c>
      <c r="AC200" s="84" t="str">
        <f t="shared" si="262"/>
        <v/>
      </c>
      <c r="AD200" s="84" t="str">
        <f t="shared" si="263"/>
        <v/>
      </c>
      <c r="AE200" s="84" t="str">
        <f t="shared" si="264"/>
        <v/>
      </c>
      <c r="AF200" s="100">
        <f t="shared" si="355"/>
        <v>0</v>
      </c>
      <c r="AG200" s="100" t="str">
        <f>IF(D200="","",D200)</f>
        <v/>
      </c>
      <c r="AH200" s="84" t="str">
        <f t="shared" si="265"/>
        <v/>
      </c>
      <c r="AI200" s="84" t="str">
        <f t="shared" si="266"/>
        <v/>
      </c>
      <c r="AJ200" s="104" t="str">
        <f t="shared" si="267"/>
        <v/>
      </c>
      <c r="AK200" s="93">
        <f t="shared" si="356"/>
        <v>0</v>
      </c>
      <c r="AL200" s="93">
        <f>IFERROR(IF(C200="",0,IF(COUNTIF($C$14:C200,C200)&gt;1,1,0)),"")</f>
        <v>0</v>
      </c>
      <c r="AN200" s="93">
        <f t="shared" si="268"/>
        <v>0</v>
      </c>
      <c r="AO200" s="93" t="str">
        <f t="shared" si="285"/>
        <v>00000</v>
      </c>
      <c r="AP200" s="109" t="str">
        <f t="shared" si="357"/>
        <v>0秒0</v>
      </c>
      <c r="AQ200" s="110">
        <f t="shared" si="269"/>
        <v>0</v>
      </c>
      <c r="AR200" s="110" t="str">
        <f t="shared" si="270"/>
        <v>0</v>
      </c>
      <c r="AS200" s="110" t="str">
        <f t="shared" si="271"/>
        <v>0</v>
      </c>
      <c r="AT200" s="110" t="str">
        <f t="shared" si="272"/>
        <v>0m</v>
      </c>
      <c r="AU200" s="110" t="str">
        <f t="shared" si="273"/>
        <v>点</v>
      </c>
      <c r="AV200" s="93">
        <f t="shared" si="274"/>
        <v>0</v>
      </c>
      <c r="AW200" s="83" t="str">
        <f t="shared" si="275"/>
        <v/>
      </c>
      <c r="AX200" s="93">
        <f t="shared" si="276"/>
        <v>0</v>
      </c>
      <c r="AY200" s="93">
        <f t="shared" si="358"/>
        <v>0</v>
      </c>
      <c r="AZ200" s="93">
        <f t="shared" si="359"/>
        <v>0</v>
      </c>
      <c r="BA200" s="503">
        <f>IF(U200="",0,COUNTA($U$14:U201))</f>
        <v>0</v>
      </c>
      <c r="BB200" s="503">
        <f>IF(V200="",0,COUNTA($V$14:V201))</f>
        <v>0</v>
      </c>
      <c r="BC200" s="519" t="e">
        <f>IF(OR($L200="20200",$L201="20200",#REF!="20200"),COUNTIF($L$14:L201,"20200"),0)</f>
        <v>#REF!</v>
      </c>
      <c r="BD200" s="557" t="e">
        <f>IF($BC200=0,0,INDEX($N200:$N201,MATCH("20200",$L200:$L201,0),1))</f>
        <v>#REF!</v>
      </c>
      <c r="BE200" s="84" t="str">
        <f t="shared" si="277"/>
        <v/>
      </c>
      <c r="BF200" s="84" t="str">
        <f t="shared" si="278"/>
        <v/>
      </c>
      <c r="BG200" s="84" t="str">
        <f t="shared" si="279"/>
        <v/>
      </c>
      <c r="BH200" s="124" t="str">
        <f>IF(K200="","",COUNTIF($BG$14:BG200,BG200))</f>
        <v/>
      </c>
      <c r="BI200" s="1" t="str">
        <f t="shared" si="360"/>
        <v/>
      </c>
      <c r="BJ200" s="523" t="str">
        <f>IF(D200="","",COUNTIF($AG$14:AG200,AG200))</f>
        <v/>
      </c>
      <c r="BK200" s="523">
        <f t="shared" ref="BK200" si="382">IF(BJ200=1,BJ200,0)</f>
        <v>0</v>
      </c>
      <c r="BL200" s="523" t="str">
        <f>IF(D200="","",$BP200)</f>
        <v/>
      </c>
      <c r="BM200" s="523" t="str">
        <f>IF(E200="","",$BP200)</f>
        <v/>
      </c>
      <c r="BN200" s="523" t="str">
        <f>IF(G200="","",$BP200)</f>
        <v/>
      </c>
      <c r="BO200" s="524" t="str">
        <f>IFERROR(IF(H200="","",BP200),"")</f>
        <v/>
      </c>
      <c r="BP200" s="523">
        <v>94</v>
      </c>
      <c r="BQ200" s="523">
        <f>IF(C200&gt;0,"",IF(COUNTIF(BL200:BO201,BP200)=4,"",1))</f>
        <v>1</v>
      </c>
      <c r="BT200" s="524" t="str">
        <f>IF(AG200="","",IF(AND(COUNTA(K200:K201)=0,COUNTA(U200:V201)=0),1,""))</f>
        <v/>
      </c>
      <c r="BU200" s="523">
        <f>IF(AND($AG200="",COUNTA(U200)&gt;0),1,0)</f>
        <v>0</v>
      </c>
      <c r="BV200" s="523">
        <f>IF(AND($AG200="",COUNTA(V200)&gt;0),1,0)</f>
        <v>0</v>
      </c>
      <c r="BW200" s="523" t="str">
        <f>D200&amp;"-"&amp;U200</f>
        <v>-</v>
      </c>
      <c r="BX200" s="523" t="str">
        <f>IF(U200="","",COUNTIF($BW$14:BW200,BW200))</f>
        <v/>
      </c>
      <c r="BY200" s="523" t="str">
        <f>D200&amp;"-"&amp;V200</f>
        <v>-</v>
      </c>
      <c r="BZ200" s="523" t="str">
        <f>IF(V200="","",COUNTIF($BY$14:BY200,BY200))</f>
        <v/>
      </c>
      <c r="CA200" s="84" t="str">
        <f>IFERROR(IF(VLOOKUP(K200,種目数エラー用!D:E,2,FALSE)=(VLOOKUP(K201,種目数エラー用!D:E,2,FALSE)),1,""),"")</f>
        <v/>
      </c>
    </row>
    <row r="201" spans="1:79" s="1" customFormat="1" ht="18" customHeight="1" thickBot="1">
      <c r="A201" s="547"/>
      <c r="B201" s="548"/>
      <c r="C201" s="549"/>
      <c r="D201" s="550"/>
      <c r="E201" s="550"/>
      <c r="F201" s="470"/>
      <c r="G201" s="336" t="str">
        <f>IF(C200&gt;0,VLOOKUP(C200,女子登録情報!$A$1:$H$2000,5,0),"")</f>
        <v/>
      </c>
      <c r="H201" s="527"/>
      <c r="I201" s="546"/>
      <c r="J201" s="336" t="s">
        <v>28</v>
      </c>
      <c r="K201" s="337"/>
      <c r="L201" s="284" t="str">
        <f>IF(K201&gt;0,VLOOKUP(K201,女子登録情報!$J$66:$K$86,2,0),"")</f>
        <v/>
      </c>
      <c r="M201" s="336" t="s">
        <v>29</v>
      </c>
      <c r="N201" s="285"/>
      <c r="O201" s="59" t="str">
        <f t="shared" si="354"/>
        <v/>
      </c>
      <c r="P201" s="317" t="str">
        <f t="shared" si="258"/>
        <v/>
      </c>
      <c r="Q201" s="209"/>
      <c r="R201" s="535"/>
      <c r="S201" s="536"/>
      <c r="T201" s="537"/>
      <c r="U201" s="532"/>
      <c r="V201" s="534"/>
      <c r="W201" s="339"/>
      <c r="X201" s="84">
        <f t="shared" si="259"/>
        <v>0</v>
      </c>
      <c r="Z201" s="97">
        <f t="shared" si="260"/>
        <v>0</v>
      </c>
      <c r="AA201" s="523"/>
      <c r="AB201" s="84" t="str">
        <f t="shared" si="261"/>
        <v/>
      </c>
      <c r="AC201" s="84" t="str">
        <f t="shared" si="262"/>
        <v/>
      </c>
      <c r="AD201" s="84" t="str">
        <f t="shared" si="263"/>
        <v/>
      </c>
      <c r="AE201" s="84" t="str">
        <f t="shared" si="264"/>
        <v/>
      </c>
      <c r="AF201" s="100">
        <f t="shared" si="355"/>
        <v>0</v>
      </c>
      <c r="AG201" s="100" t="str">
        <f t="shared" ref="AG201" si="383">AG200</f>
        <v/>
      </c>
      <c r="AH201" s="84" t="str">
        <f t="shared" si="265"/>
        <v/>
      </c>
      <c r="AI201" s="84" t="str">
        <f t="shared" si="266"/>
        <v/>
      </c>
      <c r="AJ201" s="104" t="str">
        <f t="shared" si="267"/>
        <v/>
      </c>
      <c r="AK201" s="93">
        <f t="shared" si="356"/>
        <v>0</v>
      </c>
      <c r="AL201" s="93">
        <f>IFERROR(IF(C201="",0,IF(COUNTIF($C$14:C201,C201)&gt;1,1,0)),"")</f>
        <v>0</v>
      </c>
      <c r="AN201" s="93">
        <f t="shared" si="268"/>
        <v>0</v>
      </c>
      <c r="AO201" s="93" t="str">
        <f t="shared" si="285"/>
        <v>00000</v>
      </c>
      <c r="AP201" s="109" t="str">
        <f t="shared" si="357"/>
        <v>0秒0</v>
      </c>
      <c r="AQ201" s="110">
        <f t="shared" si="269"/>
        <v>0</v>
      </c>
      <c r="AR201" s="110" t="str">
        <f t="shared" si="270"/>
        <v>0</v>
      </c>
      <c r="AS201" s="110" t="str">
        <f t="shared" si="271"/>
        <v>0</v>
      </c>
      <c r="AT201" s="110" t="str">
        <f t="shared" si="272"/>
        <v>0m</v>
      </c>
      <c r="AU201" s="110" t="str">
        <f t="shared" si="273"/>
        <v>点</v>
      </c>
      <c r="AV201" s="93">
        <f t="shared" si="274"/>
        <v>0</v>
      </c>
      <c r="AW201" s="83" t="str">
        <f t="shared" si="275"/>
        <v/>
      </c>
      <c r="AX201" s="93">
        <f t="shared" si="276"/>
        <v>0</v>
      </c>
      <c r="AY201" s="93">
        <f t="shared" si="358"/>
        <v>0</v>
      </c>
      <c r="AZ201" s="93">
        <f t="shared" si="359"/>
        <v>0</v>
      </c>
      <c r="BA201" s="504"/>
      <c r="BB201" s="504"/>
      <c r="BC201" s="520"/>
      <c r="BD201" s="558"/>
      <c r="BE201" s="84" t="str">
        <f t="shared" si="277"/>
        <v/>
      </c>
      <c r="BF201" s="84" t="str">
        <f t="shared" si="278"/>
        <v/>
      </c>
      <c r="BG201" s="84" t="str">
        <f t="shared" si="279"/>
        <v/>
      </c>
      <c r="BH201" s="124" t="str">
        <f>IF(K201="","",COUNTIF($BG$14:BG201,BG201))</f>
        <v/>
      </c>
      <c r="BI201" s="1" t="str">
        <f t="shared" si="360"/>
        <v/>
      </c>
      <c r="BJ201" s="523"/>
      <c r="BK201" s="523"/>
      <c r="BL201" s="523"/>
      <c r="BM201" s="523"/>
      <c r="BN201" s="523"/>
      <c r="BO201" s="525"/>
      <c r="BP201" s="523"/>
      <c r="BQ201" s="523"/>
      <c r="BT201" s="525"/>
      <c r="BU201" s="523"/>
      <c r="BV201" s="523"/>
      <c r="BW201" s="523"/>
      <c r="BX201" s="523"/>
      <c r="BY201" s="523"/>
      <c r="BZ201" s="523"/>
      <c r="CA201" s="84" t="str">
        <f>IFERROR(IF(VLOOKUP(K201,種目数エラー用!D:E,2,FALSE)=(VLOOKUP(K202,種目数エラー用!D:E,2,FALSE)),1,""),"")</f>
        <v/>
      </c>
    </row>
    <row r="202" spans="1:79" s="1" customFormat="1" ht="18" customHeight="1" thickTop="1" thickBot="1">
      <c r="A202" s="538">
        <v>95</v>
      </c>
      <c r="B202" s="540" t="s">
        <v>1176</v>
      </c>
      <c r="C202" s="542"/>
      <c r="D202" s="544" t="str">
        <f>IF(C202&gt;0,VLOOKUP(C202,女子登録情報!$A$1:$H$2000,3,0),"")</f>
        <v/>
      </c>
      <c r="E202" s="544" t="str">
        <f>IF(C202&gt;0,VLOOKUP(C202,女子登録情報!$A$1:$H$2000,4,0),"")</f>
        <v/>
      </c>
      <c r="F202" s="469" t="str">
        <f>IF(C202&gt;0,VLOOKUP(C202,女子登録情報!$A$1:$H$1688,7,0),"")</f>
        <v/>
      </c>
      <c r="G202" s="335" t="str">
        <f>IF(C202&gt;0,VLOOKUP(C202,女子登録情報!$A$1:$H$2000,8,0),"")</f>
        <v/>
      </c>
      <c r="H202" s="526" t="e">
        <f>IF(G203&gt;0,VLOOKUP(G203,女子登録情報!$M$2:$N$49,2,0),"")</f>
        <v>#N/A</v>
      </c>
      <c r="I202" s="526" t="str">
        <f t="shared" ref="I202" si="384">IF(C202&gt;0,TEXT(C202,"100000000"),"000000000")</f>
        <v>000000000</v>
      </c>
      <c r="J202" s="324" t="s">
        <v>24</v>
      </c>
      <c r="K202" s="323"/>
      <c r="L202" s="284" t="str">
        <f>IF(K202&gt;0,VLOOKUP(K202,女子登録情報!$J$66:$K$86,2,0),"")</f>
        <v/>
      </c>
      <c r="M202" s="324" t="s">
        <v>27</v>
      </c>
      <c r="N202" s="275"/>
      <c r="O202" s="59" t="str">
        <f t="shared" si="354"/>
        <v/>
      </c>
      <c r="P202" s="316" t="str">
        <f t="shared" si="258"/>
        <v/>
      </c>
      <c r="Q202" s="209"/>
      <c r="R202" s="528"/>
      <c r="S202" s="529"/>
      <c r="T202" s="530"/>
      <c r="U202" s="531"/>
      <c r="V202" s="533"/>
      <c r="W202" s="339"/>
      <c r="X202" s="84">
        <f t="shared" si="259"/>
        <v>0</v>
      </c>
      <c r="Z202" s="97">
        <f t="shared" si="260"/>
        <v>0</v>
      </c>
      <c r="AA202" s="523" t="str">
        <f>IF(C202="","",C202)</f>
        <v/>
      </c>
      <c r="AB202" s="84" t="str">
        <f t="shared" si="261"/>
        <v/>
      </c>
      <c r="AC202" s="84" t="str">
        <f t="shared" si="262"/>
        <v/>
      </c>
      <c r="AD202" s="84" t="str">
        <f t="shared" si="263"/>
        <v/>
      </c>
      <c r="AE202" s="84" t="str">
        <f t="shared" si="264"/>
        <v/>
      </c>
      <c r="AF202" s="100">
        <f t="shared" si="355"/>
        <v>0</v>
      </c>
      <c r="AG202" s="100" t="str">
        <f>IF(D202="","",D202)</f>
        <v/>
      </c>
      <c r="AH202" s="84" t="str">
        <f t="shared" si="265"/>
        <v/>
      </c>
      <c r="AI202" s="84" t="str">
        <f t="shared" si="266"/>
        <v/>
      </c>
      <c r="AJ202" s="104" t="str">
        <f t="shared" si="267"/>
        <v/>
      </c>
      <c r="AK202" s="93">
        <f t="shared" si="356"/>
        <v>0</v>
      </c>
      <c r="AL202" s="93">
        <f>IFERROR(IF(C202="",0,IF(COUNTIF($C$14:C202,C202)&gt;1,1,0)),"")</f>
        <v>0</v>
      </c>
      <c r="AN202" s="93">
        <f t="shared" si="268"/>
        <v>0</v>
      </c>
      <c r="AO202" s="93" t="str">
        <f t="shared" si="285"/>
        <v>00000</v>
      </c>
      <c r="AP202" s="109" t="str">
        <f t="shared" si="357"/>
        <v>0秒0</v>
      </c>
      <c r="AQ202" s="110">
        <f t="shared" si="269"/>
        <v>0</v>
      </c>
      <c r="AR202" s="110" t="str">
        <f t="shared" si="270"/>
        <v>0</v>
      </c>
      <c r="AS202" s="110" t="str">
        <f t="shared" si="271"/>
        <v>0</v>
      </c>
      <c r="AT202" s="110" t="str">
        <f t="shared" si="272"/>
        <v>0m</v>
      </c>
      <c r="AU202" s="110" t="str">
        <f t="shared" si="273"/>
        <v>点</v>
      </c>
      <c r="AV202" s="93">
        <f t="shared" si="274"/>
        <v>0</v>
      </c>
      <c r="AW202" s="83" t="str">
        <f t="shared" si="275"/>
        <v/>
      </c>
      <c r="AX202" s="93">
        <f t="shared" si="276"/>
        <v>0</v>
      </c>
      <c r="AY202" s="93">
        <f t="shared" si="358"/>
        <v>0</v>
      </c>
      <c r="AZ202" s="93">
        <f t="shared" si="359"/>
        <v>0</v>
      </c>
      <c r="BA202" s="503">
        <f>IF(U202="",0,COUNTA($U$14:U203))</f>
        <v>0</v>
      </c>
      <c r="BB202" s="503">
        <f>IF(V202="",0,COUNTA($V$14:V203))</f>
        <v>0</v>
      </c>
      <c r="BC202" s="519" t="e">
        <f>IF(OR($L202="20200",$L203="20200",#REF!="20200"),COUNTIF($L$14:L203,"20200"),0)</f>
        <v>#REF!</v>
      </c>
      <c r="BD202" s="557" t="e">
        <f>IF($BC202=0,0,INDEX($N202:$N203,MATCH("20200",$L202:$L203,0),1))</f>
        <v>#REF!</v>
      </c>
      <c r="BE202" s="84" t="str">
        <f t="shared" si="277"/>
        <v/>
      </c>
      <c r="BF202" s="84" t="str">
        <f t="shared" si="278"/>
        <v/>
      </c>
      <c r="BG202" s="84" t="str">
        <f t="shared" si="279"/>
        <v/>
      </c>
      <c r="BH202" s="124" t="str">
        <f>IF(K202="","",COUNTIF($BG$14:BG202,BG202))</f>
        <v/>
      </c>
      <c r="BI202" s="1" t="str">
        <f t="shared" si="360"/>
        <v/>
      </c>
      <c r="BJ202" s="523" t="str">
        <f>IF(D202="","",COUNTIF($AG$14:AG202,AG202))</f>
        <v/>
      </c>
      <c r="BK202" s="523">
        <f t="shared" ref="BK202" si="385">IF(BJ202=1,BJ202,0)</f>
        <v>0</v>
      </c>
      <c r="BL202" s="523" t="str">
        <f>IF(D202="","",$BP202)</f>
        <v/>
      </c>
      <c r="BM202" s="523" t="str">
        <f>IF(E202="","",$BP202)</f>
        <v/>
      </c>
      <c r="BN202" s="523" t="str">
        <f>IF(G202="","",$BP202)</f>
        <v/>
      </c>
      <c r="BO202" s="524" t="str">
        <f>IFERROR(IF(H202="","",BP202),"")</f>
        <v/>
      </c>
      <c r="BP202" s="523">
        <v>95</v>
      </c>
      <c r="BQ202" s="523">
        <f>IF(C202&gt;0,"",IF(COUNTIF(BL202:BO203,BP202)=4,"",1))</f>
        <v>1</v>
      </c>
      <c r="BT202" s="524" t="str">
        <f>IF(AG202="","",IF(AND(COUNTA(K202:K203)=0,COUNTA(U202:V203)=0),1,""))</f>
        <v/>
      </c>
      <c r="BU202" s="523">
        <f>IF(AND($AG202="",COUNTA(U202)&gt;0),1,0)</f>
        <v>0</v>
      </c>
      <c r="BV202" s="523">
        <f>IF(AND($AG202="",COUNTA(V202)&gt;0),1,0)</f>
        <v>0</v>
      </c>
      <c r="BW202" s="523" t="str">
        <f>D202&amp;"-"&amp;U202</f>
        <v>-</v>
      </c>
      <c r="BX202" s="523" t="str">
        <f>IF(U202="","",COUNTIF($BW$14:BW202,BW202))</f>
        <v/>
      </c>
      <c r="BY202" s="523" t="str">
        <f>D202&amp;"-"&amp;V202</f>
        <v>-</v>
      </c>
      <c r="BZ202" s="523" t="str">
        <f>IF(V202="","",COUNTIF($BY$14:BY202,BY202))</f>
        <v/>
      </c>
      <c r="CA202" s="84" t="str">
        <f>IFERROR(IF(VLOOKUP(K202,種目数エラー用!D:E,2,FALSE)=(VLOOKUP(K203,種目数エラー用!D:E,2,FALSE)),1,""),"")</f>
        <v/>
      </c>
    </row>
    <row r="203" spans="1:79" s="1" customFormat="1" ht="18" customHeight="1" thickBot="1">
      <c r="A203" s="547"/>
      <c r="B203" s="548"/>
      <c r="C203" s="549"/>
      <c r="D203" s="550"/>
      <c r="E203" s="550"/>
      <c r="F203" s="470"/>
      <c r="G203" s="336" t="str">
        <f>IF(C202&gt;0,VLOOKUP(C202,女子登録情報!$A$1:$H$2000,5,0),"")</f>
        <v/>
      </c>
      <c r="H203" s="527"/>
      <c r="I203" s="546"/>
      <c r="J203" s="336" t="s">
        <v>28</v>
      </c>
      <c r="K203" s="337"/>
      <c r="L203" s="284" t="str">
        <f>IF(K203&gt;0,VLOOKUP(K203,女子登録情報!$J$66:$K$86,2,0),"")</f>
        <v/>
      </c>
      <c r="M203" s="336" t="s">
        <v>29</v>
      </c>
      <c r="N203" s="285"/>
      <c r="O203" s="59" t="str">
        <f t="shared" si="354"/>
        <v/>
      </c>
      <c r="P203" s="317" t="str">
        <f t="shared" si="258"/>
        <v/>
      </c>
      <c r="Q203" s="209"/>
      <c r="R203" s="535"/>
      <c r="S203" s="536"/>
      <c r="T203" s="537"/>
      <c r="U203" s="532"/>
      <c r="V203" s="534"/>
      <c r="W203" s="339"/>
      <c r="X203" s="84">
        <f t="shared" si="259"/>
        <v>0</v>
      </c>
      <c r="Z203" s="97">
        <f t="shared" si="260"/>
        <v>0</v>
      </c>
      <c r="AA203" s="523"/>
      <c r="AB203" s="84" t="str">
        <f t="shared" si="261"/>
        <v/>
      </c>
      <c r="AC203" s="84" t="str">
        <f t="shared" si="262"/>
        <v/>
      </c>
      <c r="AD203" s="84" t="str">
        <f t="shared" si="263"/>
        <v/>
      </c>
      <c r="AE203" s="84" t="str">
        <f t="shared" si="264"/>
        <v/>
      </c>
      <c r="AF203" s="100">
        <f t="shared" si="355"/>
        <v>0</v>
      </c>
      <c r="AG203" s="100" t="str">
        <f t="shared" ref="AG203" si="386">AG202</f>
        <v/>
      </c>
      <c r="AH203" s="84" t="str">
        <f t="shared" si="265"/>
        <v/>
      </c>
      <c r="AI203" s="84" t="str">
        <f t="shared" si="266"/>
        <v/>
      </c>
      <c r="AJ203" s="104" t="str">
        <f t="shared" si="267"/>
        <v/>
      </c>
      <c r="AK203" s="93">
        <f t="shared" si="356"/>
        <v>0</v>
      </c>
      <c r="AL203" s="93">
        <f>IFERROR(IF(C203="",0,IF(COUNTIF($C$14:C203,C203)&gt;1,1,0)),"")</f>
        <v>0</v>
      </c>
      <c r="AN203" s="93">
        <f t="shared" si="268"/>
        <v>0</v>
      </c>
      <c r="AO203" s="93" t="str">
        <f t="shared" si="285"/>
        <v>00000</v>
      </c>
      <c r="AP203" s="109" t="str">
        <f t="shared" si="357"/>
        <v>0秒0</v>
      </c>
      <c r="AQ203" s="110">
        <f t="shared" si="269"/>
        <v>0</v>
      </c>
      <c r="AR203" s="110" t="str">
        <f t="shared" si="270"/>
        <v>0</v>
      </c>
      <c r="AS203" s="110" t="str">
        <f t="shared" si="271"/>
        <v>0</v>
      </c>
      <c r="AT203" s="110" t="str">
        <f t="shared" si="272"/>
        <v>0m</v>
      </c>
      <c r="AU203" s="110" t="str">
        <f t="shared" si="273"/>
        <v>点</v>
      </c>
      <c r="AV203" s="93">
        <f t="shared" si="274"/>
        <v>0</v>
      </c>
      <c r="AW203" s="83" t="str">
        <f t="shared" si="275"/>
        <v/>
      </c>
      <c r="AX203" s="93">
        <f t="shared" si="276"/>
        <v>0</v>
      </c>
      <c r="AY203" s="93">
        <f t="shared" si="358"/>
        <v>0</v>
      </c>
      <c r="AZ203" s="93">
        <f t="shared" si="359"/>
        <v>0</v>
      </c>
      <c r="BA203" s="504"/>
      <c r="BB203" s="504"/>
      <c r="BC203" s="520"/>
      <c r="BD203" s="558"/>
      <c r="BE203" s="84" t="str">
        <f t="shared" si="277"/>
        <v/>
      </c>
      <c r="BF203" s="84" t="str">
        <f t="shared" si="278"/>
        <v/>
      </c>
      <c r="BG203" s="84" t="str">
        <f t="shared" si="279"/>
        <v/>
      </c>
      <c r="BH203" s="124" t="str">
        <f>IF(K203="","",COUNTIF($BG$14:BG203,BG203))</f>
        <v/>
      </c>
      <c r="BI203" s="1" t="str">
        <f t="shared" si="360"/>
        <v/>
      </c>
      <c r="BJ203" s="523"/>
      <c r="BK203" s="523"/>
      <c r="BL203" s="523"/>
      <c r="BM203" s="523"/>
      <c r="BN203" s="523"/>
      <c r="BO203" s="525"/>
      <c r="BP203" s="523"/>
      <c r="BQ203" s="523"/>
      <c r="BT203" s="525"/>
      <c r="BU203" s="523"/>
      <c r="BV203" s="523"/>
      <c r="BW203" s="523"/>
      <c r="BX203" s="523"/>
      <c r="BY203" s="523"/>
      <c r="BZ203" s="523"/>
      <c r="CA203" s="84" t="str">
        <f>IFERROR(IF(VLOOKUP(K203,種目数エラー用!D:E,2,FALSE)=(VLOOKUP(K204,種目数エラー用!D:E,2,FALSE)),1,""),"")</f>
        <v/>
      </c>
    </row>
    <row r="204" spans="1:79" s="1" customFormat="1" ht="18" customHeight="1" thickTop="1" thickBot="1">
      <c r="A204" s="538">
        <v>96</v>
      </c>
      <c r="B204" s="540" t="s">
        <v>1176</v>
      </c>
      <c r="C204" s="542"/>
      <c r="D204" s="544" t="str">
        <f>IF(C204&gt;0,VLOOKUP(C204,女子登録情報!$A$1:$H$2000,3,0),"")</f>
        <v/>
      </c>
      <c r="E204" s="544" t="str">
        <f>IF(C204&gt;0,VLOOKUP(C204,女子登録情報!$A$1:$H$2000,4,0),"")</f>
        <v/>
      </c>
      <c r="F204" s="469" t="str">
        <f>IF(C204&gt;0,VLOOKUP(C204,女子登録情報!$A$1:$H$1688,7,0),"")</f>
        <v/>
      </c>
      <c r="G204" s="335" t="str">
        <f>IF(C204&gt;0,VLOOKUP(C204,女子登録情報!$A$1:$H$2000,8,0),"")</f>
        <v/>
      </c>
      <c r="H204" s="526" t="e">
        <f>IF(G205&gt;0,VLOOKUP(G205,女子登録情報!$M$2:$N$49,2,0),"")</f>
        <v>#N/A</v>
      </c>
      <c r="I204" s="526" t="str">
        <f t="shared" ref="I204" si="387">IF(C204&gt;0,TEXT(C204,"100000000"),"000000000")</f>
        <v>000000000</v>
      </c>
      <c r="J204" s="324" t="s">
        <v>24</v>
      </c>
      <c r="K204" s="323"/>
      <c r="L204" s="284" t="str">
        <f>IF(K204&gt;0,VLOOKUP(K204,女子登録情報!$J$66:$K$86,2,0),"")</f>
        <v/>
      </c>
      <c r="M204" s="324" t="s">
        <v>27</v>
      </c>
      <c r="N204" s="275"/>
      <c r="O204" s="59" t="str">
        <f t="shared" si="354"/>
        <v/>
      </c>
      <c r="P204" s="316" t="str">
        <f t="shared" si="258"/>
        <v/>
      </c>
      <c r="Q204" s="209"/>
      <c r="R204" s="528"/>
      <c r="S204" s="529"/>
      <c r="T204" s="530"/>
      <c r="U204" s="531"/>
      <c r="V204" s="533"/>
      <c r="W204" s="339"/>
      <c r="X204" s="84">
        <f t="shared" si="259"/>
        <v>0</v>
      </c>
      <c r="Z204" s="97">
        <f t="shared" si="260"/>
        <v>0</v>
      </c>
      <c r="AA204" s="523" t="str">
        <f>IF(C204="","",C204)</f>
        <v/>
      </c>
      <c r="AB204" s="84" t="str">
        <f t="shared" si="261"/>
        <v/>
      </c>
      <c r="AC204" s="84" t="str">
        <f t="shared" si="262"/>
        <v/>
      </c>
      <c r="AD204" s="84" t="str">
        <f t="shared" si="263"/>
        <v/>
      </c>
      <c r="AE204" s="84" t="str">
        <f t="shared" si="264"/>
        <v/>
      </c>
      <c r="AF204" s="100">
        <f t="shared" si="355"/>
        <v>0</v>
      </c>
      <c r="AG204" s="100" t="str">
        <f>IF(D204="","",D204)</f>
        <v/>
      </c>
      <c r="AH204" s="84" t="str">
        <f t="shared" si="265"/>
        <v/>
      </c>
      <c r="AI204" s="84" t="str">
        <f t="shared" si="266"/>
        <v/>
      </c>
      <c r="AJ204" s="104" t="str">
        <f t="shared" si="267"/>
        <v/>
      </c>
      <c r="AK204" s="93">
        <f t="shared" si="356"/>
        <v>0</v>
      </c>
      <c r="AL204" s="93">
        <f>IFERROR(IF(C204="",0,IF(COUNTIF($C$14:C204,C204)&gt;1,1,0)),"")</f>
        <v>0</v>
      </c>
      <c r="AN204" s="93">
        <f t="shared" si="268"/>
        <v>0</v>
      </c>
      <c r="AO204" s="93" t="str">
        <f t="shared" si="285"/>
        <v>00000</v>
      </c>
      <c r="AP204" s="109" t="str">
        <f t="shared" si="357"/>
        <v>0秒0</v>
      </c>
      <c r="AQ204" s="110">
        <f t="shared" si="269"/>
        <v>0</v>
      </c>
      <c r="AR204" s="110" t="str">
        <f t="shared" si="270"/>
        <v>0</v>
      </c>
      <c r="AS204" s="110" t="str">
        <f t="shared" si="271"/>
        <v>0</v>
      </c>
      <c r="AT204" s="110" t="str">
        <f t="shared" si="272"/>
        <v>0m</v>
      </c>
      <c r="AU204" s="110" t="str">
        <f t="shared" si="273"/>
        <v>点</v>
      </c>
      <c r="AV204" s="93">
        <f t="shared" si="274"/>
        <v>0</v>
      </c>
      <c r="AW204" s="83" t="str">
        <f t="shared" si="275"/>
        <v/>
      </c>
      <c r="AX204" s="93">
        <f t="shared" si="276"/>
        <v>0</v>
      </c>
      <c r="AY204" s="93">
        <f t="shared" si="358"/>
        <v>0</v>
      </c>
      <c r="AZ204" s="93">
        <f t="shared" si="359"/>
        <v>0</v>
      </c>
      <c r="BA204" s="503">
        <f>IF(U204="",0,COUNTA($U$14:U205))</f>
        <v>0</v>
      </c>
      <c r="BB204" s="503">
        <f>IF(V204="",0,COUNTA($V$14:V205))</f>
        <v>0</v>
      </c>
      <c r="BC204" s="519" t="e">
        <f>IF(OR($L204="20200",$L205="20200",#REF!="20200"),COUNTIF($L$14:L205,"20200"),0)</f>
        <v>#REF!</v>
      </c>
      <c r="BD204" s="557" t="e">
        <f>IF($BC204=0,0,INDEX($N204:$N205,MATCH("20200",$L204:$L205,0),1))</f>
        <v>#REF!</v>
      </c>
      <c r="BE204" s="84" t="str">
        <f t="shared" si="277"/>
        <v/>
      </c>
      <c r="BF204" s="84" t="str">
        <f t="shared" si="278"/>
        <v/>
      </c>
      <c r="BG204" s="84" t="str">
        <f t="shared" si="279"/>
        <v/>
      </c>
      <c r="BH204" s="124" t="str">
        <f>IF(K204="","",COUNTIF($BG$14:BG204,BG204))</f>
        <v/>
      </c>
      <c r="BI204" s="1" t="str">
        <f t="shared" si="360"/>
        <v/>
      </c>
      <c r="BJ204" s="523" t="str">
        <f>IF(D204="","",COUNTIF($AG$14:AG204,AG204))</f>
        <v/>
      </c>
      <c r="BK204" s="523">
        <f t="shared" ref="BK204" si="388">IF(BJ204=1,BJ204,0)</f>
        <v>0</v>
      </c>
      <c r="BL204" s="523" t="str">
        <f>IF(D204="","",$BP204)</f>
        <v/>
      </c>
      <c r="BM204" s="523" t="str">
        <f>IF(E204="","",$BP204)</f>
        <v/>
      </c>
      <c r="BN204" s="523" t="str">
        <f>IF(G204="","",$BP204)</f>
        <v/>
      </c>
      <c r="BO204" s="524" t="str">
        <f>IFERROR(IF(H204="","",BP204),"")</f>
        <v/>
      </c>
      <c r="BP204" s="523">
        <v>96</v>
      </c>
      <c r="BQ204" s="523">
        <f>IF(C204&gt;0,"",IF(COUNTIF(BL204:BO205,BP204)=4,"",1))</f>
        <v>1</v>
      </c>
      <c r="BT204" s="524" t="str">
        <f>IF(AG204="","",IF(AND(COUNTA(K204:K205)=0,COUNTA(U204:V205)=0),1,""))</f>
        <v/>
      </c>
      <c r="BU204" s="523">
        <f>IF(AND($AG204="",COUNTA(U204)&gt;0),1,0)</f>
        <v>0</v>
      </c>
      <c r="BV204" s="523">
        <f>IF(AND($AG204="",COUNTA(V204)&gt;0),1,0)</f>
        <v>0</v>
      </c>
      <c r="BW204" s="523" t="str">
        <f>D204&amp;"-"&amp;U204</f>
        <v>-</v>
      </c>
      <c r="BX204" s="523" t="str">
        <f>IF(U204="","",COUNTIF($BW$14:BW204,BW204))</f>
        <v/>
      </c>
      <c r="BY204" s="523" t="str">
        <f>D204&amp;"-"&amp;V204</f>
        <v>-</v>
      </c>
      <c r="BZ204" s="523" t="str">
        <f>IF(V204="","",COUNTIF($BY$14:BY204,BY204))</f>
        <v/>
      </c>
      <c r="CA204" s="84" t="str">
        <f>IFERROR(IF(VLOOKUP(K204,種目数エラー用!D:E,2,FALSE)=(VLOOKUP(K205,種目数エラー用!D:E,2,FALSE)),1,""),"")</f>
        <v/>
      </c>
    </row>
    <row r="205" spans="1:79" s="1" customFormat="1" ht="18" customHeight="1" thickBot="1">
      <c r="A205" s="547"/>
      <c r="B205" s="548"/>
      <c r="C205" s="549"/>
      <c r="D205" s="550"/>
      <c r="E205" s="550"/>
      <c r="F205" s="470"/>
      <c r="G205" s="336" t="str">
        <f>IF(C204&gt;0,VLOOKUP(C204,女子登録情報!$A$1:$H$2000,5,0),"")</f>
        <v/>
      </c>
      <c r="H205" s="527"/>
      <c r="I205" s="546"/>
      <c r="J205" s="336" t="s">
        <v>28</v>
      </c>
      <c r="K205" s="337"/>
      <c r="L205" s="284" t="str">
        <f>IF(K205&gt;0,VLOOKUP(K205,女子登録情報!$J$66:$K$86,2,0),"")</f>
        <v/>
      </c>
      <c r="M205" s="336" t="s">
        <v>29</v>
      </c>
      <c r="N205" s="285"/>
      <c r="O205" s="59" t="str">
        <f t="shared" si="354"/>
        <v/>
      </c>
      <c r="P205" s="317" t="str">
        <f t="shared" si="258"/>
        <v/>
      </c>
      <c r="Q205" s="209"/>
      <c r="R205" s="535"/>
      <c r="S205" s="536"/>
      <c r="T205" s="537"/>
      <c r="U205" s="532"/>
      <c r="V205" s="534"/>
      <c r="W205" s="339"/>
      <c r="X205" s="84">
        <f t="shared" si="259"/>
        <v>0</v>
      </c>
      <c r="Z205" s="97">
        <f t="shared" si="260"/>
        <v>0</v>
      </c>
      <c r="AA205" s="523"/>
      <c r="AB205" s="84" t="str">
        <f t="shared" si="261"/>
        <v/>
      </c>
      <c r="AC205" s="84" t="str">
        <f t="shared" si="262"/>
        <v/>
      </c>
      <c r="AD205" s="84" t="str">
        <f t="shared" si="263"/>
        <v/>
      </c>
      <c r="AE205" s="84" t="str">
        <f t="shared" si="264"/>
        <v/>
      </c>
      <c r="AF205" s="100">
        <f t="shared" si="355"/>
        <v>0</v>
      </c>
      <c r="AG205" s="100" t="str">
        <f t="shared" ref="AG205" si="389">AG204</f>
        <v/>
      </c>
      <c r="AH205" s="84" t="str">
        <f t="shared" si="265"/>
        <v/>
      </c>
      <c r="AI205" s="84" t="str">
        <f t="shared" si="266"/>
        <v/>
      </c>
      <c r="AJ205" s="104" t="str">
        <f t="shared" si="267"/>
        <v/>
      </c>
      <c r="AK205" s="93">
        <f t="shared" si="356"/>
        <v>0</v>
      </c>
      <c r="AL205" s="93">
        <f>IFERROR(IF(C205="",0,IF(COUNTIF($C$14:C205,C205)&gt;1,1,0)),"")</f>
        <v>0</v>
      </c>
      <c r="AN205" s="93">
        <f t="shared" si="268"/>
        <v>0</v>
      </c>
      <c r="AO205" s="93" t="str">
        <f t="shared" si="285"/>
        <v>00000</v>
      </c>
      <c r="AP205" s="109" t="str">
        <f t="shared" si="357"/>
        <v>0秒0</v>
      </c>
      <c r="AQ205" s="110">
        <f t="shared" si="269"/>
        <v>0</v>
      </c>
      <c r="AR205" s="110" t="str">
        <f t="shared" si="270"/>
        <v>0</v>
      </c>
      <c r="AS205" s="110" t="str">
        <f t="shared" si="271"/>
        <v>0</v>
      </c>
      <c r="AT205" s="110" t="str">
        <f t="shared" si="272"/>
        <v>0m</v>
      </c>
      <c r="AU205" s="110" t="str">
        <f t="shared" si="273"/>
        <v>点</v>
      </c>
      <c r="AV205" s="93">
        <f t="shared" si="274"/>
        <v>0</v>
      </c>
      <c r="AW205" s="83" t="str">
        <f t="shared" si="275"/>
        <v/>
      </c>
      <c r="AX205" s="93">
        <f t="shared" si="276"/>
        <v>0</v>
      </c>
      <c r="AY205" s="93">
        <f t="shared" si="358"/>
        <v>0</v>
      </c>
      <c r="AZ205" s="93">
        <f t="shared" si="359"/>
        <v>0</v>
      </c>
      <c r="BA205" s="504"/>
      <c r="BB205" s="504"/>
      <c r="BC205" s="520"/>
      <c r="BD205" s="558"/>
      <c r="BE205" s="84" t="str">
        <f t="shared" si="277"/>
        <v/>
      </c>
      <c r="BF205" s="84" t="str">
        <f t="shared" si="278"/>
        <v/>
      </c>
      <c r="BG205" s="84" t="str">
        <f t="shared" si="279"/>
        <v/>
      </c>
      <c r="BH205" s="124" t="str">
        <f>IF(K205="","",COUNTIF($BG$14:BG205,BG205))</f>
        <v/>
      </c>
      <c r="BI205" s="1" t="str">
        <f t="shared" si="360"/>
        <v/>
      </c>
      <c r="BJ205" s="523"/>
      <c r="BK205" s="523"/>
      <c r="BL205" s="523"/>
      <c r="BM205" s="523"/>
      <c r="BN205" s="523"/>
      <c r="BO205" s="525"/>
      <c r="BP205" s="523"/>
      <c r="BQ205" s="523"/>
      <c r="BT205" s="525"/>
      <c r="BU205" s="523"/>
      <c r="BV205" s="523"/>
      <c r="BW205" s="523"/>
      <c r="BX205" s="523"/>
      <c r="BY205" s="523"/>
      <c r="BZ205" s="523"/>
      <c r="CA205" s="84" t="str">
        <f>IFERROR(IF(VLOOKUP(K205,種目数エラー用!D:E,2,FALSE)=(VLOOKUP(K206,種目数エラー用!D:E,2,FALSE)),1,""),"")</f>
        <v/>
      </c>
    </row>
    <row r="206" spans="1:79" s="1" customFormat="1" ht="18" customHeight="1" thickTop="1" thickBot="1">
      <c r="A206" s="538">
        <v>97</v>
      </c>
      <c r="B206" s="540" t="s">
        <v>1176</v>
      </c>
      <c r="C206" s="542"/>
      <c r="D206" s="544" t="str">
        <f>IF(C206&gt;0,VLOOKUP(C206,女子登録情報!$A$1:$H$2000,3,0),"")</f>
        <v/>
      </c>
      <c r="E206" s="544" t="str">
        <f>IF(C206&gt;0,VLOOKUP(C206,女子登録情報!$A$1:$H$2000,4,0),"")</f>
        <v/>
      </c>
      <c r="F206" s="469" t="str">
        <f>IF(C206&gt;0,VLOOKUP(C206,女子登録情報!$A$1:$H$1688,7,0),"")</f>
        <v/>
      </c>
      <c r="G206" s="335" t="str">
        <f>IF(C206&gt;0,VLOOKUP(C206,女子登録情報!$A$1:$H$2000,8,0),"")</f>
        <v/>
      </c>
      <c r="H206" s="526" t="e">
        <f>IF(G207&gt;0,VLOOKUP(G207,女子登録情報!$M$2:$N$49,2,0),"")</f>
        <v>#N/A</v>
      </c>
      <c r="I206" s="526" t="str">
        <f t="shared" ref="I206" si="390">IF(C206&gt;0,TEXT(C206,"100000000"),"000000000")</f>
        <v>000000000</v>
      </c>
      <c r="J206" s="324" t="s">
        <v>24</v>
      </c>
      <c r="K206" s="323"/>
      <c r="L206" s="284" t="str">
        <f>IF(K206&gt;0,VLOOKUP(K206,女子登録情報!$J$66:$K$86,2,0),"")</f>
        <v/>
      </c>
      <c r="M206" s="324" t="s">
        <v>27</v>
      </c>
      <c r="N206" s="275"/>
      <c r="O206" s="59" t="str">
        <f t="shared" si="354"/>
        <v/>
      </c>
      <c r="P206" s="316" t="str">
        <f t="shared" ref="P206:P269" si="391">IF(OR(K206="",N206=""),"",IF(COUNTIF(K206,"*m*")&gt;0,AP206,IF(COUNTIF(K206,"*種*")&gt;0,AU206,AT206)))</f>
        <v/>
      </c>
      <c r="Q206" s="209"/>
      <c r="R206" s="528"/>
      <c r="S206" s="529"/>
      <c r="T206" s="530"/>
      <c r="U206" s="531"/>
      <c r="V206" s="533"/>
      <c r="W206" s="339"/>
      <c r="X206" s="84">
        <f t="shared" ref="X206:X269" si="392">IF(C206="",0,IF(F206=$D$5,0,1))</f>
        <v>0</v>
      </c>
      <c r="Z206" s="97">
        <f t="shared" ref="Z206:Z269" si="393">IF(AND(C206&lt;2001,C206&gt;0),1,0)</f>
        <v>0</v>
      </c>
      <c r="AA206" s="523" t="str">
        <f>IF(C206="","",C206)</f>
        <v/>
      </c>
      <c r="AB206" s="84" t="str">
        <f t="shared" ref="AB206:AB269" si="394">IF($C206="","",IF(D206="",1,0))</f>
        <v/>
      </c>
      <c r="AC206" s="84" t="str">
        <f t="shared" ref="AC206:AC269" si="395">IF($C206="","",IF(E206="",1,0))</f>
        <v/>
      </c>
      <c r="AD206" s="84" t="str">
        <f t="shared" ref="AD206:AD269" si="396">IF($C206="","",IF(G206="",1,0))</f>
        <v/>
      </c>
      <c r="AE206" s="84" t="str">
        <f t="shared" ref="AE206:AE269" si="397">IF($C206="","",IF(H206="",1,0))</f>
        <v/>
      </c>
      <c r="AF206" s="100">
        <f t="shared" si="355"/>
        <v>0</v>
      </c>
      <c r="AG206" s="100" t="str">
        <f>IF(D206="","",D206)</f>
        <v/>
      </c>
      <c r="AH206" s="84" t="str">
        <f t="shared" ref="AH206:AH269" si="398">IF($AG206="","",IF(K206="","",$AG206&amp;"-"&amp;K206))</f>
        <v/>
      </c>
      <c r="AI206" s="84" t="str">
        <f t="shared" ref="AI206:AI269" si="399">IF(AND(COUNTA(K206,N206,Q206,R206,U206,V206)&gt;0,BQ206=1),1,"")</f>
        <v/>
      </c>
      <c r="AJ206" s="104" t="str">
        <f t="shared" ref="AJ206:AJ269" si="400">IF(K206="","",COUNTIF($AH$12:$AH$313,AH206))</f>
        <v/>
      </c>
      <c r="AK206" s="93">
        <f t="shared" si="356"/>
        <v>0</v>
      </c>
      <c r="AL206" s="93">
        <f>IFERROR(IF(C206="",0,IF(COUNTIF($C$14:C206,C206)&gt;1,1,0)),"")</f>
        <v>0</v>
      </c>
      <c r="AN206" s="93">
        <f t="shared" ref="AN206:AN269" si="401">IF(COUNTIF(K206,"*m*")&gt;0,IF(VALUE(AR206)&gt;59,1,0),0)</f>
        <v>0</v>
      </c>
      <c r="AO206" s="93" t="str">
        <f t="shared" si="285"/>
        <v>00000</v>
      </c>
      <c r="AP206" s="109" t="str">
        <f t="shared" si="357"/>
        <v>0秒0</v>
      </c>
      <c r="AQ206" s="110">
        <f t="shared" ref="AQ206:AQ269" si="402">INT(N206/10000)</f>
        <v>0</v>
      </c>
      <c r="AR206" s="110" t="str">
        <f t="shared" ref="AR206:AR269" si="403">RIGHT(INT(N206/100),2)</f>
        <v>0</v>
      </c>
      <c r="AS206" s="110" t="str">
        <f t="shared" ref="AS206:AS269" si="404">RIGHT(INT(N206/1),2)</f>
        <v>0</v>
      </c>
      <c r="AT206" s="110" t="str">
        <f t="shared" ref="AT206:AT269" si="405">INT(N206/100)&amp;"m"&amp;RIGHT(N206,2)</f>
        <v>0m</v>
      </c>
      <c r="AU206" s="110" t="str">
        <f t="shared" ref="AU206:AU269" si="406">N206&amp;"点"</f>
        <v>点</v>
      </c>
      <c r="AV206" s="93">
        <f t="shared" ref="AV206:AV269" si="407">VALUE(N206)</f>
        <v>0</v>
      </c>
      <c r="AW206" s="83" t="str">
        <f t="shared" ref="AW206:AW269" si="408">IF(COUNTIF(K206,"*m*")=0,"",IF($K206="","",COUNTIF($N206,AW$13)))</f>
        <v/>
      </c>
      <c r="AX206" s="93">
        <f t="shared" ref="AX206:AX269" si="409">IF(Q206="",0,IF(OR(Q206&lt;$AX$12,Q206&gt;$AX$13),1,0))</f>
        <v>0</v>
      </c>
      <c r="AY206" s="93">
        <f t="shared" si="358"/>
        <v>0</v>
      </c>
      <c r="AZ206" s="93">
        <f t="shared" si="359"/>
        <v>0</v>
      </c>
      <c r="BA206" s="503">
        <f>IF(U206="",0,COUNTA($U$14:U207))</f>
        <v>0</v>
      </c>
      <c r="BB206" s="503">
        <f>IF(V206="",0,COUNTA($V$14:V207))</f>
        <v>0</v>
      </c>
      <c r="BC206" s="519" t="e">
        <f>IF(OR($L206="20200",$L207="20200",#REF!="20200"),COUNTIF($L$14:L207,"20200"),0)</f>
        <v>#REF!</v>
      </c>
      <c r="BD206" s="557" t="e">
        <f>IF($BC206=0,0,INDEX($N206:$N207,MATCH("20200",$L206:$L207,0),1))</f>
        <v>#REF!</v>
      </c>
      <c r="BE206" s="84" t="str">
        <f t="shared" ref="BE206:BE269" si="410">IF(K206="","",IF(COUNTIF(K206,"*OP*")&gt;0,1,""))</f>
        <v/>
      </c>
      <c r="BF206" s="84" t="str">
        <f t="shared" ref="BF206:BF269" si="411">IF(K206="","",IF(COUNTIF(K206,"*OP*")&gt;0,"",1))</f>
        <v/>
      </c>
      <c r="BG206" s="84" t="str">
        <f t="shared" ref="BG206:BG269" si="412">IF(K206="","",IF(COUNTIF(K206,"*OP*")&gt;0,"",K206))</f>
        <v/>
      </c>
      <c r="BH206" s="124" t="str">
        <f>IF(K206="","",COUNTIF($BG$14:BG206,BG206))</f>
        <v/>
      </c>
      <c r="BI206" s="1" t="str">
        <f t="shared" si="360"/>
        <v/>
      </c>
      <c r="BJ206" s="523" t="str">
        <f>IF(D206="","",COUNTIF($AG$14:AG206,AG206))</f>
        <v/>
      </c>
      <c r="BK206" s="523">
        <f t="shared" ref="BK206" si="413">IF(BJ206=1,BJ206,0)</f>
        <v>0</v>
      </c>
      <c r="BL206" s="523" t="str">
        <f>IF(D206="","",$BP206)</f>
        <v/>
      </c>
      <c r="BM206" s="523" t="str">
        <f>IF(E206="","",$BP206)</f>
        <v/>
      </c>
      <c r="BN206" s="523" t="str">
        <f>IF(G206="","",$BP206)</f>
        <v/>
      </c>
      <c r="BO206" s="524" t="str">
        <f>IFERROR(IF(H206="","",BP206),"")</f>
        <v/>
      </c>
      <c r="BP206" s="523">
        <v>97</v>
      </c>
      <c r="BQ206" s="523">
        <f>IF(C206&gt;0,"",IF(COUNTIF(BL206:BO207,BP206)=4,"",1))</f>
        <v>1</v>
      </c>
      <c r="BT206" s="524" t="str">
        <f>IF(AG206="","",IF(AND(COUNTA(K206:K207)=0,COUNTA(U206:V207)=0),1,""))</f>
        <v/>
      </c>
      <c r="BU206" s="523">
        <f>IF(AND($AG206="",COUNTA(U206)&gt;0),1,0)</f>
        <v>0</v>
      </c>
      <c r="BV206" s="523">
        <f>IF(AND($AG206="",COUNTA(V206)&gt;0),1,0)</f>
        <v>0</v>
      </c>
      <c r="BW206" s="523" t="str">
        <f>D206&amp;"-"&amp;U206</f>
        <v>-</v>
      </c>
      <c r="BX206" s="523" t="str">
        <f>IF(U206="","",COUNTIF($BW$14:BW206,BW206))</f>
        <v/>
      </c>
      <c r="BY206" s="523" t="str">
        <f>D206&amp;"-"&amp;V206</f>
        <v>-</v>
      </c>
      <c r="BZ206" s="523" t="str">
        <f>IF(V206="","",COUNTIF($BY$14:BY206,BY206))</f>
        <v/>
      </c>
      <c r="CA206" s="84" t="str">
        <f>IFERROR(IF(VLOOKUP(K206,種目数エラー用!D:E,2,FALSE)=(VLOOKUP(K207,種目数エラー用!D:E,2,FALSE)),1,""),"")</f>
        <v/>
      </c>
    </row>
    <row r="207" spans="1:79" s="1" customFormat="1" ht="18" customHeight="1" thickBot="1">
      <c r="A207" s="547"/>
      <c r="B207" s="548"/>
      <c r="C207" s="549"/>
      <c r="D207" s="550"/>
      <c r="E207" s="550"/>
      <c r="F207" s="470"/>
      <c r="G207" s="336" t="str">
        <f>IF(C206&gt;0,VLOOKUP(C206,女子登録情報!$A$1:$H$2000,5,0),"")</f>
        <v/>
      </c>
      <c r="H207" s="527"/>
      <c r="I207" s="546"/>
      <c r="J207" s="336" t="s">
        <v>28</v>
      </c>
      <c r="K207" s="337"/>
      <c r="L207" s="284" t="str">
        <f>IF(K207&gt;0,VLOOKUP(K207,女子登録情報!$J$66:$K$86,2,0),"")</f>
        <v/>
      </c>
      <c r="M207" s="336" t="s">
        <v>29</v>
      </c>
      <c r="N207" s="285"/>
      <c r="O207" s="59" t="str">
        <f t="shared" si="354"/>
        <v/>
      </c>
      <c r="P207" s="317" t="str">
        <f t="shared" si="391"/>
        <v/>
      </c>
      <c r="Q207" s="209"/>
      <c r="R207" s="535"/>
      <c r="S207" s="536"/>
      <c r="T207" s="537"/>
      <c r="U207" s="532"/>
      <c r="V207" s="534"/>
      <c r="W207" s="339"/>
      <c r="X207" s="84">
        <f t="shared" si="392"/>
        <v>0</v>
      </c>
      <c r="Z207" s="97">
        <f t="shared" si="393"/>
        <v>0</v>
      </c>
      <c r="AA207" s="523"/>
      <c r="AB207" s="84" t="str">
        <f t="shared" si="394"/>
        <v/>
      </c>
      <c r="AC207" s="84" t="str">
        <f t="shared" si="395"/>
        <v/>
      </c>
      <c r="AD207" s="84" t="str">
        <f t="shared" si="396"/>
        <v/>
      </c>
      <c r="AE207" s="84" t="str">
        <f t="shared" si="397"/>
        <v/>
      </c>
      <c r="AF207" s="100">
        <f t="shared" si="355"/>
        <v>0</v>
      </c>
      <c r="AG207" s="100" t="str">
        <f t="shared" ref="AG207" si="414">AG206</f>
        <v/>
      </c>
      <c r="AH207" s="84" t="str">
        <f t="shared" si="398"/>
        <v/>
      </c>
      <c r="AI207" s="84" t="str">
        <f t="shared" si="399"/>
        <v/>
      </c>
      <c r="AJ207" s="104" t="str">
        <f t="shared" si="400"/>
        <v/>
      </c>
      <c r="AK207" s="93">
        <f t="shared" si="356"/>
        <v>0</v>
      </c>
      <c r="AL207" s="93">
        <f>IFERROR(IF(C207="",0,IF(COUNTIF($C$14:C207,C207)&gt;1,1,0)),"")</f>
        <v>0</v>
      </c>
      <c r="AN207" s="93">
        <f t="shared" si="401"/>
        <v>0</v>
      </c>
      <c r="AO207" s="93" t="str">
        <f t="shared" ref="AO207:AO270" si="415">IF(COUNTIF(L207,"*m*")&gt;0,RIGHT(10000000+AV207,7),RIGHT(100000+AV207,5))</f>
        <v>00000</v>
      </c>
      <c r="AP207" s="109" t="str">
        <f t="shared" si="357"/>
        <v>0秒0</v>
      </c>
      <c r="AQ207" s="110">
        <f t="shared" si="402"/>
        <v>0</v>
      </c>
      <c r="AR207" s="110" t="str">
        <f t="shared" si="403"/>
        <v>0</v>
      </c>
      <c r="AS207" s="110" t="str">
        <f t="shared" si="404"/>
        <v>0</v>
      </c>
      <c r="AT207" s="110" t="str">
        <f t="shared" si="405"/>
        <v>0m</v>
      </c>
      <c r="AU207" s="110" t="str">
        <f t="shared" si="406"/>
        <v>点</v>
      </c>
      <c r="AV207" s="93">
        <f t="shared" si="407"/>
        <v>0</v>
      </c>
      <c r="AW207" s="83" t="str">
        <f t="shared" si="408"/>
        <v/>
      </c>
      <c r="AX207" s="93">
        <f t="shared" si="409"/>
        <v>0</v>
      </c>
      <c r="AY207" s="93">
        <f t="shared" si="358"/>
        <v>0</v>
      </c>
      <c r="AZ207" s="93">
        <f t="shared" si="359"/>
        <v>0</v>
      </c>
      <c r="BA207" s="504"/>
      <c r="BB207" s="504"/>
      <c r="BC207" s="520"/>
      <c r="BD207" s="558"/>
      <c r="BE207" s="84" t="str">
        <f t="shared" si="410"/>
        <v/>
      </c>
      <c r="BF207" s="84" t="str">
        <f t="shared" si="411"/>
        <v/>
      </c>
      <c r="BG207" s="84" t="str">
        <f t="shared" si="412"/>
        <v/>
      </c>
      <c r="BH207" s="124" t="str">
        <f>IF(K207="","",COUNTIF($BG$14:BG207,BG207))</f>
        <v/>
      </c>
      <c r="BI207" s="1" t="str">
        <f t="shared" si="360"/>
        <v/>
      </c>
      <c r="BJ207" s="523"/>
      <c r="BK207" s="523"/>
      <c r="BL207" s="523"/>
      <c r="BM207" s="523"/>
      <c r="BN207" s="523"/>
      <c r="BO207" s="525"/>
      <c r="BP207" s="523"/>
      <c r="BQ207" s="523"/>
      <c r="BT207" s="525"/>
      <c r="BU207" s="523"/>
      <c r="BV207" s="523"/>
      <c r="BW207" s="523"/>
      <c r="BX207" s="523"/>
      <c r="BY207" s="523"/>
      <c r="BZ207" s="523"/>
      <c r="CA207" s="84" t="str">
        <f>IFERROR(IF(VLOOKUP(K207,種目数エラー用!D:E,2,FALSE)=(VLOOKUP(K208,種目数エラー用!D:E,2,FALSE)),1,""),"")</f>
        <v/>
      </c>
    </row>
    <row r="208" spans="1:79" s="1" customFormat="1" ht="18" customHeight="1" thickTop="1" thickBot="1">
      <c r="A208" s="538">
        <v>98</v>
      </c>
      <c r="B208" s="540" t="s">
        <v>1176</v>
      </c>
      <c r="C208" s="542"/>
      <c r="D208" s="544" t="str">
        <f>IF(C208&gt;0,VLOOKUP(C208,女子登録情報!$A$1:$H$2000,3,0),"")</f>
        <v/>
      </c>
      <c r="E208" s="544" t="str">
        <f>IF(C208&gt;0,VLOOKUP(C208,女子登録情報!$A$1:$H$2000,4,0),"")</f>
        <v/>
      </c>
      <c r="F208" s="469" t="str">
        <f>IF(C208&gt;0,VLOOKUP(C208,女子登録情報!$A$1:$H$1688,7,0),"")</f>
        <v/>
      </c>
      <c r="G208" s="335" t="str">
        <f>IF(C208&gt;0,VLOOKUP(C208,女子登録情報!$A$1:$H$2000,8,0),"")</f>
        <v/>
      </c>
      <c r="H208" s="526" t="e">
        <f>IF(G209&gt;0,VLOOKUP(G209,女子登録情報!$M$2:$N$49,2,0),"")</f>
        <v>#N/A</v>
      </c>
      <c r="I208" s="526" t="str">
        <f t="shared" ref="I208" si="416">IF(C208&gt;0,TEXT(C208,"100000000"),"000000000")</f>
        <v>000000000</v>
      </c>
      <c r="J208" s="324" t="s">
        <v>24</v>
      </c>
      <c r="K208" s="323"/>
      <c r="L208" s="284" t="str">
        <f>IF(K208&gt;0,VLOOKUP(K208,女子登録情報!$J$66:$K$86,2,0),"")</f>
        <v/>
      </c>
      <c r="M208" s="324" t="s">
        <v>27</v>
      </c>
      <c r="N208" s="275"/>
      <c r="O208" s="59" t="str">
        <f t="shared" si="354"/>
        <v/>
      </c>
      <c r="P208" s="316" t="str">
        <f t="shared" si="391"/>
        <v/>
      </c>
      <c r="Q208" s="209"/>
      <c r="R208" s="528"/>
      <c r="S208" s="529"/>
      <c r="T208" s="530"/>
      <c r="U208" s="531"/>
      <c r="V208" s="533"/>
      <c r="W208" s="339"/>
      <c r="X208" s="84">
        <f t="shared" si="392"/>
        <v>0</v>
      </c>
      <c r="Z208" s="97">
        <f t="shared" si="393"/>
        <v>0</v>
      </c>
      <c r="AA208" s="523" t="str">
        <f>IF(C208="","",C208)</f>
        <v/>
      </c>
      <c r="AB208" s="84" t="str">
        <f t="shared" si="394"/>
        <v/>
      </c>
      <c r="AC208" s="84" t="str">
        <f t="shared" si="395"/>
        <v/>
      </c>
      <c r="AD208" s="84" t="str">
        <f t="shared" si="396"/>
        <v/>
      </c>
      <c r="AE208" s="84" t="str">
        <f t="shared" si="397"/>
        <v/>
      </c>
      <c r="AF208" s="100">
        <f t="shared" si="355"/>
        <v>0</v>
      </c>
      <c r="AG208" s="100" t="str">
        <f>IF(D208="","",D208)</f>
        <v/>
      </c>
      <c r="AH208" s="84" t="str">
        <f t="shared" si="398"/>
        <v/>
      </c>
      <c r="AI208" s="84" t="str">
        <f t="shared" si="399"/>
        <v/>
      </c>
      <c r="AJ208" s="104" t="str">
        <f t="shared" si="400"/>
        <v/>
      </c>
      <c r="AK208" s="93">
        <f t="shared" si="356"/>
        <v>0</v>
      </c>
      <c r="AL208" s="93">
        <f>IFERROR(IF(C208="",0,IF(COUNTIF($C$14:C208,C208)&gt;1,1,0)),"")</f>
        <v>0</v>
      </c>
      <c r="AN208" s="93">
        <f t="shared" si="401"/>
        <v>0</v>
      </c>
      <c r="AO208" s="93" t="str">
        <f t="shared" si="415"/>
        <v>00000</v>
      </c>
      <c r="AP208" s="109" t="str">
        <f t="shared" si="357"/>
        <v>0秒0</v>
      </c>
      <c r="AQ208" s="110">
        <f t="shared" si="402"/>
        <v>0</v>
      </c>
      <c r="AR208" s="110" t="str">
        <f t="shared" si="403"/>
        <v>0</v>
      </c>
      <c r="AS208" s="110" t="str">
        <f t="shared" si="404"/>
        <v>0</v>
      </c>
      <c r="AT208" s="110" t="str">
        <f t="shared" si="405"/>
        <v>0m</v>
      </c>
      <c r="AU208" s="110" t="str">
        <f t="shared" si="406"/>
        <v>点</v>
      </c>
      <c r="AV208" s="93">
        <f t="shared" si="407"/>
        <v>0</v>
      </c>
      <c r="AW208" s="83" t="str">
        <f t="shared" si="408"/>
        <v/>
      </c>
      <c r="AX208" s="93">
        <f t="shared" si="409"/>
        <v>0</v>
      </c>
      <c r="AY208" s="93">
        <f t="shared" si="358"/>
        <v>0</v>
      </c>
      <c r="AZ208" s="93">
        <f t="shared" si="359"/>
        <v>0</v>
      </c>
      <c r="BA208" s="503">
        <f>IF(U208="",0,COUNTA($U$14:U209))</f>
        <v>0</v>
      </c>
      <c r="BB208" s="503">
        <f>IF(V208="",0,COUNTA($V$14:V209))</f>
        <v>0</v>
      </c>
      <c r="BC208" s="519" t="e">
        <f>IF(OR($L208="20200",$L209="20200",#REF!="20200"),COUNTIF($L$14:L209,"20200"),0)</f>
        <v>#REF!</v>
      </c>
      <c r="BD208" s="557" t="e">
        <f>IF($BC208=0,0,INDEX($N208:$N209,MATCH("20200",$L208:$L209,0),1))</f>
        <v>#REF!</v>
      </c>
      <c r="BE208" s="84" t="str">
        <f t="shared" si="410"/>
        <v/>
      </c>
      <c r="BF208" s="84" t="str">
        <f t="shared" si="411"/>
        <v/>
      </c>
      <c r="BG208" s="84" t="str">
        <f t="shared" si="412"/>
        <v/>
      </c>
      <c r="BH208" s="124" t="str">
        <f>IF(K208="","",COUNTIF($BG$14:BG208,BG208))</f>
        <v/>
      </c>
      <c r="BI208" s="1" t="str">
        <f t="shared" si="360"/>
        <v/>
      </c>
      <c r="BJ208" s="523" t="str">
        <f>IF(D208="","",COUNTIF($AG$14:AG208,AG208))</f>
        <v/>
      </c>
      <c r="BK208" s="523">
        <f t="shared" ref="BK208" si="417">IF(BJ208=1,BJ208,0)</f>
        <v>0</v>
      </c>
      <c r="BL208" s="523" t="str">
        <f>IF(D208="","",$BP208)</f>
        <v/>
      </c>
      <c r="BM208" s="523" t="str">
        <f>IF(E208="","",$BP208)</f>
        <v/>
      </c>
      <c r="BN208" s="523" t="str">
        <f>IF(G208="","",$BP208)</f>
        <v/>
      </c>
      <c r="BO208" s="524" t="str">
        <f>IFERROR(IF(H208="","",BP208),"")</f>
        <v/>
      </c>
      <c r="BP208" s="523">
        <v>98</v>
      </c>
      <c r="BQ208" s="523">
        <f>IF(C208&gt;0,"",IF(COUNTIF(BL208:BO209,BP208)=4,"",1))</f>
        <v>1</v>
      </c>
      <c r="BT208" s="524" t="str">
        <f>IF(AG208="","",IF(AND(COUNTA(K208:K209)=0,COUNTA(U208:V209)=0),1,""))</f>
        <v/>
      </c>
      <c r="BU208" s="523">
        <f>IF(AND($AG208="",COUNTA(U208)&gt;0),1,0)</f>
        <v>0</v>
      </c>
      <c r="BV208" s="523">
        <f>IF(AND($AG208="",COUNTA(V208)&gt;0),1,0)</f>
        <v>0</v>
      </c>
      <c r="BW208" s="523" t="str">
        <f>D208&amp;"-"&amp;U208</f>
        <v>-</v>
      </c>
      <c r="BX208" s="523" t="str">
        <f>IF(U208="","",COUNTIF($BW$14:BW208,BW208))</f>
        <v/>
      </c>
      <c r="BY208" s="523" t="str">
        <f>D208&amp;"-"&amp;V208</f>
        <v>-</v>
      </c>
      <c r="BZ208" s="523" t="str">
        <f>IF(V208="","",COUNTIF($BY$14:BY208,BY208))</f>
        <v/>
      </c>
      <c r="CA208" s="84" t="str">
        <f>IFERROR(IF(VLOOKUP(K208,種目数エラー用!D:E,2,FALSE)=(VLOOKUP(K209,種目数エラー用!D:E,2,FALSE)),1,""),"")</f>
        <v/>
      </c>
    </row>
    <row r="209" spans="1:79" s="1" customFormat="1" ht="18" customHeight="1" thickBot="1">
      <c r="A209" s="547"/>
      <c r="B209" s="548"/>
      <c r="C209" s="549"/>
      <c r="D209" s="550"/>
      <c r="E209" s="550"/>
      <c r="F209" s="470"/>
      <c r="G209" s="336" t="str">
        <f>IF(C208&gt;0,VLOOKUP(C208,女子登録情報!$A$1:$H$2000,5,0),"")</f>
        <v/>
      </c>
      <c r="H209" s="527"/>
      <c r="I209" s="546"/>
      <c r="J209" s="336" t="s">
        <v>28</v>
      </c>
      <c r="K209" s="337"/>
      <c r="L209" s="284" t="str">
        <f>IF(K209&gt;0,VLOOKUP(K209,女子登録情報!$J$66:$K$86,2,0),"")</f>
        <v/>
      </c>
      <c r="M209" s="336" t="s">
        <v>29</v>
      </c>
      <c r="N209" s="285"/>
      <c r="O209" s="59" t="str">
        <f t="shared" si="354"/>
        <v/>
      </c>
      <c r="P209" s="317" t="str">
        <f t="shared" si="391"/>
        <v/>
      </c>
      <c r="Q209" s="209"/>
      <c r="R209" s="535"/>
      <c r="S209" s="536"/>
      <c r="T209" s="537"/>
      <c r="U209" s="532"/>
      <c r="V209" s="534"/>
      <c r="W209" s="339"/>
      <c r="X209" s="84">
        <f t="shared" si="392"/>
        <v>0</v>
      </c>
      <c r="Z209" s="97">
        <f t="shared" si="393"/>
        <v>0</v>
      </c>
      <c r="AA209" s="523"/>
      <c r="AB209" s="84" t="str">
        <f t="shared" si="394"/>
        <v/>
      </c>
      <c r="AC209" s="84" t="str">
        <f t="shared" si="395"/>
        <v/>
      </c>
      <c r="AD209" s="84" t="str">
        <f t="shared" si="396"/>
        <v/>
      </c>
      <c r="AE209" s="84" t="str">
        <f t="shared" si="397"/>
        <v/>
      </c>
      <c r="AF209" s="100">
        <f t="shared" si="355"/>
        <v>0</v>
      </c>
      <c r="AG209" s="100" t="str">
        <f t="shared" ref="AG209" si="418">AG208</f>
        <v/>
      </c>
      <c r="AH209" s="84" t="str">
        <f t="shared" si="398"/>
        <v/>
      </c>
      <c r="AI209" s="84" t="str">
        <f t="shared" si="399"/>
        <v/>
      </c>
      <c r="AJ209" s="104" t="str">
        <f t="shared" si="400"/>
        <v/>
      </c>
      <c r="AK209" s="93">
        <f t="shared" si="356"/>
        <v>0</v>
      </c>
      <c r="AL209" s="93">
        <f>IFERROR(IF(C209="",0,IF(COUNTIF($C$14:C209,C209)&gt;1,1,0)),"")</f>
        <v>0</v>
      </c>
      <c r="AN209" s="93">
        <f t="shared" si="401"/>
        <v>0</v>
      </c>
      <c r="AO209" s="93" t="str">
        <f t="shared" si="415"/>
        <v>00000</v>
      </c>
      <c r="AP209" s="109" t="str">
        <f t="shared" si="357"/>
        <v>0秒0</v>
      </c>
      <c r="AQ209" s="110">
        <f t="shared" si="402"/>
        <v>0</v>
      </c>
      <c r="AR209" s="110" t="str">
        <f t="shared" si="403"/>
        <v>0</v>
      </c>
      <c r="AS209" s="110" t="str">
        <f t="shared" si="404"/>
        <v>0</v>
      </c>
      <c r="AT209" s="110" t="str">
        <f t="shared" si="405"/>
        <v>0m</v>
      </c>
      <c r="AU209" s="110" t="str">
        <f t="shared" si="406"/>
        <v>点</v>
      </c>
      <c r="AV209" s="93">
        <f t="shared" si="407"/>
        <v>0</v>
      </c>
      <c r="AW209" s="83" t="str">
        <f t="shared" si="408"/>
        <v/>
      </c>
      <c r="AX209" s="93">
        <f t="shared" si="409"/>
        <v>0</v>
      </c>
      <c r="AY209" s="93">
        <f t="shared" si="358"/>
        <v>0</v>
      </c>
      <c r="AZ209" s="93">
        <f t="shared" si="359"/>
        <v>0</v>
      </c>
      <c r="BA209" s="504"/>
      <c r="BB209" s="504"/>
      <c r="BC209" s="520"/>
      <c r="BD209" s="558"/>
      <c r="BE209" s="84" t="str">
        <f t="shared" si="410"/>
        <v/>
      </c>
      <c r="BF209" s="84" t="str">
        <f t="shared" si="411"/>
        <v/>
      </c>
      <c r="BG209" s="84" t="str">
        <f t="shared" si="412"/>
        <v/>
      </c>
      <c r="BH209" s="124" t="str">
        <f>IF(K209="","",COUNTIF($BG$14:BG209,BG209))</f>
        <v/>
      </c>
      <c r="BI209" s="1" t="str">
        <f t="shared" si="360"/>
        <v/>
      </c>
      <c r="BJ209" s="523"/>
      <c r="BK209" s="523"/>
      <c r="BL209" s="523"/>
      <c r="BM209" s="523"/>
      <c r="BN209" s="523"/>
      <c r="BO209" s="525"/>
      <c r="BP209" s="523"/>
      <c r="BQ209" s="523"/>
      <c r="BT209" s="525"/>
      <c r="BU209" s="523"/>
      <c r="BV209" s="523"/>
      <c r="BW209" s="523"/>
      <c r="BX209" s="523"/>
      <c r="BY209" s="523"/>
      <c r="BZ209" s="523"/>
      <c r="CA209" s="84" t="str">
        <f>IFERROR(IF(VLOOKUP(K209,種目数エラー用!D:E,2,FALSE)=(VLOOKUP(K210,種目数エラー用!D:E,2,FALSE)),1,""),"")</f>
        <v/>
      </c>
    </row>
    <row r="210" spans="1:79" s="1" customFormat="1" ht="18" customHeight="1" thickTop="1" thickBot="1">
      <c r="A210" s="538">
        <v>99</v>
      </c>
      <c r="B210" s="540" t="s">
        <v>1176</v>
      </c>
      <c r="C210" s="542"/>
      <c r="D210" s="544" t="str">
        <f>IF(C210&gt;0,VLOOKUP(C210,女子登録情報!$A$1:$H$2000,3,0),"")</f>
        <v/>
      </c>
      <c r="E210" s="544" t="str">
        <f>IF(C210&gt;0,VLOOKUP(C210,女子登録情報!$A$1:$H$2000,4,0),"")</f>
        <v/>
      </c>
      <c r="F210" s="469" t="str">
        <f>IF(C210&gt;0,VLOOKUP(C210,女子登録情報!$A$1:$H$1688,7,0),"")</f>
        <v/>
      </c>
      <c r="G210" s="335" t="str">
        <f>IF(C210&gt;0,VLOOKUP(C210,女子登録情報!$A$1:$H$2000,8,0),"")</f>
        <v/>
      </c>
      <c r="H210" s="526" t="e">
        <f>IF(G211&gt;0,VLOOKUP(G211,女子登録情報!$M$2:$N$49,2,0),"")</f>
        <v>#N/A</v>
      </c>
      <c r="I210" s="526" t="str">
        <f t="shared" ref="I210" si="419">IF(C210&gt;0,TEXT(C210,"100000000"),"000000000")</f>
        <v>000000000</v>
      </c>
      <c r="J210" s="324" t="s">
        <v>24</v>
      </c>
      <c r="K210" s="323"/>
      <c r="L210" s="284" t="str">
        <f>IF(K210&gt;0,VLOOKUP(K210,女子登録情報!$J$66:$K$86,2,0),"")</f>
        <v/>
      </c>
      <c r="M210" s="324" t="s">
        <v>27</v>
      </c>
      <c r="N210" s="275"/>
      <c r="O210" s="59" t="str">
        <f t="shared" si="354"/>
        <v/>
      </c>
      <c r="P210" s="316" t="str">
        <f t="shared" si="391"/>
        <v/>
      </c>
      <c r="Q210" s="209"/>
      <c r="R210" s="528"/>
      <c r="S210" s="529"/>
      <c r="T210" s="530"/>
      <c r="U210" s="531"/>
      <c r="V210" s="533"/>
      <c r="W210" s="339"/>
      <c r="X210" s="84">
        <f t="shared" si="392"/>
        <v>0</v>
      </c>
      <c r="Z210" s="97">
        <f t="shared" si="393"/>
        <v>0</v>
      </c>
      <c r="AA210" s="523" t="str">
        <f>IF(C210="","",C210)</f>
        <v/>
      </c>
      <c r="AB210" s="84" t="str">
        <f t="shared" si="394"/>
        <v/>
      </c>
      <c r="AC210" s="84" t="str">
        <f t="shared" si="395"/>
        <v/>
      </c>
      <c r="AD210" s="84" t="str">
        <f t="shared" si="396"/>
        <v/>
      </c>
      <c r="AE210" s="84" t="str">
        <f t="shared" si="397"/>
        <v/>
      </c>
      <c r="AF210" s="100">
        <f t="shared" si="355"/>
        <v>0</v>
      </c>
      <c r="AG210" s="100" t="str">
        <f>IF(D210="","",D210)</f>
        <v/>
      </c>
      <c r="AH210" s="84" t="str">
        <f t="shared" si="398"/>
        <v/>
      </c>
      <c r="AI210" s="84" t="str">
        <f t="shared" si="399"/>
        <v/>
      </c>
      <c r="AJ210" s="104" t="str">
        <f t="shared" si="400"/>
        <v/>
      </c>
      <c r="AK210" s="93">
        <f t="shared" si="356"/>
        <v>0</v>
      </c>
      <c r="AL210" s="93">
        <f>IFERROR(IF(C210="",0,IF(COUNTIF($C$14:C210,C210)&gt;1,1,0)),"")</f>
        <v>0</v>
      </c>
      <c r="AN210" s="93">
        <f t="shared" si="401"/>
        <v>0</v>
      </c>
      <c r="AO210" s="93" t="str">
        <f t="shared" si="415"/>
        <v>00000</v>
      </c>
      <c r="AP210" s="109" t="str">
        <f t="shared" si="357"/>
        <v>0秒0</v>
      </c>
      <c r="AQ210" s="110">
        <f t="shared" si="402"/>
        <v>0</v>
      </c>
      <c r="AR210" s="110" t="str">
        <f t="shared" si="403"/>
        <v>0</v>
      </c>
      <c r="AS210" s="110" t="str">
        <f t="shared" si="404"/>
        <v>0</v>
      </c>
      <c r="AT210" s="110" t="str">
        <f t="shared" si="405"/>
        <v>0m</v>
      </c>
      <c r="AU210" s="110" t="str">
        <f t="shared" si="406"/>
        <v>点</v>
      </c>
      <c r="AV210" s="93">
        <f t="shared" si="407"/>
        <v>0</v>
      </c>
      <c r="AW210" s="83" t="str">
        <f t="shared" si="408"/>
        <v/>
      </c>
      <c r="AX210" s="93">
        <f t="shared" si="409"/>
        <v>0</v>
      </c>
      <c r="AY210" s="93">
        <f t="shared" si="358"/>
        <v>0</v>
      </c>
      <c r="AZ210" s="93">
        <f t="shared" si="359"/>
        <v>0</v>
      </c>
      <c r="BA210" s="503">
        <f>IF(U210="",0,COUNTA($U$14:U211))</f>
        <v>0</v>
      </c>
      <c r="BB210" s="503">
        <f>IF(V210="",0,COUNTA($V$14:V211))</f>
        <v>0</v>
      </c>
      <c r="BC210" s="519" t="e">
        <f>IF(OR($L210="20200",$L211="20200",#REF!="20200"),COUNTIF($L$14:L211,"20200"),0)</f>
        <v>#REF!</v>
      </c>
      <c r="BD210" s="557" t="e">
        <f>IF($BC210=0,0,INDEX($N210:$N211,MATCH("20200",$L210:$L211,0),1))</f>
        <v>#REF!</v>
      </c>
      <c r="BE210" s="84" t="str">
        <f t="shared" si="410"/>
        <v/>
      </c>
      <c r="BF210" s="84" t="str">
        <f t="shared" si="411"/>
        <v/>
      </c>
      <c r="BG210" s="84" t="str">
        <f t="shared" si="412"/>
        <v/>
      </c>
      <c r="BH210" s="124" t="str">
        <f>IF(K210="","",COUNTIF($BG$14:BG210,BG210))</f>
        <v/>
      </c>
      <c r="BI210" s="1" t="str">
        <f t="shared" si="360"/>
        <v/>
      </c>
      <c r="BJ210" s="523" t="str">
        <f>IF(D210="","",COUNTIF($AG$14:AG210,AG210))</f>
        <v/>
      </c>
      <c r="BK210" s="523">
        <f t="shared" ref="BK210" si="420">IF(BJ210=1,BJ210,0)</f>
        <v>0</v>
      </c>
      <c r="BL210" s="523" t="str">
        <f>IF(D210="","",$BP210)</f>
        <v/>
      </c>
      <c r="BM210" s="523" t="str">
        <f>IF(E210="","",$BP210)</f>
        <v/>
      </c>
      <c r="BN210" s="523" t="str">
        <f>IF(G210="","",$BP210)</f>
        <v/>
      </c>
      <c r="BO210" s="524" t="str">
        <f>IFERROR(IF(H210="","",BP210),"")</f>
        <v/>
      </c>
      <c r="BP210" s="523">
        <v>99</v>
      </c>
      <c r="BQ210" s="523">
        <f>IF(C210&gt;0,"",IF(COUNTIF(BL210:BO211,BP210)=4,"",1))</f>
        <v>1</v>
      </c>
      <c r="BT210" s="524" t="str">
        <f>IF(AG210="","",IF(AND(COUNTA(K210:K211)=0,COUNTA(U210:V211)=0),1,""))</f>
        <v/>
      </c>
      <c r="BU210" s="523">
        <f>IF(AND($AG210="",COUNTA(U210)&gt;0),1,0)</f>
        <v>0</v>
      </c>
      <c r="BV210" s="523">
        <f>IF(AND($AG210="",COUNTA(V210)&gt;0),1,0)</f>
        <v>0</v>
      </c>
      <c r="BW210" s="523" t="str">
        <f>D210&amp;"-"&amp;U210</f>
        <v>-</v>
      </c>
      <c r="BX210" s="523" t="str">
        <f>IF(U210="","",COUNTIF($BW$14:BW210,BW210))</f>
        <v/>
      </c>
      <c r="BY210" s="523" t="str">
        <f>D210&amp;"-"&amp;V210</f>
        <v>-</v>
      </c>
      <c r="BZ210" s="523" t="str">
        <f>IF(V210="","",COUNTIF($BY$14:BY210,BY210))</f>
        <v/>
      </c>
      <c r="CA210" s="84" t="str">
        <f>IFERROR(IF(VLOOKUP(K210,種目数エラー用!D:E,2,FALSE)=(VLOOKUP(K211,種目数エラー用!D:E,2,FALSE)),1,""),"")</f>
        <v/>
      </c>
    </row>
    <row r="211" spans="1:79" s="1" customFormat="1" ht="18" customHeight="1" thickBot="1">
      <c r="A211" s="547"/>
      <c r="B211" s="548"/>
      <c r="C211" s="549"/>
      <c r="D211" s="550"/>
      <c r="E211" s="550"/>
      <c r="F211" s="470"/>
      <c r="G211" s="336" t="str">
        <f>IF(C210&gt;0,VLOOKUP(C210,女子登録情報!$A$1:$H$2000,5,0),"")</f>
        <v/>
      </c>
      <c r="H211" s="527"/>
      <c r="I211" s="546"/>
      <c r="J211" s="336" t="s">
        <v>28</v>
      </c>
      <c r="K211" s="337"/>
      <c r="L211" s="284" t="str">
        <f>IF(K211&gt;0,VLOOKUP(K211,女子登録情報!$J$66:$K$86,2,0),"")</f>
        <v/>
      </c>
      <c r="M211" s="336" t="s">
        <v>29</v>
      </c>
      <c r="N211" s="285"/>
      <c r="O211" s="59" t="str">
        <f t="shared" si="354"/>
        <v/>
      </c>
      <c r="P211" s="317" t="str">
        <f t="shared" si="391"/>
        <v/>
      </c>
      <c r="Q211" s="209"/>
      <c r="R211" s="535"/>
      <c r="S211" s="536"/>
      <c r="T211" s="537"/>
      <c r="U211" s="532"/>
      <c r="V211" s="534"/>
      <c r="W211" s="339"/>
      <c r="X211" s="84">
        <f t="shared" si="392"/>
        <v>0</v>
      </c>
      <c r="Z211" s="97">
        <f t="shared" si="393"/>
        <v>0</v>
      </c>
      <c r="AA211" s="523"/>
      <c r="AB211" s="84" t="str">
        <f t="shared" si="394"/>
        <v/>
      </c>
      <c r="AC211" s="84" t="str">
        <f t="shared" si="395"/>
        <v/>
      </c>
      <c r="AD211" s="84" t="str">
        <f t="shared" si="396"/>
        <v/>
      </c>
      <c r="AE211" s="84" t="str">
        <f t="shared" si="397"/>
        <v/>
      </c>
      <c r="AF211" s="100">
        <f t="shared" si="355"/>
        <v>0</v>
      </c>
      <c r="AG211" s="100" t="str">
        <f t="shared" ref="AG211" si="421">AG210</f>
        <v/>
      </c>
      <c r="AH211" s="84" t="str">
        <f t="shared" si="398"/>
        <v/>
      </c>
      <c r="AI211" s="84" t="str">
        <f t="shared" si="399"/>
        <v/>
      </c>
      <c r="AJ211" s="104" t="str">
        <f t="shared" si="400"/>
        <v/>
      </c>
      <c r="AK211" s="93">
        <f t="shared" si="356"/>
        <v>0</v>
      </c>
      <c r="AL211" s="93">
        <f>IFERROR(IF(C211="",0,IF(COUNTIF($C$14:C211,C211)&gt;1,1,0)),"")</f>
        <v>0</v>
      </c>
      <c r="AN211" s="93">
        <f t="shared" si="401"/>
        <v>0</v>
      </c>
      <c r="AO211" s="93" t="str">
        <f t="shared" si="415"/>
        <v>00000</v>
      </c>
      <c r="AP211" s="109" t="str">
        <f t="shared" si="357"/>
        <v>0秒0</v>
      </c>
      <c r="AQ211" s="110">
        <f t="shared" si="402"/>
        <v>0</v>
      </c>
      <c r="AR211" s="110" t="str">
        <f t="shared" si="403"/>
        <v>0</v>
      </c>
      <c r="AS211" s="110" t="str">
        <f t="shared" si="404"/>
        <v>0</v>
      </c>
      <c r="AT211" s="110" t="str">
        <f t="shared" si="405"/>
        <v>0m</v>
      </c>
      <c r="AU211" s="110" t="str">
        <f t="shared" si="406"/>
        <v>点</v>
      </c>
      <c r="AV211" s="93">
        <f t="shared" si="407"/>
        <v>0</v>
      </c>
      <c r="AW211" s="83" t="str">
        <f t="shared" si="408"/>
        <v/>
      </c>
      <c r="AX211" s="93">
        <f t="shared" si="409"/>
        <v>0</v>
      </c>
      <c r="AY211" s="93">
        <f t="shared" si="358"/>
        <v>0</v>
      </c>
      <c r="AZ211" s="93">
        <f t="shared" si="359"/>
        <v>0</v>
      </c>
      <c r="BA211" s="504"/>
      <c r="BB211" s="504"/>
      <c r="BC211" s="520"/>
      <c r="BD211" s="558"/>
      <c r="BE211" s="84" t="str">
        <f t="shared" si="410"/>
        <v/>
      </c>
      <c r="BF211" s="84" t="str">
        <f t="shared" si="411"/>
        <v/>
      </c>
      <c r="BG211" s="84" t="str">
        <f t="shared" si="412"/>
        <v/>
      </c>
      <c r="BH211" s="124" t="str">
        <f>IF(K211="","",COUNTIF($BG$14:BG211,BG211))</f>
        <v/>
      </c>
      <c r="BI211" s="1" t="str">
        <f t="shared" si="360"/>
        <v/>
      </c>
      <c r="BJ211" s="523"/>
      <c r="BK211" s="523"/>
      <c r="BL211" s="523"/>
      <c r="BM211" s="523"/>
      <c r="BN211" s="523"/>
      <c r="BO211" s="525"/>
      <c r="BP211" s="523"/>
      <c r="BQ211" s="523"/>
      <c r="BT211" s="525"/>
      <c r="BU211" s="523"/>
      <c r="BV211" s="523"/>
      <c r="BW211" s="523"/>
      <c r="BX211" s="523"/>
      <c r="BY211" s="523"/>
      <c r="BZ211" s="523"/>
      <c r="CA211" s="84" t="str">
        <f>IFERROR(IF(VLOOKUP(K211,種目数エラー用!D:E,2,FALSE)=(VLOOKUP(K212,種目数エラー用!D:E,2,FALSE)),1,""),"")</f>
        <v/>
      </c>
    </row>
    <row r="212" spans="1:79" s="1" customFormat="1" ht="18" customHeight="1" thickTop="1" thickBot="1">
      <c r="A212" s="538">
        <v>100</v>
      </c>
      <c r="B212" s="540" t="s">
        <v>1176</v>
      </c>
      <c r="C212" s="542"/>
      <c r="D212" s="544" t="str">
        <f>IF(C212&gt;0,VLOOKUP(C212,女子登録情報!$A$1:$H$2000,3,0),"")</f>
        <v/>
      </c>
      <c r="E212" s="544" t="str">
        <f>IF(C212&gt;0,VLOOKUP(C212,女子登録情報!$A$1:$H$2000,4,0),"")</f>
        <v/>
      </c>
      <c r="F212" s="469" t="str">
        <f>IF(C212&gt;0,VLOOKUP(C212,女子登録情報!$A$1:$H$1688,7,0),"")</f>
        <v/>
      </c>
      <c r="G212" s="335" t="str">
        <f>IF(C212&gt;0,VLOOKUP(C212,女子登録情報!$A$1:$H$2000,8,0),"")</f>
        <v/>
      </c>
      <c r="H212" s="526" t="e">
        <f>IF(G213&gt;0,VLOOKUP(G213,女子登録情報!$M$2:$N$49,2,0),"")</f>
        <v>#N/A</v>
      </c>
      <c r="I212" s="526" t="str">
        <f t="shared" ref="I212" si="422">IF(C212&gt;0,TEXT(C212,"100000000"),"000000000")</f>
        <v>000000000</v>
      </c>
      <c r="J212" s="324" t="s">
        <v>24</v>
      </c>
      <c r="K212" s="323"/>
      <c r="L212" s="284" t="str">
        <f>IF(K212&gt;0,VLOOKUP(K212,女子登録情報!$J$66:$K$86,2,0),"")</f>
        <v/>
      </c>
      <c r="M212" s="324" t="s">
        <v>27</v>
      </c>
      <c r="N212" s="275"/>
      <c r="O212" s="59" t="str">
        <f t="shared" si="354"/>
        <v/>
      </c>
      <c r="P212" s="316" t="str">
        <f t="shared" si="391"/>
        <v/>
      </c>
      <c r="Q212" s="209"/>
      <c r="R212" s="528"/>
      <c r="S212" s="529"/>
      <c r="T212" s="530"/>
      <c r="U212" s="531"/>
      <c r="V212" s="533"/>
      <c r="W212" s="339"/>
      <c r="X212" s="84">
        <f t="shared" si="392"/>
        <v>0</v>
      </c>
      <c r="Z212" s="97">
        <f t="shared" si="393"/>
        <v>0</v>
      </c>
      <c r="AA212" s="523" t="str">
        <f>IF(C212="","",C212)</f>
        <v/>
      </c>
      <c r="AB212" s="84" t="str">
        <f t="shared" si="394"/>
        <v/>
      </c>
      <c r="AC212" s="84" t="str">
        <f t="shared" si="395"/>
        <v/>
      </c>
      <c r="AD212" s="84" t="str">
        <f t="shared" si="396"/>
        <v/>
      </c>
      <c r="AE212" s="84" t="str">
        <f t="shared" si="397"/>
        <v/>
      </c>
      <c r="AF212" s="100">
        <f t="shared" si="355"/>
        <v>0</v>
      </c>
      <c r="AG212" s="100" t="str">
        <f>IF(D212="","",D212)</f>
        <v/>
      </c>
      <c r="AH212" s="84" t="str">
        <f t="shared" si="398"/>
        <v/>
      </c>
      <c r="AI212" s="84" t="str">
        <f t="shared" si="399"/>
        <v/>
      </c>
      <c r="AJ212" s="104" t="str">
        <f t="shared" si="400"/>
        <v/>
      </c>
      <c r="AK212" s="93">
        <f t="shared" si="356"/>
        <v>0</v>
      </c>
      <c r="AL212" s="93">
        <f>IFERROR(IF(C212="",0,IF(COUNTIF($C$14:C212,C212)&gt;1,1,0)),"")</f>
        <v>0</v>
      </c>
      <c r="AN212" s="93">
        <f t="shared" si="401"/>
        <v>0</v>
      </c>
      <c r="AO212" s="93" t="str">
        <f t="shared" si="415"/>
        <v>00000</v>
      </c>
      <c r="AP212" s="109" t="str">
        <f t="shared" si="357"/>
        <v>0秒0</v>
      </c>
      <c r="AQ212" s="110">
        <f t="shared" si="402"/>
        <v>0</v>
      </c>
      <c r="AR212" s="110" t="str">
        <f t="shared" si="403"/>
        <v>0</v>
      </c>
      <c r="AS212" s="110" t="str">
        <f t="shared" si="404"/>
        <v>0</v>
      </c>
      <c r="AT212" s="110" t="str">
        <f t="shared" si="405"/>
        <v>0m</v>
      </c>
      <c r="AU212" s="110" t="str">
        <f t="shared" si="406"/>
        <v>点</v>
      </c>
      <c r="AV212" s="93">
        <f t="shared" si="407"/>
        <v>0</v>
      </c>
      <c r="AW212" s="83" t="str">
        <f t="shared" si="408"/>
        <v/>
      </c>
      <c r="AX212" s="93">
        <f t="shared" si="409"/>
        <v>0</v>
      </c>
      <c r="AY212" s="93">
        <f t="shared" si="358"/>
        <v>0</v>
      </c>
      <c r="AZ212" s="93">
        <f t="shared" si="359"/>
        <v>0</v>
      </c>
      <c r="BA212" s="503">
        <f>IF(U212="",0,COUNTA($U$14:U213))</f>
        <v>0</v>
      </c>
      <c r="BB212" s="503">
        <f>IF(V212="",0,COUNTA($V$14:V213))</f>
        <v>0</v>
      </c>
      <c r="BC212" s="519" t="e">
        <f>IF(OR($L212="20200",$L213="20200",#REF!="20200"),COUNTIF($L$14:L213,"20200"),0)</f>
        <v>#REF!</v>
      </c>
      <c r="BD212" s="557" t="e">
        <f>IF($BC212=0,0,INDEX($N212:$N213,MATCH("20200",$L212:$L213,0),1))</f>
        <v>#REF!</v>
      </c>
      <c r="BE212" s="84" t="str">
        <f t="shared" si="410"/>
        <v/>
      </c>
      <c r="BF212" s="84" t="str">
        <f t="shared" si="411"/>
        <v/>
      </c>
      <c r="BG212" s="84" t="str">
        <f t="shared" si="412"/>
        <v/>
      </c>
      <c r="BH212" s="124" t="str">
        <f>IF(K212="","",COUNTIF($BG$14:BG212,BG212))</f>
        <v/>
      </c>
      <c r="BI212" s="1" t="str">
        <f t="shared" si="360"/>
        <v/>
      </c>
      <c r="BJ212" s="523" t="str">
        <f>IF(D212="","",COUNTIF($AG$14:AG212,AG212))</f>
        <v/>
      </c>
      <c r="BK212" s="523">
        <f t="shared" ref="BK212" si="423">IF(BJ212=1,BJ212,0)</f>
        <v>0</v>
      </c>
      <c r="BL212" s="523" t="str">
        <f>IF(D212="","",$BP212)</f>
        <v/>
      </c>
      <c r="BM212" s="523" t="str">
        <f>IF(E212="","",$BP212)</f>
        <v/>
      </c>
      <c r="BN212" s="523" t="str">
        <f>IF(G212="","",$BP212)</f>
        <v/>
      </c>
      <c r="BO212" s="524" t="str">
        <f>IFERROR(IF(H212="","",BP212),"")</f>
        <v/>
      </c>
      <c r="BP212" s="523">
        <v>100</v>
      </c>
      <c r="BQ212" s="523">
        <f>IF(C212&gt;0,"",IF(COUNTIF(BL212:BO213,BP212)=4,"",1))</f>
        <v>1</v>
      </c>
      <c r="BT212" s="524" t="str">
        <f>IF(AG212="","",IF(AND(COUNTA(K212:K213)=0,COUNTA(U212:V213)=0),1,""))</f>
        <v/>
      </c>
      <c r="BU212" s="523">
        <f>IF(AND($AG212="",COUNTA(U212)&gt;0),1,0)</f>
        <v>0</v>
      </c>
      <c r="BV212" s="523">
        <f>IF(AND($AG212="",COUNTA(V212)&gt;0),1,0)</f>
        <v>0</v>
      </c>
      <c r="BW212" s="523" t="str">
        <f>D212&amp;"-"&amp;U212</f>
        <v>-</v>
      </c>
      <c r="BX212" s="523" t="str">
        <f>IF(U212="","",COUNTIF($BW$14:BW212,BW212))</f>
        <v/>
      </c>
      <c r="BY212" s="523" t="str">
        <f>D212&amp;"-"&amp;V212</f>
        <v>-</v>
      </c>
      <c r="BZ212" s="523" t="str">
        <f>IF(V212="","",COUNTIF($BY$14:BY212,BY212))</f>
        <v/>
      </c>
      <c r="CA212" s="84" t="str">
        <f>IFERROR(IF(VLOOKUP(K212,種目数エラー用!D:E,2,FALSE)=(VLOOKUP(K213,種目数エラー用!D:E,2,FALSE)),1,""),"")</f>
        <v/>
      </c>
    </row>
    <row r="213" spans="1:79" s="1" customFormat="1" ht="18" customHeight="1" thickBot="1">
      <c r="A213" s="547"/>
      <c r="B213" s="548"/>
      <c r="C213" s="549"/>
      <c r="D213" s="550"/>
      <c r="E213" s="550"/>
      <c r="F213" s="470"/>
      <c r="G213" s="336" t="str">
        <f>IF(C212&gt;0,VLOOKUP(C212,女子登録情報!$A$1:$H$2000,5,0),"")</f>
        <v/>
      </c>
      <c r="H213" s="527"/>
      <c r="I213" s="546"/>
      <c r="J213" s="336" t="s">
        <v>28</v>
      </c>
      <c r="K213" s="337"/>
      <c r="L213" s="284" t="str">
        <f>IF(K213&gt;0,VLOOKUP(K213,女子登録情報!$J$66:$K$86,2,0),"")</f>
        <v/>
      </c>
      <c r="M213" s="336" t="s">
        <v>29</v>
      </c>
      <c r="N213" s="285"/>
      <c r="O213" s="59" t="str">
        <f t="shared" si="354"/>
        <v/>
      </c>
      <c r="P213" s="317" t="str">
        <f t="shared" si="391"/>
        <v/>
      </c>
      <c r="Q213" s="209"/>
      <c r="R213" s="535"/>
      <c r="S213" s="536"/>
      <c r="T213" s="537"/>
      <c r="U213" s="532"/>
      <c r="V213" s="534"/>
      <c r="W213" s="339"/>
      <c r="X213" s="84">
        <f t="shared" si="392"/>
        <v>0</v>
      </c>
      <c r="Z213" s="97">
        <f t="shared" si="393"/>
        <v>0</v>
      </c>
      <c r="AA213" s="523"/>
      <c r="AB213" s="84" t="str">
        <f t="shared" si="394"/>
        <v/>
      </c>
      <c r="AC213" s="84" t="str">
        <f t="shared" si="395"/>
        <v/>
      </c>
      <c r="AD213" s="84" t="str">
        <f t="shared" si="396"/>
        <v/>
      </c>
      <c r="AE213" s="84" t="str">
        <f t="shared" si="397"/>
        <v/>
      </c>
      <c r="AF213" s="100">
        <f t="shared" si="355"/>
        <v>0</v>
      </c>
      <c r="AG213" s="100" t="str">
        <f t="shared" ref="AG213" si="424">AG212</f>
        <v/>
      </c>
      <c r="AH213" s="84" t="str">
        <f t="shared" si="398"/>
        <v/>
      </c>
      <c r="AI213" s="84" t="str">
        <f t="shared" si="399"/>
        <v/>
      </c>
      <c r="AJ213" s="104" t="str">
        <f t="shared" si="400"/>
        <v/>
      </c>
      <c r="AK213" s="93">
        <f t="shared" si="356"/>
        <v>0</v>
      </c>
      <c r="AL213" s="93">
        <f>IFERROR(IF(C213="",0,IF(COUNTIF($C$14:C213,C213)&gt;1,1,0)),"")</f>
        <v>0</v>
      </c>
      <c r="AN213" s="93">
        <f t="shared" si="401"/>
        <v>0</v>
      </c>
      <c r="AO213" s="93" t="str">
        <f t="shared" si="415"/>
        <v>00000</v>
      </c>
      <c r="AP213" s="109" t="str">
        <f t="shared" si="357"/>
        <v>0秒0</v>
      </c>
      <c r="AQ213" s="110">
        <f t="shared" si="402"/>
        <v>0</v>
      </c>
      <c r="AR213" s="110" t="str">
        <f t="shared" si="403"/>
        <v>0</v>
      </c>
      <c r="AS213" s="110" t="str">
        <f t="shared" si="404"/>
        <v>0</v>
      </c>
      <c r="AT213" s="110" t="str">
        <f t="shared" si="405"/>
        <v>0m</v>
      </c>
      <c r="AU213" s="110" t="str">
        <f t="shared" si="406"/>
        <v>点</v>
      </c>
      <c r="AV213" s="93">
        <f t="shared" si="407"/>
        <v>0</v>
      </c>
      <c r="AW213" s="83" t="str">
        <f t="shared" si="408"/>
        <v/>
      </c>
      <c r="AX213" s="93">
        <f t="shared" si="409"/>
        <v>0</v>
      </c>
      <c r="AY213" s="93">
        <f t="shared" si="358"/>
        <v>0</v>
      </c>
      <c r="AZ213" s="93">
        <f t="shared" si="359"/>
        <v>0</v>
      </c>
      <c r="BA213" s="504"/>
      <c r="BB213" s="504"/>
      <c r="BC213" s="520"/>
      <c r="BD213" s="558"/>
      <c r="BE213" s="84" t="str">
        <f t="shared" si="410"/>
        <v/>
      </c>
      <c r="BF213" s="84" t="str">
        <f t="shared" si="411"/>
        <v/>
      </c>
      <c r="BG213" s="84" t="str">
        <f t="shared" si="412"/>
        <v/>
      </c>
      <c r="BH213" s="124" t="str">
        <f>IF(K213="","",COUNTIF($BG$14:BG213,BG213))</f>
        <v/>
      </c>
      <c r="BI213" s="1" t="str">
        <f t="shared" si="360"/>
        <v/>
      </c>
      <c r="BJ213" s="523"/>
      <c r="BK213" s="523"/>
      <c r="BL213" s="523"/>
      <c r="BM213" s="523"/>
      <c r="BN213" s="523"/>
      <c r="BO213" s="525"/>
      <c r="BP213" s="523"/>
      <c r="BQ213" s="523"/>
      <c r="BT213" s="525"/>
      <c r="BU213" s="523"/>
      <c r="BV213" s="523"/>
      <c r="BW213" s="523"/>
      <c r="BX213" s="523"/>
      <c r="BY213" s="523"/>
      <c r="BZ213" s="523"/>
      <c r="CA213" s="84" t="str">
        <f>IFERROR(IF(VLOOKUP(K213,種目数エラー用!D:E,2,FALSE)=(VLOOKUP(K214,種目数エラー用!D:E,2,FALSE)),1,""),"")</f>
        <v/>
      </c>
    </row>
    <row r="214" spans="1:79" s="1" customFormat="1" ht="18" customHeight="1" thickTop="1" thickBot="1">
      <c r="A214" s="538">
        <v>101</v>
      </c>
      <c r="B214" s="540" t="s">
        <v>1176</v>
      </c>
      <c r="C214" s="542"/>
      <c r="D214" s="544" t="str">
        <f>IF(C214&gt;0,VLOOKUP(C214,女子登録情報!$A$1:$H$2000,3,0),"")</f>
        <v/>
      </c>
      <c r="E214" s="544" t="str">
        <f>IF(C214&gt;0,VLOOKUP(C214,女子登録情報!$A$1:$H$2000,4,0),"")</f>
        <v/>
      </c>
      <c r="F214" s="469" t="str">
        <f>IF(C214&gt;0,VLOOKUP(C214,女子登録情報!$A$1:$H$1688,7,0),"")</f>
        <v/>
      </c>
      <c r="G214" s="335" t="str">
        <f>IF(C214&gt;0,VLOOKUP(C214,女子登録情報!$A$1:$H$2000,8,0),"")</f>
        <v/>
      </c>
      <c r="H214" s="526" t="e">
        <f>IF(G215&gt;0,VLOOKUP(G215,女子登録情報!$M$2:$N$49,2,0),"")</f>
        <v>#N/A</v>
      </c>
      <c r="I214" s="526" t="str">
        <f t="shared" ref="I214" si="425">IF(C214&gt;0,TEXT(C214,"100000000"),"000000000")</f>
        <v>000000000</v>
      </c>
      <c r="J214" s="324" t="s">
        <v>24</v>
      </c>
      <c r="K214" s="323"/>
      <c r="L214" s="284" t="str">
        <f>IF(K214&gt;0,VLOOKUP(K214,女子登録情報!$J$66:$K$86,2,0),"")</f>
        <v/>
      </c>
      <c r="M214" s="324" t="s">
        <v>27</v>
      </c>
      <c r="N214" s="275"/>
      <c r="O214" s="59" t="str">
        <f t="shared" si="354"/>
        <v/>
      </c>
      <c r="P214" s="316" t="str">
        <f t="shared" si="391"/>
        <v/>
      </c>
      <c r="Q214" s="209"/>
      <c r="R214" s="528"/>
      <c r="S214" s="529"/>
      <c r="T214" s="530"/>
      <c r="U214" s="531"/>
      <c r="V214" s="533"/>
      <c r="W214" s="339"/>
      <c r="X214" s="84">
        <f t="shared" si="392"/>
        <v>0</v>
      </c>
      <c r="Z214" s="97">
        <f t="shared" si="393"/>
        <v>0</v>
      </c>
      <c r="AA214" s="523" t="str">
        <f>IF(C214="","",C214)</f>
        <v/>
      </c>
      <c r="AB214" s="84" t="str">
        <f t="shared" si="394"/>
        <v/>
      </c>
      <c r="AC214" s="84" t="str">
        <f t="shared" si="395"/>
        <v/>
      </c>
      <c r="AD214" s="84" t="str">
        <f t="shared" si="396"/>
        <v/>
      </c>
      <c r="AE214" s="84" t="str">
        <f t="shared" si="397"/>
        <v/>
      </c>
      <c r="AF214" s="100">
        <f t="shared" si="355"/>
        <v>0</v>
      </c>
      <c r="AG214" s="100" t="str">
        <f>IF(D214="","",D214)</f>
        <v/>
      </c>
      <c r="AH214" s="84" t="str">
        <f t="shared" si="398"/>
        <v/>
      </c>
      <c r="AI214" s="84" t="str">
        <f t="shared" si="399"/>
        <v/>
      </c>
      <c r="AJ214" s="104" t="str">
        <f t="shared" si="400"/>
        <v/>
      </c>
      <c r="AK214" s="93">
        <f t="shared" si="356"/>
        <v>0</v>
      </c>
      <c r="AL214" s="93">
        <f>IFERROR(IF(C214="",0,IF(COUNTIF($C$14:C214,C214)&gt;1,1,0)),"")</f>
        <v>0</v>
      </c>
      <c r="AN214" s="93">
        <f t="shared" si="401"/>
        <v>0</v>
      </c>
      <c r="AO214" s="93" t="str">
        <f t="shared" si="415"/>
        <v>00000</v>
      </c>
      <c r="AP214" s="109" t="str">
        <f t="shared" si="357"/>
        <v>0秒0</v>
      </c>
      <c r="AQ214" s="110">
        <f t="shared" si="402"/>
        <v>0</v>
      </c>
      <c r="AR214" s="110" t="str">
        <f t="shared" si="403"/>
        <v>0</v>
      </c>
      <c r="AS214" s="110" t="str">
        <f t="shared" si="404"/>
        <v>0</v>
      </c>
      <c r="AT214" s="110" t="str">
        <f t="shared" si="405"/>
        <v>0m</v>
      </c>
      <c r="AU214" s="110" t="str">
        <f t="shared" si="406"/>
        <v>点</v>
      </c>
      <c r="AV214" s="93">
        <f t="shared" si="407"/>
        <v>0</v>
      </c>
      <c r="AW214" s="83" t="str">
        <f t="shared" si="408"/>
        <v/>
      </c>
      <c r="AX214" s="93">
        <f t="shared" si="409"/>
        <v>0</v>
      </c>
      <c r="AY214" s="93">
        <f t="shared" si="358"/>
        <v>0</v>
      </c>
      <c r="AZ214" s="93">
        <f t="shared" si="359"/>
        <v>0</v>
      </c>
      <c r="BA214" s="503">
        <f>IF(U214="",0,COUNTA($U$14:U215))</f>
        <v>0</v>
      </c>
      <c r="BB214" s="503">
        <f>IF(V214="",0,COUNTA($V$14:V215))</f>
        <v>0</v>
      </c>
      <c r="BC214" s="519" t="e">
        <f>IF(OR($L214="20200",$L215="20200",#REF!="20200"),COUNTIF($L$14:L215,"20200"),0)</f>
        <v>#REF!</v>
      </c>
      <c r="BD214" s="557" t="e">
        <f>IF($BC214=0,0,INDEX($N214:$N215,MATCH("20200",$L214:$L215,0),1))</f>
        <v>#REF!</v>
      </c>
      <c r="BE214" s="84" t="str">
        <f t="shared" si="410"/>
        <v/>
      </c>
      <c r="BF214" s="84" t="str">
        <f t="shared" si="411"/>
        <v/>
      </c>
      <c r="BG214" s="84" t="str">
        <f t="shared" si="412"/>
        <v/>
      </c>
      <c r="BH214" s="124" t="str">
        <f>IF(K214="","",COUNTIF($BG$14:BG214,BG214))</f>
        <v/>
      </c>
      <c r="BI214" s="1" t="str">
        <f t="shared" si="360"/>
        <v/>
      </c>
      <c r="BJ214" s="523" t="str">
        <f>IF(D214="","",COUNTIF($AG$14:AG214,AG214))</f>
        <v/>
      </c>
      <c r="BK214" s="523">
        <f t="shared" ref="BK214" si="426">IF(BJ214=1,BJ214,0)</f>
        <v>0</v>
      </c>
      <c r="BL214" s="523" t="str">
        <f>IF(D214="","",$BP214)</f>
        <v/>
      </c>
      <c r="BM214" s="523" t="str">
        <f>IF(E214="","",$BP214)</f>
        <v/>
      </c>
      <c r="BN214" s="523" t="str">
        <f>IF(G214="","",$BP214)</f>
        <v/>
      </c>
      <c r="BO214" s="524" t="str">
        <f>IFERROR(IF(H214="","",BP214),"")</f>
        <v/>
      </c>
      <c r="BP214" s="523">
        <v>101</v>
      </c>
      <c r="BQ214" s="523">
        <f>IF(C214&gt;0,"",IF(COUNTIF(BL214:BO215,BP214)=4,"",1))</f>
        <v>1</v>
      </c>
      <c r="BT214" s="524" t="str">
        <f>IF(AG214="","",IF(AND(COUNTA(K214:K215)=0,COUNTA(U214:V215)=0),1,""))</f>
        <v/>
      </c>
      <c r="BU214" s="523">
        <f>IF(AND($AG214="",COUNTA(U214)&gt;0),1,0)</f>
        <v>0</v>
      </c>
      <c r="BV214" s="523">
        <f>IF(AND($AG214="",COUNTA(V214)&gt;0),1,0)</f>
        <v>0</v>
      </c>
      <c r="BW214" s="523" t="str">
        <f>D214&amp;"-"&amp;U214</f>
        <v>-</v>
      </c>
      <c r="BX214" s="523" t="str">
        <f>IF(U214="","",COUNTIF($BW$14:BW214,BW214))</f>
        <v/>
      </c>
      <c r="BY214" s="523" t="str">
        <f>D214&amp;"-"&amp;V214</f>
        <v>-</v>
      </c>
      <c r="BZ214" s="523" t="str">
        <f>IF(V214="","",COUNTIF($BY$14:BY214,BY214))</f>
        <v/>
      </c>
      <c r="CA214" s="84" t="str">
        <f>IFERROR(IF(VLOOKUP(K214,種目数エラー用!D:E,2,FALSE)=(VLOOKUP(K215,種目数エラー用!D:E,2,FALSE)),1,""),"")</f>
        <v/>
      </c>
    </row>
    <row r="215" spans="1:79" s="1" customFormat="1" ht="18" customHeight="1" thickBot="1">
      <c r="A215" s="547"/>
      <c r="B215" s="548"/>
      <c r="C215" s="549"/>
      <c r="D215" s="550"/>
      <c r="E215" s="550"/>
      <c r="F215" s="470"/>
      <c r="G215" s="336" t="str">
        <f>IF(C214&gt;0,VLOOKUP(C214,女子登録情報!$A$1:$H$2000,5,0),"")</f>
        <v/>
      </c>
      <c r="H215" s="527"/>
      <c r="I215" s="546"/>
      <c r="J215" s="336" t="s">
        <v>28</v>
      </c>
      <c r="K215" s="337"/>
      <c r="L215" s="284" t="str">
        <f>IF(K215&gt;0,VLOOKUP(K215,女子登録情報!$J$66:$K$86,2,0),"")</f>
        <v/>
      </c>
      <c r="M215" s="336" t="s">
        <v>29</v>
      </c>
      <c r="N215" s="285"/>
      <c r="O215" s="59" t="str">
        <f t="shared" si="354"/>
        <v/>
      </c>
      <c r="P215" s="317" t="str">
        <f t="shared" si="391"/>
        <v/>
      </c>
      <c r="Q215" s="209"/>
      <c r="R215" s="535"/>
      <c r="S215" s="536"/>
      <c r="T215" s="537"/>
      <c r="U215" s="532"/>
      <c r="V215" s="534"/>
      <c r="W215" s="339"/>
      <c r="X215" s="84">
        <f t="shared" si="392"/>
        <v>0</v>
      </c>
      <c r="Z215" s="97">
        <f t="shared" si="393"/>
        <v>0</v>
      </c>
      <c r="AA215" s="523"/>
      <c r="AB215" s="84" t="str">
        <f t="shared" si="394"/>
        <v/>
      </c>
      <c r="AC215" s="84" t="str">
        <f t="shared" si="395"/>
        <v/>
      </c>
      <c r="AD215" s="84" t="str">
        <f t="shared" si="396"/>
        <v/>
      </c>
      <c r="AE215" s="84" t="str">
        <f t="shared" si="397"/>
        <v/>
      </c>
      <c r="AF215" s="100">
        <f t="shared" si="355"/>
        <v>0</v>
      </c>
      <c r="AG215" s="100" t="str">
        <f t="shared" ref="AG215" si="427">AG214</f>
        <v/>
      </c>
      <c r="AH215" s="84" t="str">
        <f t="shared" si="398"/>
        <v/>
      </c>
      <c r="AI215" s="84" t="str">
        <f t="shared" si="399"/>
        <v/>
      </c>
      <c r="AJ215" s="104" t="str">
        <f t="shared" si="400"/>
        <v/>
      </c>
      <c r="AK215" s="93">
        <f t="shared" si="356"/>
        <v>0</v>
      </c>
      <c r="AL215" s="93">
        <f>IFERROR(IF(C215="",0,IF(COUNTIF($C$14:C215,C215)&gt;1,1,0)),"")</f>
        <v>0</v>
      </c>
      <c r="AN215" s="93">
        <f t="shared" si="401"/>
        <v>0</v>
      </c>
      <c r="AO215" s="93" t="str">
        <f t="shared" si="415"/>
        <v>00000</v>
      </c>
      <c r="AP215" s="109" t="str">
        <f t="shared" si="357"/>
        <v>0秒0</v>
      </c>
      <c r="AQ215" s="110">
        <f t="shared" si="402"/>
        <v>0</v>
      </c>
      <c r="AR215" s="110" t="str">
        <f t="shared" si="403"/>
        <v>0</v>
      </c>
      <c r="AS215" s="110" t="str">
        <f t="shared" si="404"/>
        <v>0</v>
      </c>
      <c r="AT215" s="110" t="str">
        <f t="shared" si="405"/>
        <v>0m</v>
      </c>
      <c r="AU215" s="110" t="str">
        <f t="shared" si="406"/>
        <v>点</v>
      </c>
      <c r="AV215" s="93">
        <f t="shared" si="407"/>
        <v>0</v>
      </c>
      <c r="AW215" s="83" t="str">
        <f t="shared" si="408"/>
        <v/>
      </c>
      <c r="AX215" s="93">
        <f t="shared" si="409"/>
        <v>0</v>
      </c>
      <c r="AY215" s="93">
        <f t="shared" si="358"/>
        <v>0</v>
      </c>
      <c r="AZ215" s="93">
        <f t="shared" si="359"/>
        <v>0</v>
      </c>
      <c r="BA215" s="504"/>
      <c r="BB215" s="504"/>
      <c r="BC215" s="520"/>
      <c r="BD215" s="558"/>
      <c r="BE215" s="84" t="str">
        <f t="shared" si="410"/>
        <v/>
      </c>
      <c r="BF215" s="84" t="str">
        <f t="shared" si="411"/>
        <v/>
      </c>
      <c r="BG215" s="84" t="str">
        <f t="shared" si="412"/>
        <v/>
      </c>
      <c r="BH215" s="124" t="str">
        <f>IF(K215="","",COUNTIF($BG$14:BG215,BG215))</f>
        <v/>
      </c>
      <c r="BI215" s="1" t="str">
        <f t="shared" si="360"/>
        <v/>
      </c>
      <c r="BJ215" s="523"/>
      <c r="BK215" s="523"/>
      <c r="BL215" s="523"/>
      <c r="BM215" s="523"/>
      <c r="BN215" s="523"/>
      <c r="BO215" s="525"/>
      <c r="BP215" s="523"/>
      <c r="BQ215" s="523"/>
      <c r="BT215" s="525"/>
      <c r="BU215" s="523"/>
      <c r="BV215" s="523"/>
      <c r="BW215" s="523"/>
      <c r="BX215" s="523"/>
      <c r="BY215" s="523"/>
      <c r="BZ215" s="523"/>
      <c r="CA215" s="84" t="str">
        <f>IFERROR(IF(VLOOKUP(K215,種目数エラー用!D:E,2,FALSE)=(VLOOKUP(K216,種目数エラー用!D:E,2,FALSE)),1,""),"")</f>
        <v/>
      </c>
    </row>
    <row r="216" spans="1:79" s="1" customFormat="1" ht="18" customHeight="1" thickTop="1" thickBot="1">
      <c r="A216" s="538">
        <v>102</v>
      </c>
      <c r="B216" s="540" t="s">
        <v>1176</v>
      </c>
      <c r="C216" s="542"/>
      <c r="D216" s="544" t="str">
        <f>IF(C216&gt;0,VLOOKUP(C216,女子登録情報!$A$1:$H$2000,3,0),"")</f>
        <v/>
      </c>
      <c r="E216" s="544" t="str">
        <f>IF(C216&gt;0,VLOOKUP(C216,女子登録情報!$A$1:$H$2000,4,0),"")</f>
        <v/>
      </c>
      <c r="F216" s="469" t="str">
        <f>IF(C216&gt;0,VLOOKUP(C216,女子登録情報!$A$1:$H$1688,7,0),"")</f>
        <v/>
      </c>
      <c r="G216" s="335" t="str">
        <f>IF(C216&gt;0,VLOOKUP(C216,女子登録情報!$A$1:$H$2000,8,0),"")</f>
        <v/>
      </c>
      <c r="H216" s="526" t="e">
        <f>IF(G217&gt;0,VLOOKUP(G217,女子登録情報!$M$2:$N$49,2,0),"")</f>
        <v>#N/A</v>
      </c>
      <c r="I216" s="526" t="str">
        <f t="shared" ref="I216" si="428">IF(C216&gt;0,TEXT(C216,"100000000"),"000000000")</f>
        <v>000000000</v>
      </c>
      <c r="J216" s="324" t="s">
        <v>24</v>
      </c>
      <c r="K216" s="323"/>
      <c r="L216" s="284" t="str">
        <f>IF(K216&gt;0,VLOOKUP(K216,女子登録情報!$J$66:$K$86,2,0),"")</f>
        <v/>
      </c>
      <c r="M216" s="324" t="s">
        <v>27</v>
      </c>
      <c r="N216" s="275"/>
      <c r="O216" s="59" t="str">
        <f t="shared" si="354"/>
        <v/>
      </c>
      <c r="P216" s="316" t="str">
        <f t="shared" si="391"/>
        <v/>
      </c>
      <c r="Q216" s="209"/>
      <c r="R216" s="528"/>
      <c r="S216" s="529"/>
      <c r="T216" s="530"/>
      <c r="U216" s="531"/>
      <c r="V216" s="533"/>
      <c r="W216" s="339"/>
      <c r="X216" s="84">
        <f t="shared" si="392"/>
        <v>0</v>
      </c>
      <c r="Z216" s="97">
        <f t="shared" si="393"/>
        <v>0</v>
      </c>
      <c r="AA216" s="523" t="str">
        <f>IF(C216="","",C216)</f>
        <v/>
      </c>
      <c r="AB216" s="84" t="str">
        <f t="shared" si="394"/>
        <v/>
      </c>
      <c r="AC216" s="84" t="str">
        <f t="shared" si="395"/>
        <v/>
      </c>
      <c r="AD216" s="84" t="str">
        <f t="shared" si="396"/>
        <v/>
      </c>
      <c r="AE216" s="84" t="str">
        <f t="shared" si="397"/>
        <v/>
      </c>
      <c r="AF216" s="100">
        <f t="shared" si="355"/>
        <v>0</v>
      </c>
      <c r="AG216" s="100" t="str">
        <f>IF(D216="","",D216)</f>
        <v/>
      </c>
      <c r="AH216" s="84" t="str">
        <f t="shared" si="398"/>
        <v/>
      </c>
      <c r="AI216" s="84" t="str">
        <f t="shared" si="399"/>
        <v/>
      </c>
      <c r="AJ216" s="104" t="str">
        <f t="shared" si="400"/>
        <v/>
      </c>
      <c r="AK216" s="93">
        <f t="shared" si="356"/>
        <v>0</v>
      </c>
      <c r="AL216" s="93">
        <f>IFERROR(IF(C216="",0,IF(COUNTIF($C$14:C216,C216)&gt;1,1,0)),"")</f>
        <v>0</v>
      </c>
      <c r="AN216" s="93">
        <f t="shared" si="401"/>
        <v>0</v>
      </c>
      <c r="AO216" s="93" t="str">
        <f t="shared" si="415"/>
        <v>00000</v>
      </c>
      <c r="AP216" s="109" t="str">
        <f t="shared" si="357"/>
        <v>0秒0</v>
      </c>
      <c r="AQ216" s="110">
        <f t="shared" si="402"/>
        <v>0</v>
      </c>
      <c r="AR216" s="110" t="str">
        <f t="shared" si="403"/>
        <v>0</v>
      </c>
      <c r="AS216" s="110" t="str">
        <f t="shared" si="404"/>
        <v>0</v>
      </c>
      <c r="AT216" s="110" t="str">
        <f t="shared" si="405"/>
        <v>0m</v>
      </c>
      <c r="AU216" s="110" t="str">
        <f t="shared" si="406"/>
        <v>点</v>
      </c>
      <c r="AV216" s="93">
        <f t="shared" si="407"/>
        <v>0</v>
      </c>
      <c r="AW216" s="83" t="str">
        <f t="shared" si="408"/>
        <v/>
      </c>
      <c r="AX216" s="93">
        <f t="shared" si="409"/>
        <v>0</v>
      </c>
      <c r="AY216" s="93">
        <f t="shared" si="358"/>
        <v>0</v>
      </c>
      <c r="AZ216" s="93">
        <f t="shared" si="359"/>
        <v>0</v>
      </c>
      <c r="BA216" s="503">
        <f>IF(U216="",0,COUNTA($U$14:U217))</f>
        <v>0</v>
      </c>
      <c r="BB216" s="503">
        <f>IF(V216="",0,COUNTA($V$14:V217))</f>
        <v>0</v>
      </c>
      <c r="BC216" s="519" t="e">
        <f>IF(OR($L216="20200",$L217="20200",#REF!="20200"),COUNTIF($L$14:L217,"20200"),0)</f>
        <v>#REF!</v>
      </c>
      <c r="BD216" s="557" t="e">
        <f>IF($BC216=0,0,INDEX($N216:$N217,MATCH("20200",$L216:$L217,0),1))</f>
        <v>#REF!</v>
      </c>
      <c r="BE216" s="84" t="str">
        <f t="shared" si="410"/>
        <v/>
      </c>
      <c r="BF216" s="84" t="str">
        <f t="shared" si="411"/>
        <v/>
      </c>
      <c r="BG216" s="84" t="str">
        <f t="shared" si="412"/>
        <v/>
      </c>
      <c r="BH216" s="124" t="str">
        <f>IF(K216="","",COUNTIF($BG$14:BG216,BG216))</f>
        <v/>
      </c>
      <c r="BI216" s="1" t="str">
        <f t="shared" si="360"/>
        <v/>
      </c>
      <c r="BJ216" s="523" t="str">
        <f>IF(D216="","",COUNTIF($AG$14:AG216,AG216))</f>
        <v/>
      </c>
      <c r="BK216" s="523">
        <f t="shared" ref="BK216" si="429">IF(BJ216=1,BJ216,0)</f>
        <v>0</v>
      </c>
      <c r="BL216" s="523" t="str">
        <f>IF(D216="","",$BP216)</f>
        <v/>
      </c>
      <c r="BM216" s="523" t="str">
        <f>IF(E216="","",$BP216)</f>
        <v/>
      </c>
      <c r="BN216" s="523" t="str">
        <f>IF(G216="","",$BP216)</f>
        <v/>
      </c>
      <c r="BO216" s="524" t="str">
        <f>IFERROR(IF(H216="","",BP216),"")</f>
        <v/>
      </c>
      <c r="BP216" s="523">
        <v>102</v>
      </c>
      <c r="BQ216" s="523">
        <f>IF(C216&gt;0,"",IF(COUNTIF(BL216:BO217,BP216)=4,"",1))</f>
        <v>1</v>
      </c>
      <c r="BT216" s="524" t="str">
        <f>IF(AG216="","",IF(AND(COUNTA(K216:K217)=0,COUNTA(U216:V217)=0),1,""))</f>
        <v/>
      </c>
      <c r="BU216" s="523">
        <f>IF(AND($AG216="",COUNTA(U216)&gt;0),1,0)</f>
        <v>0</v>
      </c>
      <c r="BV216" s="523">
        <f>IF(AND($AG216="",COUNTA(V216)&gt;0),1,0)</f>
        <v>0</v>
      </c>
      <c r="BW216" s="523" t="str">
        <f>D216&amp;"-"&amp;U216</f>
        <v>-</v>
      </c>
      <c r="BX216" s="523" t="str">
        <f>IF(U216="","",COUNTIF($BW$14:BW216,BW216))</f>
        <v/>
      </c>
      <c r="BY216" s="523" t="str">
        <f>D216&amp;"-"&amp;V216</f>
        <v>-</v>
      </c>
      <c r="BZ216" s="523" t="str">
        <f>IF(V216="","",COUNTIF($BY$14:BY216,BY216))</f>
        <v/>
      </c>
      <c r="CA216" s="84" t="str">
        <f>IFERROR(IF(VLOOKUP(K216,種目数エラー用!D:E,2,FALSE)=(VLOOKUP(K217,種目数エラー用!D:E,2,FALSE)),1,""),"")</f>
        <v/>
      </c>
    </row>
    <row r="217" spans="1:79" s="1" customFormat="1" ht="18" customHeight="1" thickBot="1">
      <c r="A217" s="547"/>
      <c r="B217" s="548"/>
      <c r="C217" s="549"/>
      <c r="D217" s="550"/>
      <c r="E217" s="550"/>
      <c r="F217" s="470"/>
      <c r="G217" s="336" t="str">
        <f>IF(C216&gt;0,VLOOKUP(C216,女子登録情報!$A$1:$H$2000,5,0),"")</f>
        <v/>
      </c>
      <c r="H217" s="527"/>
      <c r="I217" s="546"/>
      <c r="J217" s="336" t="s">
        <v>28</v>
      </c>
      <c r="K217" s="337"/>
      <c r="L217" s="284" t="str">
        <f>IF(K217&gt;0,VLOOKUP(K217,女子登録情報!$J$66:$K$86,2,0),"")</f>
        <v/>
      </c>
      <c r="M217" s="336" t="s">
        <v>29</v>
      </c>
      <c r="N217" s="285"/>
      <c r="O217" s="59" t="str">
        <f t="shared" si="354"/>
        <v/>
      </c>
      <c r="P217" s="317" t="str">
        <f t="shared" si="391"/>
        <v/>
      </c>
      <c r="Q217" s="209"/>
      <c r="R217" s="535"/>
      <c r="S217" s="536"/>
      <c r="T217" s="537"/>
      <c r="U217" s="532"/>
      <c r="V217" s="534"/>
      <c r="W217" s="339"/>
      <c r="X217" s="84">
        <f t="shared" si="392"/>
        <v>0</v>
      </c>
      <c r="Z217" s="97">
        <f t="shared" si="393"/>
        <v>0</v>
      </c>
      <c r="AA217" s="523"/>
      <c r="AB217" s="84" t="str">
        <f t="shared" si="394"/>
        <v/>
      </c>
      <c r="AC217" s="84" t="str">
        <f t="shared" si="395"/>
        <v/>
      </c>
      <c r="AD217" s="84" t="str">
        <f t="shared" si="396"/>
        <v/>
      </c>
      <c r="AE217" s="84" t="str">
        <f t="shared" si="397"/>
        <v/>
      </c>
      <c r="AF217" s="100">
        <f t="shared" si="355"/>
        <v>0</v>
      </c>
      <c r="AG217" s="100" t="str">
        <f t="shared" ref="AG217" si="430">AG216</f>
        <v/>
      </c>
      <c r="AH217" s="84" t="str">
        <f t="shared" si="398"/>
        <v/>
      </c>
      <c r="AI217" s="84" t="str">
        <f t="shared" si="399"/>
        <v/>
      </c>
      <c r="AJ217" s="104" t="str">
        <f t="shared" si="400"/>
        <v/>
      </c>
      <c r="AK217" s="93">
        <f t="shared" si="356"/>
        <v>0</v>
      </c>
      <c r="AL217" s="93">
        <f>IFERROR(IF(C217="",0,IF(COUNTIF($C$14:C217,C217)&gt;1,1,0)),"")</f>
        <v>0</v>
      </c>
      <c r="AN217" s="93">
        <f t="shared" si="401"/>
        <v>0</v>
      </c>
      <c r="AO217" s="93" t="str">
        <f t="shared" si="415"/>
        <v>00000</v>
      </c>
      <c r="AP217" s="109" t="str">
        <f t="shared" si="357"/>
        <v>0秒0</v>
      </c>
      <c r="AQ217" s="110">
        <f t="shared" si="402"/>
        <v>0</v>
      </c>
      <c r="AR217" s="110" t="str">
        <f t="shared" si="403"/>
        <v>0</v>
      </c>
      <c r="AS217" s="110" t="str">
        <f t="shared" si="404"/>
        <v>0</v>
      </c>
      <c r="AT217" s="110" t="str">
        <f t="shared" si="405"/>
        <v>0m</v>
      </c>
      <c r="AU217" s="110" t="str">
        <f t="shared" si="406"/>
        <v>点</v>
      </c>
      <c r="AV217" s="93">
        <f t="shared" si="407"/>
        <v>0</v>
      </c>
      <c r="AW217" s="83" t="str">
        <f t="shared" si="408"/>
        <v/>
      </c>
      <c r="AX217" s="93">
        <f t="shared" si="409"/>
        <v>0</v>
      </c>
      <c r="AY217" s="93">
        <f t="shared" si="358"/>
        <v>0</v>
      </c>
      <c r="AZ217" s="93">
        <f t="shared" si="359"/>
        <v>0</v>
      </c>
      <c r="BA217" s="504"/>
      <c r="BB217" s="504"/>
      <c r="BC217" s="520"/>
      <c r="BD217" s="558"/>
      <c r="BE217" s="84" t="str">
        <f t="shared" si="410"/>
        <v/>
      </c>
      <c r="BF217" s="84" t="str">
        <f t="shared" si="411"/>
        <v/>
      </c>
      <c r="BG217" s="84" t="str">
        <f t="shared" si="412"/>
        <v/>
      </c>
      <c r="BH217" s="124" t="str">
        <f>IF(K217="","",COUNTIF($BG$14:BG217,BG217))</f>
        <v/>
      </c>
      <c r="BI217" s="1" t="str">
        <f t="shared" si="360"/>
        <v/>
      </c>
      <c r="BJ217" s="523"/>
      <c r="BK217" s="523"/>
      <c r="BL217" s="523"/>
      <c r="BM217" s="523"/>
      <c r="BN217" s="523"/>
      <c r="BO217" s="525"/>
      <c r="BP217" s="523"/>
      <c r="BQ217" s="523"/>
      <c r="BT217" s="525"/>
      <c r="BU217" s="523"/>
      <c r="BV217" s="523"/>
      <c r="BW217" s="523"/>
      <c r="BX217" s="523"/>
      <c r="BY217" s="523"/>
      <c r="BZ217" s="523"/>
      <c r="CA217" s="84" t="str">
        <f>IFERROR(IF(VLOOKUP(K217,種目数エラー用!D:E,2,FALSE)=(VLOOKUP(K218,種目数エラー用!D:E,2,FALSE)),1,""),"")</f>
        <v/>
      </c>
    </row>
    <row r="218" spans="1:79" s="1" customFormat="1" ht="18" customHeight="1" thickTop="1" thickBot="1">
      <c r="A218" s="538">
        <v>103</v>
      </c>
      <c r="B218" s="540" t="s">
        <v>1176</v>
      </c>
      <c r="C218" s="542"/>
      <c r="D218" s="544" t="str">
        <f>IF(C218&gt;0,VLOOKUP(C218,女子登録情報!$A$1:$H$2000,3,0),"")</f>
        <v/>
      </c>
      <c r="E218" s="544" t="str">
        <f>IF(C218&gt;0,VLOOKUP(C218,女子登録情報!$A$1:$H$2000,4,0),"")</f>
        <v/>
      </c>
      <c r="F218" s="469" t="str">
        <f>IF(C218&gt;0,VLOOKUP(C218,女子登録情報!$A$1:$H$1688,7,0),"")</f>
        <v/>
      </c>
      <c r="G218" s="335" t="str">
        <f>IF(C218&gt;0,VLOOKUP(C218,女子登録情報!$A$1:$H$2000,8,0),"")</f>
        <v/>
      </c>
      <c r="H218" s="526" t="e">
        <f>IF(G219&gt;0,VLOOKUP(G219,女子登録情報!$M$2:$N$49,2,0),"")</f>
        <v>#N/A</v>
      </c>
      <c r="I218" s="526" t="str">
        <f t="shared" ref="I218" si="431">IF(C218&gt;0,TEXT(C218,"100000000"),"000000000")</f>
        <v>000000000</v>
      </c>
      <c r="J218" s="324" t="s">
        <v>24</v>
      </c>
      <c r="K218" s="323"/>
      <c r="L218" s="284" t="str">
        <f>IF(K218&gt;0,VLOOKUP(K218,女子登録情報!$J$66:$K$86,2,0),"")</f>
        <v/>
      </c>
      <c r="M218" s="324" t="s">
        <v>27</v>
      </c>
      <c r="N218" s="275"/>
      <c r="O218" s="59" t="str">
        <f t="shared" si="354"/>
        <v/>
      </c>
      <c r="P218" s="316" t="str">
        <f t="shared" si="391"/>
        <v/>
      </c>
      <c r="Q218" s="209"/>
      <c r="R218" s="528"/>
      <c r="S218" s="529"/>
      <c r="T218" s="530"/>
      <c r="U218" s="531"/>
      <c r="V218" s="533"/>
      <c r="W218" s="339"/>
      <c r="X218" s="84">
        <f t="shared" si="392"/>
        <v>0</v>
      </c>
      <c r="Z218" s="97">
        <f t="shared" si="393"/>
        <v>0</v>
      </c>
      <c r="AA218" s="523" t="str">
        <f>IF(C218="","",C218)</f>
        <v/>
      </c>
      <c r="AB218" s="84" t="str">
        <f t="shared" si="394"/>
        <v/>
      </c>
      <c r="AC218" s="84" t="str">
        <f t="shared" si="395"/>
        <v/>
      </c>
      <c r="AD218" s="84" t="str">
        <f t="shared" si="396"/>
        <v/>
      </c>
      <c r="AE218" s="84" t="str">
        <f t="shared" si="397"/>
        <v/>
      </c>
      <c r="AF218" s="100">
        <f t="shared" si="355"/>
        <v>0</v>
      </c>
      <c r="AG218" s="100" t="str">
        <f>IF(D218="","",D218)</f>
        <v/>
      </c>
      <c r="AH218" s="84" t="str">
        <f t="shared" si="398"/>
        <v/>
      </c>
      <c r="AI218" s="84" t="str">
        <f t="shared" si="399"/>
        <v/>
      </c>
      <c r="AJ218" s="104" t="str">
        <f t="shared" si="400"/>
        <v/>
      </c>
      <c r="AK218" s="93">
        <f t="shared" si="356"/>
        <v>0</v>
      </c>
      <c r="AL218" s="93">
        <f>IFERROR(IF(C218="",0,IF(COUNTIF($C$14:C218,C218)&gt;1,1,0)),"")</f>
        <v>0</v>
      </c>
      <c r="AN218" s="93">
        <f t="shared" si="401"/>
        <v>0</v>
      </c>
      <c r="AO218" s="93" t="str">
        <f t="shared" si="415"/>
        <v>00000</v>
      </c>
      <c r="AP218" s="109" t="str">
        <f t="shared" si="357"/>
        <v>0秒0</v>
      </c>
      <c r="AQ218" s="110">
        <f t="shared" si="402"/>
        <v>0</v>
      </c>
      <c r="AR218" s="110" t="str">
        <f t="shared" si="403"/>
        <v>0</v>
      </c>
      <c r="AS218" s="110" t="str">
        <f t="shared" si="404"/>
        <v>0</v>
      </c>
      <c r="AT218" s="110" t="str">
        <f t="shared" si="405"/>
        <v>0m</v>
      </c>
      <c r="AU218" s="110" t="str">
        <f t="shared" si="406"/>
        <v>点</v>
      </c>
      <c r="AV218" s="93">
        <f t="shared" si="407"/>
        <v>0</v>
      </c>
      <c r="AW218" s="83" t="str">
        <f t="shared" si="408"/>
        <v/>
      </c>
      <c r="AX218" s="93">
        <f t="shared" si="409"/>
        <v>0</v>
      </c>
      <c r="AY218" s="93">
        <f t="shared" si="358"/>
        <v>0</v>
      </c>
      <c r="AZ218" s="93">
        <f t="shared" si="359"/>
        <v>0</v>
      </c>
      <c r="BA218" s="503">
        <f>IF(U218="",0,COUNTA($U$14:U219))</f>
        <v>0</v>
      </c>
      <c r="BB218" s="503">
        <f>IF(V218="",0,COUNTA($V$14:V219))</f>
        <v>0</v>
      </c>
      <c r="BC218" s="519" t="e">
        <f>IF(OR($L218="20200",$L219="20200",#REF!="20200"),COUNTIF($L$14:L219,"20200"),0)</f>
        <v>#REF!</v>
      </c>
      <c r="BD218" s="557" t="e">
        <f>IF($BC218=0,0,INDEX($N218:$N219,MATCH("20200",$L218:$L219,0),1))</f>
        <v>#REF!</v>
      </c>
      <c r="BE218" s="84" t="str">
        <f t="shared" si="410"/>
        <v/>
      </c>
      <c r="BF218" s="84" t="str">
        <f t="shared" si="411"/>
        <v/>
      </c>
      <c r="BG218" s="84" t="str">
        <f t="shared" si="412"/>
        <v/>
      </c>
      <c r="BH218" s="124" t="str">
        <f>IF(K218="","",COUNTIF($BG$14:BG218,BG218))</f>
        <v/>
      </c>
      <c r="BI218" s="1" t="str">
        <f t="shared" si="360"/>
        <v/>
      </c>
      <c r="BJ218" s="523" t="str">
        <f>IF(D218="","",COUNTIF($AG$14:AG218,AG218))</f>
        <v/>
      </c>
      <c r="BK218" s="523">
        <f t="shared" ref="BK218" si="432">IF(BJ218=1,BJ218,0)</f>
        <v>0</v>
      </c>
      <c r="BL218" s="523" t="str">
        <f>IF(D218="","",$BP218)</f>
        <v/>
      </c>
      <c r="BM218" s="523" t="str">
        <f>IF(E218="","",$BP218)</f>
        <v/>
      </c>
      <c r="BN218" s="523" t="str">
        <f>IF(G218="","",$BP218)</f>
        <v/>
      </c>
      <c r="BO218" s="524" t="str">
        <f>IFERROR(IF(H218="","",BP218),"")</f>
        <v/>
      </c>
      <c r="BP218" s="523">
        <v>103</v>
      </c>
      <c r="BQ218" s="523">
        <f>IF(C218&gt;0,"",IF(COUNTIF(BL218:BO219,BP218)=4,"",1))</f>
        <v>1</v>
      </c>
      <c r="BT218" s="524" t="str">
        <f>IF(AG218="","",IF(AND(COUNTA(K218:K219)=0,COUNTA(U218:V219)=0),1,""))</f>
        <v/>
      </c>
      <c r="BU218" s="523">
        <f>IF(AND($AG218="",COUNTA(U218)&gt;0),1,0)</f>
        <v>0</v>
      </c>
      <c r="BV218" s="523">
        <f>IF(AND($AG218="",COUNTA(V218)&gt;0),1,0)</f>
        <v>0</v>
      </c>
      <c r="BW218" s="523" t="str">
        <f>D218&amp;"-"&amp;U218</f>
        <v>-</v>
      </c>
      <c r="BX218" s="523" t="str">
        <f>IF(U218="","",COUNTIF($BW$14:BW218,BW218))</f>
        <v/>
      </c>
      <c r="BY218" s="523" t="str">
        <f>D218&amp;"-"&amp;V218</f>
        <v>-</v>
      </c>
      <c r="BZ218" s="523" t="str">
        <f>IF(V218="","",COUNTIF($BY$14:BY218,BY218))</f>
        <v/>
      </c>
      <c r="CA218" s="84" t="str">
        <f>IFERROR(IF(VLOOKUP(K218,種目数エラー用!D:E,2,FALSE)=(VLOOKUP(K219,種目数エラー用!D:E,2,FALSE)),1,""),"")</f>
        <v/>
      </c>
    </row>
    <row r="219" spans="1:79" s="1" customFormat="1" ht="18" customHeight="1" thickBot="1">
      <c r="A219" s="547"/>
      <c r="B219" s="548"/>
      <c r="C219" s="549"/>
      <c r="D219" s="550"/>
      <c r="E219" s="550"/>
      <c r="F219" s="470"/>
      <c r="G219" s="336" t="str">
        <f>IF(C218&gt;0,VLOOKUP(C218,女子登録情報!$A$1:$H$2000,5,0),"")</f>
        <v/>
      </c>
      <c r="H219" s="527"/>
      <c r="I219" s="546"/>
      <c r="J219" s="336" t="s">
        <v>28</v>
      </c>
      <c r="K219" s="337"/>
      <c r="L219" s="284" t="str">
        <f>IF(K219&gt;0,VLOOKUP(K219,女子登録情報!$J$66:$K$86,2,0),"")</f>
        <v/>
      </c>
      <c r="M219" s="336" t="s">
        <v>29</v>
      </c>
      <c r="N219" s="285"/>
      <c r="O219" s="59" t="str">
        <f t="shared" si="354"/>
        <v/>
      </c>
      <c r="P219" s="317" t="str">
        <f t="shared" si="391"/>
        <v/>
      </c>
      <c r="Q219" s="209"/>
      <c r="R219" s="535"/>
      <c r="S219" s="536"/>
      <c r="T219" s="537"/>
      <c r="U219" s="532"/>
      <c r="V219" s="534"/>
      <c r="W219" s="339"/>
      <c r="X219" s="84">
        <f t="shared" si="392"/>
        <v>0</v>
      </c>
      <c r="Z219" s="97">
        <f t="shared" si="393"/>
        <v>0</v>
      </c>
      <c r="AA219" s="523"/>
      <c r="AB219" s="84" t="str">
        <f t="shared" si="394"/>
        <v/>
      </c>
      <c r="AC219" s="84" t="str">
        <f t="shared" si="395"/>
        <v/>
      </c>
      <c r="AD219" s="84" t="str">
        <f t="shared" si="396"/>
        <v/>
      </c>
      <c r="AE219" s="84" t="str">
        <f t="shared" si="397"/>
        <v/>
      </c>
      <c r="AF219" s="100">
        <f t="shared" si="355"/>
        <v>0</v>
      </c>
      <c r="AG219" s="100" t="str">
        <f t="shared" ref="AG219" si="433">AG218</f>
        <v/>
      </c>
      <c r="AH219" s="84" t="str">
        <f t="shared" si="398"/>
        <v/>
      </c>
      <c r="AI219" s="84" t="str">
        <f t="shared" si="399"/>
        <v/>
      </c>
      <c r="AJ219" s="104" t="str">
        <f t="shared" si="400"/>
        <v/>
      </c>
      <c r="AK219" s="93">
        <f t="shared" si="356"/>
        <v>0</v>
      </c>
      <c r="AL219" s="93">
        <f>IFERROR(IF(C219="",0,IF(COUNTIF($C$14:C219,C219)&gt;1,1,0)),"")</f>
        <v>0</v>
      </c>
      <c r="AN219" s="93">
        <f t="shared" si="401"/>
        <v>0</v>
      </c>
      <c r="AO219" s="93" t="str">
        <f t="shared" si="415"/>
        <v>00000</v>
      </c>
      <c r="AP219" s="109" t="str">
        <f t="shared" si="357"/>
        <v>0秒0</v>
      </c>
      <c r="AQ219" s="110">
        <f t="shared" si="402"/>
        <v>0</v>
      </c>
      <c r="AR219" s="110" t="str">
        <f t="shared" si="403"/>
        <v>0</v>
      </c>
      <c r="AS219" s="110" t="str">
        <f t="shared" si="404"/>
        <v>0</v>
      </c>
      <c r="AT219" s="110" t="str">
        <f t="shared" si="405"/>
        <v>0m</v>
      </c>
      <c r="AU219" s="110" t="str">
        <f t="shared" si="406"/>
        <v>点</v>
      </c>
      <c r="AV219" s="93">
        <f t="shared" si="407"/>
        <v>0</v>
      </c>
      <c r="AW219" s="83" t="str">
        <f t="shared" si="408"/>
        <v/>
      </c>
      <c r="AX219" s="93">
        <f t="shared" si="409"/>
        <v>0</v>
      </c>
      <c r="AY219" s="93">
        <f t="shared" si="358"/>
        <v>0</v>
      </c>
      <c r="AZ219" s="93">
        <f t="shared" si="359"/>
        <v>0</v>
      </c>
      <c r="BA219" s="504"/>
      <c r="BB219" s="504"/>
      <c r="BC219" s="520"/>
      <c r="BD219" s="558"/>
      <c r="BE219" s="84" t="str">
        <f t="shared" si="410"/>
        <v/>
      </c>
      <c r="BF219" s="84" t="str">
        <f t="shared" si="411"/>
        <v/>
      </c>
      <c r="BG219" s="84" t="str">
        <f t="shared" si="412"/>
        <v/>
      </c>
      <c r="BH219" s="124" t="str">
        <f>IF(K219="","",COUNTIF($BG$14:BG219,BG219))</f>
        <v/>
      </c>
      <c r="BI219" s="1" t="str">
        <f t="shared" si="360"/>
        <v/>
      </c>
      <c r="BJ219" s="523"/>
      <c r="BK219" s="523"/>
      <c r="BL219" s="523"/>
      <c r="BM219" s="523"/>
      <c r="BN219" s="523"/>
      <c r="BO219" s="525"/>
      <c r="BP219" s="523"/>
      <c r="BQ219" s="523"/>
      <c r="BT219" s="525"/>
      <c r="BU219" s="523"/>
      <c r="BV219" s="523"/>
      <c r="BW219" s="523"/>
      <c r="BX219" s="523"/>
      <c r="BY219" s="523"/>
      <c r="BZ219" s="523"/>
      <c r="CA219" s="84" t="str">
        <f>IFERROR(IF(VLOOKUP(K219,種目数エラー用!D:E,2,FALSE)=(VLOOKUP(K220,種目数エラー用!D:E,2,FALSE)),1,""),"")</f>
        <v/>
      </c>
    </row>
    <row r="220" spans="1:79" s="1" customFormat="1" ht="18" customHeight="1" thickTop="1" thickBot="1">
      <c r="A220" s="538">
        <v>104</v>
      </c>
      <c r="B220" s="540" t="s">
        <v>1176</v>
      </c>
      <c r="C220" s="542"/>
      <c r="D220" s="544" t="str">
        <f>IF(C220&gt;0,VLOOKUP(C220,女子登録情報!$A$1:$H$2000,3,0),"")</f>
        <v/>
      </c>
      <c r="E220" s="544" t="str">
        <f>IF(C220&gt;0,VLOOKUP(C220,女子登録情報!$A$1:$H$2000,4,0),"")</f>
        <v/>
      </c>
      <c r="F220" s="469" t="str">
        <f>IF(C220&gt;0,VLOOKUP(C220,女子登録情報!$A$1:$H$1688,7,0),"")</f>
        <v/>
      </c>
      <c r="G220" s="335" t="str">
        <f>IF(C220&gt;0,VLOOKUP(C220,女子登録情報!$A$1:$H$2000,8,0),"")</f>
        <v/>
      </c>
      <c r="H220" s="526" t="e">
        <f>IF(G221&gt;0,VLOOKUP(G221,女子登録情報!$M$2:$N$49,2,0),"")</f>
        <v>#N/A</v>
      </c>
      <c r="I220" s="526" t="str">
        <f t="shared" ref="I220" si="434">IF(C220&gt;0,TEXT(C220,"100000000"),"000000000")</f>
        <v>000000000</v>
      </c>
      <c r="J220" s="324" t="s">
        <v>24</v>
      </c>
      <c r="K220" s="323"/>
      <c r="L220" s="284" t="str">
        <f>IF(K220&gt;0,VLOOKUP(K220,女子登録情報!$J$66:$K$86,2,0),"")</f>
        <v/>
      </c>
      <c r="M220" s="324" t="s">
        <v>27</v>
      </c>
      <c r="N220" s="275"/>
      <c r="O220" s="59" t="str">
        <f t="shared" si="354"/>
        <v/>
      </c>
      <c r="P220" s="316" t="str">
        <f t="shared" si="391"/>
        <v/>
      </c>
      <c r="Q220" s="209"/>
      <c r="R220" s="528"/>
      <c r="S220" s="529"/>
      <c r="T220" s="530"/>
      <c r="U220" s="531"/>
      <c r="V220" s="533"/>
      <c r="W220" s="339"/>
      <c r="X220" s="84">
        <f t="shared" si="392"/>
        <v>0</v>
      </c>
      <c r="Z220" s="97">
        <f t="shared" si="393"/>
        <v>0</v>
      </c>
      <c r="AA220" s="523" t="str">
        <f>IF(C220="","",C220)</f>
        <v/>
      </c>
      <c r="AB220" s="84" t="str">
        <f t="shared" si="394"/>
        <v/>
      </c>
      <c r="AC220" s="84" t="str">
        <f t="shared" si="395"/>
        <v/>
      </c>
      <c r="AD220" s="84" t="str">
        <f t="shared" si="396"/>
        <v/>
      </c>
      <c r="AE220" s="84" t="str">
        <f t="shared" si="397"/>
        <v/>
      </c>
      <c r="AF220" s="100">
        <f t="shared" si="355"/>
        <v>0</v>
      </c>
      <c r="AG220" s="100" t="str">
        <f>IF(D220="","",D220)</f>
        <v/>
      </c>
      <c r="AH220" s="84" t="str">
        <f t="shared" si="398"/>
        <v/>
      </c>
      <c r="AI220" s="84" t="str">
        <f t="shared" si="399"/>
        <v/>
      </c>
      <c r="AJ220" s="104" t="str">
        <f t="shared" si="400"/>
        <v/>
      </c>
      <c r="AK220" s="93">
        <f t="shared" si="356"/>
        <v>0</v>
      </c>
      <c r="AL220" s="93">
        <f>IFERROR(IF(C220="",0,IF(COUNTIF($C$14:C220,C220)&gt;1,1,0)),"")</f>
        <v>0</v>
      </c>
      <c r="AN220" s="93">
        <f t="shared" si="401"/>
        <v>0</v>
      </c>
      <c r="AO220" s="93" t="str">
        <f t="shared" si="415"/>
        <v>00000</v>
      </c>
      <c r="AP220" s="109" t="str">
        <f t="shared" si="357"/>
        <v>0秒0</v>
      </c>
      <c r="AQ220" s="110">
        <f t="shared" si="402"/>
        <v>0</v>
      </c>
      <c r="AR220" s="110" t="str">
        <f t="shared" si="403"/>
        <v>0</v>
      </c>
      <c r="AS220" s="110" t="str">
        <f t="shared" si="404"/>
        <v>0</v>
      </c>
      <c r="AT220" s="110" t="str">
        <f t="shared" si="405"/>
        <v>0m</v>
      </c>
      <c r="AU220" s="110" t="str">
        <f t="shared" si="406"/>
        <v>点</v>
      </c>
      <c r="AV220" s="93">
        <f t="shared" si="407"/>
        <v>0</v>
      </c>
      <c r="AW220" s="83" t="str">
        <f t="shared" si="408"/>
        <v/>
      </c>
      <c r="AX220" s="93">
        <f t="shared" si="409"/>
        <v>0</v>
      </c>
      <c r="AY220" s="93">
        <f t="shared" si="358"/>
        <v>0</v>
      </c>
      <c r="AZ220" s="93">
        <f t="shared" si="359"/>
        <v>0</v>
      </c>
      <c r="BA220" s="503">
        <f>IF(U220="",0,COUNTA($U$14:U221))</f>
        <v>0</v>
      </c>
      <c r="BB220" s="503">
        <f>IF(V220="",0,COUNTA($V$14:V221))</f>
        <v>0</v>
      </c>
      <c r="BC220" s="519" t="e">
        <f>IF(OR($L220="20200",$L221="20200",#REF!="20200"),COUNTIF($L$14:L221,"20200"),0)</f>
        <v>#REF!</v>
      </c>
      <c r="BD220" s="557" t="e">
        <f>IF($BC220=0,0,INDEX($N220:$N221,MATCH("20200",$L220:$L221,0),1))</f>
        <v>#REF!</v>
      </c>
      <c r="BE220" s="84" t="str">
        <f t="shared" si="410"/>
        <v/>
      </c>
      <c r="BF220" s="84" t="str">
        <f t="shared" si="411"/>
        <v/>
      </c>
      <c r="BG220" s="84" t="str">
        <f t="shared" si="412"/>
        <v/>
      </c>
      <c r="BH220" s="124" t="str">
        <f>IF(K220="","",COUNTIF($BG$14:BG220,BG220))</f>
        <v/>
      </c>
      <c r="BI220" s="1" t="str">
        <f t="shared" si="360"/>
        <v/>
      </c>
      <c r="BJ220" s="523" t="str">
        <f>IF(D220="","",COUNTIF($AG$14:AG220,AG220))</f>
        <v/>
      </c>
      <c r="BK220" s="523">
        <f t="shared" ref="BK220" si="435">IF(BJ220=1,BJ220,0)</f>
        <v>0</v>
      </c>
      <c r="BL220" s="523" t="str">
        <f>IF(D220="","",$BP220)</f>
        <v/>
      </c>
      <c r="BM220" s="523" t="str">
        <f>IF(E220="","",$BP220)</f>
        <v/>
      </c>
      <c r="BN220" s="523" t="str">
        <f>IF(G220="","",$BP220)</f>
        <v/>
      </c>
      <c r="BO220" s="524" t="str">
        <f>IFERROR(IF(H220="","",BP220),"")</f>
        <v/>
      </c>
      <c r="BP220" s="523">
        <v>104</v>
      </c>
      <c r="BQ220" s="523">
        <f>IF(C220&gt;0,"",IF(COUNTIF(BL220:BO221,BP220)=4,"",1))</f>
        <v>1</v>
      </c>
      <c r="BT220" s="524" t="str">
        <f>IF(AG220="","",IF(AND(COUNTA(K220:K221)=0,COUNTA(U220:V221)=0),1,""))</f>
        <v/>
      </c>
      <c r="BU220" s="523">
        <f>IF(AND($AG220="",COUNTA(U220)&gt;0),1,0)</f>
        <v>0</v>
      </c>
      <c r="BV220" s="523">
        <f>IF(AND($AG220="",COUNTA(V220)&gt;0),1,0)</f>
        <v>0</v>
      </c>
      <c r="BW220" s="523" t="str">
        <f>D220&amp;"-"&amp;U220</f>
        <v>-</v>
      </c>
      <c r="BX220" s="523" t="str">
        <f>IF(U220="","",COUNTIF($BW$14:BW220,BW220))</f>
        <v/>
      </c>
      <c r="BY220" s="523" t="str">
        <f>D220&amp;"-"&amp;V220</f>
        <v>-</v>
      </c>
      <c r="BZ220" s="523" t="str">
        <f>IF(V220="","",COUNTIF($BY$14:BY220,BY220))</f>
        <v/>
      </c>
      <c r="CA220" s="84" t="str">
        <f>IFERROR(IF(VLOOKUP(K220,種目数エラー用!D:E,2,FALSE)=(VLOOKUP(K221,種目数エラー用!D:E,2,FALSE)),1,""),"")</f>
        <v/>
      </c>
    </row>
    <row r="221" spans="1:79" s="1" customFormat="1" ht="18" customHeight="1" thickBot="1">
      <c r="A221" s="547"/>
      <c r="B221" s="548"/>
      <c r="C221" s="549"/>
      <c r="D221" s="550"/>
      <c r="E221" s="550"/>
      <c r="F221" s="470"/>
      <c r="G221" s="336" t="str">
        <f>IF(C220&gt;0,VLOOKUP(C220,女子登録情報!$A$1:$H$2000,5,0),"")</f>
        <v/>
      </c>
      <c r="H221" s="527"/>
      <c r="I221" s="546"/>
      <c r="J221" s="336" t="s">
        <v>28</v>
      </c>
      <c r="K221" s="337"/>
      <c r="L221" s="284" t="str">
        <f>IF(K221&gt;0,VLOOKUP(K221,女子登録情報!$J$66:$K$86,2,0),"")</f>
        <v/>
      </c>
      <c r="M221" s="336" t="s">
        <v>29</v>
      </c>
      <c r="N221" s="285"/>
      <c r="O221" s="59" t="str">
        <f t="shared" si="354"/>
        <v/>
      </c>
      <c r="P221" s="317" t="str">
        <f t="shared" si="391"/>
        <v/>
      </c>
      <c r="Q221" s="209"/>
      <c r="R221" s="535"/>
      <c r="S221" s="536"/>
      <c r="T221" s="537"/>
      <c r="U221" s="532"/>
      <c r="V221" s="534"/>
      <c r="W221" s="339"/>
      <c r="X221" s="84">
        <f t="shared" si="392"/>
        <v>0</v>
      </c>
      <c r="Z221" s="97">
        <f t="shared" si="393"/>
        <v>0</v>
      </c>
      <c r="AA221" s="523"/>
      <c r="AB221" s="84" t="str">
        <f t="shared" si="394"/>
        <v/>
      </c>
      <c r="AC221" s="84" t="str">
        <f t="shared" si="395"/>
        <v/>
      </c>
      <c r="AD221" s="84" t="str">
        <f t="shared" si="396"/>
        <v/>
      </c>
      <c r="AE221" s="84" t="str">
        <f t="shared" si="397"/>
        <v/>
      </c>
      <c r="AF221" s="100">
        <f t="shared" si="355"/>
        <v>0</v>
      </c>
      <c r="AG221" s="100" t="str">
        <f t="shared" ref="AG221" si="436">AG220</f>
        <v/>
      </c>
      <c r="AH221" s="84" t="str">
        <f t="shared" si="398"/>
        <v/>
      </c>
      <c r="AI221" s="84" t="str">
        <f t="shared" si="399"/>
        <v/>
      </c>
      <c r="AJ221" s="104" t="str">
        <f t="shared" si="400"/>
        <v/>
      </c>
      <c r="AK221" s="93">
        <f t="shared" si="356"/>
        <v>0</v>
      </c>
      <c r="AL221" s="93">
        <f>IFERROR(IF(C221="",0,IF(COUNTIF($C$14:C221,C221)&gt;1,1,0)),"")</f>
        <v>0</v>
      </c>
      <c r="AN221" s="93">
        <f t="shared" si="401"/>
        <v>0</v>
      </c>
      <c r="AO221" s="93" t="str">
        <f t="shared" si="415"/>
        <v>00000</v>
      </c>
      <c r="AP221" s="109" t="str">
        <f t="shared" si="357"/>
        <v>0秒0</v>
      </c>
      <c r="AQ221" s="110">
        <f t="shared" si="402"/>
        <v>0</v>
      </c>
      <c r="AR221" s="110" t="str">
        <f t="shared" si="403"/>
        <v>0</v>
      </c>
      <c r="AS221" s="110" t="str">
        <f t="shared" si="404"/>
        <v>0</v>
      </c>
      <c r="AT221" s="110" t="str">
        <f t="shared" si="405"/>
        <v>0m</v>
      </c>
      <c r="AU221" s="110" t="str">
        <f t="shared" si="406"/>
        <v>点</v>
      </c>
      <c r="AV221" s="93">
        <f t="shared" si="407"/>
        <v>0</v>
      </c>
      <c r="AW221" s="83" t="str">
        <f t="shared" si="408"/>
        <v/>
      </c>
      <c r="AX221" s="93">
        <f t="shared" si="409"/>
        <v>0</v>
      </c>
      <c r="AY221" s="93">
        <f t="shared" si="358"/>
        <v>0</v>
      </c>
      <c r="AZ221" s="93">
        <f t="shared" si="359"/>
        <v>0</v>
      </c>
      <c r="BA221" s="504"/>
      <c r="BB221" s="504"/>
      <c r="BC221" s="520"/>
      <c r="BD221" s="558"/>
      <c r="BE221" s="84" t="str">
        <f t="shared" si="410"/>
        <v/>
      </c>
      <c r="BF221" s="84" t="str">
        <f t="shared" si="411"/>
        <v/>
      </c>
      <c r="BG221" s="84" t="str">
        <f t="shared" si="412"/>
        <v/>
      </c>
      <c r="BH221" s="124" t="str">
        <f>IF(K221="","",COUNTIF($BG$14:BG221,BG221))</f>
        <v/>
      </c>
      <c r="BI221" s="1" t="str">
        <f t="shared" si="360"/>
        <v/>
      </c>
      <c r="BJ221" s="523"/>
      <c r="BK221" s="523"/>
      <c r="BL221" s="523"/>
      <c r="BM221" s="523"/>
      <c r="BN221" s="523"/>
      <c r="BO221" s="525"/>
      <c r="BP221" s="523"/>
      <c r="BQ221" s="523"/>
      <c r="BT221" s="525"/>
      <c r="BU221" s="523"/>
      <c r="BV221" s="523"/>
      <c r="BW221" s="523"/>
      <c r="BX221" s="523"/>
      <c r="BY221" s="523"/>
      <c r="BZ221" s="523"/>
      <c r="CA221" s="84" t="str">
        <f>IFERROR(IF(VLOOKUP(K221,種目数エラー用!D:E,2,FALSE)=(VLOOKUP(K222,種目数エラー用!D:E,2,FALSE)),1,""),"")</f>
        <v/>
      </c>
    </row>
    <row r="222" spans="1:79" s="1" customFormat="1" ht="18" customHeight="1" thickTop="1" thickBot="1">
      <c r="A222" s="538">
        <v>105</v>
      </c>
      <c r="B222" s="540" t="s">
        <v>1176</v>
      </c>
      <c r="C222" s="542"/>
      <c r="D222" s="544" t="str">
        <f>IF(C222&gt;0,VLOOKUP(C222,女子登録情報!$A$1:$H$2000,3,0),"")</f>
        <v/>
      </c>
      <c r="E222" s="544" t="str">
        <f>IF(C222&gt;0,VLOOKUP(C222,女子登録情報!$A$1:$H$2000,4,0),"")</f>
        <v/>
      </c>
      <c r="F222" s="469" t="str">
        <f>IF(C222&gt;0,VLOOKUP(C222,女子登録情報!$A$1:$H$1688,7,0),"")</f>
        <v/>
      </c>
      <c r="G222" s="335" t="str">
        <f>IF(C222&gt;0,VLOOKUP(C222,女子登録情報!$A$1:$H$2000,8,0),"")</f>
        <v/>
      </c>
      <c r="H222" s="526" t="e">
        <f>IF(G223&gt;0,VLOOKUP(G223,女子登録情報!$M$2:$N$49,2,0),"")</f>
        <v>#N/A</v>
      </c>
      <c r="I222" s="526" t="str">
        <f t="shared" ref="I222" si="437">IF(C222&gt;0,TEXT(C222,"100000000"),"000000000")</f>
        <v>000000000</v>
      </c>
      <c r="J222" s="324" t="s">
        <v>24</v>
      </c>
      <c r="K222" s="323"/>
      <c r="L222" s="284" t="str">
        <f>IF(K222&gt;0,VLOOKUP(K222,女子登録情報!$J$66:$K$86,2,0),"")</f>
        <v/>
      </c>
      <c r="M222" s="324" t="s">
        <v>27</v>
      </c>
      <c r="N222" s="275"/>
      <c r="O222" s="59" t="str">
        <f t="shared" si="354"/>
        <v/>
      </c>
      <c r="P222" s="316" t="str">
        <f t="shared" si="391"/>
        <v/>
      </c>
      <c r="Q222" s="209"/>
      <c r="R222" s="528"/>
      <c r="S222" s="529"/>
      <c r="T222" s="530"/>
      <c r="U222" s="531"/>
      <c r="V222" s="533"/>
      <c r="W222" s="339"/>
      <c r="X222" s="84">
        <f t="shared" si="392"/>
        <v>0</v>
      </c>
      <c r="Z222" s="97">
        <f t="shared" si="393"/>
        <v>0</v>
      </c>
      <c r="AA222" s="523" t="str">
        <f>IF(C222="","",C222)</f>
        <v/>
      </c>
      <c r="AB222" s="84" t="str">
        <f t="shared" si="394"/>
        <v/>
      </c>
      <c r="AC222" s="84" t="str">
        <f t="shared" si="395"/>
        <v/>
      </c>
      <c r="AD222" s="84" t="str">
        <f t="shared" si="396"/>
        <v/>
      </c>
      <c r="AE222" s="84" t="str">
        <f t="shared" si="397"/>
        <v/>
      </c>
      <c r="AF222" s="100">
        <f t="shared" si="355"/>
        <v>0</v>
      </c>
      <c r="AG222" s="100" t="str">
        <f>IF(D222="","",D222)</f>
        <v/>
      </c>
      <c r="AH222" s="84" t="str">
        <f t="shared" si="398"/>
        <v/>
      </c>
      <c r="AI222" s="84" t="str">
        <f t="shared" si="399"/>
        <v/>
      </c>
      <c r="AJ222" s="104" t="str">
        <f t="shared" si="400"/>
        <v/>
      </c>
      <c r="AK222" s="93">
        <f t="shared" si="356"/>
        <v>0</v>
      </c>
      <c r="AL222" s="93">
        <f>IFERROR(IF(C222="",0,IF(COUNTIF($C$14:C222,C222)&gt;1,1,0)),"")</f>
        <v>0</v>
      </c>
      <c r="AN222" s="93">
        <f t="shared" si="401"/>
        <v>0</v>
      </c>
      <c r="AO222" s="93" t="str">
        <f t="shared" si="415"/>
        <v>00000</v>
      </c>
      <c r="AP222" s="109" t="str">
        <f t="shared" si="357"/>
        <v>0秒0</v>
      </c>
      <c r="AQ222" s="110">
        <f t="shared" si="402"/>
        <v>0</v>
      </c>
      <c r="AR222" s="110" t="str">
        <f t="shared" si="403"/>
        <v>0</v>
      </c>
      <c r="AS222" s="110" t="str">
        <f t="shared" si="404"/>
        <v>0</v>
      </c>
      <c r="AT222" s="110" t="str">
        <f t="shared" si="405"/>
        <v>0m</v>
      </c>
      <c r="AU222" s="110" t="str">
        <f t="shared" si="406"/>
        <v>点</v>
      </c>
      <c r="AV222" s="93">
        <f t="shared" si="407"/>
        <v>0</v>
      </c>
      <c r="AW222" s="83" t="str">
        <f t="shared" si="408"/>
        <v/>
      </c>
      <c r="AX222" s="93">
        <f t="shared" si="409"/>
        <v>0</v>
      </c>
      <c r="AY222" s="93">
        <f t="shared" si="358"/>
        <v>0</v>
      </c>
      <c r="AZ222" s="93">
        <f t="shared" si="359"/>
        <v>0</v>
      </c>
      <c r="BA222" s="503">
        <f>IF(U222="",0,COUNTA($U$14:U223))</f>
        <v>0</v>
      </c>
      <c r="BB222" s="503">
        <f>IF(V222="",0,COUNTA($V$14:V223))</f>
        <v>0</v>
      </c>
      <c r="BC222" s="519" t="e">
        <f>IF(OR($L222="20200",$L223="20200",#REF!="20200"),COUNTIF($L$14:L223,"20200"),0)</f>
        <v>#REF!</v>
      </c>
      <c r="BD222" s="557" t="e">
        <f>IF($BC222=0,0,INDEX($N222:$N223,MATCH("20200",$L222:$L223,0),1))</f>
        <v>#REF!</v>
      </c>
      <c r="BE222" s="84" t="str">
        <f t="shared" si="410"/>
        <v/>
      </c>
      <c r="BF222" s="84" t="str">
        <f t="shared" si="411"/>
        <v/>
      </c>
      <c r="BG222" s="84" t="str">
        <f t="shared" si="412"/>
        <v/>
      </c>
      <c r="BH222" s="124" t="str">
        <f>IF(K222="","",COUNTIF($BG$14:BG222,BG222))</f>
        <v/>
      </c>
      <c r="BI222" s="1" t="str">
        <f t="shared" si="360"/>
        <v/>
      </c>
      <c r="BJ222" s="523" t="str">
        <f>IF(D222="","",COUNTIF($AG$14:AG222,AG222))</f>
        <v/>
      </c>
      <c r="BK222" s="523">
        <f t="shared" ref="BK222" si="438">IF(BJ222=1,BJ222,0)</f>
        <v>0</v>
      </c>
      <c r="BL222" s="523" t="str">
        <f>IF(D222="","",$BP222)</f>
        <v/>
      </c>
      <c r="BM222" s="523" t="str">
        <f>IF(E222="","",$BP222)</f>
        <v/>
      </c>
      <c r="BN222" s="523" t="str">
        <f>IF(G222="","",$BP222)</f>
        <v/>
      </c>
      <c r="BO222" s="524" t="str">
        <f>IFERROR(IF(H222="","",BP222),"")</f>
        <v/>
      </c>
      <c r="BP222" s="523">
        <v>105</v>
      </c>
      <c r="BQ222" s="523">
        <f>IF(C222&gt;0,"",IF(COUNTIF(BL222:BO223,BP222)=4,"",1))</f>
        <v>1</v>
      </c>
      <c r="BT222" s="524" t="str">
        <f>IF(AG222="","",IF(AND(COUNTA(K222:K223)=0,COUNTA(U222:V223)=0),1,""))</f>
        <v/>
      </c>
      <c r="BU222" s="523">
        <f>IF(AND($AG222="",COUNTA(U222)&gt;0),1,0)</f>
        <v>0</v>
      </c>
      <c r="BV222" s="523">
        <f>IF(AND($AG222="",COUNTA(V222)&gt;0),1,0)</f>
        <v>0</v>
      </c>
      <c r="BW222" s="523" t="str">
        <f>D222&amp;"-"&amp;U222</f>
        <v>-</v>
      </c>
      <c r="BX222" s="523" t="str">
        <f>IF(U222="","",COUNTIF($BW$14:BW222,BW222))</f>
        <v/>
      </c>
      <c r="BY222" s="523" t="str">
        <f>D222&amp;"-"&amp;V222</f>
        <v>-</v>
      </c>
      <c r="BZ222" s="523" t="str">
        <f>IF(V222="","",COUNTIF($BY$14:BY222,BY222))</f>
        <v/>
      </c>
      <c r="CA222" s="84" t="str">
        <f>IFERROR(IF(VLOOKUP(K222,種目数エラー用!D:E,2,FALSE)=(VLOOKUP(K223,種目数エラー用!D:E,2,FALSE)),1,""),"")</f>
        <v/>
      </c>
    </row>
    <row r="223" spans="1:79" s="1" customFormat="1" ht="18" customHeight="1" thickBot="1">
      <c r="A223" s="547"/>
      <c r="B223" s="548"/>
      <c r="C223" s="549"/>
      <c r="D223" s="550"/>
      <c r="E223" s="550"/>
      <c r="F223" s="470"/>
      <c r="G223" s="336" t="str">
        <f>IF(C222&gt;0,VLOOKUP(C222,女子登録情報!$A$1:$H$2000,5,0),"")</f>
        <v/>
      </c>
      <c r="H223" s="527"/>
      <c r="I223" s="546"/>
      <c r="J223" s="336" t="s">
        <v>28</v>
      </c>
      <c r="K223" s="337"/>
      <c r="L223" s="284" t="str">
        <f>IF(K223&gt;0,VLOOKUP(K223,女子登録情報!$J$66:$K$86,2,0),"")</f>
        <v/>
      </c>
      <c r="M223" s="336" t="s">
        <v>29</v>
      </c>
      <c r="N223" s="285"/>
      <c r="O223" s="59" t="str">
        <f t="shared" si="354"/>
        <v/>
      </c>
      <c r="P223" s="317" t="str">
        <f t="shared" si="391"/>
        <v/>
      </c>
      <c r="Q223" s="209"/>
      <c r="R223" s="535"/>
      <c r="S223" s="536"/>
      <c r="T223" s="537"/>
      <c r="U223" s="532"/>
      <c r="V223" s="534"/>
      <c r="W223" s="339"/>
      <c r="X223" s="84">
        <f t="shared" si="392"/>
        <v>0</v>
      </c>
      <c r="Z223" s="97">
        <f t="shared" si="393"/>
        <v>0</v>
      </c>
      <c r="AA223" s="523"/>
      <c r="AB223" s="84" t="str">
        <f t="shared" si="394"/>
        <v/>
      </c>
      <c r="AC223" s="84" t="str">
        <f t="shared" si="395"/>
        <v/>
      </c>
      <c r="AD223" s="84" t="str">
        <f t="shared" si="396"/>
        <v/>
      </c>
      <c r="AE223" s="84" t="str">
        <f t="shared" si="397"/>
        <v/>
      </c>
      <c r="AF223" s="100">
        <f t="shared" si="355"/>
        <v>0</v>
      </c>
      <c r="AG223" s="100" t="str">
        <f t="shared" ref="AG223" si="439">AG222</f>
        <v/>
      </c>
      <c r="AH223" s="84" t="str">
        <f t="shared" si="398"/>
        <v/>
      </c>
      <c r="AI223" s="84" t="str">
        <f t="shared" si="399"/>
        <v/>
      </c>
      <c r="AJ223" s="104" t="str">
        <f t="shared" si="400"/>
        <v/>
      </c>
      <c r="AK223" s="93">
        <f t="shared" si="356"/>
        <v>0</v>
      </c>
      <c r="AL223" s="93">
        <f>IFERROR(IF(C223="",0,IF(COUNTIF($C$14:C223,C223)&gt;1,1,0)),"")</f>
        <v>0</v>
      </c>
      <c r="AN223" s="93">
        <f t="shared" si="401"/>
        <v>0</v>
      </c>
      <c r="AO223" s="93" t="str">
        <f t="shared" si="415"/>
        <v>00000</v>
      </c>
      <c r="AP223" s="109" t="str">
        <f t="shared" si="357"/>
        <v>0秒0</v>
      </c>
      <c r="AQ223" s="110">
        <f t="shared" si="402"/>
        <v>0</v>
      </c>
      <c r="AR223" s="110" t="str">
        <f t="shared" si="403"/>
        <v>0</v>
      </c>
      <c r="AS223" s="110" t="str">
        <f t="shared" si="404"/>
        <v>0</v>
      </c>
      <c r="AT223" s="110" t="str">
        <f t="shared" si="405"/>
        <v>0m</v>
      </c>
      <c r="AU223" s="110" t="str">
        <f t="shared" si="406"/>
        <v>点</v>
      </c>
      <c r="AV223" s="93">
        <f t="shared" si="407"/>
        <v>0</v>
      </c>
      <c r="AW223" s="83" t="str">
        <f t="shared" si="408"/>
        <v/>
      </c>
      <c r="AX223" s="93">
        <f t="shared" si="409"/>
        <v>0</v>
      </c>
      <c r="AY223" s="93">
        <f t="shared" si="358"/>
        <v>0</v>
      </c>
      <c r="AZ223" s="93">
        <f t="shared" si="359"/>
        <v>0</v>
      </c>
      <c r="BA223" s="504"/>
      <c r="BB223" s="504"/>
      <c r="BC223" s="520"/>
      <c r="BD223" s="558"/>
      <c r="BE223" s="84" t="str">
        <f t="shared" si="410"/>
        <v/>
      </c>
      <c r="BF223" s="84" t="str">
        <f t="shared" si="411"/>
        <v/>
      </c>
      <c r="BG223" s="84" t="str">
        <f t="shared" si="412"/>
        <v/>
      </c>
      <c r="BH223" s="124" t="str">
        <f>IF(K223="","",COUNTIF($BG$14:BG223,BG223))</f>
        <v/>
      </c>
      <c r="BI223" s="1" t="str">
        <f t="shared" si="360"/>
        <v/>
      </c>
      <c r="BJ223" s="523"/>
      <c r="BK223" s="523"/>
      <c r="BL223" s="523"/>
      <c r="BM223" s="523"/>
      <c r="BN223" s="523"/>
      <c r="BO223" s="525"/>
      <c r="BP223" s="523"/>
      <c r="BQ223" s="523"/>
      <c r="BT223" s="525"/>
      <c r="BU223" s="523"/>
      <c r="BV223" s="523"/>
      <c r="BW223" s="523"/>
      <c r="BX223" s="523"/>
      <c r="BY223" s="523"/>
      <c r="BZ223" s="523"/>
      <c r="CA223" s="84" t="str">
        <f>IFERROR(IF(VLOOKUP(K223,種目数エラー用!D:E,2,FALSE)=(VLOOKUP(K224,種目数エラー用!D:E,2,FALSE)),1,""),"")</f>
        <v/>
      </c>
    </row>
    <row r="224" spans="1:79" s="1" customFormat="1" ht="18" customHeight="1" thickTop="1" thickBot="1">
      <c r="A224" s="538">
        <v>106</v>
      </c>
      <c r="B224" s="540" t="s">
        <v>1176</v>
      </c>
      <c r="C224" s="542"/>
      <c r="D224" s="544" t="str">
        <f>IF(C224&gt;0,VLOOKUP(C224,女子登録情報!$A$1:$H$2000,3,0),"")</f>
        <v/>
      </c>
      <c r="E224" s="544" t="str">
        <f>IF(C224&gt;0,VLOOKUP(C224,女子登録情報!$A$1:$H$2000,4,0),"")</f>
        <v/>
      </c>
      <c r="F224" s="469" t="str">
        <f>IF(C224&gt;0,VLOOKUP(C224,女子登録情報!$A$1:$H$1688,7,0),"")</f>
        <v/>
      </c>
      <c r="G224" s="335" t="str">
        <f>IF(C224&gt;0,VLOOKUP(C224,女子登録情報!$A$1:$H$2000,8,0),"")</f>
        <v/>
      </c>
      <c r="H224" s="526" t="e">
        <f>IF(G225&gt;0,VLOOKUP(G225,女子登録情報!$M$2:$N$49,2,0),"")</f>
        <v>#N/A</v>
      </c>
      <c r="I224" s="526" t="str">
        <f t="shared" ref="I224" si="440">IF(C224&gt;0,TEXT(C224,"100000000"),"000000000")</f>
        <v>000000000</v>
      </c>
      <c r="J224" s="324" t="s">
        <v>24</v>
      </c>
      <c r="K224" s="323"/>
      <c r="L224" s="284" t="str">
        <f>IF(K224&gt;0,VLOOKUP(K224,女子登録情報!$J$66:$K$86,2,0),"")</f>
        <v/>
      </c>
      <c r="M224" s="324" t="s">
        <v>27</v>
      </c>
      <c r="N224" s="275"/>
      <c r="O224" s="59" t="str">
        <f t="shared" si="354"/>
        <v/>
      </c>
      <c r="P224" s="316" t="str">
        <f t="shared" si="391"/>
        <v/>
      </c>
      <c r="Q224" s="209"/>
      <c r="R224" s="528"/>
      <c r="S224" s="529"/>
      <c r="T224" s="530"/>
      <c r="U224" s="531"/>
      <c r="V224" s="533"/>
      <c r="W224" s="339"/>
      <c r="X224" s="84">
        <f t="shared" si="392"/>
        <v>0</v>
      </c>
      <c r="Z224" s="97">
        <f t="shared" si="393"/>
        <v>0</v>
      </c>
      <c r="AA224" s="523" t="str">
        <f>IF(C224="","",C224)</f>
        <v/>
      </c>
      <c r="AB224" s="84" t="str">
        <f t="shared" si="394"/>
        <v/>
      </c>
      <c r="AC224" s="84" t="str">
        <f t="shared" si="395"/>
        <v/>
      </c>
      <c r="AD224" s="84" t="str">
        <f t="shared" si="396"/>
        <v/>
      </c>
      <c r="AE224" s="84" t="str">
        <f t="shared" si="397"/>
        <v/>
      </c>
      <c r="AF224" s="100">
        <f t="shared" si="355"/>
        <v>0</v>
      </c>
      <c r="AG224" s="100" t="str">
        <f>IF(D224="","",D224)</f>
        <v/>
      </c>
      <c r="AH224" s="84" t="str">
        <f t="shared" si="398"/>
        <v/>
      </c>
      <c r="AI224" s="84" t="str">
        <f t="shared" si="399"/>
        <v/>
      </c>
      <c r="AJ224" s="104" t="str">
        <f t="shared" si="400"/>
        <v/>
      </c>
      <c r="AK224" s="93">
        <f t="shared" si="356"/>
        <v>0</v>
      </c>
      <c r="AL224" s="93">
        <f>IFERROR(IF(C224="",0,IF(COUNTIF($C$14:C224,C224)&gt;1,1,0)),"")</f>
        <v>0</v>
      </c>
      <c r="AN224" s="93">
        <f t="shared" si="401"/>
        <v>0</v>
      </c>
      <c r="AO224" s="93" t="str">
        <f t="shared" si="415"/>
        <v>00000</v>
      </c>
      <c r="AP224" s="109" t="str">
        <f t="shared" si="357"/>
        <v>0秒0</v>
      </c>
      <c r="AQ224" s="110">
        <f t="shared" si="402"/>
        <v>0</v>
      </c>
      <c r="AR224" s="110" t="str">
        <f t="shared" si="403"/>
        <v>0</v>
      </c>
      <c r="AS224" s="110" t="str">
        <f t="shared" si="404"/>
        <v>0</v>
      </c>
      <c r="AT224" s="110" t="str">
        <f t="shared" si="405"/>
        <v>0m</v>
      </c>
      <c r="AU224" s="110" t="str">
        <f t="shared" si="406"/>
        <v>点</v>
      </c>
      <c r="AV224" s="93">
        <f t="shared" si="407"/>
        <v>0</v>
      </c>
      <c r="AW224" s="83" t="str">
        <f t="shared" si="408"/>
        <v/>
      </c>
      <c r="AX224" s="93">
        <f t="shared" si="409"/>
        <v>0</v>
      </c>
      <c r="AY224" s="93">
        <f t="shared" si="358"/>
        <v>0</v>
      </c>
      <c r="AZ224" s="93">
        <f t="shared" si="359"/>
        <v>0</v>
      </c>
      <c r="BA224" s="503">
        <f>IF(U224="",0,COUNTA($U$14:U225))</f>
        <v>0</v>
      </c>
      <c r="BB224" s="503">
        <f>IF(V224="",0,COUNTA($V$14:V225))</f>
        <v>0</v>
      </c>
      <c r="BC224" s="519" t="e">
        <f>IF(OR($L224="20200",$L225="20200",#REF!="20200"),COUNTIF($L$14:L225,"20200"),0)</f>
        <v>#REF!</v>
      </c>
      <c r="BD224" s="557" t="e">
        <f>IF($BC224=0,0,INDEX($N224:$N225,MATCH("20200",$L224:$L225,0),1))</f>
        <v>#REF!</v>
      </c>
      <c r="BE224" s="84" t="str">
        <f t="shared" si="410"/>
        <v/>
      </c>
      <c r="BF224" s="84" t="str">
        <f t="shared" si="411"/>
        <v/>
      </c>
      <c r="BG224" s="84" t="str">
        <f t="shared" si="412"/>
        <v/>
      </c>
      <c r="BH224" s="124" t="str">
        <f>IF(K224="","",COUNTIF($BG$14:BG224,BG224))</f>
        <v/>
      </c>
      <c r="BI224" s="1" t="str">
        <f t="shared" si="360"/>
        <v/>
      </c>
      <c r="BJ224" s="523" t="str">
        <f>IF(D224="","",COUNTIF($AG$14:AG224,AG224))</f>
        <v/>
      </c>
      <c r="BK224" s="523">
        <f t="shared" ref="BK224" si="441">IF(BJ224=1,BJ224,0)</f>
        <v>0</v>
      </c>
      <c r="BL224" s="523" t="str">
        <f>IF(D224="","",$BP224)</f>
        <v/>
      </c>
      <c r="BM224" s="523" t="str">
        <f>IF(E224="","",$BP224)</f>
        <v/>
      </c>
      <c r="BN224" s="523" t="str">
        <f>IF(G224="","",$BP224)</f>
        <v/>
      </c>
      <c r="BO224" s="524" t="str">
        <f>IFERROR(IF(H224="","",BP224),"")</f>
        <v/>
      </c>
      <c r="BP224" s="523">
        <v>106</v>
      </c>
      <c r="BQ224" s="523">
        <f>IF(C224&gt;0,"",IF(COUNTIF(BL224:BO225,BP224)=4,"",1))</f>
        <v>1</v>
      </c>
      <c r="BT224" s="524" t="str">
        <f>IF(AG224="","",IF(AND(COUNTA(K224:K225)=0,COUNTA(U224:V225)=0),1,""))</f>
        <v/>
      </c>
      <c r="BU224" s="523">
        <f>IF(AND($AG224="",COUNTA(U224)&gt;0),1,0)</f>
        <v>0</v>
      </c>
      <c r="BV224" s="523">
        <f>IF(AND($AG224="",COUNTA(V224)&gt;0),1,0)</f>
        <v>0</v>
      </c>
      <c r="BW224" s="523" t="str">
        <f>D224&amp;"-"&amp;U224</f>
        <v>-</v>
      </c>
      <c r="BX224" s="523" t="str">
        <f>IF(U224="","",COUNTIF($BW$14:BW224,BW224))</f>
        <v/>
      </c>
      <c r="BY224" s="523" t="str">
        <f>D224&amp;"-"&amp;V224</f>
        <v>-</v>
      </c>
      <c r="BZ224" s="523" t="str">
        <f>IF(V224="","",COUNTIF($BY$14:BY224,BY224))</f>
        <v/>
      </c>
      <c r="CA224" s="84" t="str">
        <f>IFERROR(IF(VLOOKUP(K224,種目数エラー用!D:E,2,FALSE)=(VLOOKUP(K225,種目数エラー用!D:E,2,FALSE)),1,""),"")</f>
        <v/>
      </c>
    </row>
    <row r="225" spans="1:79" s="1" customFormat="1" ht="18" customHeight="1" thickBot="1">
      <c r="A225" s="547"/>
      <c r="B225" s="548"/>
      <c r="C225" s="549"/>
      <c r="D225" s="550"/>
      <c r="E225" s="550"/>
      <c r="F225" s="470"/>
      <c r="G225" s="336" t="str">
        <f>IF(C224&gt;0,VLOOKUP(C224,女子登録情報!$A$1:$H$2000,5,0),"")</f>
        <v/>
      </c>
      <c r="H225" s="527"/>
      <c r="I225" s="546"/>
      <c r="J225" s="336" t="s">
        <v>28</v>
      </c>
      <c r="K225" s="337"/>
      <c r="L225" s="284" t="str">
        <f>IF(K225&gt;0,VLOOKUP(K225,女子登録情報!$J$66:$K$86,2,0),"")</f>
        <v/>
      </c>
      <c r="M225" s="336" t="s">
        <v>29</v>
      </c>
      <c r="N225" s="285"/>
      <c r="O225" s="59" t="str">
        <f t="shared" si="354"/>
        <v/>
      </c>
      <c r="P225" s="317" t="str">
        <f t="shared" si="391"/>
        <v/>
      </c>
      <c r="Q225" s="209"/>
      <c r="R225" s="535"/>
      <c r="S225" s="536"/>
      <c r="T225" s="537"/>
      <c r="U225" s="532"/>
      <c r="V225" s="534"/>
      <c r="W225" s="339"/>
      <c r="X225" s="84">
        <f t="shared" si="392"/>
        <v>0</v>
      </c>
      <c r="Z225" s="97">
        <f t="shared" si="393"/>
        <v>0</v>
      </c>
      <c r="AA225" s="523"/>
      <c r="AB225" s="84" t="str">
        <f t="shared" si="394"/>
        <v/>
      </c>
      <c r="AC225" s="84" t="str">
        <f t="shared" si="395"/>
        <v/>
      </c>
      <c r="AD225" s="84" t="str">
        <f t="shared" si="396"/>
        <v/>
      </c>
      <c r="AE225" s="84" t="str">
        <f t="shared" si="397"/>
        <v/>
      </c>
      <c r="AF225" s="100">
        <f t="shared" si="355"/>
        <v>0</v>
      </c>
      <c r="AG225" s="100" t="str">
        <f t="shared" ref="AG225" si="442">AG224</f>
        <v/>
      </c>
      <c r="AH225" s="84" t="str">
        <f t="shared" si="398"/>
        <v/>
      </c>
      <c r="AI225" s="84" t="str">
        <f t="shared" si="399"/>
        <v/>
      </c>
      <c r="AJ225" s="104" t="str">
        <f t="shared" si="400"/>
        <v/>
      </c>
      <c r="AK225" s="93">
        <f t="shared" si="356"/>
        <v>0</v>
      </c>
      <c r="AL225" s="93">
        <f>IFERROR(IF(C225="",0,IF(COUNTIF($C$14:C225,C225)&gt;1,1,0)),"")</f>
        <v>0</v>
      </c>
      <c r="AN225" s="93">
        <f t="shared" si="401"/>
        <v>0</v>
      </c>
      <c r="AO225" s="93" t="str">
        <f t="shared" si="415"/>
        <v>00000</v>
      </c>
      <c r="AP225" s="109" t="str">
        <f t="shared" si="357"/>
        <v>0秒0</v>
      </c>
      <c r="AQ225" s="110">
        <f t="shared" si="402"/>
        <v>0</v>
      </c>
      <c r="AR225" s="110" t="str">
        <f t="shared" si="403"/>
        <v>0</v>
      </c>
      <c r="AS225" s="110" t="str">
        <f t="shared" si="404"/>
        <v>0</v>
      </c>
      <c r="AT225" s="110" t="str">
        <f t="shared" si="405"/>
        <v>0m</v>
      </c>
      <c r="AU225" s="110" t="str">
        <f t="shared" si="406"/>
        <v>点</v>
      </c>
      <c r="AV225" s="93">
        <f t="shared" si="407"/>
        <v>0</v>
      </c>
      <c r="AW225" s="83" t="str">
        <f t="shared" si="408"/>
        <v/>
      </c>
      <c r="AX225" s="93">
        <f t="shared" si="409"/>
        <v>0</v>
      </c>
      <c r="AY225" s="93">
        <f t="shared" si="358"/>
        <v>0</v>
      </c>
      <c r="AZ225" s="93">
        <f t="shared" si="359"/>
        <v>0</v>
      </c>
      <c r="BA225" s="504"/>
      <c r="BB225" s="504"/>
      <c r="BC225" s="520"/>
      <c r="BD225" s="558"/>
      <c r="BE225" s="84" t="str">
        <f t="shared" si="410"/>
        <v/>
      </c>
      <c r="BF225" s="84" t="str">
        <f t="shared" si="411"/>
        <v/>
      </c>
      <c r="BG225" s="84" t="str">
        <f t="shared" si="412"/>
        <v/>
      </c>
      <c r="BH225" s="124" t="str">
        <f>IF(K225="","",COUNTIF($BG$14:BG225,BG225))</f>
        <v/>
      </c>
      <c r="BI225" s="1" t="str">
        <f t="shared" si="360"/>
        <v/>
      </c>
      <c r="BJ225" s="523"/>
      <c r="BK225" s="523"/>
      <c r="BL225" s="523"/>
      <c r="BM225" s="523"/>
      <c r="BN225" s="523"/>
      <c r="BO225" s="525"/>
      <c r="BP225" s="523"/>
      <c r="BQ225" s="523"/>
      <c r="BT225" s="525"/>
      <c r="BU225" s="523"/>
      <c r="BV225" s="523"/>
      <c r="BW225" s="523"/>
      <c r="BX225" s="523"/>
      <c r="BY225" s="523"/>
      <c r="BZ225" s="523"/>
      <c r="CA225" s="84" t="str">
        <f>IFERROR(IF(VLOOKUP(K225,種目数エラー用!D:E,2,FALSE)=(VLOOKUP(K226,種目数エラー用!D:E,2,FALSE)),1,""),"")</f>
        <v/>
      </c>
    </row>
    <row r="226" spans="1:79" s="1" customFormat="1" ht="18" customHeight="1" thickTop="1" thickBot="1">
      <c r="A226" s="538">
        <v>107</v>
      </c>
      <c r="B226" s="540" t="s">
        <v>1176</v>
      </c>
      <c r="C226" s="542"/>
      <c r="D226" s="544" t="str">
        <f>IF(C226&gt;0,VLOOKUP(C226,女子登録情報!$A$1:$H$2000,3,0),"")</f>
        <v/>
      </c>
      <c r="E226" s="544" t="str">
        <f>IF(C226&gt;0,VLOOKUP(C226,女子登録情報!$A$1:$H$2000,4,0),"")</f>
        <v/>
      </c>
      <c r="F226" s="469" t="str">
        <f>IF(C226&gt;0,VLOOKUP(C226,女子登録情報!$A$1:$H$1688,7,0),"")</f>
        <v/>
      </c>
      <c r="G226" s="335" t="str">
        <f>IF(C226&gt;0,VLOOKUP(C226,女子登録情報!$A$1:$H$2000,8,0),"")</f>
        <v/>
      </c>
      <c r="H226" s="526" t="e">
        <f>IF(G227&gt;0,VLOOKUP(G227,女子登録情報!$M$2:$N$49,2,0),"")</f>
        <v>#N/A</v>
      </c>
      <c r="I226" s="526" t="str">
        <f t="shared" ref="I226" si="443">IF(C226&gt;0,TEXT(C226,"100000000"),"000000000")</f>
        <v>000000000</v>
      </c>
      <c r="J226" s="324" t="s">
        <v>24</v>
      </c>
      <c r="K226" s="323"/>
      <c r="L226" s="284" t="str">
        <f>IF(K226&gt;0,VLOOKUP(K226,女子登録情報!$J$66:$K$86,2,0),"")</f>
        <v/>
      </c>
      <c r="M226" s="324" t="s">
        <v>27</v>
      </c>
      <c r="N226" s="275"/>
      <c r="O226" s="59" t="str">
        <f t="shared" si="354"/>
        <v/>
      </c>
      <c r="P226" s="316" t="str">
        <f t="shared" si="391"/>
        <v/>
      </c>
      <c r="Q226" s="209"/>
      <c r="R226" s="528"/>
      <c r="S226" s="529"/>
      <c r="T226" s="530"/>
      <c r="U226" s="531"/>
      <c r="V226" s="533"/>
      <c r="W226" s="339"/>
      <c r="X226" s="84">
        <f t="shared" si="392"/>
        <v>0</v>
      </c>
      <c r="Z226" s="97">
        <f t="shared" si="393"/>
        <v>0</v>
      </c>
      <c r="AA226" s="523" t="str">
        <f>IF(C226="","",C226)</f>
        <v/>
      </c>
      <c r="AB226" s="84" t="str">
        <f t="shared" si="394"/>
        <v/>
      </c>
      <c r="AC226" s="84" t="str">
        <f t="shared" si="395"/>
        <v/>
      </c>
      <c r="AD226" s="84" t="str">
        <f t="shared" si="396"/>
        <v/>
      </c>
      <c r="AE226" s="84" t="str">
        <f t="shared" si="397"/>
        <v/>
      </c>
      <c r="AF226" s="100">
        <f t="shared" si="355"/>
        <v>0</v>
      </c>
      <c r="AG226" s="100" t="str">
        <f>IF(D226="","",D226)</f>
        <v/>
      </c>
      <c r="AH226" s="84" t="str">
        <f t="shared" si="398"/>
        <v/>
      </c>
      <c r="AI226" s="84" t="str">
        <f t="shared" si="399"/>
        <v/>
      </c>
      <c r="AJ226" s="104" t="str">
        <f t="shared" si="400"/>
        <v/>
      </c>
      <c r="AK226" s="93">
        <f t="shared" si="356"/>
        <v>0</v>
      </c>
      <c r="AL226" s="93">
        <f>IFERROR(IF(C226="",0,IF(COUNTIF($C$14:C226,C226)&gt;1,1,0)),"")</f>
        <v>0</v>
      </c>
      <c r="AN226" s="93">
        <f t="shared" si="401"/>
        <v>0</v>
      </c>
      <c r="AO226" s="93" t="str">
        <f t="shared" si="415"/>
        <v>00000</v>
      </c>
      <c r="AP226" s="109" t="str">
        <f t="shared" si="357"/>
        <v>0秒0</v>
      </c>
      <c r="AQ226" s="110">
        <f t="shared" si="402"/>
        <v>0</v>
      </c>
      <c r="AR226" s="110" t="str">
        <f t="shared" si="403"/>
        <v>0</v>
      </c>
      <c r="AS226" s="110" t="str">
        <f t="shared" si="404"/>
        <v>0</v>
      </c>
      <c r="AT226" s="110" t="str">
        <f t="shared" si="405"/>
        <v>0m</v>
      </c>
      <c r="AU226" s="110" t="str">
        <f t="shared" si="406"/>
        <v>点</v>
      </c>
      <c r="AV226" s="93">
        <f t="shared" si="407"/>
        <v>0</v>
      </c>
      <c r="AW226" s="83" t="str">
        <f t="shared" si="408"/>
        <v/>
      </c>
      <c r="AX226" s="93">
        <f t="shared" si="409"/>
        <v>0</v>
      </c>
      <c r="AY226" s="93">
        <f t="shared" si="358"/>
        <v>0</v>
      </c>
      <c r="AZ226" s="93">
        <f t="shared" si="359"/>
        <v>0</v>
      </c>
      <c r="BA226" s="503">
        <f>IF(U226="",0,COUNTA($U$14:U227))</f>
        <v>0</v>
      </c>
      <c r="BB226" s="503">
        <f>IF(V226="",0,COUNTA($V$14:V227))</f>
        <v>0</v>
      </c>
      <c r="BC226" s="519" t="e">
        <f>IF(OR($L226="20200",$L227="20200",#REF!="20200"),COUNTIF($L$14:L227,"20200"),0)</f>
        <v>#REF!</v>
      </c>
      <c r="BD226" s="557" t="e">
        <f>IF($BC226=0,0,INDEX($N226:$N227,MATCH("20200",$L226:$L227,0),1))</f>
        <v>#REF!</v>
      </c>
      <c r="BE226" s="84" t="str">
        <f t="shared" si="410"/>
        <v/>
      </c>
      <c r="BF226" s="84" t="str">
        <f t="shared" si="411"/>
        <v/>
      </c>
      <c r="BG226" s="84" t="str">
        <f t="shared" si="412"/>
        <v/>
      </c>
      <c r="BH226" s="124" t="str">
        <f>IF(K226="","",COUNTIF($BG$14:BG226,BG226))</f>
        <v/>
      </c>
      <c r="BI226" s="1" t="str">
        <f t="shared" si="360"/>
        <v/>
      </c>
      <c r="BJ226" s="523" t="str">
        <f>IF(D226="","",COUNTIF($AG$14:AG226,AG226))</f>
        <v/>
      </c>
      <c r="BK226" s="523">
        <f t="shared" ref="BK226" si="444">IF(BJ226=1,BJ226,0)</f>
        <v>0</v>
      </c>
      <c r="BL226" s="523" t="str">
        <f>IF(D226="","",$BP226)</f>
        <v/>
      </c>
      <c r="BM226" s="523" t="str">
        <f>IF(E226="","",$BP226)</f>
        <v/>
      </c>
      <c r="BN226" s="523" t="str">
        <f>IF(G226="","",$BP226)</f>
        <v/>
      </c>
      <c r="BO226" s="524" t="str">
        <f>IFERROR(IF(H226="","",BP226),"")</f>
        <v/>
      </c>
      <c r="BP226" s="523">
        <v>107</v>
      </c>
      <c r="BQ226" s="523">
        <f>IF(C226&gt;0,"",IF(COUNTIF(BL226:BO227,BP226)=4,"",1))</f>
        <v>1</v>
      </c>
      <c r="BT226" s="524" t="str">
        <f>IF(AG226="","",IF(AND(COUNTA(K226:K227)=0,COUNTA(U226:V227)=0),1,""))</f>
        <v/>
      </c>
      <c r="BU226" s="523">
        <f>IF(AND($AG226="",COUNTA(U226)&gt;0),1,0)</f>
        <v>0</v>
      </c>
      <c r="BV226" s="523">
        <f>IF(AND($AG226="",COUNTA(V226)&gt;0),1,0)</f>
        <v>0</v>
      </c>
      <c r="BW226" s="523" t="str">
        <f>D226&amp;"-"&amp;U226</f>
        <v>-</v>
      </c>
      <c r="BX226" s="523" t="str">
        <f>IF(U226="","",COUNTIF($BW$14:BW226,BW226))</f>
        <v/>
      </c>
      <c r="BY226" s="523" t="str">
        <f>D226&amp;"-"&amp;V226</f>
        <v>-</v>
      </c>
      <c r="BZ226" s="523" t="str">
        <f>IF(V226="","",COUNTIF($BY$14:BY226,BY226))</f>
        <v/>
      </c>
      <c r="CA226" s="84" t="str">
        <f>IFERROR(IF(VLOOKUP(K226,種目数エラー用!D:E,2,FALSE)=(VLOOKUP(K227,種目数エラー用!D:E,2,FALSE)),1,""),"")</f>
        <v/>
      </c>
    </row>
    <row r="227" spans="1:79" s="1" customFormat="1" ht="18" customHeight="1" thickBot="1">
      <c r="A227" s="547"/>
      <c r="B227" s="548"/>
      <c r="C227" s="549"/>
      <c r="D227" s="550"/>
      <c r="E227" s="550"/>
      <c r="F227" s="470"/>
      <c r="G227" s="336" t="str">
        <f>IF(C226&gt;0,VLOOKUP(C226,女子登録情報!$A$1:$H$2000,5,0),"")</f>
        <v/>
      </c>
      <c r="H227" s="527"/>
      <c r="I227" s="546"/>
      <c r="J227" s="336" t="s">
        <v>28</v>
      </c>
      <c r="K227" s="337"/>
      <c r="L227" s="284" t="str">
        <f>IF(K227&gt;0,VLOOKUP(K227,女子登録情報!$J$66:$K$86,2,0),"")</f>
        <v/>
      </c>
      <c r="M227" s="336" t="s">
        <v>29</v>
      </c>
      <c r="N227" s="285"/>
      <c r="O227" s="59" t="str">
        <f t="shared" si="354"/>
        <v/>
      </c>
      <c r="P227" s="317" t="str">
        <f t="shared" si="391"/>
        <v/>
      </c>
      <c r="Q227" s="209"/>
      <c r="R227" s="535"/>
      <c r="S227" s="536"/>
      <c r="T227" s="537"/>
      <c r="U227" s="532"/>
      <c r="V227" s="534"/>
      <c r="W227" s="339"/>
      <c r="X227" s="84">
        <f t="shared" si="392"/>
        <v>0</v>
      </c>
      <c r="Z227" s="97">
        <f t="shared" si="393"/>
        <v>0</v>
      </c>
      <c r="AA227" s="523"/>
      <c r="AB227" s="84" t="str">
        <f t="shared" si="394"/>
        <v/>
      </c>
      <c r="AC227" s="84" t="str">
        <f t="shared" si="395"/>
        <v/>
      </c>
      <c r="AD227" s="84" t="str">
        <f t="shared" si="396"/>
        <v/>
      </c>
      <c r="AE227" s="84" t="str">
        <f t="shared" si="397"/>
        <v/>
      </c>
      <c r="AF227" s="100">
        <f t="shared" si="355"/>
        <v>0</v>
      </c>
      <c r="AG227" s="100" t="str">
        <f t="shared" ref="AG227" si="445">AG226</f>
        <v/>
      </c>
      <c r="AH227" s="84" t="str">
        <f t="shared" si="398"/>
        <v/>
      </c>
      <c r="AI227" s="84" t="str">
        <f t="shared" si="399"/>
        <v/>
      </c>
      <c r="AJ227" s="104" t="str">
        <f t="shared" si="400"/>
        <v/>
      </c>
      <c r="AK227" s="93">
        <f t="shared" si="356"/>
        <v>0</v>
      </c>
      <c r="AL227" s="93">
        <f>IFERROR(IF(C227="",0,IF(COUNTIF($C$14:C227,C227)&gt;1,1,0)),"")</f>
        <v>0</v>
      </c>
      <c r="AN227" s="93">
        <f t="shared" si="401"/>
        <v>0</v>
      </c>
      <c r="AO227" s="93" t="str">
        <f t="shared" si="415"/>
        <v>00000</v>
      </c>
      <c r="AP227" s="109" t="str">
        <f t="shared" si="357"/>
        <v>0秒0</v>
      </c>
      <c r="AQ227" s="110">
        <f t="shared" si="402"/>
        <v>0</v>
      </c>
      <c r="AR227" s="110" t="str">
        <f t="shared" si="403"/>
        <v>0</v>
      </c>
      <c r="AS227" s="110" t="str">
        <f t="shared" si="404"/>
        <v>0</v>
      </c>
      <c r="AT227" s="110" t="str">
        <f t="shared" si="405"/>
        <v>0m</v>
      </c>
      <c r="AU227" s="110" t="str">
        <f t="shared" si="406"/>
        <v>点</v>
      </c>
      <c r="AV227" s="93">
        <f t="shared" si="407"/>
        <v>0</v>
      </c>
      <c r="AW227" s="83" t="str">
        <f t="shared" si="408"/>
        <v/>
      </c>
      <c r="AX227" s="93">
        <f t="shared" si="409"/>
        <v>0</v>
      </c>
      <c r="AY227" s="93">
        <f t="shared" si="358"/>
        <v>0</v>
      </c>
      <c r="AZ227" s="93">
        <f t="shared" si="359"/>
        <v>0</v>
      </c>
      <c r="BA227" s="504"/>
      <c r="BB227" s="504"/>
      <c r="BC227" s="520"/>
      <c r="BD227" s="558"/>
      <c r="BE227" s="84" t="str">
        <f t="shared" si="410"/>
        <v/>
      </c>
      <c r="BF227" s="84" t="str">
        <f t="shared" si="411"/>
        <v/>
      </c>
      <c r="BG227" s="84" t="str">
        <f t="shared" si="412"/>
        <v/>
      </c>
      <c r="BH227" s="124" t="str">
        <f>IF(K227="","",COUNTIF($BG$14:BG227,BG227))</f>
        <v/>
      </c>
      <c r="BI227" s="1" t="str">
        <f t="shared" si="360"/>
        <v/>
      </c>
      <c r="BJ227" s="523"/>
      <c r="BK227" s="523"/>
      <c r="BL227" s="523"/>
      <c r="BM227" s="523"/>
      <c r="BN227" s="523"/>
      <c r="BO227" s="525"/>
      <c r="BP227" s="523"/>
      <c r="BQ227" s="523"/>
      <c r="BT227" s="525"/>
      <c r="BU227" s="523"/>
      <c r="BV227" s="523"/>
      <c r="BW227" s="523"/>
      <c r="BX227" s="523"/>
      <c r="BY227" s="523"/>
      <c r="BZ227" s="523"/>
      <c r="CA227" s="84" t="str">
        <f>IFERROR(IF(VLOOKUP(K227,種目数エラー用!D:E,2,FALSE)=(VLOOKUP(K228,種目数エラー用!D:E,2,FALSE)),1,""),"")</f>
        <v/>
      </c>
    </row>
    <row r="228" spans="1:79" s="1" customFormat="1" ht="18" customHeight="1" thickTop="1" thickBot="1">
      <c r="A228" s="538">
        <v>108</v>
      </c>
      <c r="B228" s="540" t="s">
        <v>1176</v>
      </c>
      <c r="C228" s="542"/>
      <c r="D228" s="544" t="str">
        <f>IF(C228&gt;0,VLOOKUP(C228,女子登録情報!$A$1:$H$2000,3,0),"")</f>
        <v/>
      </c>
      <c r="E228" s="544" t="str">
        <f>IF(C228&gt;0,VLOOKUP(C228,女子登録情報!$A$1:$H$2000,4,0),"")</f>
        <v/>
      </c>
      <c r="F228" s="469" t="str">
        <f>IF(C228&gt;0,VLOOKUP(C228,女子登録情報!$A$1:$H$1688,7,0),"")</f>
        <v/>
      </c>
      <c r="G228" s="335" t="str">
        <f>IF(C228&gt;0,VLOOKUP(C228,女子登録情報!$A$1:$H$2000,8,0),"")</f>
        <v/>
      </c>
      <c r="H228" s="526" t="e">
        <f>IF(G229&gt;0,VLOOKUP(G229,女子登録情報!$M$2:$N$49,2,0),"")</f>
        <v>#N/A</v>
      </c>
      <c r="I228" s="526" t="str">
        <f t="shared" ref="I228" si="446">IF(C228&gt;0,TEXT(C228,"100000000"),"000000000")</f>
        <v>000000000</v>
      </c>
      <c r="J228" s="324" t="s">
        <v>24</v>
      </c>
      <c r="K228" s="323"/>
      <c r="L228" s="284" t="str">
        <f>IF(K228&gt;0,VLOOKUP(K228,女子登録情報!$J$66:$K$86,2,0),"")</f>
        <v/>
      </c>
      <c r="M228" s="324" t="s">
        <v>27</v>
      </c>
      <c r="N228" s="275"/>
      <c r="O228" s="59" t="str">
        <f t="shared" ref="O228:O270" si="447">IF(L228="","",LEFT(L228,5)&amp;" "&amp;IF(OR(LEFT(L228,3)*1&lt;70,LEFT(L228,3)*1&gt;100),REPT(0,7-LEN(N228)),REPT(0,5-LEN(N228)))&amp;N228)</f>
        <v/>
      </c>
      <c r="P228" s="316" t="str">
        <f t="shared" si="391"/>
        <v/>
      </c>
      <c r="Q228" s="209"/>
      <c r="R228" s="528"/>
      <c r="S228" s="529"/>
      <c r="T228" s="530"/>
      <c r="U228" s="531"/>
      <c r="V228" s="533"/>
      <c r="W228" s="339"/>
      <c r="X228" s="84">
        <f t="shared" si="392"/>
        <v>0</v>
      </c>
      <c r="Z228" s="97">
        <f t="shared" si="393"/>
        <v>0</v>
      </c>
      <c r="AA228" s="523" t="str">
        <f>IF(C228="","",C228)</f>
        <v/>
      </c>
      <c r="AB228" s="84" t="str">
        <f t="shared" si="394"/>
        <v/>
      </c>
      <c r="AC228" s="84" t="str">
        <f t="shared" si="395"/>
        <v/>
      </c>
      <c r="AD228" s="84" t="str">
        <f t="shared" si="396"/>
        <v/>
      </c>
      <c r="AE228" s="84" t="str">
        <f t="shared" si="397"/>
        <v/>
      </c>
      <c r="AF228" s="100">
        <f t="shared" ref="AF228:AF270" si="448">IF(ISNA(OR(AB228:AE228)),1,SUM(AB228:AE228))</f>
        <v>0</v>
      </c>
      <c r="AG228" s="100" t="str">
        <f>IF(D228="","",D228)</f>
        <v/>
      </c>
      <c r="AH228" s="84" t="str">
        <f t="shared" si="398"/>
        <v/>
      </c>
      <c r="AI228" s="84" t="str">
        <f t="shared" si="399"/>
        <v/>
      </c>
      <c r="AJ228" s="104" t="str">
        <f t="shared" si="400"/>
        <v/>
      </c>
      <c r="AK228" s="93">
        <f t="shared" ref="AK228:AK270" si="449">IF(MAX(AJ228)&gt;1,1,0)</f>
        <v>0</v>
      </c>
      <c r="AL228" s="93">
        <f>IFERROR(IF(C228="",0,IF(COUNTIF($C$14:C228,C228)&gt;1,1,0)),"")</f>
        <v>0</v>
      </c>
      <c r="AN228" s="93">
        <f t="shared" si="401"/>
        <v>0</v>
      </c>
      <c r="AO228" s="93" t="str">
        <f t="shared" si="415"/>
        <v>00000</v>
      </c>
      <c r="AP228" s="109" t="str">
        <f t="shared" ref="AP228:AP270" si="450">IF(AQ228=0,AR228&amp;"秒"&amp;AS228,AQ228&amp;"分"&amp;AR228&amp;"秒"&amp;AS228)</f>
        <v>0秒0</v>
      </c>
      <c r="AQ228" s="110">
        <f t="shared" si="402"/>
        <v>0</v>
      </c>
      <c r="AR228" s="110" t="str">
        <f t="shared" si="403"/>
        <v>0</v>
      </c>
      <c r="AS228" s="110" t="str">
        <f t="shared" si="404"/>
        <v>0</v>
      </c>
      <c r="AT228" s="110" t="str">
        <f t="shared" si="405"/>
        <v>0m</v>
      </c>
      <c r="AU228" s="110" t="str">
        <f t="shared" si="406"/>
        <v>点</v>
      </c>
      <c r="AV228" s="93">
        <f t="shared" si="407"/>
        <v>0</v>
      </c>
      <c r="AW228" s="83" t="str">
        <f t="shared" si="408"/>
        <v/>
      </c>
      <c r="AX228" s="93">
        <f t="shared" si="409"/>
        <v>0</v>
      </c>
      <c r="AY228" s="93">
        <f t="shared" ref="AY228:AY270" si="451">IF($N228="",0,IF($Q228="",1,0))</f>
        <v>0</v>
      </c>
      <c r="AZ228" s="93">
        <f t="shared" ref="AZ228:AZ270" si="452">IF($N228="",0,IF($R228="",1,0))</f>
        <v>0</v>
      </c>
      <c r="BA228" s="503">
        <f>IF(U228="",0,COUNTA($U$14:U229))</f>
        <v>0</v>
      </c>
      <c r="BB228" s="503">
        <f>IF(V228="",0,COUNTA($V$14:V229))</f>
        <v>0</v>
      </c>
      <c r="BC228" s="519" t="e">
        <f>IF(OR($L228="20200",$L229="20200",#REF!="20200"),COUNTIF($L$14:L229,"20200"),0)</f>
        <v>#REF!</v>
      </c>
      <c r="BD228" s="557" t="e">
        <f>IF($BC228=0,0,INDEX($N228:$N229,MATCH("20200",$L228:$L229,0),1))</f>
        <v>#REF!</v>
      </c>
      <c r="BE228" s="84" t="str">
        <f t="shared" si="410"/>
        <v/>
      </c>
      <c r="BF228" s="84" t="str">
        <f t="shared" si="411"/>
        <v/>
      </c>
      <c r="BG228" s="84" t="str">
        <f t="shared" si="412"/>
        <v/>
      </c>
      <c r="BH228" s="124" t="str">
        <f>IF(K228="","",COUNTIF($BG$14:BG228,BG228))</f>
        <v/>
      </c>
      <c r="BI228" s="1" t="str">
        <f t="shared" ref="BI228:BI270" si="453">IFERROR(BF228*BH228,"")</f>
        <v/>
      </c>
      <c r="BJ228" s="523" t="str">
        <f>IF(D228="","",COUNTIF($AG$14:AG228,AG228))</f>
        <v/>
      </c>
      <c r="BK228" s="523">
        <f t="shared" ref="BK228" si="454">IF(BJ228=1,BJ228,0)</f>
        <v>0</v>
      </c>
      <c r="BL228" s="523" t="str">
        <f>IF(D228="","",$BP228)</f>
        <v/>
      </c>
      <c r="BM228" s="523" t="str">
        <f>IF(E228="","",$BP228)</f>
        <v/>
      </c>
      <c r="BN228" s="523" t="str">
        <f>IF(G228="","",$BP228)</f>
        <v/>
      </c>
      <c r="BO228" s="524" t="str">
        <f>IFERROR(IF(H228="","",BP228),"")</f>
        <v/>
      </c>
      <c r="BP228" s="523">
        <v>108</v>
      </c>
      <c r="BQ228" s="523">
        <f>IF(C228&gt;0,"",IF(COUNTIF(BL228:BO229,BP228)=4,"",1))</f>
        <v>1</v>
      </c>
      <c r="BT228" s="524" t="str">
        <f>IF(AG228="","",IF(AND(COUNTA(K228:K229)=0,COUNTA(U228:V229)=0),1,""))</f>
        <v/>
      </c>
      <c r="BU228" s="523">
        <f>IF(AND($AG228="",COUNTA(U228)&gt;0),1,0)</f>
        <v>0</v>
      </c>
      <c r="BV228" s="523">
        <f>IF(AND($AG228="",COUNTA(V228)&gt;0),1,0)</f>
        <v>0</v>
      </c>
      <c r="BW228" s="523" t="str">
        <f>D228&amp;"-"&amp;U228</f>
        <v>-</v>
      </c>
      <c r="BX228" s="523" t="str">
        <f>IF(U228="","",COUNTIF($BW$14:BW228,BW228))</f>
        <v/>
      </c>
      <c r="BY228" s="523" t="str">
        <f>D228&amp;"-"&amp;V228</f>
        <v>-</v>
      </c>
      <c r="BZ228" s="523" t="str">
        <f>IF(V228="","",COUNTIF($BY$14:BY228,BY228))</f>
        <v/>
      </c>
      <c r="CA228" s="84" t="str">
        <f>IFERROR(IF(VLOOKUP(K228,種目数エラー用!D:E,2,FALSE)=(VLOOKUP(K229,種目数エラー用!D:E,2,FALSE)),1,""),"")</f>
        <v/>
      </c>
    </row>
    <row r="229" spans="1:79" s="1" customFormat="1" ht="18" customHeight="1" thickBot="1">
      <c r="A229" s="547"/>
      <c r="B229" s="548"/>
      <c r="C229" s="549"/>
      <c r="D229" s="550"/>
      <c r="E229" s="550"/>
      <c r="F229" s="470"/>
      <c r="G229" s="336" t="str">
        <f>IF(C228&gt;0,VLOOKUP(C228,女子登録情報!$A$1:$H$2000,5,0),"")</f>
        <v/>
      </c>
      <c r="H229" s="527"/>
      <c r="I229" s="546"/>
      <c r="J229" s="336" t="s">
        <v>28</v>
      </c>
      <c r="K229" s="337"/>
      <c r="L229" s="284" t="str">
        <f>IF(K229&gt;0,VLOOKUP(K229,女子登録情報!$J$66:$K$86,2,0),"")</f>
        <v/>
      </c>
      <c r="M229" s="336" t="s">
        <v>29</v>
      </c>
      <c r="N229" s="285"/>
      <c r="O229" s="59" t="str">
        <f t="shared" si="447"/>
        <v/>
      </c>
      <c r="P229" s="317" t="str">
        <f t="shared" si="391"/>
        <v/>
      </c>
      <c r="Q229" s="209"/>
      <c r="R229" s="535"/>
      <c r="S229" s="536"/>
      <c r="T229" s="537"/>
      <c r="U229" s="532"/>
      <c r="V229" s="534"/>
      <c r="W229" s="339"/>
      <c r="X229" s="84">
        <f t="shared" si="392"/>
        <v>0</v>
      </c>
      <c r="Z229" s="97">
        <f t="shared" si="393"/>
        <v>0</v>
      </c>
      <c r="AA229" s="523"/>
      <c r="AB229" s="84" t="str">
        <f t="shared" si="394"/>
        <v/>
      </c>
      <c r="AC229" s="84" t="str">
        <f t="shared" si="395"/>
        <v/>
      </c>
      <c r="AD229" s="84" t="str">
        <f t="shared" si="396"/>
        <v/>
      </c>
      <c r="AE229" s="84" t="str">
        <f t="shared" si="397"/>
        <v/>
      </c>
      <c r="AF229" s="100">
        <f t="shared" si="448"/>
        <v>0</v>
      </c>
      <c r="AG229" s="100" t="str">
        <f t="shared" ref="AG229" si="455">AG228</f>
        <v/>
      </c>
      <c r="AH229" s="84" t="str">
        <f t="shared" si="398"/>
        <v/>
      </c>
      <c r="AI229" s="84" t="str">
        <f t="shared" si="399"/>
        <v/>
      </c>
      <c r="AJ229" s="104" t="str">
        <f t="shared" si="400"/>
        <v/>
      </c>
      <c r="AK229" s="93">
        <f t="shared" si="449"/>
        <v>0</v>
      </c>
      <c r="AL229" s="93">
        <f>IFERROR(IF(C229="",0,IF(COUNTIF($C$14:C229,C229)&gt;1,1,0)),"")</f>
        <v>0</v>
      </c>
      <c r="AN229" s="93">
        <f t="shared" si="401"/>
        <v>0</v>
      </c>
      <c r="AO229" s="93" t="str">
        <f t="shared" si="415"/>
        <v>00000</v>
      </c>
      <c r="AP229" s="109" t="str">
        <f t="shared" si="450"/>
        <v>0秒0</v>
      </c>
      <c r="AQ229" s="110">
        <f t="shared" si="402"/>
        <v>0</v>
      </c>
      <c r="AR229" s="110" t="str">
        <f t="shared" si="403"/>
        <v>0</v>
      </c>
      <c r="AS229" s="110" t="str">
        <f t="shared" si="404"/>
        <v>0</v>
      </c>
      <c r="AT229" s="110" t="str">
        <f t="shared" si="405"/>
        <v>0m</v>
      </c>
      <c r="AU229" s="110" t="str">
        <f t="shared" si="406"/>
        <v>点</v>
      </c>
      <c r="AV229" s="93">
        <f t="shared" si="407"/>
        <v>0</v>
      </c>
      <c r="AW229" s="83" t="str">
        <f t="shared" si="408"/>
        <v/>
      </c>
      <c r="AX229" s="93">
        <f t="shared" si="409"/>
        <v>0</v>
      </c>
      <c r="AY229" s="93">
        <f t="shared" si="451"/>
        <v>0</v>
      </c>
      <c r="AZ229" s="93">
        <f t="shared" si="452"/>
        <v>0</v>
      </c>
      <c r="BA229" s="504"/>
      <c r="BB229" s="504"/>
      <c r="BC229" s="520"/>
      <c r="BD229" s="558"/>
      <c r="BE229" s="84" t="str">
        <f t="shared" si="410"/>
        <v/>
      </c>
      <c r="BF229" s="84" t="str">
        <f t="shared" si="411"/>
        <v/>
      </c>
      <c r="BG229" s="84" t="str">
        <f t="shared" si="412"/>
        <v/>
      </c>
      <c r="BH229" s="124" t="str">
        <f>IF(K229="","",COUNTIF($BG$14:BG229,BG229))</f>
        <v/>
      </c>
      <c r="BI229" s="1" t="str">
        <f t="shared" si="453"/>
        <v/>
      </c>
      <c r="BJ229" s="523"/>
      <c r="BK229" s="523"/>
      <c r="BL229" s="523"/>
      <c r="BM229" s="523"/>
      <c r="BN229" s="523"/>
      <c r="BO229" s="525"/>
      <c r="BP229" s="523"/>
      <c r="BQ229" s="523"/>
      <c r="BT229" s="525"/>
      <c r="BU229" s="523"/>
      <c r="BV229" s="523"/>
      <c r="BW229" s="523"/>
      <c r="BX229" s="523"/>
      <c r="BY229" s="523"/>
      <c r="BZ229" s="523"/>
      <c r="CA229" s="84" t="str">
        <f>IFERROR(IF(VLOOKUP(K229,種目数エラー用!D:E,2,FALSE)=(VLOOKUP(K230,種目数エラー用!D:E,2,FALSE)),1,""),"")</f>
        <v/>
      </c>
    </row>
    <row r="230" spans="1:79" s="1" customFormat="1" ht="18" customHeight="1" thickTop="1" thickBot="1">
      <c r="A230" s="538">
        <v>109</v>
      </c>
      <c r="B230" s="540" t="s">
        <v>1176</v>
      </c>
      <c r="C230" s="542"/>
      <c r="D230" s="544" t="str">
        <f>IF(C230&gt;0,VLOOKUP(C230,女子登録情報!$A$1:$H$2000,3,0),"")</f>
        <v/>
      </c>
      <c r="E230" s="544" t="str">
        <f>IF(C230&gt;0,VLOOKUP(C230,女子登録情報!$A$1:$H$2000,4,0),"")</f>
        <v/>
      </c>
      <c r="F230" s="469" t="str">
        <f>IF(C230&gt;0,VLOOKUP(C230,女子登録情報!$A$1:$H$1688,7,0),"")</f>
        <v/>
      </c>
      <c r="G230" s="335" t="str">
        <f>IF(C230&gt;0,VLOOKUP(C230,女子登録情報!$A$1:$H$2000,8,0),"")</f>
        <v/>
      </c>
      <c r="H230" s="526" t="e">
        <f>IF(G231&gt;0,VLOOKUP(G231,女子登録情報!$M$2:$N$49,2,0),"")</f>
        <v>#N/A</v>
      </c>
      <c r="I230" s="526" t="str">
        <f t="shared" ref="I230" si="456">IF(C230&gt;0,TEXT(C230,"100000000"),"000000000")</f>
        <v>000000000</v>
      </c>
      <c r="J230" s="324" t="s">
        <v>24</v>
      </c>
      <c r="K230" s="323"/>
      <c r="L230" s="284" t="str">
        <f>IF(K230&gt;0,VLOOKUP(K230,女子登録情報!$J$66:$K$86,2,0),"")</f>
        <v/>
      </c>
      <c r="M230" s="324" t="s">
        <v>27</v>
      </c>
      <c r="N230" s="275"/>
      <c r="O230" s="59" t="str">
        <f t="shared" si="447"/>
        <v/>
      </c>
      <c r="P230" s="316" t="str">
        <f t="shared" si="391"/>
        <v/>
      </c>
      <c r="Q230" s="209"/>
      <c r="R230" s="528"/>
      <c r="S230" s="529"/>
      <c r="T230" s="530"/>
      <c r="U230" s="531"/>
      <c r="V230" s="533"/>
      <c r="W230" s="339"/>
      <c r="X230" s="84">
        <f t="shared" si="392"/>
        <v>0</v>
      </c>
      <c r="Z230" s="97">
        <f t="shared" si="393"/>
        <v>0</v>
      </c>
      <c r="AA230" s="523" t="str">
        <f>IF(C230="","",C230)</f>
        <v/>
      </c>
      <c r="AB230" s="84" t="str">
        <f t="shared" si="394"/>
        <v/>
      </c>
      <c r="AC230" s="84" t="str">
        <f t="shared" si="395"/>
        <v/>
      </c>
      <c r="AD230" s="84" t="str">
        <f t="shared" si="396"/>
        <v/>
      </c>
      <c r="AE230" s="84" t="str">
        <f t="shared" si="397"/>
        <v/>
      </c>
      <c r="AF230" s="100">
        <f t="shared" si="448"/>
        <v>0</v>
      </c>
      <c r="AG230" s="100" t="str">
        <f>IF(D230="","",D230)</f>
        <v/>
      </c>
      <c r="AH230" s="84" t="str">
        <f t="shared" si="398"/>
        <v/>
      </c>
      <c r="AI230" s="84" t="str">
        <f t="shared" si="399"/>
        <v/>
      </c>
      <c r="AJ230" s="104" t="str">
        <f t="shared" si="400"/>
        <v/>
      </c>
      <c r="AK230" s="93">
        <f t="shared" si="449"/>
        <v>0</v>
      </c>
      <c r="AL230" s="93">
        <f>IFERROR(IF(C230="",0,IF(COUNTIF($C$14:C230,C230)&gt;1,1,0)),"")</f>
        <v>0</v>
      </c>
      <c r="AN230" s="93">
        <f t="shared" si="401"/>
        <v>0</v>
      </c>
      <c r="AO230" s="93" t="str">
        <f t="shared" si="415"/>
        <v>00000</v>
      </c>
      <c r="AP230" s="109" t="str">
        <f t="shared" si="450"/>
        <v>0秒0</v>
      </c>
      <c r="AQ230" s="110">
        <f t="shared" si="402"/>
        <v>0</v>
      </c>
      <c r="AR230" s="110" t="str">
        <f t="shared" si="403"/>
        <v>0</v>
      </c>
      <c r="AS230" s="110" t="str">
        <f t="shared" si="404"/>
        <v>0</v>
      </c>
      <c r="AT230" s="110" t="str">
        <f t="shared" si="405"/>
        <v>0m</v>
      </c>
      <c r="AU230" s="110" t="str">
        <f t="shared" si="406"/>
        <v>点</v>
      </c>
      <c r="AV230" s="93">
        <f t="shared" si="407"/>
        <v>0</v>
      </c>
      <c r="AW230" s="83" t="str">
        <f t="shared" si="408"/>
        <v/>
      </c>
      <c r="AX230" s="93">
        <f t="shared" si="409"/>
        <v>0</v>
      </c>
      <c r="AY230" s="93">
        <f t="shared" si="451"/>
        <v>0</v>
      </c>
      <c r="AZ230" s="93">
        <f t="shared" si="452"/>
        <v>0</v>
      </c>
      <c r="BA230" s="503">
        <f>IF(U230="",0,COUNTA($U$14:U231))</f>
        <v>0</v>
      </c>
      <c r="BB230" s="503">
        <f>IF(V230="",0,COUNTA($V$14:V231))</f>
        <v>0</v>
      </c>
      <c r="BC230" s="519" t="e">
        <f>IF(OR($L230="20200",$L231="20200",#REF!="20200"),COUNTIF($L$14:L231,"20200"),0)</f>
        <v>#REF!</v>
      </c>
      <c r="BD230" s="557" t="e">
        <f>IF($BC230=0,0,INDEX($N230:$N231,MATCH("20200",$L230:$L231,0),1))</f>
        <v>#REF!</v>
      </c>
      <c r="BE230" s="84" t="str">
        <f t="shared" si="410"/>
        <v/>
      </c>
      <c r="BF230" s="84" t="str">
        <f t="shared" si="411"/>
        <v/>
      </c>
      <c r="BG230" s="84" t="str">
        <f t="shared" si="412"/>
        <v/>
      </c>
      <c r="BH230" s="124" t="str">
        <f>IF(K230="","",COUNTIF($BG$14:BG230,BG230))</f>
        <v/>
      </c>
      <c r="BI230" s="1" t="str">
        <f t="shared" si="453"/>
        <v/>
      </c>
      <c r="BJ230" s="523" t="str">
        <f>IF(D230="","",COUNTIF($AG$14:AG230,AG230))</f>
        <v/>
      </c>
      <c r="BK230" s="523">
        <f t="shared" ref="BK230" si="457">IF(BJ230=1,BJ230,0)</f>
        <v>0</v>
      </c>
      <c r="BL230" s="523" t="str">
        <f>IF(D230="","",$BP230)</f>
        <v/>
      </c>
      <c r="BM230" s="523" t="str">
        <f>IF(E230="","",$BP230)</f>
        <v/>
      </c>
      <c r="BN230" s="523" t="str">
        <f>IF(G230="","",$BP230)</f>
        <v/>
      </c>
      <c r="BO230" s="524" t="str">
        <f>IFERROR(IF(H230="","",BP230),"")</f>
        <v/>
      </c>
      <c r="BP230" s="523">
        <v>109</v>
      </c>
      <c r="BQ230" s="523">
        <f>IF(C230&gt;0,"",IF(COUNTIF(BL230:BO231,BP230)=4,"",1))</f>
        <v>1</v>
      </c>
      <c r="BT230" s="524" t="str">
        <f>IF(AG230="","",IF(AND(COUNTA(K230:K231)=0,COUNTA(U230:V231)=0),1,""))</f>
        <v/>
      </c>
      <c r="BU230" s="523">
        <f>IF(AND($AG230="",COUNTA(U230)&gt;0),1,0)</f>
        <v>0</v>
      </c>
      <c r="BV230" s="523">
        <f>IF(AND($AG230="",COUNTA(V230)&gt;0),1,0)</f>
        <v>0</v>
      </c>
      <c r="BW230" s="523" t="str">
        <f>D230&amp;"-"&amp;U230</f>
        <v>-</v>
      </c>
      <c r="BX230" s="523" t="str">
        <f>IF(U230="","",COUNTIF($BW$14:BW230,BW230))</f>
        <v/>
      </c>
      <c r="BY230" s="523" t="str">
        <f>D230&amp;"-"&amp;V230</f>
        <v>-</v>
      </c>
      <c r="BZ230" s="523" t="str">
        <f>IF(V230="","",COUNTIF($BY$14:BY230,BY230))</f>
        <v/>
      </c>
      <c r="CA230" s="84" t="str">
        <f>IFERROR(IF(VLOOKUP(K230,種目数エラー用!D:E,2,FALSE)=(VLOOKUP(K231,種目数エラー用!D:E,2,FALSE)),1,""),"")</f>
        <v/>
      </c>
    </row>
    <row r="231" spans="1:79" s="1" customFormat="1" ht="18" customHeight="1" thickBot="1">
      <c r="A231" s="547"/>
      <c r="B231" s="548"/>
      <c r="C231" s="549"/>
      <c r="D231" s="550"/>
      <c r="E231" s="550"/>
      <c r="F231" s="470"/>
      <c r="G231" s="336" t="str">
        <f>IF(C230&gt;0,VLOOKUP(C230,女子登録情報!$A$1:$H$2000,5,0),"")</f>
        <v/>
      </c>
      <c r="H231" s="527"/>
      <c r="I231" s="546"/>
      <c r="J231" s="336" t="s">
        <v>28</v>
      </c>
      <c r="K231" s="337"/>
      <c r="L231" s="284" t="str">
        <f>IF(K231&gt;0,VLOOKUP(K231,女子登録情報!$J$66:$K$86,2,0),"")</f>
        <v/>
      </c>
      <c r="M231" s="336" t="s">
        <v>29</v>
      </c>
      <c r="N231" s="285"/>
      <c r="O231" s="59" t="str">
        <f t="shared" si="447"/>
        <v/>
      </c>
      <c r="P231" s="317" t="str">
        <f t="shared" si="391"/>
        <v/>
      </c>
      <c r="Q231" s="209"/>
      <c r="R231" s="535"/>
      <c r="S231" s="536"/>
      <c r="T231" s="537"/>
      <c r="U231" s="532"/>
      <c r="V231" s="534"/>
      <c r="W231" s="339"/>
      <c r="X231" s="84">
        <f t="shared" si="392"/>
        <v>0</v>
      </c>
      <c r="Z231" s="97">
        <f t="shared" si="393"/>
        <v>0</v>
      </c>
      <c r="AA231" s="523"/>
      <c r="AB231" s="84" t="str">
        <f t="shared" si="394"/>
        <v/>
      </c>
      <c r="AC231" s="84" t="str">
        <f t="shared" si="395"/>
        <v/>
      </c>
      <c r="AD231" s="84" t="str">
        <f t="shared" si="396"/>
        <v/>
      </c>
      <c r="AE231" s="84" t="str">
        <f t="shared" si="397"/>
        <v/>
      </c>
      <c r="AF231" s="100">
        <f t="shared" si="448"/>
        <v>0</v>
      </c>
      <c r="AG231" s="100" t="str">
        <f t="shared" ref="AG231" si="458">AG230</f>
        <v/>
      </c>
      <c r="AH231" s="84" t="str">
        <f t="shared" si="398"/>
        <v/>
      </c>
      <c r="AI231" s="84" t="str">
        <f t="shared" si="399"/>
        <v/>
      </c>
      <c r="AJ231" s="104" t="str">
        <f t="shared" si="400"/>
        <v/>
      </c>
      <c r="AK231" s="93">
        <f t="shared" si="449"/>
        <v>0</v>
      </c>
      <c r="AL231" s="93">
        <f>IFERROR(IF(C231="",0,IF(COUNTIF($C$14:C231,C231)&gt;1,1,0)),"")</f>
        <v>0</v>
      </c>
      <c r="AN231" s="93">
        <f t="shared" si="401"/>
        <v>0</v>
      </c>
      <c r="AO231" s="93" t="str">
        <f t="shared" si="415"/>
        <v>00000</v>
      </c>
      <c r="AP231" s="109" t="str">
        <f t="shared" si="450"/>
        <v>0秒0</v>
      </c>
      <c r="AQ231" s="110">
        <f t="shared" si="402"/>
        <v>0</v>
      </c>
      <c r="AR231" s="110" t="str">
        <f t="shared" si="403"/>
        <v>0</v>
      </c>
      <c r="AS231" s="110" t="str">
        <f t="shared" si="404"/>
        <v>0</v>
      </c>
      <c r="AT231" s="110" t="str">
        <f t="shared" si="405"/>
        <v>0m</v>
      </c>
      <c r="AU231" s="110" t="str">
        <f t="shared" si="406"/>
        <v>点</v>
      </c>
      <c r="AV231" s="93">
        <f t="shared" si="407"/>
        <v>0</v>
      </c>
      <c r="AW231" s="83" t="str">
        <f t="shared" si="408"/>
        <v/>
      </c>
      <c r="AX231" s="93">
        <f t="shared" si="409"/>
        <v>0</v>
      </c>
      <c r="AY231" s="93">
        <f t="shared" si="451"/>
        <v>0</v>
      </c>
      <c r="AZ231" s="93">
        <f t="shared" si="452"/>
        <v>0</v>
      </c>
      <c r="BA231" s="504"/>
      <c r="BB231" s="504"/>
      <c r="BC231" s="520"/>
      <c r="BD231" s="558"/>
      <c r="BE231" s="84" t="str">
        <f t="shared" si="410"/>
        <v/>
      </c>
      <c r="BF231" s="84" t="str">
        <f t="shared" si="411"/>
        <v/>
      </c>
      <c r="BG231" s="84" t="str">
        <f t="shared" si="412"/>
        <v/>
      </c>
      <c r="BH231" s="124" t="str">
        <f>IF(K231="","",COUNTIF($BG$14:BG231,BG231))</f>
        <v/>
      </c>
      <c r="BI231" s="1" t="str">
        <f t="shared" si="453"/>
        <v/>
      </c>
      <c r="BJ231" s="523"/>
      <c r="BK231" s="523"/>
      <c r="BL231" s="523"/>
      <c r="BM231" s="523"/>
      <c r="BN231" s="523"/>
      <c r="BO231" s="525"/>
      <c r="BP231" s="523"/>
      <c r="BQ231" s="523"/>
      <c r="BT231" s="525"/>
      <c r="BU231" s="523"/>
      <c r="BV231" s="523"/>
      <c r="BW231" s="523"/>
      <c r="BX231" s="523"/>
      <c r="BY231" s="523"/>
      <c r="BZ231" s="523"/>
      <c r="CA231" s="84" t="str">
        <f>IFERROR(IF(VLOOKUP(K231,種目数エラー用!D:E,2,FALSE)=(VLOOKUP(K232,種目数エラー用!D:E,2,FALSE)),1,""),"")</f>
        <v/>
      </c>
    </row>
    <row r="232" spans="1:79" s="1" customFormat="1" ht="18" customHeight="1" thickTop="1" thickBot="1">
      <c r="A232" s="538">
        <v>110</v>
      </c>
      <c r="B232" s="540" t="s">
        <v>1176</v>
      </c>
      <c r="C232" s="542"/>
      <c r="D232" s="544" t="str">
        <f>IF(C232&gt;0,VLOOKUP(C232,女子登録情報!$A$1:$H$2000,3,0),"")</f>
        <v/>
      </c>
      <c r="E232" s="544" t="str">
        <f>IF(C232&gt;0,VLOOKUP(C232,女子登録情報!$A$1:$H$2000,4,0),"")</f>
        <v/>
      </c>
      <c r="F232" s="469" t="str">
        <f>IF(C232&gt;0,VLOOKUP(C232,女子登録情報!$A$1:$H$1688,7,0),"")</f>
        <v/>
      </c>
      <c r="G232" s="335" t="str">
        <f>IF(C232&gt;0,VLOOKUP(C232,女子登録情報!$A$1:$H$2000,8,0),"")</f>
        <v/>
      </c>
      <c r="H232" s="526" t="e">
        <f>IF(G233&gt;0,VLOOKUP(G233,女子登録情報!$M$2:$N$49,2,0),"")</f>
        <v>#N/A</v>
      </c>
      <c r="I232" s="526" t="str">
        <f t="shared" ref="I232" si="459">IF(C232&gt;0,TEXT(C232,"100000000"),"000000000")</f>
        <v>000000000</v>
      </c>
      <c r="J232" s="324" t="s">
        <v>24</v>
      </c>
      <c r="K232" s="323"/>
      <c r="L232" s="284" t="str">
        <f>IF(K232&gt;0,VLOOKUP(K232,女子登録情報!$J$66:$K$86,2,0),"")</f>
        <v/>
      </c>
      <c r="M232" s="324" t="s">
        <v>27</v>
      </c>
      <c r="N232" s="275"/>
      <c r="O232" s="59" t="str">
        <f t="shared" si="447"/>
        <v/>
      </c>
      <c r="P232" s="316" t="str">
        <f t="shared" si="391"/>
        <v/>
      </c>
      <c r="Q232" s="209"/>
      <c r="R232" s="528"/>
      <c r="S232" s="529"/>
      <c r="T232" s="530"/>
      <c r="U232" s="531"/>
      <c r="V232" s="533"/>
      <c r="W232" s="339"/>
      <c r="X232" s="84">
        <f t="shared" si="392"/>
        <v>0</v>
      </c>
      <c r="Z232" s="97">
        <f t="shared" si="393"/>
        <v>0</v>
      </c>
      <c r="AA232" s="523" t="str">
        <f>IF(C232="","",C232)</f>
        <v/>
      </c>
      <c r="AB232" s="84" t="str">
        <f t="shared" si="394"/>
        <v/>
      </c>
      <c r="AC232" s="84" t="str">
        <f t="shared" si="395"/>
        <v/>
      </c>
      <c r="AD232" s="84" t="str">
        <f t="shared" si="396"/>
        <v/>
      </c>
      <c r="AE232" s="84" t="str">
        <f t="shared" si="397"/>
        <v/>
      </c>
      <c r="AF232" s="100">
        <f t="shared" si="448"/>
        <v>0</v>
      </c>
      <c r="AG232" s="100" t="str">
        <f>IF(D232="","",D232)</f>
        <v/>
      </c>
      <c r="AH232" s="84" t="str">
        <f t="shared" si="398"/>
        <v/>
      </c>
      <c r="AI232" s="84" t="str">
        <f t="shared" si="399"/>
        <v/>
      </c>
      <c r="AJ232" s="104" t="str">
        <f t="shared" si="400"/>
        <v/>
      </c>
      <c r="AK232" s="93">
        <f t="shared" si="449"/>
        <v>0</v>
      </c>
      <c r="AL232" s="93">
        <f>IFERROR(IF(C232="",0,IF(COUNTIF($C$14:C232,C232)&gt;1,1,0)),"")</f>
        <v>0</v>
      </c>
      <c r="AN232" s="93">
        <f t="shared" si="401"/>
        <v>0</v>
      </c>
      <c r="AO232" s="93" t="str">
        <f t="shared" si="415"/>
        <v>00000</v>
      </c>
      <c r="AP232" s="109" t="str">
        <f t="shared" si="450"/>
        <v>0秒0</v>
      </c>
      <c r="AQ232" s="110">
        <f t="shared" si="402"/>
        <v>0</v>
      </c>
      <c r="AR232" s="110" t="str">
        <f t="shared" si="403"/>
        <v>0</v>
      </c>
      <c r="AS232" s="110" t="str">
        <f t="shared" si="404"/>
        <v>0</v>
      </c>
      <c r="AT232" s="110" t="str">
        <f t="shared" si="405"/>
        <v>0m</v>
      </c>
      <c r="AU232" s="110" t="str">
        <f t="shared" si="406"/>
        <v>点</v>
      </c>
      <c r="AV232" s="93">
        <f t="shared" si="407"/>
        <v>0</v>
      </c>
      <c r="AW232" s="83" t="str">
        <f t="shared" si="408"/>
        <v/>
      </c>
      <c r="AX232" s="93">
        <f t="shared" si="409"/>
        <v>0</v>
      </c>
      <c r="AY232" s="93">
        <f t="shared" si="451"/>
        <v>0</v>
      </c>
      <c r="AZ232" s="93">
        <f t="shared" si="452"/>
        <v>0</v>
      </c>
      <c r="BA232" s="503">
        <f>IF(U232="",0,COUNTA($U$14:U233))</f>
        <v>0</v>
      </c>
      <c r="BB232" s="503">
        <f>IF(V232="",0,COUNTA($V$14:V233))</f>
        <v>0</v>
      </c>
      <c r="BC232" s="519" t="e">
        <f>IF(OR($L232="20200",$L233="20200",#REF!="20200"),COUNTIF($L$14:L233,"20200"),0)</f>
        <v>#REF!</v>
      </c>
      <c r="BD232" s="557" t="e">
        <f>IF($BC232=0,0,INDEX($N232:$N233,MATCH("20200",$L232:$L233,0),1))</f>
        <v>#REF!</v>
      </c>
      <c r="BE232" s="84" t="str">
        <f t="shared" si="410"/>
        <v/>
      </c>
      <c r="BF232" s="84" t="str">
        <f t="shared" si="411"/>
        <v/>
      </c>
      <c r="BG232" s="84" t="str">
        <f t="shared" si="412"/>
        <v/>
      </c>
      <c r="BH232" s="124" t="str">
        <f>IF(K232="","",COUNTIF($BG$14:BG232,BG232))</f>
        <v/>
      </c>
      <c r="BI232" s="1" t="str">
        <f t="shared" si="453"/>
        <v/>
      </c>
      <c r="BJ232" s="523" t="str">
        <f>IF(D232="","",COUNTIF($AG$14:AG232,AG232))</f>
        <v/>
      </c>
      <c r="BK232" s="523">
        <f t="shared" ref="BK232" si="460">IF(BJ232=1,BJ232,0)</f>
        <v>0</v>
      </c>
      <c r="BL232" s="523" t="str">
        <f>IF(D232="","",$BP232)</f>
        <v/>
      </c>
      <c r="BM232" s="523" t="str">
        <f>IF(E232="","",$BP232)</f>
        <v/>
      </c>
      <c r="BN232" s="523" t="str">
        <f>IF(G232="","",$BP232)</f>
        <v/>
      </c>
      <c r="BO232" s="524" t="str">
        <f>IFERROR(IF(H232="","",BP232),"")</f>
        <v/>
      </c>
      <c r="BP232" s="523">
        <v>110</v>
      </c>
      <c r="BQ232" s="523">
        <f>IF(C232&gt;0,"",IF(COUNTIF(BL232:BO233,BP232)=4,"",1))</f>
        <v>1</v>
      </c>
      <c r="BT232" s="524" t="str">
        <f>IF(AG232="","",IF(AND(COUNTA(K232:K233)=0,COUNTA(U232:V233)=0),1,""))</f>
        <v/>
      </c>
      <c r="BU232" s="523">
        <f>IF(AND($AG232="",COUNTA(U232)&gt;0),1,0)</f>
        <v>0</v>
      </c>
      <c r="BV232" s="523">
        <f>IF(AND($AG232="",COUNTA(V232)&gt;0),1,0)</f>
        <v>0</v>
      </c>
      <c r="BW232" s="523" t="str">
        <f>D232&amp;"-"&amp;U232</f>
        <v>-</v>
      </c>
      <c r="BX232" s="523" t="str">
        <f>IF(U232="","",COUNTIF($BW$14:BW232,BW232))</f>
        <v/>
      </c>
      <c r="BY232" s="523" t="str">
        <f>D232&amp;"-"&amp;V232</f>
        <v>-</v>
      </c>
      <c r="BZ232" s="523" t="str">
        <f>IF(V232="","",COUNTIF($BY$14:BY232,BY232))</f>
        <v/>
      </c>
      <c r="CA232" s="84" t="str">
        <f>IFERROR(IF(VLOOKUP(K232,種目数エラー用!D:E,2,FALSE)=(VLOOKUP(K233,種目数エラー用!D:E,2,FALSE)),1,""),"")</f>
        <v/>
      </c>
    </row>
    <row r="233" spans="1:79" s="1" customFormat="1" ht="18" customHeight="1" thickBot="1">
      <c r="A233" s="547"/>
      <c r="B233" s="548"/>
      <c r="C233" s="549"/>
      <c r="D233" s="550"/>
      <c r="E233" s="550"/>
      <c r="F233" s="470"/>
      <c r="G233" s="336" t="str">
        <f>IF(C232&gt;0,VLOOKUP(C232,女子登録情報!$A$1:$H$2000,5,0),"")</f>
        <v/>
      </c>
      <c r="H233" s="527"/>
      <c r="I233" s="546"/>
      <c r="J233" s="336" t="s">
        <v>28</v>
      </c>
      <c r="K233" s="337"/>
      <c r="L233" s="284" t="str">
        <f>IF(K233&gt;0,VLOOKUP(K233,女子登録情報!$J$66:$K$86,2,0),"")</f>
        <v/>
      </c>
      <c r="M233" s="336" t="s">
        <v>29</v>
      </c>
      <c r="N233" s="285"/>
      <c r="O233" s="59" t="str">
        <f t="shared" si="447"/>
        <v/>
      </c>
      <c r="P233" s="317" t="str">
        <f t="shared" si="391"/>
        <v/>
      </c>
      <c r="Q233" s="209"/>
      <c r="R233" s="535"/>
      <c r="S233" s="536"/>
      <c r="T233" s="537"/>
      <c r="U233" s="532"/>
      <c r="V233" s="534"/>
      <c r="W233" s="339"/>
      <c r="X233" s="84">
        <f t="shared" si="392"/>
        <v>0</v>
      </c>
      <c r="Z233" s="97">
        <f t="shared" si="393"/>
        <v>0</v>
      </c>
      <c r="AA233" s="523"/>
      <c r="AB233" s="84" t="str">
        <f t="shared" si="394"/>
        <v/>
      </c>
      <c r="AC233" s="84" t="str">
        <f t="shared" si="395"/>
        <v/>
      </c>
      <c r="AD233" s="84" t="str">
        <f t="shared" si="396"/>
        <v/>
      </c>
      <c r="AE233" s="84" t="str">
        <f t="shared" si="397"/>
        <v/>
      </c>
      <c r="AF233" s="100">
        <f t="shared" si="448"/>
        <v>0</v>
      </c>
      <c r="AG233" s="100" t="str">
        <f t="shared" ref="AG233" si="461">AG232</f>
        <v/>
      </c>
      <c r="AH233" s="84" t="str">
        <f t="shared" si="398"/>
        <v/>
      </c>
      <c r="AI233" s="84" t="str">
        <f t="shared" si="399"/>
        <v/>
      </c>
      <c r="AJ233" s="104" t="str">
        <f t="shared" si="400"/>
        <v/>
      </c>
      <c r="AK233" s="93">
        <f t="shared" si="449"/>
        <v>0</v>
      </c>
      <c r="AL233" s="93">
        <f>IFERROR(IF(C233="",0,IF(COUNTIF($C$14:C233,C233)&gt;1,1,0)),"")</f>
        <v>0</v>
      </c>
      <c r="AN233" s="93">
        <f t="shared" si="401"/>
        <v>0</v>
      </c>
      <c r="AO233" s="93" t="str">
        <f t="shared" si="415"/>
        <v>00000</v>
      </c>
      <c r="AP233" s="109" t="str">
        <f t="shared" si="450"/>
        <v>0秒0</v>
      </c>
      <c r="AQ233" s="110">
        <f t="shared" si="402"/>
        <v>0</v>
      </c>
      <c r="AR233" s="110" t="str">
        <f t="shared" si="403"/>
        <v>0</v>
      </c>
      <c r="AS233" s="110" t="str">
        <f t="shared" si="404"/>
        <v>0</v>
      </c>
      <c r="AT233" s="110" t="str">
        <f t="shared" si="405"/>
        <v>0m</v>
      </c>
      <c r="AU233" s="110" t="str">
        <f t="shared" si="406"/>
        <v>点</v>
      </c>
      <c r="AV233" s="93">
        <f t="shared" si="407"/>
        <v>0</v>
      </c>
      <c r="AW233" s="83" t="str">
        <f t="shared" si="408"/>
        <v/>
      </c>
      <c r="AX233" s="93">
        <f t="shared" si="409"/>
        <v>0</v>
      </c>
      <c r="AY233" s="93">
        <f t="shared" si="451"/>
        <v>0</v>
      </c>
      <c r="AZ233" s="93">
        <f t="shared" si="452"/>
        <v>0</v>
      </c>
      <c r="BA233" s="504"/>
      <c r="BB233" s="504"/>
      <c r="BC233" s="520"/>
      <c r="BD233" s="558"/>
      <c r="BE233" s="84" t="str">
        <f t="shared" si="410"/>
        <v/>
      </c>
      <c r="BF233" s="84" t="str">
        <f t="shared" si="411"/>
        <v/>
      </c>
      <c r="BG233" s="84" t="str">
        <f t="shared" si="412"/>
        <v/>
      </c>
      <c r="BH233" s="124" t="str">
        <f>IF(K233="","",COUNTIF($BG$14:BG233,BG233))</f>
        <v/>
      </c>
      <c r="BI233" s="1" t="str">
        <f t="shared" si="453"/>
        <v/>
      </c>
      <c r="BJ233" s="523"/>
      <c r="BK233" s="523"/>
      <c r="BL233" s="523"/>
      <c r="BM233" s="523"/>
      <c r="BN233" s="523"/>
      <c r="BO233" s="525"/>
      <c r="BP233" s="523"/>
      <c r="BQ233" s="523"/>
      <c r="BT233" s="525"/>
      <c r="BU233" s="523"/>
      <c r="BV233" s="523"/>
      <c r="BW233" s="523"/>
      <c r="BX233" s="523"/>
      <c r="BY233" s="523"/>
      <c r="BZ233" s="523"/>
      <c r="CA233" s="84" t="str">
        <f>IFERROR(IF(VLOOKUP(K233,種目数エラー用!D:E,2,FALSE)=(VLOOKUP(K234,種目数エラー用!D:E,2,FALSE)),1,""),"")</f>
        <v/>
      </c>
    </row>
    <row r="234" spans="1:79" s="1" customFormat="1" ht="18" customHeight="1" thickTop="1" thickBot="1">
      <c r="A234" s="538">
        <v>111</v>
      </c>
      <c r="B234" s="540" t="s">
        <v>1176</v>
      </c>
      <c r="C234" s="542"/>
      <c r="D234" s="544" t="str">
        <f>IF(C234&gt;0,VLOOKUP(C234,女子登録情報!$A$1:$H$2000,3,0),"")</f>
        <v/>
      </c>
      <c r="E234" s="544" t="str">
        <f>IF(C234&gt;0,VLOOKUP(C234,女子登録情報!$A$1:$H$2000,4,0),"")</f>
        <v/>
      </c>
      <c r="F234" s="469" t="str">
        <f>IF(C234&gt;0,VLOOKUP(C234,女子登録情報!$A$1:$H$1688,7,0),"")</f>
        <v/>
      </c>
      <c r="G234" s="335" t="str">
        <f>IF(C234&gt;0,VLOOKUP(C234,女子登録情報!$A$1:$H$2000,8,0),"")</f>
        <v/>
      </c>
      <c r="H234" s="526" t="e">
        <f>IF(G235&gt;0,VLOOKUP(G235,女子登録情報!$M$2:$N$49,2,0),"")</f>
        <v>#N/A</v>
      </c>
      <c r="I234" s="526" t="str">
        <f t="shared" ref="I234" si="462">IF(C234&gt;0,TEXT(C234,"100000000"),"000000000")</f>
        <v>000000000</v>
      </c>
      <c r="J234" s="324" t="s">
        <v>24</v>
      </c>
      <c r="K234" s="323"/>
      <c r="L234" s="284" t="str">
        <f>IF(K234&gt;0,VLOOKUP(K234,女子登録情報!$J$66:$K$86,2,0),"")</f>
        <v/>
      </c>
      <c r="M234" s="324" t="s">
        <v>27</v>
      </c>
      <c r="N234" s="275"/>
      <c r="O234" s="59" t="str">
        <f t="shared" si="447"/>
        <v/>
      </c>
      <c r="P234" s="316" t="str">
        <f t="shared" si="391"/>
        <v/>
      </c>
      <c r="Q234" s="209"/>
      <c r="R234" s="528"/>
      <c r="S234" s="529"/>
      <c r="T234" s="530"/>
      <c r="U234" s="531"/>
      <c r="V234" s="533"/>
      <c r="W234" s="339"/>
      <c r="X234" s="84">
        <f t="shared" si="392"/>
        <v>0</v>
      </c>
      <c r="Z234" s="97">
        <f t="shared" si="393"/>
        <v>0</v>
      </c>
      <c r="AA234" s="523" t="str">
        <f>IF(C234="","",C234)</f>
        <v/>
      </c>
      <c r="AB234" s="84" t="str">
        <f t="shared" si="394"/>
        <v/>
      </c>
      <c r="AC234" s="84" t="str">
        <f t="shared" si="395"/>
        <v/>
      </c>
      <c r="AD234" s="84" t="str">
        <f t="shared" si="396"/>
        <v/>
      </c>
      <c r="AE234" s="84" t="str">
        <f t="shared" si="397"/>
        <v/>
      </c>
      <c r="AF234" s="100">
        <f t="shared" si="448"/>
        <v>0</v>
      </c>
      <c r="AG234" s="100" t="str">
        <f>IF(D234="","",D234)</f>
        <v/>
      </c>
      <c r="AH234" s="84" t="str">
        <f t="shared" si="398"/>
        <v/>
      </c>
      <c r="AI234" s="84" t="str">
        <f t="shared" si="399"/>
        <v/>
      </c>
      <c r="AJ234" s="104" t="str">
        <f t="shared" si="400"/>
        <v/>
      </c>
      <c r="AK234" s="93">
        <f t="shared" si="449"/>
        <v>0</v>
      </c>
      <c r="AL234" s="93">
        <f>IFERROR(IF(C234="",0,IF(COUNTIF($C$14:C234,C234)&gt;1,1,0)),"")</f>
        <v>0</v>
      </c>
      <c r="AN234" s="93">
        <f t="shared" si="401"/>
        <v>0</v>
      </c>
      <c r="AO234" s="93" t="str">
        <f t="shared" si="415"/>
        <v>00000</v>
      </c>
      <c r="AP234" s="109" t="str">
        <f t="shared" si="450"/>
        <v>0秒0</v>
      </c>
      <c r="AQ234" s="110">
        <f t="shared" si="402"/>
        <v>0</v>
      </c>
      <c r="AR234" s="110" t="str">
        <f t="shared" si="403"/>
        <v>0</v>
      </c>
      <c r="AS234" s="110" t="str">
        <f t="shared" si="404"/>
        <v>0</v>
      </c>
      <c r="AT234" s="110" t="str">
        <f t="shared" si="405"/>
        <v>0m</v>
      </c>
      <c r="AU234" s="110" t="str">
        <f t="shared" si="406"/>
        <v>点</v>
      </c>
      <c r="AV234" s="93">
        <f t="shared" si="407"/>
        <v>0</v>
      </c>
      <c r="AW234" s="83" t="str">
        <f t="shared" si="408"/>
        <v/>
      </c>
      <c r="AX234" s="93">
        <f t="shared" si="409"/>
        <v>0</v>
      </c>
      <c r="AY234" s="93">
        <f t="shared" si="451"/>
        <v>0</v>
      </c>
      <c r="AZ234" s="93">
        <f t="shared" si="452"/>
        <v>0</v>
      </c>
      <c r="BA234" s="503">
        <f>IF(U234="",0,COUNTA($U$14:U235))</f>
        <v>0</v>
      </c>
      <c r="BB234" s="503">
        <f>IF(V234="",0,COUNTA($V$14:V235))</f>
        <v>0</v>
      </c>
      <c r="BC234" s="519" t="e">
        <f>IF(OR($L234="20200",$L235="20200",#REF!="20200"),COUNTIF($L$14:L235,"20200"),0)</f>
        <v>#REF!</v>
      </c>
      <c r="BD234" s="557" t="e">
        <f>IF($BC234=0,0,INDEX($N234:$N235,MATCH("20200",$L234:$L235,0),1))</f>
        <v>#REF!</v>
      </c>
      <c r="BE234" s="84" t="str">
        <f t="shared" si="410"/>
        <v/>
      </c>
      <c r="BF234" s="84" t="str">
        <f t="shared" si="411"/>
        <v/>
      </c>
      <c r="BG234" s="84" t="str">
        <f t="shared" si="412"/>
        <v/>
      </c>
      <c r="BH234" s="124" t="str">
        <f>IF(K234="","",COUNTIF($BG$14:BG234,BG234))</f>
        <v/>
      </c>
      <c r="BI234" s="1" t="str">
        <f t="shared" si="453"/>
        <v/>
      </c>
      <c r="BJ234" s="523" t="str">
        <f>IF(D234="","",COUNTIF($AG$14:AG234,AG234))</f>
        <v/>
      </c>
      <c r="BK234" s="523">
        <f t="shared" ref="BK234" si="463">IF(BJ234=1,BJ234,0)</f>
        <v>0</v>
      </c>
      <c r="BL234" s="523" t="str">
        <f>IF(D234="","",$BP234)</f>
        <v/>
      </c>
      <c r="BM234" s="523" t="str">
        <f>IF(E234="","",$BP234)</f>
        <v/>
      </c>
      <c r="BN234" s="523" t="str">
        <f>IF(G234="","",$BP234)</f>
        <v/>
      </c>
      <c r="BO234" s="524" t="str">
        <f>IFERROR(IF(H234="","",BP234),"")</f>
        <v/>
      </c>
      <c r="BP234" s="523">
        <v>111</v>
      </c>
      <c r="BQ234" s="523">
        <f>IF(C234&gt;0,"",IF(COUNTIF(BL234:BO235,BP234)=4,"",1))</f>
        <v>1</v>
      </c>
      <c r="BT234" s="524" t="str">
        <f>IF(AG234="","",IF(AND(COUNTA(K234:K235)=0,COUNTA(U234:V235)=0),1,""))</f>
        <v/>
      </c>
      <c r="BU234" s="523">
        <f>IF(AND($AG234="",COUNTA(U234)&gt;0),1,0)</f>
        <v>0</v>
      </c>
      <c r="BV234" s="523">
        <f>IF(AND($AG234="",COUNTA(V234)&gt;0),1,0)</f>
        <v>0</v>
      </c>
      <c r="BW234" s="523" t="str">
        <f>D234&amp;"-"&amp;U234</f>
        <v>-</v>
      </c>
      <c r="BX234" s="523" t="str">
        <f>IF(U234="","",COUNTIF($BW$14:BW234,BW234))</f>
        <v/>
      </c>
      <c r="BY234" s="523" t="str">
        <f>D234&amp;"-"&amp;V234</f>
        <v>-</v>
      </c>
      <c r="BZ234" s="523" t="str">
        <f>IF(V234="","",COUNTIF($BY$14:BY234,BY234))</f>
        <v/>
      </c>
      <c r="CA234" s="84" t="str">
        <f>IFERROR(IF(VLOOKUP(K234,種目数エラー用!D:E,2,FALSE)=(VLOOKUP(K235,種目数エラー用!D:E,2,FALSE)),1,""),"")</f>
        <v/>
      </c>
    </row>
    <row r="235" spans="1:79" s="1" customFormat="1" ht="18" customHeight="1" thickBot="1">
      <c r="A235" s="547"/>
      <c r="B235" s="548"/>
      <c r="C235" s="549"/>
      <c r="D235" s="550"/>
      <c r="E235" s="550"/>
      <c r="F235" s="470"/>
      <c r="G235" s="336" t="str">
        <f>IF(C234&gt;0,VLOOKUP(C234,女子登録情報!$A$1:$H$2000,5,0),"")</f>
        <v/>
      </c>
      <c r="H235" s="527"/>
      <c r="I235" s="546"/>
      <c r="J235" s="336" t="s">
        <v>28</v>
      </c>
      <c r="K235" s="337"/>
      <c r="L235" s="284" t="str">
        <f>IF(K235&gt;0,VLOOKUP(K235,女子登録情報!$J$66:$K$86,2,0),"")</f>
        <v/>
      </c>
      <c r="M235" s="336" t="s">
        <v>29</v>
      </c>
      <c r="N235" s="285"/>
      <c r="O235" s="59" t="str">
        <f t="shared" si="447"/>
        <v/>
      </c>
      <c r="P235" s="317" t="str">
        <f t="shared" si="391"/>
        <v/>
      </c>
      <c r="Q235" s="209"/>
      <c r="R235" s="535"/>
      <c r="S235" s="536"/>
      <c r="T235" s="537"/>
      <c r="U235" s="532"/>
      <c r="V235" s="534"/>
      <c r="W235" s="339"/>
      <c r="X235" s="84">
        <f t="shared" si="392"/>
        <v>0</v>
      </c>
      <c r="Z235" s="97">
        <f t="shared" si="393"/>
        <v>0</v>
      </c>
      <c r="AA235" s="523"/>
      <c r="AB235" s="84" t="str">
        <f t="shared" si="394"/>
        <v/>
      </c>
      <c r="AC235" s="84" t="str">
        <f t="shared" si="395"/>
        <v/>
      </c>
      <c r="AD235" s="84" t="str">
        <f t="shared" si="396"/>
        <v/>
      </c>
      <c r="AE235" s="84" t="str">
        <f t="shared" si="397"/>
        <v/>
      </c>
      <c r="AF235" s="100">
        <f t="shared" si="448"/>
        <v>0</v>
      </c>
      <c r="AG235" s="100" t="str">
        <f t="shared" ref="AG235" si="464">AG234</f>
        <v/>
      </c>
      <c r="AH235" s="84" t="str">
        <f t="shared" si="398"/>
        <v/>
      </c>
      <c r="AI235" s="84" t="str">
        <f t="shared" si="399"/>
        <v/>
      </c>
      <c r="AJ235" s="104" t="str">
        <f t="shared" si="400"/>
        <v/>
      </c>
      <c r="AK235" s="93">
        <f t="shared" si="449"/>
        <v>0</v>
      </c>
      <c r="AL235" s="93">
        <f>IFERROR(IF(C235="",0,IF(COUNTIF($C$14:C235,C235)&gt;1,1,0)),"")</f>
        <v>0</v>
      </c>
      <c r="AN235" s="93">
        <f t="shared" si="401"/>
        <v>0</v>
      </c>
      <c r="AO235" s="93" t="str">
        <f t="shared" si="415"/>
        <v>00000</v>
      </c>
      <c r="AP235" s="109" t="str">
        <f t="shared" si="450"/>
        <v>0秒0</v>
      </c>
      <c r="AQ235" s="110">
        <f t="shared" si="402"/>
        <v>0</v>
      </c>
      <c r="AR235" s="110" t="str">
        <f t="shared" si="403"/>
        <v>0</v>
      </c>
      <c r="AS235" s="110" t="str">
        <f t="shared" si="404"/>
        <v>0</v>
      </c>
      <c r="AT235" s="110" t="str">
        <f t="shared" si="405"/>
        <v>0m</v>
      </c>
      <c r="AU235" s="110" t="str">
        <f t="shared" si="406"/>
        <v>点</v>
      </c>
      <c r="AV235" s="93">
        <f t="shared" si="407"/>
        <v>0</v>
      </c>
      <c r="AW235" s="83" t="str">
        <f t="shared" si="408"/>
        <v/>
      </c>
      <c r="AX235" s="93">
        <f t="shared" si="409"/>
        <v>0</v>
      </c>
      <c r="AY235" s="93">
        <f t="shared" si="451"/>
        <v>0</v>
      </c>
      <c r="AZ235" s="93">
        <f t="shared" si="452"/>
        <v>0</v>
      </c>
      <c r="BA235" s="504"/>
      <c r="BB235" s="504"/>
      <c r="BC235" s="520"/>
      <c r="BD235" s="558"/>
      <c r="BE235" s="84" t="str">
        <f t="shared" si="410"/>
        <v/>
      </c>
      <c r="BF235" s="84" t="str">
        <f t="shared" si="411"/>
        <v/>
      </c>
      <c r="BG235" s="84" t="str">
        <f t="shared" si="412"/>
        <v/>
      </c>
      <c r="BH235" s="124" t="str">
        <f>IF(K235="","",COUNTIF($BG$14:BG235,BG235))</f>
        <v/>
      </c>
      <c r="BI235" s="1" t="str">
        <f t="shared" si="453"/>
        <v/>
      </c>
      <c r="BJ235" s="523"/>
      <c r="BK235" s="523"/>
      <c r="BL235" s="523"/>
      <c r="BM235" s="523"/>
      <c r="BN235" s="523"/>
      <c r="BO235" s="525"/>
      <c r="BP235" s="523"/>
      <c r="BQ235" s="523"/>
      <c r="BT235" s="525"/>
      <c r="BU235" s="523"/>
      <c r="BV235" s="523"/>
      <c r="BW235" s="523"/>
      <c r="BX235" s="523"/>
      <c r="BY235" s="523"/>
      <c r="BZ235" s="523"/>
      <c r="CA235" s="84" t="str">
        <f>IFERROR(IF(VLOOKUP(K235,種目数エラー用!D:E,2,FALSE)=(VLOOKUP(K236,種目数エラー用!D:E,2,FALSE)),1,""),"")</f>
        <v/>
      </c>
    </row>
    <row r="236" spans="1:79" s="1" customFormat="1" ht="18" customHeight="1" thickTop="1" thickBot="1">
      <c r="A236" s="538">
        <v>112</v>
      </c>
      <c r="B236" s="540" t="s">
        <v>1176</v>
      </c>
      <c r="C236" s="542"/>
      <c r="D236" s="544" t="str">
        <f>IF(C236&gt;0,VLOOKUP(C236,女子登録情報!$A$1:$H$2000,3,0),"")</f>
        <v/>
      </c>
      <c r="E236" s="544" t="str">
        <f>IF(C236&gt;0,VLOOKUP(C236,女子登録情報!$A$1:$H$2000,4,0),"")</f>
        <v/>
      </c>
      <c r="F236" s="469" t="str">
        <f>IF(C236&gt;0,VLOOKUP(C236,女子登録情報!$A$1:$H$1688,7,0),"")</f>
        <v/>
      </c>
      <c r="G236" s="335" t="str">
        <f>IF(C236&gt;0,VLOOKUP(C236,女子登録情報!$A$1:$H$2000,8,0),"")</f>
        <v/>
      </c>
      <c r="H236" s="526" t="e">
        <f>IF(G237&gt;0,VLOOKUP(G237,女子登録情報!$M$2:$N$49,2,0),"")</f>
        <v>#N/A</v>
      </c>
      <c r="I236" s="526" t="str">
        <f t="shared" ref="I236" si="465">IF(C236&gt;0,TEXT(C236,"100000000"),"000000000")</f>
        <v>000000000</v>
      </c>
      <c r="J236" s="324" t="s">
        <v>24</v>
      </c>
      <c r="K236" s="323"/>
      <c r="L236" s="284" t="str">
        <f>IF(K236&gt;0,VLOOKUP(K236,女子登録情報!$J$66:$K$86,2,0),"")</f>
        <v/>
      </c>
      <c r="M236" s="324" t="s">
        <v>27</v>
      </c>
      <c r="N236" s="275"/>
      <c r="O236" s="59" t="str">
        <f t="shared" si="447"/>
        <v/>
      </c>
      <c r="P236" s="316" t="str">
        <f t="shared" si="391"/>
        <v/>
      </c>
      <c r="Q236" s="209"/>
      <c r="R236" s="528"/>
      <c r="S236" s="529"/>
      <c r="T236" s="530"/>
      <c r="U236" s="531"/>
      <c r="V236" s="533"/>
      <c r="W236" s="339"/>
      <c r="X236" s="84">
        <f t="shared" si="392"/>
        <v>0</v>
      </c>
      <c r="Z236" s="97">
        <f t="shared" si="393"/>
        <v>0</v>
      </c>
      <c r="AA236" s="523" t="str">
        <f>IF(C236="","",C236)</f>
        <v/>
      </c>
      <c r="AB236" s="84" t="str">
        <f t="shared" si="394"/>
        <v/>
      </c>
      <c r="AC236" s="84" t="str">
        <f t="shared" si="395"/>
        <v/>
      </c>
      <c r="AD236" s="84" t="str">
        <f t="shared" si="396"/>
        <v/>
      </c>
      <c r="AE236" s="84" t="str">
        <f t="shared" si="397"/>
        <v/>
      </c>
      <c r="AF236" s="100">
        <f t="shared" si="448"/>
        <v>0</v>
      </c>
      <c r="AG236" s="100" t="str">
        <f>IF(D236="","",D236)</f>
        <v/>
      </c>
      <c r="AH236" s="84" t="str">
        <f t="shared" si="398"/>
        <v/>
      </c>
      <c r="AI236" s="84" t="str">
        <f t="shared" si="399"/>
        <v/>
      </c>
      <c r="AJ236" s="104" t="str">
        <f t="shared" si="400"/>
        <v/>
      </c>
      <c r="AK236" s="93">
        <f t="shared" si="449"/>
        <v>0</v>
      </c>
      <c r="AL236" s="93">
        <f>IFERROR(IF(C236="",0,IF(COUNTIF($C$14:C236,C236)&gt;1,1,0)),"")</f>
        <v>0</v>
      </c>
      <c r="AN236" s="93">
        <f t="shared" si="401"/>
        <v>0</v>
      </c>
      <c r="AO236" s="93" t="str">
        <f t="shared" si="415"/>
        <v>00000</v>
      </c>
      <c r="AP236" s="109" t="str">
        <f t="shared" si="450"/>
        <v>0秒0</v>
      </c>
      <c r="AQ236" s="110">
        <f t="shared" si="402"/>
        <v>0</v>
      </c>
      <c r="AR236" s="110" t="str">
        <f t="shared" si="403"/>
        <v>0</v>
      </c>
      <c r="AS236" s="110" t="str">
        <f t="shared" si="404"/>
        <v>0</v>
      </c>
      <c r="AT236" s="110" t="str">
        <f t="shared" si="405"/>
        <v>0m</v>
      </c>
      <c r="AU236" s="110" t="str">
        <f t="shared" si="406"/>
        <v>点</v>
      </c>
      <c r="AV236" s="93">
        <f t="shared" si="407"/>
        <v>0</v>
      </c>
      <c r="AW236" s="83" t="str">
        <f t="shared" si="408"/>
        <v/>
      </c>
      <c r="AX236" s="93">
        <f t="shared" si="409"/>
        <v>0</v>
      </c>
      <c r="AY236" s="93">
        <f t="shared" si="451"/>
        <v>0</v>
      </c>
      <c r="AZ236" s="93">
        <f t="shared" si="452"/>
        <v>0</v>
      </c>
      <c r="BA236" s="503">
        <f>IF(U236="",0,COUNTA($U$14:U237))</f>
        <v>0</v>
      </c>
      <c r="BB236" s="503">
        <f>IF(V236="",0,COUNTA($V$14:V237))</f>
        <v>0</v>
      </c>
      <c r="BC236" s="519" t="e">
        <f>IF(OR($L236="20200",$L237="20200",#REF!="20200"),COUNTIF($L$14:L237,"20200"),0)</f>
        <v>#REF!</v>
      </c>
      <c r="BD236" s="557" t="e">
        <f>IF($BC236=0,0,INDEX($N236:$N237,MATCH("20200",$L236:$L237,0),1))</f>
        <v>#REF!</v>
      </c>
      <c r="BE236" s="84" t="str">
        <f t="shared" si="410"/>
        <v/>
      </c>
      <c r="BF236" s="84" t="str">
        <f t="shared" si="411"/>
        <v/>
      </c>
      <c r="BG236" s="84" t="str">
        <f t="shared" si="412"/>
        <v/>
      </c>
      <c r="BH236" s="124" t="str">
        <f>IF(K236="","",COUNTIF($BG$14:BG236,BG236))</f>
        <v/>
      </c>
      <c r="BI236" s="1" t="str">
        <f t="shared" si="453"/>
        <v/>
      </c>
      <c r="BJ236" s="523" t="str">
        <f>IF(D236="","",COUNTIF($AG$14:AG236,AG236))</f>
        <v/>
      </c>
      <c r="BK236" s="523">
        <f t="shared" ref="BK236" si="466">IF(BJ236=1,BJ236,0)</f>
        <v>0</v>
      </c>
      <c r="BL236" s="523" t="str">
        <f>IF(D236="","",$BP236)</f>
        <v/>
      </c>
      <c r="BM236" s="523" t="str">
        <f>IF(E236="","",$BP236)</f>
        <v/>
      </c>
      <c r="BN236" s="523" t="str">
        <f>IF(G236="","",$BP236)</f>
        <v/>
      </c>
      <c r="BO236" s="524" t="str">
        <f>IFERROR(IF(H236="","",BP236),"")</f>
        <v/>
      </c>
      <c r="BP236" s="523">
        <v>112</v>
      </c>
      <c r="BQ236" s="523">
        <f>IF(C236&gt;0,"",IF(COUNTIF(BL236:BO237,BP236)=4,"",1))</f>
        <v>1</v>
      </c>
      <c r="BT236" s="524" t="str">
        <f>IF(AG236="","",IF(AND(COUNTA(K236:K237)=0,COUNTA(U236:V237)=0),1,""))</f>
        <v/>
      </c>
      <c r="BU236" s="523">
        <f>IF(AND($AG236="",COUNTA(U236)&gt;0),1,0)</f>
        <v>0</v>
      </c>
      <c r="BV236" s="523">
        <f>IF(AND($AG236="",COUNTA(V236)&gt;0),1,0)</f>
        <v>0</v>
      </c>
      <c r="BW236" s="523" t="str">
        <f>D236&amp;"-"&amp;U236</f>
        <v>-</v>
      </c>
      <c r="BX236" s="523" t="str">
        <f>IF(U236="","",COUNTIF($BW$14:BW236,BW236))</f>
        <v/>
      </c>
      <c r="BY236" s="523" t="str">
        <f>D236&amp;"-"&amp;V236</f>
        <v>-</v>
      </c>
      <c r="BZ236" s="523" t="str">
        <f>IF(V236="","",COUNTIF($BY$14:BY236,BY236))</f>
        <v/>
      </c>
      <c r="CA236" s="84" t="str">
        <f>IFERROR(IF(VLOOKUP(K236,種目数エラー用!D:E,2,FALSE)=(VLOOKUP(K237,種目数エラー用!D:E,2,FALSE)),1,""),"")</f>
        <v/>
      </c>
    </row>
    <row r="237" spans="1:79" s="1" customFormat="1" ht="18" customHeight="1" thickBot="1">
      <c r="A237" s="547"/>
      <c r="B237" s="548"/>
      <c r="C237" s="549"/>
      <c r="D237" s="550"/>
      <c r="E237" s="550"/>
      <c r="F237" s="470"/>
      <c r="G237" s="336" t="str">
        <f>IF(C236&gt;0,VLOOKUP(C236,女子登録情報!$A$1:$H$2000,5,0),"")</f>
        <v/>
      </c>
      <c r="H237" s="527"/>
      <c r="I237" s="546"/>
      <c r="J237" s="336" t="s">
        <v>28</v>
      </c>
      <c r="K237" s="337"/>
      <c r="L237" s="284" t="str">
        <f>IF(K237&gt;0,VLOOKUP(K237,女子登録情報!$J$66:$K$86,2,0),"")</f>
        <v/>
      </c>
      <c r="M237" s="336" t="s">
        <v>29</v>
      </c>
      <c r="N237" s="285"/>
      <c r="O237" s="59" t="str">
        <f t="shared" si="447"/>
        <v/>
      </c>
      <c r="P237" s="317" t="str">
        <f t="shared" si="391"/>
        <v/>
      </c>
      <c r="Q237" s="209"/>
      <c r="R237" s="535"/>
      <c r="S237" s="536"/>
      <c r="T237" s="537"/>
      <c r="U237" s="532"/>
      <c r="V237" s="534"/>
      <c r="W237" s="339"/>
      <c r="X237" s="84">
        <f t="shared" si="392"/>
        <v>0</v>
      </c>
      <c r="Z237" s="97">
        <f t="shared" si="393"/>
        <v>0</v>
      </c>
      <c r="AA237" s="523"/>
      <c r="AB237" s="84" t="str">
        <f t="shared" si="394"/>
        <v/>
      </c>
      <c r="AC237" s="84" t="str">
        <f t="shared" si="395"/>
        <v/>
      </c>
      <c r="AD237" s="84" t="str">
        <f t="shared" si="396"/>
        <v/>
      </c>
      <c r="AE237" s="84" t="str">
        <f t="shared" si="397"/>
        <v/>
      </c>
      <c r="AF237" s="100">
        <f t="shared" si="448"/>
        <v>0</v>
      </c>
      <c r="AG237" s="100" t="str">
        <f t="shared" ref="AG237" si="467">AG236</f>
        <v/>
      </c>
      <c r="AH237" s="84" t="str">
        <f t="shared" si="398"/>
        <v/>
      </c>
      <c r="AI237" s="84" t="str">
        <f t="shared" si="399"/>
        <v/>
      </c>
      <c r="AJ237" s="104" t="str">
        <f t="shared" si="400"/>
        <v/>
      </c>
      <c r="AK237" s="93">
        <f t="shared" si="449"/>
        <v>0</v>
      </c>
      <c r="AL237" s="93">
        <f>IFERROR(IF(C237="",0,IF(COUNTIF($C$14:C237,C237)&gt;1,1,0)),"")</f>
        <v>0</v>
      </c>
      <c r="AN237" s="93">
        <f t="shared" si="401"/>
        <v>0</v>
      </c>
      <c r="AO237" s="93" t="str">
        <f t="shared" si="415"/>
        <v>00000</v>
      </c>
      <c r="AP237" s="109" t="str">
        <f t="shared" si="450"/>
        <v>0秒0</v>
      </c>
      <c r="AQ237" s="110">
        <f t="shared" si="402"/>
        <v>0</v>
      </c>
      <c r="AR237" s="110" t="str">
        <f t="shared" si="403"/>
        <v>0</v>
      </c>
      <c r="AS237" s="110" t="str">
        <f t="shared" si="404"/>
        <v>0</v>
      </c>
      <c r="AT237" s="110" t="str">
        <f t="shared" si="405"/>
        <v>0m</v>
      </c>
      <c r="AU237" s="110" t="str">
        <f t="shared" si="406"/>
        <v>点</v>
      </c>
      <c r="AV237" s="93">
        <f t="shared" si="407"/>
        <v>0</v>
      </c>
      <c r="AW237" s="83" t="str">
        <f t="shared" si="408"/>
        <v/>
      </c>
      <c r="AX237" s="93">
        <f t="shared" si="409"/>
        <v>0</v>
      </c>
      <c r="AY237" s="93">
        <f t="shared" si="451"/>
        <v>0</v>
      </c>
      <c r="AZ237" s="93">
        <f t="shared" si="452"/>
        <v>0</v>
      </c>
      <c r="BA237" s="504"/>
      <c r="BB237" s="504"/>
      <c r="BC237" s="520"/>
      <c r="BD237" s="558"/>
      <c r="BE237" s="84" t="str">
        <f t="shared" si="410"/>
        <v/>
      </c>
      <c r="BF237" s="84" t="str">
        <f t="shared" si="411"/>
        <v/>
      </c>
      <c r="BG237" s="84" t="str">
        <f t="shared" si="412"/>
        <v/>
      </c>
      <c r="BH237" s="124" t="str">
        <f>IF(K237="","",COUNTIF($BG$14:BG237,BG237))</f>
        <v/>
      </c>
      <c r="BI237" s="1" t="str">
        <f t="shared" si="453"/>
        <v/>
      </c>
      <c r="BJ237" s="523"/>
      <c r="BK237" s="523"/>
      <c r="BL237" s="523"/>
      <c r="BM237" s="523"/>
      <c r="BN237" s="523"/>
      <c r="BO237" s="525"/>
      <c r="BP237" s="523"/>
      <c r="BQ237" s="523"/>
      <c r="BT237" s="525"/>
      <c r="BU237" s="523"/>
      <c r="BV237" s="523"/>
      <c r="BW237" s="523"/>
      <c r="BX237" s="523"/>
      <c r="BY237" s="523"/>
      <c r="BZ237" s="523"/>
      <c r="CA237" s="84" t="str">
        <f>IFERROR(IF(VLOOKUP(K237,種目数エラー用!D:E,2,FALSE)=(VLOOKUP(K238,種目数エラー用!D:E,2,FALSE)),1,""),"")</f>
        <v/>
      </c>
    </row>
    <row r="238" spans="1:79" s="1" customFormat="1" ht="18" customHeight="1" thickTop="1" thickBot="1">
      <c r="A238" s="538">
        <v>113</v>
      </c>
      <c r="B238" s="540" t="s">
        <v>1176</v>
      </c>
      <c r="C238" s="542"/>
      <c r="D238" s="544" t="str">
        <f>IF(C238&gt;0,VLOOKUP(C238,女子登録情報!$A$1:$H$2000,3,0),"")</f>
        <v/>
      </c>
      <c r="E238" s="544" t="str">
        <f>IF(C238&gt;0,VLOOKUP(C238,女子登録情報!$A$1:$H$2000,4,0),"")</f>
        <v/>
      </c>
      <c r="F238" s="469" t="str">
        <f>IF(C238&gt;0,VLOOKUP(C238,女子登録情報!$A$1:$H$1688,7,0),"")</f>
        <v/>
      </c>
      <c r="G238" s="335" t="str">
        <f>IF(C238&gt;0,VLOOKUP(C238,女子登録情報!$A$1:$H$2000,8,0),"")</f>
        <v/>
      </c>
      <c r="H238" s="526" t="e">
        <f>IF(G239&gt;0,VLOOKUP(G239,女子登録情報!$M$2:$N$49,2,0),"")</f>
        <v>#N/A</v>
      </c>
      <c r="I238" s="526" t="str">
        <f t="shared" ref="I238" si="468">IF(C238&gt;0,TEXT(C238,"100000000"),"000000000")</f>
        <v>000000000</v>
      </c>
      <c r="J238" s="324" t="s">
        <v>24</v>
      </c>
      <c r="K238" s="323"/>
      <c r="L238" s="284" t="str">
        <f>IF(K238&gt;0,VLOOKUP(K238,女子登録情報!$J$66:$K$86,2,0),"")</f>
        <v/>
      </c>
      <c r="M238" s="324" t="s">
        <v>27</v>
      </c>
      <c r="N238" s="275"/>
      <c r="O238" s="59" t="str">
        <f t="shared" si="447"/>
        <v/>
      </c>
      <c r="P238" s="316" t="str">
        <f t="shared" si="391"/>
        <v/>
      </c>
      <c r="Q238" s="209"/>
      <c r="R238" s="528"/>
      <c r="S238" s="529"/>
      <c r="T238" s="530"/>
      <c r="U238" s="531"/>
      <c r="V238" s="533"/>
      <c r="W238" s="339"/>
      <c r="X238" s="84">
        <f t="shared" si="392"/>
        <v>0</v>
      </c>
      <c r="Z238" s="97">
        <f t="shared" si="393"/>
        <v>0</v>
      </c>
      <c r="AA238" s="523" t="str">
        <f>IF(C238="","",C238)</f>
        <v/>
      </c>
      <c r="AB238" s="84" t="str">
        <f t="shared" si="394"/>
        <v/>
      </c>
      <c r="AC238" s="84" t="str">
        <f t="shared" si="395"/>
        <v/>
      </c>
      <c r="AD238" s="84" t="str">
        <f t="shared" si="396"/>
        <v/>
      </c>
      <c r="AE238" s="84" t="str">
        <f t="shared" si="397"/>
        <v/>
      </c>
      <c r="AF238" s="100">
        <f t="shared" si="448"/>
        <v>0</v>
      </c>
      <c r="AG238" s="100" t="str">
        <f>IF(D238="","",D238)</f>
        <v/>
      </c>
      <c r="AH238" s="84" t="str">
        <f t="shared" si="398"/>
        <v/>
      </c>
      <c r="AI238" s="84" t="str">
        <f t="shared" si="399"/>
        <v/>
      </c>
      <c r="AJ238" s="104" t="str">
        <f t="shared" si="400"/>
        <v/>
      </c>
      <c r="AK238" s="93">
        <f t="shared" si="449"/>
        <v>0</v>
      </c>
      <c r="AL238" s="93">
        <f>IFERROR(IF(C238="",0,IF(COUNTIF($C$14:C238,C238)&gt;1,1,0)),"")</f>
        <v>0</v>
      </c>
      <c r="AN238" s="93">
        <f t="shared" si="401"/>
        <v>0</v>
      </c>
      <c r="AO238" s="93" t="str">
        <f t="shared" si="415"/>
        <v>00000</v>
      </c>
      <c r="AP238" s="109" t="str">
        <f t="shared" si="450"/>
        <v>0秒0</v>
      </c>
      <c r="AQ238" s="110">
        <f t="shared" si="402"/>
        <v>0</v>
      </c>
      <c r="AR238" s="110" t="str">
        <f t="shared" si="403"/>
        <v>0</v>
      </c>
      <c r="AS238" s="110" t="str">
        <f t="shared" si="404"/>
        <v>0</v>
      </c>
      <c r="AT238" s="110" t="str">
        <f t="shared" si="405"/>
        <v>0m</v>
      </c>
      <c r="AU238" s="110" t="str">
        <f t="shared" si="406"/>
        <v>点</v>
      </c>
      <c r="AV238" s="93">
        <f t="shared" si="407"/>
        <v>0</v>
      </c>
      <c r="AW238" s="83" t="str">
        <f t="shared" si="408"/>
        <v/>
      </c>
      <c r="AX238" s="93">
        <f t="shared" si="409"/>
        <v>0</v>
      </c>
      <c r="AY238" s="93">
        <f t="shared" si="451"/>
        <v>0</v>
      </c>
      <c r="AZ238" s="93">
        <f t="shared" si="452"/>
        <v>0</v>
      </c>
      <c r="BA238" s="503">
        <f>IF(U238="",0,COUNTA($U$14:U239))</f>
        <v>0</v>
      </c>
      <c r="BB238" s="503">
        <f>IF(V238="",0,COUNTA($V$14:V239))</f>
        <v>0</v>
      </c>
      <c r="BC238" s="519" t="e">
        <f>IF(OR($L238="20200",$L239="20200",#REF!="20200"),COUNTIF($L$14:L239,"20200"),0)</f>
        <v>#REF!</v>
      </c>
      <c r="BD238" s="557" t="e">
        <f>IF($BC238=0,0,INDEX($N238:$N239,MATCH("20200",$L238:$L239,0),1))</f>
        <v>#REF!</v>
      </c>
      <c r="BE238" s="84" t="str">
        <f t="shared" si="410"/>
        <v/>
      </c>
      <c r="BF238" s="84" t="str">
        <f t="shared" si="411"/>
        <v/>
      </c>
      <c r="BG238" s="84" t="str">
        <f t="shared" si="412"/>
        <v/>
      </c>
      <c r="BH238" s="124" t="str">
        <f>IF(K238="","",COUNTIF($BG$14:BG238,BG238))</f>
        <v/>
      </c>
      <c r="BI238" s="1" t="str">
        <f t="shared" si="453"/>
        <v/>
      </c>
      <c r="BJ238" s="523" t="str">
        <f>IF(D238="","",COUNTIF($AG$14:AG238,AG238))</f>
        <v/>
      </c>
      <c r="BK238" s="523">
        <f t="shared" ref="BK238" si="469">IF(BJ238=1,BJ238,0)</f>
        <v>0</v>
      </c>
      <c r="BL238" s="523" t="str">
        <f>IF(D238="","",$BP238)</f>
        <v/>
      </c>
      <c r="BM238" s="523" t="str">
        <f>IF(E238="","",$BP238)</f>
        <v/>
      </c>
      <c r="BN238" s="523" t="str">
        <f>IF(G238="","",$BP238)</f>
        <v/>
      </c>
      <c r="BO238" s="524" t="str">
        <f>IFERROR(IF(H238="","",BP238),"")</f>
        <v/>
      </c>
      <c r="BP238" s="523">
        <v>113</v>
      </c>
      <c r="BQ238" s="523">
        <f>IF(C238&gt;0,"",IF(COUNTIF(BL238:BO239,BP238)=4,"",1))</f>
        <v>1</v>
      </c>
      <c r="BT238" s="524" t="str">
        <f>IF(AG238="","",IF(AND(COUNTA(K238:K239)=0,COUNTA(U238:V239)=0),1,""))</f>
        <v/>
      </c>
      <c r="BU238" s="523">
        <f>IF(AND($AG238="",COUNTA(U238)&gt;0),1,0)</f>
        <v>0</v>
      </c>
      <c r="BV238" s="523">
        <f>IF(AND($AG238="",COUNTA(V238)&gt;0),1,0)</f>
        <v>0</v>
      </c>
      <c r="BW238" s="523" t="str">
        <f>D238&amp;"-"&amp;U238</f>
        <v>-</v>
      </c>
      <c r="BX238" s="523" t="str">
        <f>IF(U238="","",COUNTIF($BW$14:BW238,BW238))</f>
        <v/>
      </c>
      <c r="BY238" s="523" t="str">
        <f>D238&amp;"-"&amp;V238</f>
        <v>-</v>
      </c>
      <c r="BZ238" s="523" t="str">
        <f>IF(V238="","",COUNTIF($BY$14:BY238,BY238))</f>
        <v/>
      </c>
      <c r="CA238" s="84" t="str">
        <f>IFERROR(IF(VLOOKUP(K238,種目数エラー用!D:E,2,FALSE)=(VLOOKUP(K239,種目数エラー用!D:E,2,FALSE)),1,""),"")</f>
        <v/>
      </c>
    </row>
    <row r="239" spans="1:79" s="1" customFormat="1" ht="18" customHeight="1" thickBot="1">
      <c r="A239" s="547"/>
      <c r="B239" s="548"/>
      <c r="C239" s="549"/>
      <c r="D239" s="550"/>
      <c r="E239" s="550"/>
      <c r="F239" s="470"/>
      <c r="G239" s="336" t="str">
        <f>IF(C238&gt;0,VLOOKUP(C238,女子登録情報!$A$1:$H$2000,5,0),"")</f>
        <v/>
      </c>
      <c r="H239" s="527"/>
      <c r="I239" s="546"/>
      <c r="J239" s="336" t="s">
        <v>28</v>
      </c>
      <c r="K239" s="337"/>
      <c r="L239" s="284" t="str">
        <f>IF(K239&gt;0,VLOOKUP(K239,女子登録情報!$J$66:$K$86,2,0),"")</f>
        <v/>
      </c>
      <c r="M239" s="336" t="s">
        <v>29</v>
      </c>
      <c r="N239" s="285"/>
      <c r="O239" s="59" t="str">
        <f t="shared" si="447"/>
        <v/>
      </c>
      <c r="P239" s="317" t="str">
        <f t="shared" si="391"/>
        <v/>
      </c>
      <c r="Q239" s="209"/>
      <c r="R239" s="535"/>
      <c r="S239" s="536"/>
      <c r="T239" s="537"/>
      <c r="U239" s="532"/>
      <c r="V239" s="534"/>
      <c r="W239" s="339"/>
      <c r="X239" s="84">
        <f t="shared" si="392"/>
        <v>0</v>
      </c>
      <c r="Z239" s="97">
        <f t="shared" si="393"/>
        <v>0</v>
      </c>
      <c r="AA239" s="523"/>
      <c r="AB239" s="84" t="str">
        <f t="shared" si="394"/>
        <v/>
      </c>
      <c r="AC239" s="84" t="str">
        <f t="shared" si="395"/>
        <v/>
      </c>
      <c r="AD239" s="84" t="str">
        <f t="shared" si="396"/>
        <v/>
      </c>
      <c r="AE239" s="84" t="str">
        <f t="shared" si="397"/>
        <v/>
      </c>
      <c r="AF239" s="100">
        <f t="shared" si="448"/>
        <v>0</v>
      </c>
      <c r="AG239" s="100" t="str">
        <f t="shared" ref="AG239" si="470">AG238</f>
        <v/>
      </c>
      <c r="AH239" s="84" t="str">
        <f t="shared" si="398"/>
        <v/>
      </c>
      <c r="AI239" s="84" t="str">
        <f t="shared" si="399"/>
        <v/>
      </c>
      <c r="AJ239" s="104" t="str">
        <f t="shared" si="400"/>
        <v/>
      </c>
      <c r="AK239" s="93">
        <f t="shared" si="449"/>
        <v>0</v>
      </c>
      <c r="AL239" s="93">
        <f>IFERROR(IF(C239="",0,IF(COUNTIF($C$14:C239,C239)&gt;1,1,0)),"")</f>
        <v>0</v>
      </c>
      <c r="AN239" s="93">
        <f t="shared" si="401"/>
        <v>0</v>
      </c>
      <c r="AO239" s="93" t="str">
        <f t="shared" si="415"/>
        <v>00000</v>
      </c>
      <c r="AP239" s="109" t="str">
        <f t="shared" si="450"/>
        <v>0秒0</v>
      </c>
      <c r="AQ239" s="110">
        <f t="shared" si="402"/>
        <v>0</v>
      </c>
      <c r="AR239" s="110" t="str">
        <f t="shared" si="403"/>
        <v>0</v>
      </c>
      <c r="AS239" s="110" t="str">
        <f t="shared" si="404"/>
        <v>0</v>
      </c>
      <c r="AT239" s="110" t="str">
        <f t="shared" si="405"/>
        <v>0m</v>
      </c>
      <c r="AU239" s="110" t="str">
        <f t="shared" si="406"/>
        <v>点</v>
      </c>
      <c r="AV239" s="93">
        <f t="shared" si="407"/>
        <v>0</v>
      </c>
      <c r="AW239" s="83" t="str">
        <f t="shared" si="408"/>
        <v/>
      </c>
      <c r="AX239" s="93">
        <f t="shared" si="409"/>
        <v>0</v>
      </c>
      <c r="AY239" s="93">
        <f t="shared" si="451"/>
        <v>0</v>
      </c>
      <c r="AZ239" s="93">
        <f t="shared" si="452"/>
        <v>0</v>
      </c>
      <c r="BA239" s="504"/>
      <c r="BB239" s="504"/>
      <c r="BC239" s="520"/>
      <c r="BD239" s="558"/>
      <c r="BE239" s="84" t="str">
        <f t="shared" si="410"/>
        <v/>
      </c>
      <c r="BF239" s="84" t="str">
        <f t="shared" si="411"/>
        <v/>
      </c>
      <c r="BG239" s="84" t="str">
        <f t="shared" si="412"/>
        <v/>
      </c>
      <c r="BH239" s="124" t="str">
        <f>IF(K239="","",COUNTIF($BG$14:BG239,BG239))</f>
        <v/>
      </c>
      <c r="BI239" s="1" t="str">
        <f t="shared" si="453"/>
        <v/>
      </c>
      <c r="BJ239" s="523"/>
      <c r="BK239" s="523"/>
      <c r="BL239" s="523"/>
      <c r="BM239" s="523"/>
      <c r="BN239" s="523"/>
      <c r="BO239" s="525"/>
      <c r="BP239" s="523"/>
      <c r="BQ239" s="523"/>
      <c r="BT239" s="525"/>
      <c r="BU239" s="523"/>
      <c r="BV239" s="523"/>
      <c r="BW239" s="523"/>
      <c r="BX239" s="523"/>
      <c r="BY239" s="523"/>
      <c r="BZ239" s="523"/>
      <c r="CA239" s="84" t="str">
        <f>IFERROR(IF(VLOOKUP(K239,種目数エラー用!D:E,2,FALSE)=(VLOOKUP(K240,種目数エラー用!D:E,2,FALSE)),1,""),"")</f>
        <v/>
      </c>
    </row>
    <row r="240" spans="1:79" s="1" customFormat="1" ht="18" customHeight="1" thickTop="1" thickBot="1">
      <c r="A240" s="538">
        <v>114</v>
      </c>
      <c r="B240" s="540" t="s">
        <v>1176</v>
      </c>
      <c r="C240" s="542"/>
      <c r="D240" s="544" t="str">
        <f>IF(C240&gt;0,VLOOKUP(C240,女子登録情報!$A$1:$H$2000,3,0),"")</f>
        <v/>
      </c>
      <c r="E240" s="544" t="str">
        <f>IF(C240&gt;0,VLOOKUP(C240,女子登録情報!$A$1:$H$2000,4,0),"")</f>
        <v/>
      </c>
      <c r="F240" s="469" t="str">
        <f>IF(C240&gt;0,VLOOKUP(C240,女子登録情報!$A$1:$H$1688,7,0),"")</f>
        <v/>
      </c>
      <c r="G240" s="335" t="str">
        <f>IF(C240&gt;0,VLOOKUP(C240,女子登録情報!$A$1:$H$2000,8,0),"")</f>
        <v/>
      </c>
      <c r="H240" s="526" t="e">
        <f>IF(G241&gt;0,VLOOKUP(G241,女子登録情報!$M$2:$N$49,2,0),"")</f>
        <v>#N/A</v>
      </c>
      <c r="I240" s="526" t="str">
        <f t="shared" ref="I240" si="471">IF(C240&gt;0,TEXT(C240,"100000000"),"000000000")</f>
        <v>000000000</v>
      </c>
      <c r="J240" s="324" t="s">
        <v>24</v>
      </c>
      <c r="K240" s="323"/>
      <c r="L240" s="284" t="str">
        <f>IF(K240&gt;0,VLOOKUP(K240,女子登録情報!$J$66:$K$86,2,0),"")</f>
        <v/>
      </c>
      <c r="M240" s="324" t="s">
        <v>27</v>
      </c>
      <c r="N240" s="275"/>
      <c r="O240" s="59" t="str">
        <f t="shared" si="447"/>
        <v/>
      </c>
      <c r="P240" s="316" t="str">
        <f t="shared" si="391"/>
        <v/>
      </c>
      <c r="Q240" s="209"/>
      <c r="R240" s="528"/>
      <c r="S240" s="529"/>
      <c r="T240" s="530"/>
      <c r="U240" s="531"/>
      <c r="V240" s="533"/>
      <c r="W240" s="339"/>
      <c r="X240" s="84">
        <f t="shared" si="392"/>
        <v>0</v>
      </c>
      <c r="Z240" s="97">
        <f t="shared" si="393"/>
        <v>0</v>
      </c>
      <c r="AA240" s="523" t="str">
        <f>IF(C240="","",C240)</f>
        <v/>
      </c>
      <c r="AB240" s="84" t="str">
        <f t="shared" si="394"/>
        <v/>
      </c>
      <c r="AC240" s="84" t="str">
        <f t="shared" si="395"/>
        <v/>
      </c>
      <c r="AD240" s="84" t="str">
        <f t="shared" si="396"/>
        <v/>
      </c>
      <c r="AE240" s="84" t="str">
        <f t="shared" si="397"/>
        <v/>
      </c>
      <c r="AF240" s="100">
        <f t="shared" si="448"/>
        <v>0</v>
      </c>
      <c r="AG240" s="100" t="str">
        <f>IF(D240="","",D240)</f>
        <v/>
      </c>
      <c r="AH240" s="84" t="str">
        <f t="shared" si="398"/>
        <v/>
      </c>
      <c r="AI240" s="84" t="str">
        <f t="shared" si="399"/>
        <v/>
      </c>
      <c r="AJ240" s="104" t="str">
        <f t="shared" si="400"/>
        <v/>
      </c>
      <c r="AK240" s="93">
        <f t="shared" si="449"/>
        <v>0</v>
      </c>
      <c r="AL240" s="93">
        <f>IFERROR(IF(C240="",0,IF(COUNTIF($C$14:C240,C240)&gt;1,1,0)),"")</f>
        <v>0</v>
      </c>
      <c r="AN240" s="93">
        <f t="shared" si="401"/>
        <v>0</v>
      </c>
      <c r="AO240" s="93" t="str">
        <f t="shared" si="415"/>
        <v>00000</v>
      </c>
      <c r="AP240" s="109" t="str">
        <f t="shared" si="450"/>
        <v>0秒0</v>
      </c>
      <c r="AQ240" s="110">
        <f t="shared" si="402"/>
        <v>0</v>
      </c>
      <c r="AR240" s="110" t="str">
        <f t="shared" si="403"/>
        <v>0</v>
      </c>
      <c r="AS240" s="110" t="str">
        <f t="shared" si="404"/>
        <v>0</v>
      </c>
      <c r="AT240" s="110" t="str">
        <f t="shared" si="405"/>
        <v>0m</v>
      </c>
      <c r="AU240" s="110" t="str">
        <f t="shared" si="406"/>
        <v>点</v>
      </c>
      <c r="AV240" s="93">
        <f t="shared" si="407"/>
        <v>0</v>
      </c>
      <c r="AW240" s="83" t="str">
        <f t="shared" si="408"/>
        <v/>
      </c>
      <c r="AX240" s="93">
        <f t="shared" si="409"/>
        <v>0</v>
      </c>
      <c r="AY240" s="93">
        <f t="shared" si="451"/>
        <v>0</v>
      </c>
      <c r="AZ240" s="93">
        <f t="shared" si="452"/>
        <v>0</v>
      </c>
      <c r="BA240" s="503">
        <f>IF(U240="",0,COUNTA($U$14:U241))</f>
        <v>0</v>
      </c>
      <c r="BB240" s="503">
        <f>IF(V240="",0,COUNTA($V$14:V241))</f>
        <v>0</v>
      </c>
      <c r="BC240" s="519" t="e">
        <f>IF(OR($L240="20200",$L241="20200",#REF!="20200"),COUNTIF($L$14:L241,"20200"),0)</f>
        <v>#REF!</v>
      </c>
      <c r="BD240" s="557" t="e">
        <f>IF($BC240=0,0,INDEX($N240:$N241,MATCH("20200",$L240:$L241,0),1))</f>
        <v>#REF!</v>
      </c>
      <c r="BE240" s="84" t="str">
        <f t="shared" si="410"/>
        <v/>
      </c>
      <c r="BF240" s="84" t="str">
        <f t="shared" si="411"/>
        <v/>
      </c>
      <c r="BG240" s="84" t="str">
        <f t="shared" si="412"/>
        <v/>
      </c>
      <c r="BH240" s="124" t="str">
        <f>IF(K240="","",COUNTIF($BG$14:BG240,BG240))</f>
        <v/>
      </c>
      <c r="BI240" s="1" t="str">
        <f t="shared" si="453"/>
        <v/>
      </c>
      <c r="BJ240" s="523" t="str">
        <f>IF(D240="","",COUNTIF($AG$14:AG240,AG240))</f>
        <v/>
      </c>
      <c r="BK240" s="523">
        <f t="shared" ref="BK240" si="472">IF(BJ240=1,BJ240,0)</f>
        <v>0</v>
      </c>
      <c r="BL240" s="523" t="str">
        <f>IF(D240="","",$BP240)</f>
        <v/>
      </c>
      <c r="BM240" s="523" t="str">
        <f>IF(E240="","",$BP240)</f>
        <v/>
      </c>
      <c r="BN240" s="523" t="str">
        <f>IF(G240="","",$BP240)</f>
        <v/>
      </c>
      <c r="BO240" s="524" t="str">
        <f>IFERROR(IF(H240="","",BP240),"")</f>
        <v/>
      </c>
      <c r="BP240" s="523">
        <v>114</v>
      </c>
      <c r="BQ240" s="523">
        <f>IF(C240&gt;0,"",IF(COUNTIF(BL240:BO241,BP240)=4,"",1))</f>
        <v>1</v>
      </c>
      <c r="BT240" s="524" t="str">
        <f>IF(AG240="","",IF(AND(COUNTA(K240:K241)=0,COUNTA(U240:V241)=0),1,""))</f>
        <v/>
      </c>
      <c r="BU240" s="523">
        <f>IF(AND($AG240="",COUNTA(U240)&gt;0),1,0)</f>
        <v>0</v>
      </c>
      <c r="BV240" s="523">
        <f>IF(AND($AG240="",COUNTA(V240)&gt;0),1,0)</f>
        <v>0</v>
      </c>
      <c r="BW240" s="523" t="str">
        <f>D240&amp;"-"&amp;U240</f>
        <v>-</v>
      </c>
      <c r="BX240" s="523" t="str">
        <f>IF(U240="","",COUNTIF($BW$14:BW240,BW240))</f>
        <v/>
      </c>
      <c r="BY240" s="523" t="str">
        <f>D240&amp;"-"&amp;V240</f>
        <v>-</v>
      </c>
      <c r="BZ240" s="523" t="str">
        <f>IF(V240="","",COUNTIF($BY$14:BY240,BY240))</f>
        <v/>
      </c>
      <c r="CA240" s="84" t="str">
        <f>IFERROR(IF(VLOOKUP(K240,種目数エラー用!D:E,2,FALSE)=(VLOOKUP(K241,種目数エラー用!D:E,2,FALSE)),1,""),"")</f>
        <v/>
      </c>
    </row>
    <row r="241" spans="1:79" s="1" customFormat="1" ht="18" customHeight="1" thickBot="1">
      <c r="A241" s="547"/>
      <c r="B241" s="548"/>
      <c r="C241" s="549"/>
      <c r="D241" s="550"/>
      <c r="E241" s="550"/>
      <c r="F241" s="470"/>
      <c r="G241" s="336" t="str">
        <f>IF(C240&gt;0,VLOOKUP(C240,女子登録情報!$A$1:$H$2000,5,0),"")</f>
        <v/>
      </c>
      <c r="H241" s="527"/>
      <c r="I241" s="546"/>
      <c r="J241" s="336" t="s">
        <v>28</v>
      </c>
      <c r="K241" s="337"/>
      <c r="L241" s="284" t="str">
        <f>IF(K241&gt;0,VLOOKUP(K241,女子登録情報!$J$66:$K$86,2,0),"")</f>
        <v/>
      </c>
      <c r="M241" s="336" t="s">
        <v>29</v>
      </c>
      <c r="N241" s="285"/>
      <c r="O241" s="59" t="str">
        <f t="shared" si="447"/>
        <v/>
      </c>
      <c r="P241" s="317" t="str">
        <f t="shared" si="391"/>
        <v/>
      </c>
      <c r="Q241" s="209"/>
      <c r="R241" s="535"/>
      <c r="S241" s="536"/>
      <c r="T241" s="537"/>
      <c r="U241" s="532"/>
      <c r="V241" s="534"/>
      <c r="W241" s="339"/>
      <c r="X241" s="84">
        <f t="shared" si="392"/>
        <v>0</v>
      </c>
      <c r="Z241" s="97">
        <f t="shared" si="393"/>
        <v>0</v>
      </c>
      <c r="AA241" s="523"/>
      <c r="AB241" s="84" t="str">
        <f t="shared" si="394"/>
        <v/>
      </c>
      <c r="AC241" s="84" t="str">
        <f t="shared" si="395"/>
        <v/>
      </c>
      <c r="AD241" s="84" t="str">
        <f t="shared" si="396"/>
        <v/>
      </c>
      <c r="AE241" s="84" t="str">
        <f t="shared" si="397"/>
        <v/>
      </c>
      <c r="AF241" s="100">
        <f t="shared" si="448"/>
        <v>0</v>
      </c>
      <c r="AG241" s="100" t="str">
        <f t="shared" ref="AG241" si="473">AG240</f>
        <v/>
      </c>
      <c r="AH241" s="84" t="str">
        <f t="shared" si="398"/>
        <v/>
      </c>
      <c r="AI241" s="84" t="str">
        <f t="shared" si="399"/>
        <v/>
      </c>
      <c r="AJ241" s="104" t="str">
        <f t="shared" si="400"/>
        <v/>
      </c>
      <c r="AK241" s="93">
        <f t="shared" si="449"/>
        <v>0</v>
      </c>
      <c r="AL241" s="93">
        <f>IFERROR(IF(C241="",0,IF(COUNTIF($C$14:C241,C241)&gt;1,1,0)),"")</f>
        <v>0</v>
      </c>
      <c r="AN241" s="93">
        <f t="shared" si="401"/>
        <v>0</v>
      </c>
      <c r="AO241" s="93" t="str">
        <f t="shared" si="415"/>
        <v>00000</v>
      </c>
      <c r="AP241" s="109" t="str">
        <f t="shared" si="450"/>
        <v>0秒0</v>
      </c>
      <c r="AQ241" s="110">
        <f t="shared" si="402"/>
        <v>0</v>
      </c>
      <c r="AR241" s="110" t="str">
        <f t="shared" si="403"/>
        <v>0</v>
      </c>
      <c r="AS241" s="110" t="str">
        <f t="shared" si="404"/>
        <v>0</v>
      </c>
      <c r="AT241" s="110" t="str">
        <f t="shared" si="405"/>
        <v>0m</v>
      </c>
      <c r="AU241" s="110" t="str">
        <f t="shared" si="406"/>
        <v>点</v>
      </c>
      <c r="AV241" s="93">
        <f t="shared" si="407"/>
        <v>0</v>
      </c>
      <c r="AW241" s="83" t="str">
        <f t="shared" si="408"/>
        <v/>
      </c>
      <c r="AX241" s="93">
        <f t="shared" si="409"/>
        <v>0</v>
      </c>
      <c r="AY241" s="93">
        <f t="shared" si="451"/>
        <v>0</v>
      </c>
      <c r="AZ241" s="93">
        <f t="shared" si="452"/>
        <v>0</v>
      </c>
      <c r="BA241" s="504"/>
      <c r="BB241" s="504"/>
      <c r="BC241" s="520"/>
      <c r="BD241" s="558"/>
      <c r="BE241" s="84" t="str">
        <f t="shared" si="410"/>
        <v/>
      </c>
      <c r="BF241" s="84" t="str">
        <f t="shared" si="411"/>
        <v/>
      </c>
      <c r="BG241" s="84" t="str">
        <f t="shared" si="412"/>
        <v/>
      </c>
      <c r="BH241" s="124" t="str">
        <f>IF(K241="","",COUNTIF($BG$14:BG241,BG241))</f>
        <v/>
      </c>
      <c r="BI241" s="1" t="str">
        <f t="shared" si="453"/>
        <v/>
      </c>
      <c r="BJ241" s="523"/>
      <c r="BK241" s="523"/>
      <c r="BL241" s="523"/>
      <c r="BM241" s="523"/>
      <c r="BN241" s="523"/>
      <c r="BO241" s="525"/>
      <c r="BP241" s="523"/>
      <c r="BQ241" s="523"/>
      <c r="BT241" s="525"/>
      <c r="BU241" s="523"/>
      <c r="BV241" s="523"/>
      <c r="BW241" s="523"/>
      <c r="BX241" s="523"/>
      <c r="BY241" s="523"/>
      <c r="BZ241" s="523"/>
      <c r="CA241" s="84" t="str">
        <f>IFERROR(IF(VLOOKUP(K241,種目数エラー用!D:E,2,FALSE)=(VLOOKUP(K242,種目数エラー用!D:E,2,FALSE)),1,""),"")</f>
        <v/>
      </c>
    </row>
    <row r="242" spans="1:79" s="1" customFormat="1" ht="18" customHeight="1" thickTop="1" thickBot="1">
      <c r="A242" s="538">
        <v>115</v>
      </c>
      <c r="B242" s="540" t="s">
        <v>1176</v>
      </c>
      <c r="C242" s="542"/>
      <c r="D242" s="544" t="str">
        <f>IF(C242&gt;0,VLOOKUP(C242,女子登録情報!$A$1:$H$2000,3,0),"")</f>
        <v/>
      </c>
      <c r="E242" s="544" t="str">
        <f>IF(C242&gt;0,VLOOKUP(C242,女子登録情報!$A$1:$H$2000,4,0),"")</f>
        <v/>
      </c>
      <c r="F242" s="469" t="str">
        <f>IF(C242&gt;0,VLOOKUP(C242,女子登録情報!$A$1:$H$1688,7,0),"")</f>
        <v/>
      </c>
      <c r="G242" s="335" t="str">
        <f>IF(C242&gt;0,VLOOKUP(C242,女子登録情報!$A$1:$H$2000,8,0),"")</f>
        <v/>
      </c>
      <c r="H242" s="526" t="e">
        <f>IF(G243&gt;0,VLOOKUP(G243,女子登録情報!$M$2:$N$49,2,0),"")</f>
        <v>#N/A</v>
      </c>
      <c r="I242" s="526" t="str">
        <f t="shared" ref="I242" si="474">IF(C242&gt;0,TEXT(C242,"100000000"),"000000000")</f>
        <v>000000000</v>
      </c>
      <c r="J242" s="324" t="s">
        <v>24</v>
      </c>
      <c r="K242" s="323"/>
      <c r="L242" s="284" t="str">
        <f>IF(K242&gt;0,VLOOKUP(K242,女子登録情報!$J$66:$K$86,2,0),"")</f>
        <v/>
      </c>
      <c r="M242" s="324" t="s">
        <v>27</v>
      </c>
      <c r="N242" s="275"/>
      <c r="O242" s="59" t="str">
        <f t="shared" si="447"/>
        <v/>
      </c>
      <c r="P242" s="316" t="str">
        <f t="shared" si="391"/>
        <v/>
      </c>
      <c r="Q242" s="209"/>
      <c r="R242" s="528"/>
      <c r="S242" s="529"/>
      <c r="T242" s="530"/>
      <c r="U242" s="531"/>
      <c r="V242" s="533"/>
      <c r="W242" s="339"/>
      <c r="X242" s="84">
        <f t="shared" si="392"/>
        <v>0</v>
      </c>
      <c r="Z242" s="97">
        <f t="shared" si="393"/>
        <v>0</v>
      </c>
      <c r="AA242" s="523" t="str">
        <f>IF(C242="","",C242)</f>
        <v/>
      </c>
      <c r="AB242" s="84" t="str">
        <f t="shared" si="394"/>
        <v/>
      </c>
      <c r="AC242" s="84" t="str">
        <f t="shared" si="395"/>
        <v/>
      </c>
      <c r="AD242" s="84" t="str">
        <f t="shared" si="396"/>
        <v/>
      </c>
      <c r="AE242" s="84" t="str">
        <f t="shared" si="397"/>
        <v/>
      </c>
      <c r="AF242" s="100">
        <f t="shared" si="448"/>
        <v>0</v>
      </c>
      <c r="AG242" s="100" t="str">
        <f>IF(D242="","",D242)</f>
        <v/>
      </c>
      <c r="AH242" s="84" t="str">
        <f t="shared" si="398"/>
        <v/>
      </c>
      <c r="AI242" s="84" t="str">
        <f t="shared" si="399"/>
        <v/>
      </c>
      <c r="AJ242" s="104" t="str">
        <f t="shared" si="400"/>
        <v/>
      </c>
      <c r="AK242" s="93">
        <f t="shared" si="449"/>
        <v>0</v>
      </c>
      <c r="AL242" s="93">
        <f>IFERROR(IF(C242="",0,IF(COUNTIF($C$14:C242,C242)&gt;1,1,0)),"")</f>
        <v>0</v>
      </c>
      <c r="AN242" s="93">
        <f t="shared" si="401"/>
        <v>0</v>
      </c>
      <c r="AO242" s="93" t="str">
        <f t="shared" si="415"/>
        <v>00000</v>
      </c>
      <c r="AP242" s="109" t="str">
        <f t="shared" si="450"/>
        <v>0秒0</v>
      </c>
      <c r="AQ242" s="110">
        <f t="shared" si="402"/>
        <v>0</v>
      </c>
      <c r="AR242" s="110" t="str">
        <f t="shared" si="403"/>
        <v>0</v>
      </c>
      <c r="AS242" s="110" t="str">
        <f t="shared" si="404"/>
        <v>0</v>
      </c>
      <c r="AT242" s="110" t="str">
        <f t="shared" si="405"/>
        <v>0m</v>
      </c>
      <c r="AU242" s="110" t="str">
        <f t="shared" si="406"/>
        <v>点</v>
      </c>
      <c r="AV242" s="93">
        <f t="shared" si="407"/>
        <v>0</v>
      </c>
      <c r="AW242" s="83" t="str">
        <f t="shared" si="408"/>
        <v/>
      </c>
      <c r="AX242" s="93">
        <f t="shared" si="409"/>
        <v>0</v>
      </c>
      <c r="AY242" s="93">
        <f t="shared" si="451"/>
        <v>0</v>
      </c>
      <c r="AZ242" s="93">
        <f t="shared" si="452"/>
        <v>0</v>
      </c>
      <c r="BA242" s="503">
        <f>IF(U242="",0,COUNTA($U$14:U243))</f>
        <v>0</v>
      </c>
      <c r="BB242" s="503">
        <f>IF(V242="",0,COUNTA($V$14:V243))</f>
        <v>0</v>
      </c>
      <c r="BC242" s="519" t="e">
        <f>IF(OR($L242="20200",$L243="20200",#REF!="20200"),COUNTIF($L$14:L243,"20200"),0)</f>
        <v>#REF!</v>
      </c>
      <c r="BD242" s="557" t="e">
        <f>IF($BC242=0,0,INDEX($N242:$N243,MATCH("20200",$L242:$L243,0),1))</f>
        <v>#REF!</v>
      </c>
      <c r="BE242" s="84" t="str">
        <f t="shared" si="410"/>
        <v/>
      </c>
      <c r="BF242" s="84" t="str">
        <f t="shared" si="411"/>
        <v/>
      </c>
      <c r="BG242" s="84" t="str">
        <f t="shared" si="412"/>
        <v/>
      </c>
      <c r="BH242" s="124" t="str">
        <f>IF(K242="","",COUNTIF($BG$14:BG242,BG242))</f>
        <v/>
      </c>
      <c r="BI242" s="1" t="str">
        <f t="shared" si="453"/>
        <v/>
      </c>
      <c r="BJ242" s="523" t="str">
        <f>IF(D242="","",COUNTIF($AG$14:AG242,AG242))</f>
        <v/>
      </c>
      <c r="BK242" s="523">
        <f t="shared" ref="BK242" si="475">IF(BJ242=1,BJ242,0)</f>
        <v>0</v>
      </c>
      <c r="BL242" s="523" t="str">
        <f>IF(D242="","",$BP242)</f>
        <v/>
      </c>
      <c r="BM242" s="523" t="str">
        <f>IF(E242="","",$BP242)</f>
        <v/>
      </c>
      <c r="BN242" s="523" t="str">
        <f>IF(G242="","",$BP242)</f>
        <v/>
      </c>
      <c r="BO242" s="524" t="str">
        <f>IFERROR(IF(H242="","",BP242),"")</f>
        <v/>
      </c>
      <c r="BP242" s="523">
        <v>115</v>
      </c>
      <c r="BQ242" s="523">
        <f>IF(C242&gt;0,"",IF(COUNTIF(BL242:BO243,BP242)=4,"",1))</f>
        <v>1</v>
      </c>
      <c r="BT242" s="524" t="str">
        <f>IF(AG242="","",IF(AND(COUNTA(K242:K243)=0,COUNTA(U242:V243)=0),1,""))</f>
        <v/>
      </c>
      <c r="BU242" s="523">
        <f>IF(AND($AG242="",COUNTA(U242)&gt;0),1,0)</f>
        <v>0</v>
      </c>
      <c r="BV242" s="523">
        <f>IF(AND($AG242="",COUNTA(V242)&gt;0),1,0)</f>
        <v>0</v>
      </c>
      <c r="BW242" s="523" t="str">
        <f>D242&amp;"-"&amp;U242</f>
        <v>-</v>
      </c>
      <c r="BX242" s="523" t="str">
        <f>IF(U242="","",COUNTIF($BW$14:BW242,BW242))</f>
        <v/>
      </c>
      <c r="BY242" s="523" t="str">
        <f>D242&amp;"-"&amp;V242</f>
        <v>-</v>
      </c>
      <c r="BZ242" s="523" t="str">
        <f>IF(V242="","",COUNTIF($BY$14:BY242,BY242))</f>
        <v/>
      </c>
      <c r="CA242" s="84" t="str">
        <f>IFERROR(IF(VLOOKUP(K242,種目数エラー用!D:E,2,FALSE)=(VLOOKUP(K243,種目数エラー用!D:E,2,FALSE)),1,""),"")</f>
        <v/>
      </c>
    </row>
    <row r="243" spans="1:79" s="1" customFormat="1" ht="18" customHeight="1" thickBot="1">
      <c r="A243" s="547"/>
      <c r="B243" s="548"/>
      <c r="C243" s="549"/>
      <c r="D243" s="550"/>
      <c r="E243" s="550"/>
      <c r="F243" s="470"/>
      <c r="G243" s="336" t="str">
        <f>IF(C242&gt;0,VLOOKUP(C242,女子登録情報!$A$1:$H$2000,5,0),"")</f>
        <v/>
      </c>
      <c r="H243" s="527"/>
      <c r="I243" s="546"/>
      <c r="J243" s="336" t="s">
        <v>28</v>
      </c>
      <c r="K243" s="337"/>
      <c r="L243" s="284" t="str">
        <f>IF(K243&gt;0,VLOOKUP(K243,女子登録情報!$J$66:$K$86,2,0),"")</f>
        <v/>
      </c>
      <c r="M243" s="336" t="s">
        <v>29</v>
      </c>
      <c r="N243" s="285"/>
      <c r="O243" s="59" t="str">
        <f t="shared" si="447"/>
        <v/>
      </c>
      <c r="P243" s="317" t="str">
        <f t="shared" si="391"/>
        <v/>
      </c>
      <c r="Q243" s="209"/>
      <c r="R243" s="535"/>
      <c r="S243" s="536"/>
      <c r="T243" s="537"/>
      <c r="U243" s="532"/>
      <c r="V243" s="534"/>
      <c r="W243" s="339"/>
      <c r="X243" s="84">
        <f t="shared" si="392"/>
        <v>0</v>
      </c>
      <c r="Z243" s="97">
        <f t="shared" si="393"/>
        <v>0</v>
      </c>
      <c r="AA243" s="523"/>
      <c r="AB243" s="84" t="str">
        <f t="shared" si="394"/>
        <v/>
      </c>
      <c r="AC243" s="84" t="str">
        <f t="shared" si="395"/>
        <v/>
      </c>
      <c r="AD243" s="84" t="str">
        <f t="shared" si="396"/>
        <v/>
      </c>
      <c r="AE243" s="84" t="str">
        <f t="shared" si="397"/>
        <v/>
      </c>
      <c r="AF243" s="100">
        <f t="shared" si="448"/>
        <v>0</v>
      </c>
      <c r="AG243" s="100" t="str">
        <f t="shared" ref="AG243" si="476">AG242</f>
        <v/>
      </c>
      <c r="AH243" s="84" t="str">
        <f t="shared" si="398"/>
        <v/>
      </c>
      <c r="AI243" s="84" t="str">
        <f t="shared" si="399"/>
        <v/>
      </c>
      <c r="AJ243" s="104" t="str">
        <f t="shared" si="400"/>
        <v/>
      </c>
      <c r="AK243" s="93">
        <f t="shared" si="449"/>
        <v>0</v>
      </c>
      <c r="AL243" s="93">
        <f>IFERROR(IF(C243="",0,IF(COUNTIF($C$14:C243,C243)&gt;1,1,0)),"")</f>
        <v>0</v>
      </c>
      <c r="AN243" s="93">
        <f t="shared" si="401"/>
        <v>0</v>
      </c>
      <c r="AO243" s="93" t="str">
        <f t="shared" si="415"/>
        <v>00000</v>
      </c>
      <c r="AP243" s="109" t="str">
        <f t="shared" si="450"/>
        <v>0秒0</v>
      </c>
      <c r="AQ243" s="110">
        <f t="shared" si="402"/>
        <v>0</v>
      </c>
      <c r="AR243" s="110" t="str">
        <f t="shared" si="403"/>
        <v>0</v>
      </c>
      <c r="AS243" s="110" t="str">
        <f t="shared" si="404"/>
        <v>0</v>
      </c>
      <c r="AT243" s="110" t="str">
        <f t="shared" si="405"/>
        <v>0m</v>
      </c>
      <c r="AU243" s="110" t="str">
        <f t="shared" si="406"/>
        <v>点</v>
      </c>
      <c r="AV243" s="93">
        <f t="shared" si="407"/>
        <v>0</v>
      </c>
      <c r="AW243" s="83" t="str">
        <f t="shared" si="408"/>
        <v/>
      </c>
      <c r="AX243" s="93">
        <f t="shared" si="409"/>
        <v>0</v>
      </c>
      <c r="AY243" s="93">
        <f t="shared" si="451"/>
        <v>0</v>
      </c>
      <c r="AZ243" s="93">
        <f t="shared" si="452"/>
        <v>0</v>
      </c>
      <c r="BA243" s="504"/>
      <c r="BB243" s="504"/>
      <c r="BC243" s="520"/>
      <c r="BD243" s="558"/>
      <c r="BE243" s="84" t="str">
        <f t="shared" si="410"/>
        <v/>
      </c>
      <c r="BF243" s="84" t="str">
        <f t="shared" si="411"/>
        <v/>
      </c>
      <c r="BG243" s="84" t="str">
        <f t="shared" si="412"/>
        <v/>
      </c>
      <c r="BH243" s="124" t="str">
        <f>IF(K243="","",COUNTIF($BG$14:BG243,BG243))</f>
        <v/>
      </c>
      <c r="BI243" s="1" t="str">
        <f t="shared" si="453"/>
        <v/>
      </c>
      <c r="BJ243" s="523"/>
      <c r="BK243" s="523"/>
      <c r="BL243" s="523"/>
      <c r="BM243" s="523"/>
      <c r="BN243" s="523"/>
      <c r="BO243" s="525"/>
      <c r="BP243" s="523"/>
      <c r="BQ243" s="523"/>
      <c r="BT243" s="525"/>
      <c r="BU243" s="523"/>
      <c r="BV243" s="523"/>
      <c r="BW243" s="523"/>
      <c r="BX243" s="523"/>
      <c r="BY243" s="523"/>
      <c r="BZ243" s="523"/>
      <c r="CA243" s="84" t="str">
        <f>IFERROR(IF(VLOOKUP(K243,種目数エラー用!D:E,2,FALSE)=(VLOOKUP(K244,種目数エラー用!D:E,2,FALSE)),1,""),"")</f>
        <v/>
      </c>
    </row>
    <row r="244" spans="1:79" s="1" customFormat="1" ht="18" customHeight="1" thickTop="1" thickBot="1">
      <c r="A244" s="538">
        <v>116</v>
      </c>
      <c r="B244" s="540" t="s">
        <v>1176</v>
      </c>
      <c r="C244" s="542"/>
      <c r="D244" s="544" t="str">
        <f>IF(C244&gt;0,VLOOKUP(C244,女子登録情報!$A$1:$H$2000,3,0),"")</f>
        <v/>
      </c>
      <c r="E244" s="544" t="str">
        <f>IF(C244&gt;0,VLOOKUP(C244,女子登録情報!$A$1:$H$2000,4,0),"")</f>
        <v/>
      </c>
      <c r="F244" s="469" t="str">
        <f>IF(C244&gt;0,VLOOKUP(C244,女子登録情報!$A$1:$H$1688,7,0),"")</f>
        <v/>
      </c>
      <c r="G244" s="335" t="str">
        <f>IF(C244&gt;0,VLOOKUP(C244,女子登録情報!$A$1:$H$2000,8,0),"")</f>
        <v/>
      </c>
      <c r="H244" s="526" t="e">
        <f>IF(G245&gt;0,VLOOKUP(G245,女子登録情報!$M$2:$N$49,2,0),"")</f>
        <v>#N/A</v>
      </c>
      <c r="I244" s="526" t="str">
        <f t="shared" ref="I244" si="477">IF(C244&gt;0,TEXT(C244,"100000000"),"000000000")</f>
        <v>000000000</v>
      </c>
      <c r="J244" s="324" t="s">
        <v>24</v>
      </c>
      <c r="K244" s="323"/>
      <c r="L244" s="284" t="str">
        <f>IF(K244&gt;0,VLOOKUP(K244,女子登録情報!$J$66:$K$86,2,0),"")</f>
        <v/>
      </c>
      <c r="M244" s="324" t="s">
        <v>27</v>
      </c>
      <c r="N244" s="275"/>
      <c r="O244" s="59" t="str">
        <f t="shared" si="447"/>
        <v/>
      </c>
      <c r="P244" s="316" t="str">
        <f t="shared" si="391"/>
        <v/>
      </c>
      <c r="Q244" s="209"/>
      <c r="R244" s="528"/>
      <c r="S244" s="529"/>
      <c r="T244" s="530"/>
      <c r="U244" s="531"/>
      <c r="V244" s="533"/>
      <c r="W244" s="339"/>
      <c r="X244" s="84">
        <f t="shared" si="392"/>
        <v>0</v>
      </c>
      <c r="Z244" s="97">
        <f t="shared" si="393"/>
        <v>0</v>
      </c>
      <c r="AA244" s="523" t="str">
        <f>IF(C244="","",C244)</f>
        <v/>
      </c>
      <c r="AB244" s="84" t="str">
        <f t="shared" si="394"/>
        <v/>
      </c>
      <c r="AC244" s="84" t="str">
        <f t="shared" si="395"/>
        <v/>
      </c>
      <c r="AD244" s="84" t="str">
        <f t="shared" si="396"/>
        <v/>
      </c>
      <c r="AE244" s="84" t="str">
        <f t="shared" si="397"/>
        <v/>
      </c>
      <c r="AF244" s="100">
        <f t="shared" si="448"/>
        <v>0</v>
      </c>
      <c r="AG244" s="100" t="str">
        <f>IF(D244="","",D244)</f>
        <v/>
      </c>
      <c r="AH244" s="84" t="str">
        <f t="shared" si="398"/>
        <v/>
      </c>
      <c r="AI244" s="84" t="str">
        <f t="shared" si="399"/>
        <v/>
      </c>
      <c r="AJ244" s="104" t="str">
        <f t="shared" si="400"/>
        <v/>
      </c>
      <c r="AK244" s="93">
        <f t="shared" si="449"/>
        <v>0</v>
      </c>
      <c r="AL244" s="93">
        <f>IFERROR(IF(C244="",0,IF(COUNTIF($C$14:C244,C244)&gt;1,1,0)),"")</f>
        <v>0</v>
      </c>
      <c r="AN244" s="93">
        <f t="shared" si="401"/>
        <v>0</v>
      </c>
      <c r="AO244" s="93" t="str">
        <f t="shared" si="415"/>
        <v>00000</v>
      </c>
      <c r="AP244" s="109" t="str">
        <f t="shared" si="450"/>
        <v>0秒0</v>
      </c>
      <c r="AQ244" s="110">
        <f t="shared" si="402"/>
        <v>0</v>
      </c>
      <c r="AR244" s="110" t="str">
        <f t="shared" si="403"/>
        <v>0</v>
      </c>
      <c r="AS244" s="110" t="str">
        <f t="shared" si="404"/>
        <v>0</v>
      </c>
      <c r="AT244" s="110" t="str">
        <f t="shared" si="405"/>
        <v>0m</v>
      </c>
      <c r="AU244" s="110" t="str">
        <f t="shared" si="406"/>
        <v>点</v>
      </c>
      <c r="AV244" s="93">
        <f t="shared" si="407"/>
        <v>0</v>
      </c>
      <c r="AW244" s="83" t="str">
        <f t="shared" si="408"/>
        <v/>
      </c>
      <c r="AX244" s="93">
        <f t="shared" si="409"/>
        <v>0</v>
      </c>
      <c r="AY244" s="93">
        <f t="shared" si="451"/>
        <v>0</v>
      </c>
      <c r="AZ244" s="93">
        <f t="shared" si="452"/>
        <v>0</v>
      </c>
      <c r="BA244" s="503">
        <f>IF(U244="",0,COUNTA($U$14:U245))</f>
        <v>0</v>
      </c>
      <c r="BB244" s="503">
        <f>IF(V244="",0,COUNTA($V$14:V245))</f>
        <v>0</v>
      </c>
      <c r="BC244" s="519" t="e">
        <f>IF(OR($L244="20200",$L245="20200",#REF!="20200"),COUNTIF($L$14:L245,"20200"),0)</f>
        <v>#REF!</v>
      </c>
      <c r="BD244" s="557" t="e">
        <f>IF($BC244=0,0,INDEX($N244:$N245,MATCH("20200",$L244:$L245,0),1))</f>
        <v>#REF!</v>
      </c>
      <c r="BE244" s="84" t="str">
        <f t="shared" si="410"/>
        <v/>
      </c>
      <c r="BF244" s="84" t="str">
        <f t="shared" si="411"/>
        <v/>
      </c>
      <c r="BG244" s="84" t="str">
        <f t="shared" si="412"/>
        <v/>
      </c>
      <c r="BH244" s="124" t="str">
        <f>IF(K244="","",COUNTIF($BG$14:BG244,BG244))</f>
        <v/>
      </c>
      <c r="BI244" s="1" t="str">
        <f t="shared" si="453"/>
        <v/>
      </c>
      <c r="BJ244" s="523" t="str">
        <f>IF(D244="","",COUNTIF($AG$14:AG244,AG244))</f>
        <v/>
      </c>
      <c r="BK244" s="523">
        <f t="shared" ref="BK244" si="478">IF(BJ244=1,BJ244,0)</f>
        <v>0</v>
      </c>
      <c r="BL244" s="523" t="str">
        <f>IF(D244="","",$BP244)</f>
        <v/>
      </c>
      <c r="BM244" s="523" t="str">
        <f>IF(E244="","",$BP244)</f>
        <v/>
      </c>
      <c r="BN244" s="523" t="str">
        <f>IF(G244="","",$BP244)</f>
        <v/>
      </c>
      <c r="BO244" s="524" t="str">
        <f>IFERROR(IF(H244="","",BP244),"")</f>
        <v/>
      </c>
      <c r="BP244" s="523">
        <v>116</v>
      </c>
      <c r="BQ244" s="523">
        <f>IF(C244&gt;0,"",IF(COUNTIF(BL244:BO245,BP244)=4,"",1))</f>
        <v>1</v>
      </c>
      <c r="BT244" s="524" t="str">
        <f>IF(AG244="","",IF(AND(COUNTA(K244:K245)=0,COUNTA(U244:V245)=0),1,""))</f>
        <v/>
      </c>
      <c r="BU244" s="523">
        <f>IF(AND($AG244="",COUNTA(U244)&gt;0),1,0)</f>
        <v>0</v>
      </c>
      <c r="BV244" s="523">
        <f>IF(AND($AG244="",COUNTA(V244)&gt;0),1,0)</f>
        <v>0</v>
      </c>
      <c r="BW244" s="523" t="str">
        <f>D244&amp;"-"&amp;U244</f>
        <v>-</v>
      </c>
      <c r="BX244" s="523" t="str">
        <f>IF(U244="","",COUNTIF($BW$14:BW244,BW244))</f>
        <v/>
      </c>
      <c r="BY244" s="523" t="str">
        <f>D244&amp;"-"&amp;V244</f>
        <v>-</v>
      </c>
      <c r="BZ244" s="523" t="str">
        <f>IF(V244="","",COUNTIF($BY$14:BY244,BY244))</f>
        <v/>
      </c>
      <c r="CA244" s="84" t="str">
        <f>IFERROR(IF(VLOOKUP(K244,種目数エラー用!D:E,2,FALSE)=(VLOOKUP(K245,種目数エラー用!D:E,2,FALSE)),1,""),"")</f>
        <v/>
      </c>
    </row>
    <row r="245" spans="1:79" s="1" customFormat="1" ht="18" customHeight="1" thickBot="1">
      <c r="A245" s="547"/>
      <c r="B245" s="548"/>
      <c r="C245" s="549"/>
      <c r="D245" s="550"/>
      <c r="E245" s="550"/>
      <c r="F245" s="470"/>
      <c r="G245" s="336" t="str">
        <f>IF(C244&gt;0,VLOOKUP(C244,女子登録情報!$A$1:$H$2000,5,0),"")</f>
        <v/>
      </c>
      <c r="H245" s="527"/>
      <c r="I245" s="546"/>
      <c r="J245" s="336" t="s">
        <v>28</v>
      </c>
      <c r="K245" s="337"/>
      <c r="L245" s="284" t="str">
        <f>IF(K245&gt;0,VLOOKUP(K245,女子登録情報!$J$66:$K$86,2,0),"")</f>
        <v/>
      </c>
      <c r="M245" s="336" t="s">
        <v>29</v>
      </c>
      <c r="N245" s="285"/>
      <c r="O245" s="59" t="str">
        <f t="shared" si="447"/>
        <v/>
      </c>
      <c r="P245" s="317" t="str">
        <f t="shared" si="391"/>
        <v/>
      </c>
      <c r="Q245" s="209"/>
      <c r="R245" s="535"/>
      <c r="S245" s="536"/>
      <c r="T245" s="537"/>
      <c r="U245" s="532"/>
      <c r="V245" s="534"/>
      <c r="W245" s="339"/>
      <c r="X245" s="84">
        <f t="shared" si="392"/>
        <v>0</v>
      </c>
      <c r="Z245" s="97">
        <f t="shared" si="393"/>
        <v>0</v>
      </c>
      <c r="AA245" s="523"/>
      <c r="AB245" s="84" t="str">
        <f t="shared" si="394"/>
        <v/>
      </c>
      <c r="AC245" s="84" t="str">
        <f t="shared" si="395"/>
        <v/>
      </c>
      <c r="AD245" s="84" t="str">
        <f t="shared" si="396"/>
        <v/>
      </c>
      <c r="AE245" s="84" t="str">
        <f t="shared" si="397"/>
        <v/>
      </c>
      <c r="AF245" s="100">
        <f t="shared" si="448"/>
        <v>0</v>
      </c>
      <c r="AG245" s="100" t="str">
        <f t="shared" ref="AG245" si="479">AG244</f>
        <v/>
      </c>
      <c r="AH245" s="84" t="str">
        <f t="shared" si="398"/>
        <v/>
      </c>
      <c r="AI245" s="84" t="str">
        <f t="shared" si="399"/>
        <v/>
      </c>
      <c r="AJ245" s="104" t="str">
        <f t="shared" si="400"/>
        <v/>
      </c>
      <c r="AK245" s="93">
        <f t="shared" si="449"/>
        <v>0</v>
      </c>
      <c r="AL245" s="93">
        <f>IFERROR(IF(C245="",0,IF(COUNTIF($C$14:C245,C245)&gt;1,1,0)),"")</f>
        <v>0</v>
      </c>
      <c r="AN245" s="93">
        <f t="shared" si="401"/>
        <v>0</v>
      </c>
      <c r="AO245" s="93" t="str">
        <f t="shared" si="415"/>
        <v>00000</v>
      </c>
      <c r="AP245" s="109" t="str">
        <f t="shared" si="450"/>
        <v>0秒0</v>
      </c>
      <c r="AQ245" s="110">
        <f t="shared" si="402"/>
        <v>0</v>
      </c>
      <c r="AR245" s="110" t="str">
        <f t="shared" si="403"/>
        <v>0</v>
      </c>
      <c r="AS245" s="110" t="str">
        <f t="shared" si="404"/>
        <v>0</v>
      </c>
      <c r="AT245" s="110" t="str">
        <f t="shared" si="405"/>
        <v>0m</v>
      </c>
      <c r="AU245" s="110" t="str">
        <f t="shared" si="406"/>
        <v>点</v>
      </c>
      <c r="AV245" s="93">
        <f t="shared" si="407"/>
        <v>0</v>
      </c>
      <c r="AW245" s="83" t="str">
        <f t="shared" si="408"/>
        <v/>
      </c>
      <c r="AX245" s="93">
        <f t="shared" si="409"/>
        <v>0</v>
      </c>
      <c r="AY245" s="93">
        <f t="shared" si="451"/>
        <v>0</v>
      </c>
      <c r="AZ245" s="93">
        <f t="shared" si="452"/>
        <v>0</v>
      </c>
      <c r="BA245" s="504"/>
      <c r="BB245" s="504"/>
      <c r="BC245" s="520"/>
      <c r="BD245" s="558"/>
      <c r="BE245" s="84" t="str">
        <f t="shared" si="410"/>
        <v/>
      </c>
      <c r="BF245" s="84" t="str">
        <f t="shared" si="411"/>
        <v/>
      </c>
      <c r="BG245" s="84" t="str">
        <f t="shared" si="412"/>
        <v/>
      </c>
      <c r="BH245" s="124" t="str">
        <f>IF(K245="","",COUNTIF($BG$14:BG245,BG245))</f>
        <v/>
      </c>
      <c r="BI245" s="1" t="str">
        <f t="shared" si="453"/>
        <v/>
      </c>
      <c r="BJ245" s="523"/>
      <c r="BK245" s="523"/>
      <c r="BL245" s="523"/>
      <c r="BM245" s="523"/>
      <c r="BN245" s="523"/>
      <c r="BO245" s="525"/>
      <c r="BP245" s="523"/>
      <c r="BQ245" s="523"/>
      <c r="BT245" s="525"/>
      <c r="BU245" s="523"/>
      <c r="BV245" s="523"/>
      <c r="BW245" s="523"/>
      <c r="BX245" s="523"/>
      <c r="BY245" s="523"/>
      <c r="BZ245" s="523"/>
      <c r="CA245" s="84" t="str">
        <f>IFERROR(IF(VLOOKUP(K245,種目数エラー用!D:E,2,FALSE)=(VLOOKUP(K246,種目数エラー用!D:E,2,FALSE)),1,""),"")</f>
        <v/>
      </c>
    </row>
    <row r="246" spans="1:79" s="1" customFormat="1" ht="18" customHeight="1" thickTop="1" thickBot="1">
      <c r="A246" s="538">
        <v>117</v>
      </c>
      <c r="B246" s="540" t="s">
        <v>1176</v>
      </c>
      <c r="C246" s="542"/>
      <c r="D246" s="544" t="str">
        <f>IF(C246&gt;0,VLOOKUP(C246,女子登録情報!$A$1:$H$2000,3,0),"")</f>
        <v/>
      </c>
      <c r="E246" s="544" t="str">
        <f>IF(C246&gt;0,VLOOKUP(C246,女子登録情報!$A$1:$H$2000,4,0),"")</f>
        <v/>
      </c>
      <c r="F246" s="469" t="str">
        <f>IF(C246&gt;0,VLOOKUP(C246,女子登録情報!$A$1:$H$1688,7,0),"")</f>
        <v/>
      </c>
      <c r="G246" s="335" t="str">
        <f>IF(C246&gt;0,VLOOKUP(C246,女子登録情報!$A$1:$H$2000,8,0),"")</f>
        <v/>
      </c>
      <c r="H246" s="526" t="e">
        <f>IF(G247&gt;0,VLOOKUP(G247,女子登録情報!$M$2:$N$49,2,0),"")</f>
        <v>#N/A</v>
      </c>
      <c r="I246" s="526" t="str">
        <f t="shared" ref="I246" si="480">IF(C246&gt;0,TEXT(C246,"100000000"),"000000000")</f>
        <v>000000000</v>
      </c>
      <c r="J246" s="324" t="s">
        <v>24</v>
      </c>
      <c r="K246" s="323"/>
      <c r="L246" s="284" t="str">
        <f>IF(K246&gt;0,VLOOKUP(K246,女子登録情報!$J$66:$K$86,2,0),"")</f>
        <v/>
      </c>
      <c r="M246" s="324" t="s">
        <v>27</v>
      </c>
      <c r="N246" s="275"/>
      <c r="O246" s="59" t="str">
        <f t="shared" si="447"/>
        <v/>
      </c>
      <c r="P246" s="316" t="str">
        <f t="shared" si="391"/>
        <v/>
      </c>
      <c r="Q246" s="209"/>
      <c r="R246" s="528"/>
      <c r="S246" s="529"/>
      <c r="T246" s="530"/>
      <c r="U246" s="531"/>
      <c r="V246" s="533"/>
      <c r="W246" s="339"/>
      <c r="X246" s="84">
        <f t="shared" si="392"/>
        <v>0</v>
      </c>
      <c r="Z246" s="97">
        <f t="shared" si="393"/>
        <v>0</v>
      </c>
      <c r="AA246" s="523" t="str">
        <f>IF(C246="","",C246)</f>
        <v/>
      </c>
      <c r="AB246" s="84" t="str">
        <f t="shared" si="394"/>
        <v/>
      </c>
      <c r="AC246" s="84" t="str">
        <f t="shared" si="395"/>
        <v/>
      </c>
      <c r="AD246" s="84" t="str">
        <f t="shared" si="396"/>
        <v/>
      </c>
      <c r="AE246" s="84" t="str">
        <f t="shared" si="397"/>
        <v/>
      </c>
      <c r="AF246" s="100">
        <f t="shared" si="448"/>
        <v>0</v>
      </c>
      <c r="AG246" s="100" t="str">
        <f>IF(D246="","",D246)</f>
        <v/>
      </c>
      <c r="AH246" s="84" t="str">
        <f t="shared" si="398"/>
        <v/>
      </c>
      <c r="AI246" s="84" t="str">
        <f t="shared" si="399"/>
        <v/>
      </c>
      <c r="AJ246" s="104" t="str">
        <f t="shared" si="400"/>
        <v/>
      </c>
      <c r="AK246" s="93">
        <f t="shared" si="449"/>
        <v>0</v>
      </c>
      <c r="AL246" s="93">
        <f>IFERROR(IF(C246="",0,IF(COUNTIF($C$14:C246,C246)&gt;1,1,0)),"")</f>
        <v>0</v>
      </c>
      <c r="AN246" s="93">
        <f t="shared" si="401"/>
        <v>0</v>
      </c>
      <c r="AO246" s="93" t="str">
        <f t="shared" si="415"/>
        <v>00000</v>
      </c>
      <c r="AP246" s="109" t="str">
        <f t="shared" si="450"/>
        <v>0秒0</v>
      </c>
      <c r="AQ246" s="110">
        <f t="shared" si="402"/>
        <v>0</v>
      </c>
      <c r="AR246" s="110" t="str">
        <f t="shared" si="403"/>
        <v>0</v>
      </c>
      <c r="AS246" s="110" t="str">
        <f t="shared" si="404"/>
        <v>0</v>
      </c>
      <c r="AT246" s="110" t="str">
        <f t="shared" si="405"/>
        <v>0m</v>
      </c>
      <c r="AU246" s="110" t="str">
        <f t="shared" si="406"/>
        <v>点</v>
      </c>
      <c r="AV246" s="93">
        <f t="shared" si="407"/>
        <v>0</v>
      </c>
      <c r="AW246" s="83" t="str">
        <f t="shared" si="408"/>
        <v/>
      </c>
      <c r="AX246" s="93">
        <f t="shared" si="409"/>
        <v>0</v>
      </c>
      <c r="AY246" s="93">
        <f t="shared" si="451"/>
        <v>0</v>
      </c>
      <c r="AZ246" s="93">
        <f t="shared" si="452"/>
        <v>0</v>
      </c>
      <c r="BA246" s="503">
        <f>IF(U246="",0,COUNTA($U$14:U247))</f>
        <v>0</v>
      </c>
      <c r="BB246" s="503">
        <f>IF(V246="",0,COUNTA($V$14:V247))</f>
        <v>0</v>
      </c>
      <c r="BC246" s="519" t="e">
        <f>IF(OR($L246="20200",$L247="20200",#REF!="20200"),COUNTIF($L$14:L247,"20200"),0)</f>
        <v>#REF!</v>
      </c>
      <c r="BD246" s="557" t="e">
        <f>IF($BC246=0,0,INDEX($N246:$N247,MATCH("20200",$L246:$L247,0),1))</f>
        <v>#REF!</v>
      </c>
      <c r="BE246" s="84" t="str">
        <f t="shared" si="410"/>
        <v/>
      </c>
      <c r="BF246" s="84" t="str">
        <f t="shared" si="411"/>
        <v/>
      </c>
      <c r="BG246" s="84" t="str">
        <f t="shared" si="412"/>
        <v/>
      </c>
      <c r="BH246" s="124" t="str">
        <f>IF(K246="","",COUNTIF($BG$14:BG246,BG246))</f>
        <v/>
      </c>
      <c r="BI246" s="1" t="str">
        <f t="shared" si="453"/>
        <v/>
      </c>
      <c r="BJ246" s="523" t="str">
        <f>IF(D246="","",COUNTIF($AG$14:AG246,AG246))</f>
        <v/>
      </c>
      <c r="BK246" s="523">
        <f t="shared" ref="BK246" si="481">IF(BJ246=1,BJ246,0)</f>
        <v>0</v>
      </c>
      <c r="BL246" s="523" t="str">
        <f>IF(D246="","",$BP246)</f>
        <v/>
      </c>
      <c r="BM246" s="523" t="str">
        <f>IF(E246="","",$BP246)</f>
        <v/>
      </c>
      <c r="BN246" s="523" t="str">
        <f>IF(G246="","",$BP246)</f>
        <v/>
      </c>
      <c r="BO246" s="524" t="str">
        <f>IFERROR(IF(H246="","",BP246),"")</f>
        <v/>
      </c>
      <c r="BP246" s="523">
        <v>117</v>
      </c>
      <c r="BQ246" s="523">
        <f>IF(C246&gt;0,"",IF(COUNTIF(BL246:BO247,BP246)=4,"",1))</f>
        <v>1</v>
      </c>
      <c r="BT246" s="524" t="str">
        <f>IF(AG246="","",IF(AND(COUNTA(K246:K247)=0,COUNTA(U246:V247)=0),1,""))</f>
        <v/>
      </c>
      <c r="BU246" s="523">
        <f>IF(AND($AG246="",COUNTA(U246)&gt;0),1,0)</f>
        <v>0</v>
      </c>
      <c r="BV246" s="523">
        <f>IF(AND($AG246="",COUNTA(V246)&gt;0),1,0)</f>
        <v>0</v>
      </c>
      <c r="BW246" s="523" t="str">
        <f>D246&amp;"-"&amp;U246</f>
        <v>-</v>
      </c>
      <c r="BX246" s="523" t="str">
        <f>IF(U246="","",COUNTIF($BW$14:BW246,BW246))</f>
        <v/>
      </c>
      <c r="BY246" s="523" t="str">
        <f>D246&amp;"-"&amp;V246</f>
        <v>-</v>
      </c>
      <c r="BZ246" s="523" t="str">
        <f>IF(V246="","",COUNTIF($BY$14:BY246,BY246))</f>
        <v/>
      </c>
      <c r="CA246" s="84" t="str">
        <f>IFERROR(IF(VLOOKUP(K246,種目数エラー用!D:E,2,FALSE)=(VLOOKUP(K247,種目数エラー用!D:E,2,FALSE)),1,""),"")</f>
        <v/>
      </c>
    </row>
    <row r="247" spans="1:79" s="1" customFormat="1" ht="18" customHeight="1" thickBot="1">
      <c r="A247" s="547"/>
      <c r="B247" s="548"/>
      <c r="C247" s="549"/>
      <c r="D247" s="550"/>
      <c r="E247" s="550"/>
      <c r="F247" s="470"/>
      <c r="G247" s="336" t="str">
        <f>IF(C246&gt;0,VLOOKUP(C246,女子登録情報!$A$1:$H$2000,5,0),"")</f>
        <v/>
      </c>
      <c r="H247" s="527"/>
      <c r="I247" s="546"/>
      <c r="J247" s="336" t="s">
        <v>28</v>
      </c>
      <c r="K247" s="337"/>
      <c r="L247" s="284" t="str">
        <f>IF(K247&gt;0,VLOOKUP(K247,女子登録情報!$J$66:$K$86,2,0),"")</f>
        <v/>
      </c>
      <c r="M247" s="336" t="s">
        <v>29</v>
      </c>
      <c r="N247" s="285"/>
      <c r="O247" s="59" t="str">
        <f t="shared" si="447"/>
        <v/>
      </c>
      <c r="P247" s="317" t="str">
        <f t="shared" si="391"/>
        <v/>
      </c>
      <c r="Q247" s="209"/>
      <c r="R247" s="535"/>
      <c r="S247" s="536"/>
      <c r="T247" s="537"/>
      <c r="U247" s="532"/>
      <c r="V247" s="534"/>
      <c r="W247" s="339"/>
      <c r="X247" s="84">
        <f t="shared" si="392"/>
        <v>0</v>
      </c>
      <c r="Z247" s="97">
        <f t="shared" si="393"/>
        <v>0</v>
      </c>
      <c r="AA247" s="523"/>
      <c r="AB247" s="84" t="str">
        <f t="shared" si="394"/>
        <v/>
      </c>
      <c r="AC247" s="84" t="str">
        <f t="shared" si="395"/>
        <v/>
      </c>
      <c r="AD247" s="84" t="str">
        <f t="shared" si="396"/>
        <v/>
      </c>
      <c r="AE247" s="84" t="str">
        <f t="shared" si="397"/>
        <v/>
      </c>
      <c r="AF247" s="100">
        <f t="shared" si="448"/>
        <v>0</v>
      </c>
      <c r="AG247" s="100" t="str">
        <f t="shared" ref="AG247" si="482">AG246</f>
        <v/>
      </c>
      <c r="AH247" s="84" t="str">
        <f t="shared" si="398"/>
        <v/>
      </c>
      <c r="AI247" s="84" t="str">
        <f t="shared" si="399"/>
        <v/>
      </c>
      <c r="AJ247" s="104" t="str">
        <f t="shared" si="400"/>
        <v/>
      </c>
      <c r="AK247" s="93">
        <f t="shared" si="449"/>
        <v>0</v>
      </c>
      <c r="AL247" s="93">
        <f>IFERROR(IF(C247="",0,IF(COUNTIF($C$14:C247,C247)&gt;1,1,0)),"")</f>
        <v>0</v>
      </c>
      <c r="AN247" s="93">
        <f t="shared" si="401"/>
        <v>0</v>
      </c>
      <c r="AO247" s="93" t="str">
        <f t="shared" si="415"/>
        <v>00000</v>
      </c>
      <c r="AP247" s="109" t="str">
        <f t="shared" si="450"/>
        <v>0秒0</v>
      </c>
      <c r="AQ247" s="110">
        <f t="shared" si="402"/>
        <v>0</v>
      </c>
      <c r="AR247" s="110" t="str">
        <f t="shared" si="403"/>
        <v>0</v>
      </c>
      <c r="AS247" s="110" t="str">
        <f t="shared" si="404"/>
        <v>0</v>
      </c>
      <c r="AT247" s="110" t="str">
        <f t="shared" si="405"/>
        <v>0m</v>
      </c>
      <c r="AU247" s="110" t="str">
        <f t="shared" si="406"/>
        <v>点</v>
      </c>
      <c r="AV247" s="93">
        <f t="shared" si="407"/>
        <v>0</v>
      </c>
      <c r="AW247" s="83" t="str">
        <f t="shared" si="408"/>
        <v/>
      </c>
      <c r="AX247" s="93">
        <f t="shared" si="409"/>
        <v>0</v>
      </c>
      <c r="AY247" s="93">
        <f t="shared" si="451"/>
        <v>0</v>
      </c>
      <c r="AZ247" s="93">
        <f t="shared" si="452"/>
        <v>0</v>
      </c>
      <c r="BA247" s="504"/>
      <c r="BB247" s="504"/>
      <c r="BC247" s="520"/>
      <c r="BD247" s="558"/>
      <c r="BE247" s="84" t="str">
        <f t="shared" si="410"/>
        <v/>
      </c>
      <c r="BF247" s="84" t="str">
        <f t="shared" si="411"/>
        <v/>
      </c>
      <c r="BG247" s="84" t="str">
        <f t="shared" si="412"/>
        <v/>
      </c>
      <c r="BH247" s="124" t="str">
        <f>IF(K247="","",COUNTIF($BG$14:BG247,BG247))</f>
        <v/>
      </c>
      <c r="BI247" s="1" t="str">
        <f t="shared" si="453"/>
        <v/>
      </c>
      <c r="BJ247" s="523"/>
      <c r="BK247" s="523"/>
      <c r="BL247" s="523"/>
      <c r="BM247" s="523"/>
      <c r="BN247" s="523"/>
      <c r="BO247" s="525"/>
      <c r="BP247" s="523"/>
      <c r="BQ247" s="523"/>
      <c r="BT247" s="525"/>
      <c r="BU247" s="523"/>
      <c r="BV247" s="523"/>
      <c r="BW247" s="523"/>
      <c r="BX247" s="523"/>
      <c r="BY247" s="523"/>
      <c r="BZ247" s="523"/>
      <c r="CA247" s="84" t="str">
        <f>IFERROR(IF(VLOOKUP(K247,種目数エラー用!D:E,2,FALSE)=(VLOOKUP(K248,種目数エラー用!D:E,2,FALSE)),1,""),"")</f>
        <v/>
      </c>
    </row>
    <row r="248" spans="1:79" s="1" customFormat="1" ht="18" customHeight="1" thickTop="1" thickBot="1">
      <c r="A248" s="538">
        <v>118</v>
      </c>
      <c r="B248" s="540" t="s">
        <v>1176</v>
      </c>
      <c r="C248" s="542"/>
      <c r="D248" s="544" t="str">
        <f>IF(C248&gt;0,VLOOKUP(C248,女子登録情報!$A$1:$H$2000,3,0),"")</f>
        <v/>
      </c>
      <c r="E248" s="544" t="str">
        <f>IF(C248&gt;0,VLOOKUP(C248,女子登録情報!$A$1:$H$2000,4,0),"")</f>
        <v/>
      </c>
      <c r="F248" s="469" t="str">
        <f>IF(C248&gt;0,VLOOKUP(C248,女子登録情報!$A$1:$H$1688,7,0),"")</f>
        <v/>
      </c>
      <c r="G248" s="335" t="str">
        <f>IF(C248&gt;0,VLOOKUP(C248,女子登録情報!$A$1:$H$2000,8,0),"")</f>
        <v/>
      </c>
      <c r="H248" s="526" t="e">
        <f>IF(G249&gt;0,VLOOKUP(G249,女子登録情報!$M$2:$N$49,2,0),"")</f>
        <v>#N/A</v>
      </c>
      <c r="I248" s="544" t="str">
        <f t="shared" ref="I248" si="483">IF(C248&gt;0,TEXT(C248,"100000000"),"000000000")</f>
        <v>000000000</v>
      </c>
      <c r="J248" s="324" t="s">
        <v>24</v>
      </c>
      <c r="K248" s="323"/>
      <c r="L248" s="284" t="str">
        <f>IF(K248&gt;0,VLOOKUP(K248,女子登録情報!$J$66:$K$86,2,0),"")</f>
        <v/>
      </c>
      <c r="M248" s="324" t="s">
        <v>27</v>
      </c>
      <c r="N248" s="275"/>
      <c r="O248" s="59" t="str">
        <f t="shared" si="447"/>
        <v/>
      </c>
      <c r="P248" s="316" t="str">
        <f t="shared" si="391"/>
        <v/>
      </c>
      <c r="Q248" s="209"/>
      <c r="R248" s="528"/>
      <c r="S248" s="529"/>
      <c r="T248" s="530"/>
      <c r="U248" s="531"/>
      <c r="V248" s="533"/>
      <c r="W248" s="339"/>
      <c r="X248" s="84">
        <f t="shared" si="392"/>
        <v>0</v>
      </c>
      <c r="Z248" s="97">
        <f t="shared" si="393"/>
        <v>0</v>
      </c>
      <c r="AA248" s="523" t="str">
        <f>IF(C248="","",C248)</f>
        <v/>
      </c>
      <c r="AB248" s="84" t="str">
        <f t="shared" si="394"/>
        <v/>
      </c>
      <c r="AC248" s="84" t="str">
        <f t="shared" si="395"/>
        <v/>
      </c>
      <c r="AD248" s="84" t="str">
        <f t="shared" si="396"/>
        <v/>
      </c>
      <c r="AE248" s="84" t="str">
        <f t="shared" si="397"/>
        <v/>
      </c>
      <c r="AF248" s="100">
        <f t="shared" si="448"/>
        <v>0</v>
      </c>
      <c r="AG248" s="100" t="str">
        <f>IF(D248="","",D248)</f>
        <v/>
      </c>
      <c r="AH248" s="84" t="str">
        <f t="shared" si="398"/>
        <v/>
      </c>
      <c r="AI248" s="84" t="str">
        <f t="shared" si="399"/>
        <v/>
      </c>
      <c r="AJ248" s="104" t="str">
        <f t="shared" si="400"/>
        <v/>
      </c>
      <c r="AK248" s="93">
        <f t="shared" si="449"/>
        <v>0</v>
      </c>
      <c r="AL248" s="93">
        <f>IFERROR(IF(C248="",0,IF(COUNTIF($C$14:C248,C248)&gt;1,1,0)),"")</f>
        <v>0</v>
      </c>
      <c r="AN248" s="93">
        <f t="shared" si="401"/>
        <v>0</v>
      </c>
      <c r="AO248" s="93" t="str">
        <f t="shared" si="415"/>
        <v>00000</v>
      </c>
      <c r="AP248" s="109" t="str">
        <f t="shared" si="450"/>
        <v>0秒0</v>
      </c>
      <c r="AQ248" s="110">
        <f t="shared" si="402"/>
        <v>0</v>
      </c>
      <c r="AR248" s="110" t="str">
        <f t="shared" si="403"/>
        <v>0</v>
      </c>
      <c r="AS248" s="110" t="str">
        <f t="shared" si="404"/>
        <v>0</v>
      </c>
      <c r="AT248" s="110" t="str">
        <f t="shared" si="405"/>
        <v>0m</v>
      </c>
      <c r="AU248" s="110" t="str">
        <f t="shared" si="406"/>
        <v>点</v>
      </c>
      <c r="AV248" s="93">
        <f t="shared" si="407"/>
        <v>0</v>
      </c>
      <c r="AW248" s="83" t="str">
        <f t="shared" si="408"/>
        <v/>
      </c>
      <c r="AX248" s="93">
        <f t="shared" si="409"/>
        <v>0</v>
      </c>
      <c r="AY248" s="93">
        <f t="shared" si="451"/>
        <v>0</v>
      </c>
      <c r="AZ248" s="93">
        <f t="shared" si="452"/>
        <v>0</v>
      </c>
      <c r="BA248" s="503">
        <f>IF(U248="",0,COUNTA($U$14:U249))</f>
        <v>0</v>
      </c>
      <c r="BB248" s="503">
        <f>IF(V248="",0,COUNTA($V$14:V249))</f>
        <v>0</v>
      </c>
      <c r="BC248" s="519" t="e">
        <f>IF(OR($L248="20200",$L249="20200",#REF!="20200"),COUNTIF($L$14:L249,"20200"),0)</f>
        <v>#REF!</v>
      </c>
      <c r="BD248" s="557" t="e">
        <f>IF($BC248=0,0,INDEX($N248:$N249,MATCH("20200",$L248:$L249,0),1))</f>
        <v>#REF!</v>
      </c>
      <c r="BE248" s="84" t="str">
        <f t="shared" si="410"/>
        <v/>
      </c>
      <c r="BF248" s="84" t="str">
        <f t="shared" si="411"/>
        <v/>
      </c>
      <c r="BG248" s="84" t="str">
        <f t="shared" si="412"/>
        <v/>
      </c>
      <c r="BH248" s="124" t="str">
        <f>IF(K248="","",COUNTIF($BG$14:BG248,BG248))</f>
        <v/>
      </c>
      <c r="BI248" s="1" t="str">
        <f t="shared" si="453"/>
        <v/>
      </c>
      <c r="BJ248" s="523" t="str">
        <f>IF(D248="","",COUNTIF($AG$14:AG248,AG248))</f>
        <v/>
      </c>
      <c r="BK248" s="523">
        <f t="shared" ref="BK248" si="484">IF(BJ248=1,BJ248,0)</f>
        <v>0</v>
      </c>
      <c r="BL248" s="523" t="str">
        <f>IF(D248="","",$BP248)</f>
        <v/>
      </c>
      <c r="BM248" s="523" t="str">
        <f>IF(E248="","",$BP248)</f>
        <v/>
      </c>
      <c r="BN248" s="523" t="str">
        <f>IF(G248="","",$BP248)</f>
        <v/>
      </c>
      <c r="BO248" s="524" t="str">
        <f>IFERROR(IF(H248="","",BP248),"")</f>
        <v/>
      </c>
      <c r="BP248" s="523">
        <v>118</v>
      </c>
      <c r="BQ248" s="523">
        <f>IF(C248&gt;0,"",IF(COUNTIF(BL248:BO249,BP248)=4,"",1))</f>
        <v>1</v>
      </c>
      <c r="BT248" s="524" t="str">
        <f>IF(AG248="","",IF(AND(COUNTA(K248:K249)=0,COUNTA(U248:V249)=0),1,""))</f>
        <v/>
      </c>
      <c r="BU248" s="523">
        <f>IF(AND($AG248="",COUNTA(U248)&gt;0),1,0)</f>
        <v>0</v>
      </c>
      <c r="BV248" s="523">
        <f>IF(AND($AG248="",COUNTA(V248)&gt;0),1,0)</f>
        <v>0</v>
      </c>
      <c r="BW248" s="523" t="str">
        <f>D248&amp;"-"&amp;U248</f>
        <v>-</v>
      </c>
      <c r="BX248" s="523" t="str">
        <f>IF(U248="","",COUNTIF($BW$14:BW248,BW248))</f>
        <v/>
      </c>
      <c r="BY248" s="523" t="str">
        <f>D248&amp;"-"&amp;V248</f>
        <v>-</v>
      </c>
      <c r="BZ248" s="523" t="str">
        <f>IF(V248="","",COUNTIF($BY$14:BY248,BY248))</f>
        <v/>
      </c>
      <c r="CA248" s="84" t="str">
        <f>IFERROR(IF(VLOOKUP(K248,種目数エラー用!D:E,2,FALSE)=(VLOOKUP(K249,種目数エラー用!D:E,2,FALSE)),1,""),"")</f>
        <v/>
      </c>
    </row>
    <row r="249" spans="1:79" s="1" customFormat="1" ht="18" customHeight="1" thickBot="1">
      <c r="A249" s="547"/>
      <c r="B249" s="548"/>
      <c r="C249" s="549"/>
      <c r="D249" s="550"/>
      <c r="E249" s="550"/>
      <c r="F249" s="470"/>
      <c r="G249" s="336" t="str">
        <f>IF(C248&gt;0,VLOOKUP(C248,女子登録情報!$A$1:$H$2000,5,0),"")</f>
        <v/>
      </c>
      <c r="H249" s="527"/>
      <c r="I249" s="551"/>
      <c r="J249" s="336" t="s">
        <v>28</v>
      </c>
      <c r="K249" s="337"/>
      <c r="L249" s="284" t="str">
        <f>IF(K249&gt;0,VLOOKUP(K249,女子登録情報!$J$66:$K$86,2,0),"")</f>
        <v/>
      </c>
      <c r="M249" s="336" t="s">
        <v>29</v>
      </c>
      <c r="N249" s="285"/>
      <c r="O249" s="59" t="str">
        <f t="shared" si="447"/>
        <v/>
      </c>
      <c r="P249" s="317" t="str">
        <f t="shared" si="391"/>
        <v/>
      </c>
      <c r="Q249" s="209"/>
      <c r="R249" s="535"/>
      <c r="S249" s="536"/>
      <c r="T249" s="537"/>
      <c r="U249" s="532"/>
      <c r="V249" s="534"/>
      <c r="W249" s="339"/>
      <c r="X249" s="84">
        <f t="shared" si="392"/>
        <v>0</v>
      </c>
      <c r="Z249" s="97">
        <f t="shared" si="393"/>
        <v>0</v>
      </c>
      <c r="AA249" s="523"/>
      <c r="AB249" s="84" t="str">
        <f t="shared" si="394"/>
        <v/>
      </c>
      <c r="AC249" s="84" t="str">
        <f t="shared" si="395"/>
        <v/>
      </c>
      <c r="AD249" s="84" t="str">
        <f t="shared" si="396"/>
        <v/>
      </c>
      <c r="AE249" s="84" t="str">
        <f t="shared" si="397"/>
        <v/>
      </c>
      <c r="AF249" s="100">
        <f t="shared" si="448"/>
        <v>0</v>
      </c>
      <c r="AG249" s="100" t="str">
        <f t="shared" ref="AG249" si="485">AG248</f>
        <v/>
      </c>
      <c r="AH249" s="84" t="str">
        <f t="shared" si="398"/>
        <v/>
      </c>
      <c r="AI249" s="84" t="str">
        <f t="shared" si="399"/>
        <v/>
      </c>
      <c r="AJ249" s="104" t="str">
        <f t="shared" si="400"/>
        <v/>
      </c>
      <c r="AK249" s="93">
        <f t="shared" si="449"/>
        <v>0</v>
      </c>
      <c r="AL249" s="93">
        <f>IFERROR(IF(C249="",0,IF(COUNTIF($C$14:C249,C249)&gt;1,1,0)),"")</f>
        <v>0</v>
      </c>
      <c r="AN249" s="93">
        <f t="shared" si="401"/>
        <v>0</v>
      </c>
      <c r="AO249" s="93" t="str">
        <f t="shared" si="415"/>
        <v>00000</v>
      </c>
      <c r="AP249" s="109" t="str">
        <f t="shared" si="450"/>
        <v>0秒0</v>
      </c>
      <c r="AQ249" s="110">
        <f t="shared" si="402"/>
        <v>0</v>
      </c>
      <c r="AR249" s="110" t="str">
        <f t="shared" si="403"/>
        <v>0</v>
      </c>
      <c r="AS249" s="110" t="str">
        <f t="shared" si="404"/>
        <v>0</v>
      </c>
      <c r="AT249" s="110" t="str">
        <f t="shared" si="405"/>
        <v>0m</v>
      </c>
      <c r="AU249" s="110" t="str">
        <f t="shared" si="406"/>
        <v>点</v>
      </c>
      <c r="AV249" s="93">
        <f t="shared" si="407"/>
        <v>0</v>
      </c>
      <c r="AW249" s="83" t="str">
        <f t="shared" si="408"/>
        <v/>
      </c>
      <c r="AX249" s="93">
        <f t="shared" si="409"/>
        <v>0</v>
      </c>
      <c r="AY249" s="93">
        <f t="shared" si="451"/>
        <v>0</v>
      </c>
      <c r="AZ249" s="93">
        <f t="shared" si="452"/>
        <v>0</v>
      </c>
      <c r="BA249" s="504"/>
      <c r="BB249" s="504"/>
      <c r="BC249" s="520"/>
      <c r="BD249" s="558"/>
      <c r="BE249" s="84" t="str">
        <f t="shared" si="410"/>
        <v/>
      </c>
      <c r="BF249" s="84" t="str">
        <f t="shared" si="411"/>
        <v/>
      </c>
      <c r="BG249" s="84" t="str">
        <f t="shared" si="412"/>
        <v/>
      </c>
      <c r="BH249" s="124" t="str">
        <f>IF(K249="","",COUNTIF($BG$14:BG249,BG249))</f>
        <v/>
      </c>
      <c r="BI249" s="1" t="str">
        <f t="shared" si="453"/>
        <v/>
      </c>
      <c r="BJ249" s="523"/>
      <c r="BK249" s="523"/>
      <c r="BL249" s="523"/>
      <c r="BM249" s="523"/>
      <c r="BN249" s="523"/>
      <c r="BO249" s="525"/>
      <c r="BP249" s="523"/>
      <c r="BQ249" s="523"/>
      <c r="BT249" s="525"/>
      <c r="BU249" s="523"/>
      <c r="BV249" s="523"/>
      <c r="BW249" s="523"/>
      <c r="BX249" s="523"/>
      <c r="BY249" s="523"/>
      <c r="BZ249" s="523"/>
      <c r="CA249" s="84" t="str">
        <f>IFERROR(IF(VLOOKUP(K249,種目数エラー用!D:E,2,FALSE)=(VLOOKUP(K250,種目数エラー用!D:E,2,FALSE)),1,""),"")</f>
        <v/>
      </c>
    </row>
    <row r="250" spans="1:79" s="1" customFormat="1" ht="18" customHeight="1" thickTop="1" thickBot="1">
      <c r="A250" s="538">
        <v>119</v>
      </c>
      <c r="B250" s="540" t="s">
        <v>1176</v>
      </c>
      <c r="C250" s="542"/>
      <c r="D250" s="544" t="str">
        <f>IF(C250&gt;0,VLOOKUP(C250,女子登録情報!$A$1:$H$2000,3,0),"")</f>
        <v/>
      </c>
      <c r="E250" s="544" t="str">
        <f>IF(C250&gt;0,VLOOKUP(C250,女子登録情報!$A$1:$H$2000,4,0),"")</f>
        <v/>
      </c>
      <c r="F250" s="469" t="str">
        <f>IF(C250&gt;0,VLOOKUP(C250,女子登録情報!$A$1:$H$1688,7,0),"")</f>
        <v/>
      </c>
      <c r="G250" s="335" t="str">
        <f>IF(C250&gt;0,VLOOKUP(C250,女子登録情報!$A$1:$H$2000,8,0),"")</f>
        <v/>
      </c>
      <c r="H250" s="526" t="e">
        <f>IF(G251&gt;0,VLOOKUP(G251,女子登録情報!$M$2:$N$49,2,0),"")</f>
        <v>#N/A</v>
      </c>
      <c r="I250" s="526" t="str">
        <f t="shared" ref="I250" si="486">IF(C250&gt;0,TEXT(C250,"100000000"),"000000000")</f>
        <v>000000000</v>
      </c>
      <c r="J250" s="324" t="s">
        <v>24</v>
      </c>
      <c r="K250" s="323"/>
      <c r="L250" s="284" t="str">
        <f>IF(K250&gt;0,VLOOKUP(K250,女子登録情報!$J$66:$K$86,2,0),"")</f>
        <v/>
      </c>
      <c r="M250" s="324" t="s">
        <v>27</v>
      </c>
      <c r="N250" s="275"/>
      <c r="O250" s="59" t="str">
        <f t="shared" si="447"/>
        <v/>
      </c>
      <c r="P250" s="316" t="str">
        <f t="shared" si="391"/>
        <v/>
      </c>
      <c r="Q250" s="209"/>
      <c r="R250" s="528"/>
      <c r="S250" s="529"/>
      <c r="T250" s="530"/>
      <c r="U250" s="531"/>
      <c r="V250" s="533"/>
      <c r="W250" s="339"/>
      <c r="X250" s="84">
        <f t="shared" si="392"/>
        <v>0</v>
      </c>
      <c r="Z250" s="97">
        <f t="shared" si="393"/>
        <v>0</v>
      </c>
      <c r="AA250" s="523" t="str">
        <f>IF(C250="","",C250)</f>
        <v/>
      </c>
      <c r="AB250" s="84" t="str">
        <f t="shared" si="394"/>
        <v/>
      </c>
      <c r="AC250" s="84" t="str">
        <f t="shared" si="395"/>
        <v/>
      </c>
      <c r="AD250" s="84" t="str">
        <f t="shared" si="396"/>
        <v/>
      </c>
      <c r="AE250" s="84" t="str">
        <f t="shared" si="397"/>
        <v/>
      </c>
      <c r="AF250" s="100">
        <f t="shared" si="448"/>
        <v>0</v>
      </c>
      <c r="AG250" s="100" t="str">
        <f>IF(D250="","",D250)</f>
        <v/>
      </c>
      <c r="AH250" s="84" t="str">
        <f t="shared" si="398"/>
        <v/>
      </c>
      <c r="AI250" s="84" t="str">
        <f t="shared" si="399"/>
        <v/>
      </c>
      <c r="AJ250" s="104" t="str">
        <f t="shared" si="400"/>
        <v/>
      </c>
      <c r="AK250" s="93">
        <f t="shared" si="449"/>
        <v>0</v>
      </c>
      <c r="AL250" s="93">
        <f>IFERROR(IF(C250="",0,IF(COUNTIF($C$14:C250,C250)&gt;1,1,0)),"")</f>
        <v>0</v>
      </c>
      <c r="AN250" s="93">
        <f t="shared" si="401"/>
        <v>0</v>
      </c>
      <c r="AO250" s="93" t="str">
        <f t="shared" si="415"/>
        <v>00000</v>
      </c>
      <c r="AP250" s="109" t="str">
        <f t="shared" si="450"/>
        <v>0秒0</v>
      </c>
      <c r="AQ250" s="110">
        <f t="shared" si="402"/>
        <v>0</v>
      </c>
      <c r="AR250" s="110" t="str">
        <f t="shared" si="403"/>
        <v>0</v>
      </c>
      <c r="AS250" s="110" t="str">
        <f t="shared" si="404"/>
        <v>0</v>
      </c>
      <c r="AT250" s="110" t="str">
        <f t="shared" si="405"/>
        <v>0m</v>
      </c>
      <c r="AU250" s="110" t="str">
        <f t="shared" si="406"/>
        <v>点</v>
      </c>
      <c r="AV250" s="93">
        <f t="shared" si="407"/>
        <v>0</v>
      </c>
      <c r="AW250" s="83" t="str">
        <f t="shared" si="408"/>
        <v/>
      </c>
      <c r="AX250" s="93">
        <f t="shared" si="409"/>
        <v>0</v>
      </c>
      <c r="AY250" s="93">
        <f t="shared" si="451"/>
        <v>0</v>
      </c>
      <c r="AZ250" s="93">
        <f t="shared" si="452"/>
        <v>0</v>
      </c>
      <c r="BA250" s="503">
        <f>IF(U250="",0,COUNTA($U$14:U251))</f>
        <v>0</v>
      </c>
      <c r="BB250" s="503">
        <f>IF(V250="",0,COUNTA($V$14:V251))</f>
        <v>0</v>
      </c>
      <c r="BC250" s="519" t="e">
        <f>IF(OR($L250="20200",$L251="20200",#REF!="20200"),COUNTIF($L$14:L251,"20200"),0)</f>
        <v>#REF!</v>
      </c>
      <c r="BD250" s="557" t="e">
        <f>IF($BC250=0,0,INDEX($N250:$N251,MATCH("20200",$L250:$L251,0),1))</f>
        <v>#REF!</v>
      </c>
      <c r="BE250" s="84" t="str">
        <f t="shared" si="410"/>
        <v/>
      </c>
      <c r="BF250" s="84" t="str">
        <f t="shared" si="411"/>
        <v/>
      </c>
      <c r="BG250" s="84" t="str">
        <f t="shared" si="412"/>
        <v/>
      </c>
      <c r="BH250" s="124" t="str">
        <f>IF(K250="","",COUNTIF($BG$14:BG250,BG250))</f>
        <v/>
      </c>
      <c r="BI250" s="1" t="str">
        <f t="shared" si="453"/>
        <v/>
      </c>
      <c r="BJ250" s="523" t="str">
        <f>IF(D250="","",COUNTIF($AG$14:AG250,AG250))</f>
        <v/>
      </c>
      <c r="BK250" s="523">
        <f t="shared" ref="BK250" si="487">IF(BJ250=1,BJ250,0)</f>
        <v>0</v>
      </c>
      <c r="BL250" s="523" t="str">
        <f>IF(D250="","",$BP250)</f>
        <v/>
      </c>
      <c r="BM250" s="523" t="str">
        <f>IF(E250="","",$BP250)</f>
        <v/>
      </c>
      <c r="BN250" s="523" t="str">
        <f>IF(G250="","",$BP250)</f>
        <v/>
      </c>
      <c r="BO250" s="524" t="str">
        <f>IFERROR(IF(H250="","",BP250),"")</f>
        <v/>
      </c>
      <c r="BP250" s="523">
        <v>119</v>
      </c>
      <c r="BQ250" s="523">
        <f>IF(C250&gt;0,"",IF(COUNTIF(BL250:BO251,BP250)=4,"",1))</f>
        <v>1</v>
      </c>
      <c r="BT250" s="524" t="str">
        <f>IF(AG250="","",IF(AND(COUNTA(K250:K251)=0,COUNTA(U250:V251)=0),1,""))</f>
        <v/>
      </c>
      <c r="BU250" s="523">
        <f>IF(AND($AG250="",COUNTA(U250)&gt;0),1,0)</f>
        <v>0</v>
      </c>
      <c r="BV250" s="523">
        <f>IF(AND($AG250="",COUNTA(V250)&gt;0),1,0)</f>
        <v>0</v>
      </c>
      <c r="BW250" s="523" t="str">
        <f>D250&amp;"-"&amp;U250</f>
        <v>-</v>
      </c>
      <c r="BX250" s="523" t="str">
        <f>IF(U250="","",COUNTIF($BW$14:BW250,BW250))</f>
        <v/>
      </c>
      <c r="BY250" s="523" t="str">
        <f>D250&amp;"-"&amp;V250</f>
        <v>-</v>
      </c>
      <c r="BZ250" s="523" t="str">
        <f>IF(V250="","",COUNTIF($BY$14:BY250,BY250))</f>
        <v/>
      </c>
      <c r="CA250" s="84" t="str">
        <f>IFERROR(IF(VLOOKUP(K250,種目数エラー用!D:E,2,FALSE)=(VLOOKUP(K251,種目数エラー用!D:E,2,FALSE)),1,""),"")</f>
        <v/>
      </c>
    </row>
    <row r="251" spans="1:79" s="1" customFormat="1" ht="18" customHeight="1" thickBot="1">
      <c r="A251" s="547"/>
      <c r="B251" s="548"/>
      <c r="C251" s="549"/>
      <c r="D251" s="550"/>
      <c r="E251" s="550"/>
      <c r="F251" s="470"/>
      <c r="G251" s="336" t="str">
        <f>IF(C250&gt;0,VLOOKUP(C250,女子登録情報!$A$1:$H$2000,5,0),"")</f>
        <v/>
      </c>
      <c r="H251" s="527"/>
      <c r="I251" s="546"/>
      <c r="J251" s="336" t="s">
        <v>28</v>
      </c>
      <c r="K251" s="337"/>
      <c r="L251" s="284" t="str">
        <f>IF(K251&gt;0,VLOOKUP(K251,女子登録情報!$J$66:$K$86,2,0),"")</f>
        <v/>
      </c>
      <c r="M251" s="336" t="s">
        <v>29</v>
      </c>
      <c r="N251" s="285"/>
      <c r="O251" s="59" t="str">
        <f t="shared" si="447"/>
        <v/>
      </c>
      <c r="P251" s="317" t="str">
        <f t="shared" si="391"/>
        <v/>
      </c>
      <c r="Q251" s="209"/>
      <c r="R251" s="535"/>
      <c r="S251" s="536"/>
      <c r="T251" s="537"/>
      <c r="U251" s="532"/>
      <c r="V251" s="534"/>
      <c r="W251" s="339"/>
      <c r="X251" s="84">
        <f t="shared" si="392"/>
        <v>0</v>
      </c>
      <c r="Z251" s="97">
        <f t="shared" si="393"/>
        <v>0</v>
      </c>
      <c r="AA251" s="523"/>
      <c r="AB251" s="84" t="str">
        <f t="shared" si="394"/>
        <v/>
      </c>
      <c r="AC251" s="84" t="str">
        <f t="shared" si="395"/>
        <v/>
      </c>
      <c r="AD251" s="84" t="str">
        <f t="shared" si="396"/>
        <v/>
      </c>
      <c r="AE251" s="84" t="str">
        <f t="shared" si="397"/>
        <v/>
      </c>
      <c r="AF251" s="100">
        <f t="shared" si="448"/>
        <v>0</v>
      </c>
      <c r="AG251" s="100" t="str">
        <f t="shared" ref="AG251" si="488">AG250</f>
        <v/>
      </c>
      <c r="AH251" s="84" t="str">
        <f t="shared" si="398"/>
        <v/>
      </c>
      <c r="AI251" s="84" t="str">
        <f t="shared" si="399"/>
        <v/>
      </c>
      <c r="AJ251" s="104" t="str">
        <f t="shared" si="400"/>
        <v/>
      </c>
      <c r="AK251" s="93">
        <f t="shared" si="449"/>
        <v>0</v>
      </c>
      <c r="AL251" s="93">
        <f>IFERROR(IF(C251="",0,IF(COUNTIF($C$14:C251,C251)&gt;1,1,0)),"")</f>
        <v>0</v>
      </c>
      <c r="AN251" s="93">
        <f t="shared" si="401"/>
        <v>0</v>
      </c>
      <c r="AO251" s="93" t="str">
        <f t="shared" si="415"/>
        <v>00000</v>
      </c>
      <c r="AP251" s="109" t="str">
        <f t="shared" si="450"/>
        <v>0秒0</v>
      </c>
      <c r="AQ251" s="110">
        <f t="shared" si="402"/>
        <v>0</v>
      </c>
      <c r="AR251" s="110" t="str">
        <f t="shared" si="403"/>
        <v>0</v>
      </c>
      <c r="AS251" s="110" t="str">
        <f t="shared" si="404"/>
        <v>0</v>
      </c>
      <c r="AT251" s="110" t="str">
        <f t="shared" si="405"/>
        <v>0m</v>
      </c>
      <c r="AU251" s="110" t="str">
        <f t="shared" si="406"/>
        <v>点</v>
      </c>
      <c r="AV251" s="93">
        <f t="shared" si="407"/>
        <v>0</v>
      </c>
      <c r="AW251" s="83" t="str">
        <f t="shared" si="408"/>
        <v/>
      </c>
      <c r="AX251" s="93">
        <f t="shared" si="409"/>
        <v>0</v>
      </c>
      <c r="AY251" s="93">
        <f t="shared" si="451"/>
        <v>0</v>
      </c>
      <c r="AZ251" s="93">
        <f t="shared" si="452"/>
        <v>0</v>
      </c>
      <c r="BA251" s="504"/>
      <c r="BB251" s="504"/>
      <c r="BC251" s="520"/>
      <c r="BD251" s="558"/>
      <c r="BE251" s="84" t="str">
        <f t="shared" si="410"/>
        <v/>
      </c>
      <c r="BF251" s="84" t="str">
        <f t="shared" si="411"/>
        <v/>
      </c>
      <c r="BG251" s="84" t="str">
        <f t="shared" si="412"/>
        <v/>
      </c>
      <c r="BH251" s="124" t="str">
        <f>IF(K251="","",COUNTIF($BG$14:BG251,BG251))</f>
        <v/>
      </c>
      <c r="BI251" s="1" t="str">
        <f t="shared" si="453"/>
        <v/>
      </c>
      <c r="BJ251" s="523"/>
      <c r="BK251" s="523"/>
      <c r="BL251" s="523"/>
      <c r="BM251" s="523"/>
      <c r="BN251" s="523"/>
      <c r="BO251" s="525"/>
      <c r="BP251" s="523"/>
      <c r="BQ251" s="523"/>
      <c r="BT251" s="525"/>
      <c r="BU251" s="523"/>
      <c r="BV251" s="523"/>
      <c r="BW251" s="523"/>
      <c r="BX251" s="523"/>
      <c r="BY251" s="523"/>
      <c r="BZ251" s="523"/>
      <c r="CA251" s="84" t="str">
        <f>IFERROR(IF(VLOOKUP(K251,種目数エラー用!D:E,2,FALSE)=(VLOOKUP(K252,種目数エラー用!D:E,2,FALSE)),1,""),"")</f>
        <v/>
      </c>
    </row>
    <row r="252" spans="1:79" s="1" customFormat="1" ht="18" customHeight="1" thickTop="1" thickBot="1">
      <c r="A252" s="538">
        <v>120</v>
      </c>
      <c r="B252" s="540" t="s">
        <v>1176</v>
      </c>
      <c r="C252" s="542"/>
      <c r="D252" s="544" t="str">
        <f>IF(C252&gt;0,VLOOKUP(C252,女子登録情報!$A$1:$H$2000,3,0),"")</f>
        <v/>
      </c>
      <c r="E252" s="544" t="str">
        <f>IF(C252&gt;0,VLOOKUP(C252,女子登録情報!$A$1:$H$2000,4,0),"")</f>
        <v/>
      </c>
      <c r="F252" s="469" t="str">
        <f>IF(C252&gt;0,VLOOKUP(C252,女子登録情報!$A$1:$H$1688,7,0),"")</f>
        <v/>
      </c>
      <c r="G252" s="335" t="str">
        <f>IF(C252&gt;0,VLOOKUP(C252,女子登録情報!$A$1:$H$2000,8,0),"")</f>
        <v/>
      </c>
      <c r="H252" s="526" t="e">
        <f>IF(G253&gt;0,VLOOKUP(G253,女子登録情報!$M$2:$N$49,2,0),"")</f>
        <v>#N/A</v>
      </c>
      <c r="I252" s="526" t="str">
        <f t="shared" ref="I252" si="489">IF(C252&gt;0,TEXT(C252,"100000000"),"000000000")</f>
        <v>000000000</v>
      </c>
      <c r="J252" s="324" t="s">
        <v>24</v>
      </c>
      <c r="K252" s="323"/>
      <c r="L252" s="284" t="str">
        <f>IF(K252&gt;0,VLOOKUP(K252,女子登録情報!$J$66:$K$86,2,0),"")</f>
        <v/>
      </c>
      <c r="M252" s="324" t="s">
        <v>27</v>
      </c>
      <c r="N252" s="275"/>
      <c r="O252" s="59" t="str">
        <f t="shared" si="447"/>
        <v/>
      </c>
      <c r="P252" s="316" t="str">
        <f t="shared" si="391"/>
        <v/>
      </c>
      <c r="Q252" s="209"/>
      <c r="R252" s="528"/>
      <c r="S252" s="529"/>
      <c r="T252" s="530"/>
      <c r="U252" s="531"/>
      <c r="V252" s="533"/>
      <c r="W252" s="339"/>
      <c r="X252" s="84">
        <f t="shared" si="392"/>
        <v>0</v>
      </c>
      <c r="Z252" s="97">
        <f t="shared" si="393"/>
        <v>0</v>
      </c>
      <c r="AA252" s="523" t="str">
        <f>IF(C252="","",C252)</f>
        <v/>
      </c>
      <c r="AB252" s="84" t="str">
        <f t="shared" si="394"/>
        <v/>
      </c>
      <c r="AC252" s="84" t="str">
        <f t="shared" si="395"/>
        <v/>
      </c>
      <c r="AD252" s="84" t="str">
        <f t="shared" si="396"/>
        <v/>
      </c>
      <c r="AE252" s="84" t="str">
        <f t="shared" si="397"/>
        <v/>
      </c>
      <c r="AF252" s="100">
        <f t="shared" si="448"/>
        <v>0</v>
      </c>
      <c r="AG252" s="100" t="str">
        <f>IF(D252="","",D252)</f>
        <v/>
      </c>
      <c r="AH252" s="84" t="str">
        <f t="shared" si="398"/>
        <v/>
      </c>
      <c r="AI252" s="84" t="str">
        <f t="shared" si="399"/>
        <v/>
      </c>
      <c r="AJ252" s="104" t="str">
        <f t="shared" si="400"/>
        <v/>
      </c>
      <c r="AK252" s="93">
        <f t="shared" si="449"/>
        <v>0</v>
      </c>
      <c r="AL252" s="93">
        <f>IFERROR(IF(C252="",0,IF(COUNTIF($C$14:C252,C252)&gt;1,1,0)),"")</f>
        <v>0</v>
      </c>
      <c r="AN252" s="93">
        <f t="shared" si="401"/>
        <v>0</v>
      </c>
      <c r="AO252" s="93" t="str">
        <f t="shared" si="415"/>
        <v>00000</v>
      </c>
      <c r="AP252" s="109" t="str">
        <f t="shared" si="450"/>
        <v>0秒0</v>
      </c>
      <c r="AQ252" s="110">
        <f t="shared" si="402"/>
        <v>0</v>
      </c>
      <c r="AR252" s="110" t="str">
        <f t="shared" si="403"/>
        <v>0</v>
      </c>
      <c r="AS252" s="110" t="str">
        <f t="shared" si="404"/>
        <v>0</v>
      </c>
      <c r="AT252" s="110" t="str">
        <f t="shared" si="405"/>
        <v>0m</v>
      </c>
      <c r="AU252" s="110" t="str">
        <f t="shared" si="406"/>
        <v>点</v>
      </c>
      <c r="AV252" s="93">
        <f t="shared" si="407"/>
        <v>0</v>
      </c>
      <c r="AW252" s="83" t="str">
        <f t="shared" si="408"/>
        <v/>
      </c>
      <c r="AX252" s="93">
        <f t="shared" si="409"/>
        <v>0</v>
      </c>
      <c r="AY252" s="93">
        <f t="shared" si="451"/>
        <v>0</v>
      </c>
      <c r="AZ252" s="93">
        <f t="shared" si="452"/>
        <v>0</v>
      </c>
      <c r="BA252" s="503">
        <f>IF(U252="",0,COUNTA($U$14:U253))</f>
        <v>0</v>
      </c>
      <c r="BB252" s="503">
        <f>IF(V252="",0,COUNTA($V$14:V253))</f>
        <v>0</v>
      </c>
      <c r="BC252" s="519" t="e">
        <f>IF(OR($L252="20200",$L253="20200",#REF!="20200"),COUNTIF($L$14:L253,"20200"),0)</f>
        <v>#REF!</v>
      </c>
      <c r="BD252" s="557" t="e">
        <f>IF($BC252=0,0,INDEX($N252:$N253,MATCH("20200",$L252:$L253,0),1))</f>
        <v>#REF!</v>
      </c>
      <c r="BE252" s="84" t="str">
        <f t="shared" si="410"/>
        <v/>
      </c>
      <c r="BF252" s="84" t="str">
        <f t="shared" si="411"/>
        <v/>
      </c>
      <c r="BG252" s="84" t="str">
        <f t="shared" si="412"/>
        <v/>
      </c>
      <c r="BH252" s="124" t="str">
        <f>IF(K252="","",COUNTIF($BG$14:BG252,BG252))</f>
        <v/>
      </c>
      <c r="BI252" s="1" t="str">
        <f t="shared" si="453"/>
        <v/>
      </c>
      <c r="BJ252" s="523" t="str">
        <f>IF(D252="","",COUNTIF($AG$14:AG252,AG252))</f>
        <v/>
      </c>
      <c r="BK252" s="523">
        <f t="shared" ref="BK252" si="490">IF(BJ252=1,BJ252,0)</f>
        <v>0</v>
      </c>
      <c r="BL252" s="523" t="str">
        <f>IF(D252="","",$BP252)</f>
        <v/>
      </c>
      <c r="BM252" s="523" t="str">
        <f>IF(E252="","",$BP252)</f>
        <v/>
      </c>
      <c r="BN252" s="523" t="str">
        <f>IF(G252="","",$BP252)</f>
        <v/>
      </c>
      <c r="BO252" s="524" t="str">
        <f>IFERROR(IF(H252="","",BP252),"")</f>
        <v/>
      </c>
      <c r="BP252" s="523">
        <v>120</v>
      </c>
      <c r="BQ252" s="523">
        <f>IF(C252&gt;0,"",IF(COUNTIF(BL252:BO253,BP252)=4,"",1))</f>
        <v>1</v>
      </c>
      <c r="BT252" s="524" t="str">
        <f>IF(AG252="","",IF(AND(COUNTA(K252:K253)=0,COUNTA(U252:V253)=0),1,""))</f>
        <v/>
      </c>
      <c r="BU252" s="523">
        <f>IF(AND($AG252="",COUNTA(U252)&gt;0),1,0)</f>
        <v>0</v>
      </c>
      <c r="BV252" s="523">
        <f>IF(AND($AG252="",COUNTA(V252)&gt;0),1,0)</f>
        <v>0</v>
      </c>
      <c r="BW252" s="523" t="str">
        <f>D252&amp;"-"&amp;U252</f>
        <v>-</v>
      </c>
      <c r="BX252" s="523" t="str">
        <f>IF(U252="","",COUNTIF($BW$14:BW252,BW252))</f>
        <v/>
      </c>
      <c r="BY252" s="523" t="str">
        <f>D252&amp;"-"&amp;V252</f>
        <v>-</v>
      </c>
      <c r="BZ252" s="523" t="str">
        <f>IF(V252="","",COUNTIF($BY$14:BY252,BY252))</f>
        <v/>
      </c>
      <c r="CA252" s="84" t="str">
        <f>IFERROR(IF(VLOOKUP(K252,種目数エラー用!D:E,2,FALSE)=(VLOOKUP(K253,種目数エラー用!D:E,2,FALSE)),1,""),"")</f>
        <v/>
      </c>
    </row>
    <row r="253" spans="1:79" s="1" customFormat="1" ht="18" customHeight="1" thickBot="1">
      <c r="A253" s="547"/>
      <c r="B253" s="548"/>
      <c r="C253" s="549"/>
      <c r="D253" s="550"/>
      <c r="E253" s="550"/>
      <c r="F253" s="470"/>
      <c r="G253" s="336" t="str">
        <f>IF(C252&gt;0,VLOOKUP(C252,女子登録情報!$A$1:$H$2000,5,0),"")</f>
        <v/>
      </c>
      <c r="H253" s="527"/>
      <c r="I253" s="546"/>
      <c r="J253" s="336" t="s">
        <v>28</v>
      </c>
      <c r="K253" s="337"/>
      <c r="L253" s="284" t="str">
        <f>IF(K253&gt;0,VLOOKUP(K253,女子登録情報!$J$66:$K$86,2,0),"")</f>
        <v/>
      </c>
      <c r="M253" s="336" t="s">
        <v>29</v>
      </c>
      <c r="N253" s="285"/>
      <c r="O253" s="59" t="str">
        <f t="shared" si="447"/>
        <v/>
      </c>
      <c r="P253" s="317" t="str">
        <f t="shared" si="391"/>
        <v/>
      </c>
      <c r="Q253" s="209"/>
      <c r="R253" s="535"/>
      <c r="S253" s="536"/>
      <c r="T253" s="537"/>
      <c r="U253" s="532"/>
      <c r="V253" s="534"/>
      <c r="W253" s="339"/>
      <c r="X253" s="84">
        <f t="shared" si="392"/>
        <v>0</v>
      </c>
      <c r="Z253" s="97">
        <f t="shared" si="393"/>
        <v>0</v>
      </c>
      <c r="AA253" s="523"/>
      <c r="AB253" s="84" t="str">
        <f t="shared" si="394"/>
        <v/>
      </c>
      <c r="AC253" s="84" t="str">
        <f t="shared" si="395"/>
        <v/>
      </c>
      <c r="AD253" s="84" t="str">
        <f t="shared" si="396"/>
        <v/>
      </c>
      <c r="AE253" s="84" t="str">
        <f t="shared" si="397"/>
        <v/>
      </c>
      <c r="AF253" s="100">
        <f t="shared" si="448"/>
        <v>0</v>
      </c>
      <c r="AG253" s="100" t="str">
        <f t="shared" ref="AG253" si="491">AG252</f>
        <v/>
      </c>
      <c r="AH253" s="84" t="str">
        <f t="shared" si="398"/>
        <v/>
      </c>
      <c r="AI253" s="84" t="str">
        <f t="shared" si="399"/>
        <v/>
      </c>
      <c r="AJ253" s="104" t="str">
        <f t="shared" si="400"/>
        <v/>
      </c>
      <c r="AK253" s="93">
        <f t="shared" si="449"/>
        <v>0</v>
      </c>
      <c r="AL253" s="93">
        <f>IFERROR(IF(C253="",0,IF(COUNTIF($C$14:C253,C253)&gt;1,1,0)),"")</f>
        <v>0</v>
      </c>
      <c r="AN253" s="93">
        <f t="shared" si="401"/>
        <v>0</v>
      </c>
      <c r="AO253" s="93" t="str">
        <f t="shared" si="415"/>
        <v>00000</v>
      </c>
      <c r="AP253" s="109" t="str">
        <f t="shared" si="450"/>
        <v>0秒0</v>
      </c>
      <c r="AQ253" s="110">
        <f t="shared" si="402"/>
        <v>0</v>
      </c>
      <c r="AR253" s="110" t="str">
        <f t="shared" si="403"/>
        <v>0</v>
      </c>
      <c r="AS253" s="110" t="str">
        <f t="shared" si="404"/>
        <v>0</v>
      </c>
      <c r="AT253" s="110" t="str">
        <f t="shared" si="405"/>
        <v>0m</v>
      </c>
      <c r="AU253" s="110" t="str">
        <f t="shared" si="406"/>
        <v>点</v>
      </c>
      <c r="AV253" s="93">
        <f t="shared" si="407"/>
        <v>0</v>
      </c>
      <c r="AW253" s="83" t="str">
        <f t="shared" si="408"/>
        <v/>
      </c>
      <c r="AX253" s="93">
        <f t="shared" si="409"/>
        <v>0</v>
      </c>
      <c r="AY253" s="93">
        <f t="shared" si="451"/>
        <v>0</v>
      </c>
      <c r="AZ253" s="93">
        <f t="shared" si="452"/>
        <v>0</v>
      </c>
      <c r="BA253" s="504"/>
      <c r="BB253" s="504"/>
      <c r="BC253" s="520"/>
      <c r="BD253" s="558"/>
      <c r="BE253" s="84" t="str">
        <f t="shared" si="410"/>
        <v/>
      </c>
      <c r="BF253" s="84" t="str">
        <f t="shared" si="411"/>
        <v/>
      </c>
      <c r="BG253" s="84" t="str">
        <f t="shared" si="412"/>
        <v/>
      </c>
      <c r="BH253" s="124" t="str">
        <f>IF(K253="","",COUNTIF($BG$14:BG253,BG253))</f>
        <v/>
      </c>
      <c r="BI253" s="1" t="str">
        <f t="shared" si="453"/>
        <v/>
      </c>
      <c r="BJ253" s="523"/>
      <c r="BK253" s="523"/>
      <c r="BL253" s="523"/>
      <c r="BM253" s="523"/>
      <c r="BN253" s="523"/>
      <c r="BO253" s="525"/>
      <c r="BP253" s="523"/>
      <c r="BQ253" s="523"/>
      <c r="BT253" s="525"/>
      <c r="BU253" s="523"/>
      <c r="BV253" s="523"/>
      <c r="BW253" s="523"/>
      <c r="BX253" s="523"/>
      <c r="BY253" s="523"/>
      <c r="BZ253" s="523"/>
      <c r="CA253" s="84" t="str">
        <f>IFERROR(IF(VLOOKUP(K253,種目数エラー用!D:E,2,FALSE)=(VLOOKUP(K254,種目数エラー用!D:E,2,FALSE)),1,""),"")</f>
        <v/>
      </c>
    </row>
    <row r="254" spans="1:79" s="1" customFormat="1" ht="18" customHeight="1" thickTop="1" thickBot="1">
      <c r="A254" s="538">
        <v>121</v>
      </c>
      <c r="B254" s="540" t="s">
        <v>1176</v>
      </c>
      <c r="C254" s="542"/>
      <c r="D254" s="544" t="str">
        <f>IF(C254&gt;0,VLOOKUP(C254,女子登録情報!$A$1:$H$2000,3,0),"")</f>
        <v/>
      </c>
      <c r="E254" s="544" t="str">
        <f>IF(C254&gt;0,VLOOKUP(C254,女子登録情報!$A$1:$H$2000,4,0),"")</f>
        <v/>
      </c>
      <c r="F254" s="469" t="str">
        <f>IF(C254&gt;0,VLOOKUP(C254,女子登録情報!$A$1:$H$1688,7,0),"")</f>
        <v/>
      </c>
      <c r="G254" s="335" t="str">
        <f>IF(C254&gt;0,VLOOKUP(C254,女子登録情報!$A$1:$H$2000,8,0),"")</f>
        <v/>
      </c>
      <c r="H254" s="526" t="e">
        <f>IF(G255&gt;0,VLOOKUP(G255,女子登録情報!$M$2:$N$49,2,0),"")</f>
        <v>#N/A</v>
      </c>
      <c r="I254" s="526" t="str">
        <f t="shared" ref="I254" si="492">IF(C254&gt;0,TEXT(C254,"100000000"),"000000000")</f>
        <v>000000000</v>
      </c>
      <c r="J254" s="324" t="s">
        <v>24</v>
      </c>
      <c r="K254" s="323"/>
      <c r="L254" s="284" t="str">
        <f>IF(K254&gt;0,VLOOKUP(K254,女子登録情報!$J$66:$K$86,2,0),"")</f>
        <v/>
      </c>
      <c r="M254" s="324" t="s">
        <v>27</v>
      </c>
      <c r="N254" s="275"/>
      <c r="O254" s="59" t="str">
        <f t="shared" si="447"/>
        <v/>
      </c>
      <c r="P254" s="316" t="str">
        <f t="shared" si="391"/>
        <v/>
      </c>
      <c r="Q254" s="209"/>
      <c r="R254" s="528"/>
      <c r="S254" s="529"/>
      <c r="T254" s="530"/>
      <c r="U254" s="531"/>
      <c r="V254" s="533"/>
      <c r="W254" s="339"/>
      <c r="X254" s="84">
        <f t="shared" si="392"/>
        <v>0</v>
      </c>
      <c r="Z254" s="97">
        <f t="shared" si="393"/>
        <v>0</v>
      </c>
      <c r="AA254" s="523" t="str">
        <f>IF(C254="","",C254)</f>
        <v/>
      </c>
      <c r="AB254" s="84" t="str">
        <f t="shared" si="394"/>
        <v/>
      </c>
      <c r="AC254" s="84" t="str">
        <f t="shared" si="395"/>
        <v/>
      </c>
      <c r="AD254" s="84" t="str">
        <f t="shared" si="396"/>
        <v/>
      </c>
      <c r="AE254" s="84" t="str">
        <f t="shared" si="397"/>
        <v/>
      </c>
      <c r="AF254" s="100">
        <f t="shared" si="448"/>
        <v>0</v>
      </c>
      <c r="AG254" s="100" t="str">
        <f>IF(D254="","",D254)</f>
        <v/>
      </c>
      <c r="AH254" s="84" t="str">
        <f t="shared" si="398"/>
        <v/>
      </c>
      <c r="AI254" s="84" t="str">
        <f t="shared" si="399"/>
        <v/>
      </c>
      <c r="AJ254" s="104" t="str">
        <f t="shared" si="400"/>
        <v/>
      </c>
      <c r="AK254" s="93">
        <f t="shared" si="449"/>
        <v>0</v>
      </c>
      <c r="AL254" s="93">
        <f>IFERROR(IF(C254="",0,IF(COUNTIF($C$14:C254,C254)&gt;1,1,0)),"")</f>
        <v>0</v>
      </c>
      <c r="AN254" s="93">
        <f t="shared" si="401"/>
        <v>0</v>
      </c>
      <c r="AO254" s="93" t="str">
        <f t="shared" si="415"/>
        <v>00000</v>
      </c>
      <c r="AP254" s="109" t="str">
        <f t="shared" si="450"/>
        <v>0秒0</v>
      </c>
      <c r="AQ254" s="110">
        <f t="shared" si="402"/>
        <v>0</v>
      </c>
      <c r="AR254" s="110" t="str">
        <f t="shared" si="403"/>
        <v>0</v>
      </c>
      <c r="AS254" s="110" t="str">
        <f t="shared" si="404"/>
        <v>0</v>
      </c>
      <c r="AT254" s="110" t="str">
        <f t="shared" si="405"/>
        <v>0m</v>
      </c>
      <c r="AU254" s="110" t="str">
        <f t="shared" si="406"/>
        <v>点</v>
      </c>
      <c r="AV254" s="93">
        <f t="shared" si="407"/>
        <v>0</v>
      </c>
      <c r="AW254" s="83" t="str">
        <f t="shared" si="408"/>
        <v/>
      </c>
      <c r="AX254" s="93">
        <f t="shared" si="409"/>
        <v>0</v>
      </c>
      <c r="AY254" s="93">
        <f t="shared" si="451"/>
        <v>0</v>
      </c>
      <c r="AZ254" s="93">
        <f t="shared" si="452"/>
        <v>0</v>
      </c>
      <c r="BA254" s="503">
        <f>IF(U254="",0,COUNTA($U$14:U255))</f>
        <v>0</v>
      </c>
      <c r="BB254" s="503">
        <f>IF(V254="",0,COUNTA($V$14:V255))</f>
        <v>0</v>
      </c>
      <c r="BC254" s="519" t="e">
        <f>IF(OR($L254="20200",$L255="20200",#REF!="20200"),COUNTIF($L$14:L255,"20200"),0)</f>
        <v>#REF!</v>
      </c>
      <c r="BD254" s="557" t="e">
        <f>IF($BC254=0,0,INDEX($N254:$N255,MATCH("20200",$L254:$L255,0),1))</f>
        <v>#REF!</v>
      </c>
      <c r="BE254" s="84" t="str">
        <f t="shared" si="410"/>
        <v/>
      </c>
      <c r="BF254" s="84" t="str">
        <f t="shared" si="411"/>
        <v/>
      </c>
      <c r="BG254" s="84" t="str">
        <f t="shared" si="412"/>
        <v/>
      </c>
      <c r="BH254" s="124" t="str">
        <f>IF(K254="","",COUNTIF($BG$14:BG254,BG254))</f>
        <v/>
      </c>
      <c r="BI254" s="1" t="str">
        <f t="shared" si="453"/>
        <v/>
      </c>
      <c r="BJ254" s="523" t="str">
        <f>IF(D254="","",COUNTIF($AG$14:AG254,AG254))</f>
        <v/>
      </c>
      <c r="BK254" s="523">
        <f t="shared" ref="BK254" si="493">IF(BJ254=1,BJ254,0)</f>
        <v>0</v>
      </c>
      <c r="BL254" s="523" t="str">
        <f>IF(D254="","",$BP254)</f>
        <v/>
      </c>
      <c r="BM254" s="523" t="str">
        <f>IF(E254="","",$BP254)</f>
        <v/>
      </c>
      <c r="BN254" s="523" t="str">
        <f>IF(G254="","",$BP254)</f>
        <v/>
      </c>
      <c r="BO254" s="524" t="str">
        <f>IFERROR(IF(H254="","",BP254),"")</f>
        <v/>
      </c>
      <c r="BP254" s="523">
        <v>121</v>
      </c>
      <c r="BQ254" s="523">
        <f>IF(C254&gt;0,"",IF(COUNTIF(BL254:BO255,BP254)=4,"",1))</f>
        <v>1</v>
      </c>
      <c r="BT254" s="524" t="str">
        <f>IF(AG254="","",IF(AND(COUNTA(K254:K255)=0,COUNTA(U254:V255)=0),1,""))</f>
        <v/>
      </c>
      <c r="BU254" s="523">
        <f>IF(AND($AG254="",COUNTA(U254)&gt;0),1,0)</f>
        <v>0</v>
      </c>
      <c r="BV254" s="523">
        <f>IF(AND($AG254="",COUNTA(V254)&gt;0),1,0)</f>
        <v>0</v>
      </c>
      <c r="BW254" s="523" t="str">
        <f>D254&amp;"-"&amp;U254</f>
        <v>-</v>
      </c>
      <c r="BX254" s="523" t="str">
        <f>IF(U254="","",COUNTIF($BW$14:BW254,BW254))</f>
        <v/>
      </c>
      <c r="BY254" s="523" t="str">
        <f>D254&amp;"-"&amp;V254</f>
        <v>-</v>
      </c>
      <c r="BZ254" s="523" t="str">
        <f>IF(V254="","",COUNTIF($BY$14:BY254,BY254))</f>
        <v/>
      </c>
      <c r="CA254" s="84" t="str">
        <f>IFERROR(IF(VLOOKUP(K254,種目数エラー用!D:E,2,FALSE)=(VLOOKUP(K255,種目数エラー用!D:E,2,FALSE)),1,""),"")</f>
        <v/>
      </c>
    </row>
    <row r="255" spans="1:79" s="1" customFormat="1" ht="18" customHeight="1" thickBot="1">
      <c r="A255" s="547"/>
      <c r="B255" s="548"/>
      <c r="C255" s="549"/>
      <c r="D255" s="550"/>
      <c r="E255" s="550"/>
      <c r="F255" s="470"/>
      <c r="G255" s="336" t="str">
        <f>IF(C254&gt;0,VLOOKUP(C254,女子登録情報!$A$1:$H$2000,5,0),"")</f>
        <v/>
      </c>
      <c r="H255" s="527"/>
      <c r="I255" s="546"/>
      <c r="J255" s="336" t="s">
        <v>28</v>
      </c>
      <c r="K255" s="337"/>
      <c r="L255" s="284" t="str">
        <f>IF(K255&gt;0,VLOOKUP(K255,女子登録情報!$J$66:$K$86,2,0),"")</f>
        <v/>
      </c>
      <c r="M255" s="336" t="s">
        <v>29</v>
      </c>
      <c r="N255" s="285"/>
      <c r="O255" s="59" t="str">
        <f t="shared" si="447"/>
        <v/>
      </c>
      <c r="P255" s="317" t="str">
        <f t="shared" si="391"/>
        <v/>
      </c>
      <c r="Q255" s="209"/>
      <c r="R255" s="535"/>
      <c r="S255" s="536"/>
      <c r="T255" s="537"/>
      <c r="U255" s="532"/>
      <c r="V255" s="534"/>
      <c r="W255" s="339"/>
      <c r="X255" s="84">
        <f t="shared" si="392"/>
        <v>0</v>
      </c>
      <c r="Z255" s="97">
        <f t="shared" si="393"/>
        <v>0</v>
      </c>
      <c r="AA255" s="523"/>
      <c r="AB255" s="84" t="str">
        <f t="shared" si="394"/>
        <v/>
      </c>
      <c r="AC255" s="84" t="str">
        <f t="shared" si="395"/>
        <v/>
      </c>
      <c r="AD255" s="84" t="str">
        <f t="shared" si="396"/>
        <v/>
      </c>
      <c r="AE255" s="84" t="str">
        <f t="shared" si="397"/>
        <v/>
      </c>
      <c r="AF255" s="100">
        <f t="shared" si="448"/>
        <v>0</v>
      </c>
      <c r="AG255" s="100" t="str">
        <f t="shared" ref="AG255" si="494">AG254</f>
        <v/>
      </c>
      <c r="AH255" s="84" t="str">
        <f t="shared" si="398"/>
        <v/>
      </c>
      <c r="AI255" s="84" t="str">
        <f t="shared" si="399"/>
        <v/>
      </c>
      <c r="AJ255" s="104" t="str">
        <f t="shared" si="400"/>
        <v/>
      </c>
      <c r="AK255" s="93">
        <f t="shared" si="449"/>
        <v>0</v>
      </c>
      <c r="AL255" s="93">
        <f>IFERROR(IF(C255="",0,IF(COUNTIF($C$14:C255,C255)&gt;1,1,0)),"")</f>
        <v>0</v>
      </c>
      <c r="AN255" s="93">
        <f t="shared" si="401"/>
        <v>0</v>
      </c>
      <c r="AO255" s="93" t="str">
        <f t="shared" si="415"/>
        <v>00000</v>
      </c>
      <c r="AP255" s="109" t="str">
        <f t="shared" si="450"/>
        <v>0秒0</v>
      </c>
      <c r="AQ255" s="110">
        <f t="shared" si="402"/>
        <v>0</v>
      </c>
      <c r="AR255" s="110" t="str">
        <f t="shared" si="403"/>
        <v>0</v>
      </c>
      <c r="AS255" s="110" t="str">
        <f t="shared" si="404"/>
        <v>0</v>
      </c>
      <c r="AT255" s="110" t="str">
        <f t="shared" si="405"/>
        <v>0m</v>
      </c>
      <c r="AU255" s="110" t="str">
        <f t="shared" si="406"/>
        <v>点</v>
      </c>
      <c r="AV255" s="93">
        <f t="shared" si="407"/>
        <v>0</v>
      </c>
      <c r="AW255" s="83" t="str">
        <f t="shared" si="408"/>
        <v/>
      </c>
      <c r="AX255" s="93">
        <f t="shared" si="409"/>
        <v>0</v>
      </c>
      <c r="AY255" s="93">
        <f t="shared" si="451"/>
        <v>0</v>
      </c>
      <c r="AZ255" s="93">
        <f t="shared" si="452"/>
        <v>0</v>
      </c>
      <c r="BA255" s="504"/>
      <c r="BB255" s="504"/>
      <c r="BC255" s="520"/>
      <c r="BD255" s="558"/>
      <c r="BE255" s="84" t="str">
        <f t="shared" si="410"/>
        <v/>
      </c>
      <c r="BF255" s="84" t="str">
        <f t="shared" si="411"/>
        <v/>
      </c>
      <c r="BG255" s="84" t="str">
        <f t="shared" si="412"/>
        <v/>
      </c>
      <c r="BH255" s="124" t="str">
        <f>IF(K255="","",COUNTIF($BG$14:BG255,BG255))</f>
        <v/>
      </c>
      <c r="BI255" s="1" t="str">
        <f t="shared" si="453"/>
        <v/>
      </c>
      <c r="BJ255" s="523"/>
      <c r="BK255" s="523"/>
      <c r="BL255" s="523"/>
      <c r="BM255" s="523"/>
      <c r="BN255" s="523"/>
      <c r="BO255" s="525"/>
      <c r="BP255" s="523"/>
      <c r="BQ255" s="523"/>
      <c r="BT255" s="525"/>
      <c r="BU255" s="523"/>
      <c r="BV255" s="523"/>
      <c r="BW255" s="523"/>
      <c r="BX255" s="523"/>
      <c r="BY255" s="523"/>
      <c r="BZ255" s="523"/>
      <c r="CA255" s="84" t="str">
        <f>IFERROR(IF(VLOOKUP(K255,種目数エラー用!D:E,2,FALSE)=(VLOOKUP(K256,種目数エラー用!D:E,2,FALSE)),1,""),"")</f>
        <v/>
      </c>
    </row>
    <row r="256" spans="1:79" s="1" customFormat="1" ht="18" customHeight="1" thickTop="1" thickBot="1">
      <c r="A256" s="538">
        <v>122</v>
      </c>
      <c r="B256" s="540" t="s">
        <v>1176</v>
      </c>
      <c r="C256" s="542"/>
      <c r="D256" s="544" t="str">
        <f>IF(C256&gt;0,VLOOKUP(C256,女子登録情報!$A$1:$H$2000,3,0),"")</f>
        <v/>
      </c>
      <c r="E256" s="544" t="str">
        <f>IF(C256&gt;0,VLOOKUP(C256,女子登録情報!$A$1:$H$2000,4,0),"")</f>
        <v/>
      </c>
      <c r="F256" s="469" t="str">
        <f>IF(C256&gt;0,VLOOKUP(C256,女子登録情報!$A$1:$H$1688,7,0),"")</f>
        <v/>
      </c>
      <c r="G256" s="335" t="str">
        <f>IF(C256&gt;0,VLOOKUP(C256,女子登録情報!$A$1:$H$2000,8,0),"")</f>
        <v/>
      </c>
      <c r="H256" s="526" t="e">
        <f>IF(G257&gt;0,VLOOKUP(G257,女子登録情報!$M$2:$N$49,2,0),"")</f>
        <v>#N/A</v>
      </c>
      <c r="I256" s="544" t="str">
        <f t="shared" ref="I256" si="495">IF(C256&gt;0,TEXT(C256,"100000000"),"000000000")</f>
        <v>000000000</v>
      </c>
      <c r="J256" s="324" t="s">
        <v>24</v>
      </c>
      <c r="K256" s="323"/>
      <c r="L256" s="284" t="str">
        <f>IF(K256&gt;0,VLOOKUP(K256,女子登録情報!$J$66:$K$86,2,0),"")</f>
        <v/>
      </c>
      <c r="M256" s="324" t="s">
        <v>27</v>
      </c>
      <c r="N256" s="275"/>
      <c r="O256" s="59" t="str">
        <f t="shared" si="447"/>
        <v/>
      </c>
      <c r="P256" s="316" t="str">
        <f t="shared" si="391"/>
        <v/>
      </c>
      <c r="Q256" s="209"/>
      <c r="R256" s="528"/>
      <c r="S256" s="529"/>
      <c r="T256" s="530"/>
      <c r="U256" s="531"/>
      <c r="V256" s="533"/>
      <c r="W256" s="339"/>
      <c r="X256" s="84">
        <f t="shared" si="392"/>
        <v>0</v>
      </c>
      <c r="Z256" s="97">
        <f t="shared" si="393"/>
        <v>0</v>
      </c>
      <c r="AA256" s="523" t="str">
        <f>IF(C256="","",C256)</f>
        <v/>
      </c>
      <c r="AB256" s="84" t="str">
        <f t="shared" si="394"/>
        <v/>
      </c>
      <c r="AC256" s="84" t="str">
        <f t="shared" si="395"/>
        <v/>
      </c>
      <c r="AD256" s="84" t="str">
        <f t="shared" si="396"/>
        <v/>
      </c>
      <c r="AE256" s="84" t="str">
        <f t="shared" si="397"/>
        <v/>
      </c>
      <c r="AF256" s="100">
        <f t="shared" si="448"/>
        <v>0</v>
      </c>
      <c r="AG256" s="100" t="str">
        <f>IF(D256="","",D256)</f>
        <v/>
      </c>
      <c r="AH256" s="84" t="str">
        <f t="shared" si="398"/>
        <v/>
      </c>
      <c r="AI256" s="84" t="str">
        <f t="shared" si="399"/>
        <v/>
      </c>
      <c r="AJ256" s="104" t="str">
        <f t="shared" si="400"/>
        <v/>
      </c>
      <c r="AK256" s="93">
        <f t="shared" si="449"/>
        <v>0</v>
      </c>
      <c r="AL256" s="93">
        <f>IFERROR(IF(C256="",0,IF(COUNTIF($C$14:C256,C256)&gt;1,1,0)),"")</f>
        <v>0</v>
      </c>
      <c r="AN256" s="93">
        <f t="shared" si="401"/>
        <v>0</v>
      </c>
      <c r="AO256" s="93" t="str">
        <f t="shared" si="415"/>
        <v>00000</v>
      </c>
      <c r="AP256" s="109" t="str">
        <f t="shared" si="450"/>
        <v>0秒0</v>
      </c>
      <c r="AQ256" s="110">
        <f t="shared" si="402"/>
        <v>0</v>
      </c>
      <c r="AR256" s="110" t="str">
        <f t="shared" si="403"/>
        <v>0</v>
      </c>
      <c r="AS256" s="110" t="str">
        <f t="shared" si="404"/>
        <v>0</v>
      </c>
      <c r="AT256" s="110" t="str">
        <f t="shared" si="405"/>
        <v>0m</v>
      </c>
      <c r="AU256" s="110" t="str">
        <f t="shared" si="406"/>
        <v>点</v>
      </c>
      <c r="AV256" s="93">
        <f t="shared" si="407"/>
        <v>0</v>
      </c>
      <c r="AW256" s="83" t="str">
        <f t="shared" si="408"/>
        <v/>
      </c>
      <c r="AX256" s="93">
        <f t="shared" si="409"/>
        <v>0</v>
      </c>
      <c r="AY256" s="93">
        <f t="shared" si="451"/>
        <v>0</v>
      </c>
      <c r="AZ256" s="93">
        <f t="shared" si="452"/>
        <v>0</v>
      </c>
      <c r="BA256" s="503">
        <f>IF(U256="",0,COUNTA($U$14:U257))</f>
        <v>0</v>
      </c>
      <c r="BB256" s="503">
        <f>IF(V256="",0,COUNTA($V$14:V257))</f>
        <v>0</v>
      </c>
      <c r="BC256" s="519" t="e">
        <f>IF(OR($L256="20200",$L257="20200",#REF!="20200"),COUNTIF($L$14:L257,"20200"),0)</f>
        <v>#REF!</v>
      </c>
      <c r="BD256" s="557" t="e">
        <f>IF($BC256=0,0,INDEX($N256:$N257,MATCH("20200",$L256:$L257,0),1))</f>
        <v>#REF!</v>
      </c>
      <c r="BE256" s="84" t="str">
        <f t="shared" si="410"/>
        <v/>
      </c>
      <c r="BF256" s="84" t="str">
        <f t="shared" si="411"/>
        <v/>
      </c>
      <c r="BG256" s="84" t="str">
        <f t="shared" si="412"/>
        <v/>
      </c>
      <c r="BH256" s="124" t="str">
        <f>IF(K256="","",COUNTIF($BG$14:BG256,BG256))</f>
        <v/>
      </c>
      <c r="BI256" s="1" t="str">
        <f t="shared" si="453"/>
        <v/>
      </c>
      <c r="BJ256" s="523" t="str">
        <f>IF(D256="","",COUNTIF($AG$14:AG256,AG256))</f>
        <v/>
      </c>
      <c r="BK256" s="523">
        <f t="shared" ref="BK256" si="496">IF(BJ256=1,BJ256,0)</f>
        <v>0</v>
      </c>
      <c r="BL256" s="523" t="str">
        <f>IF(D256="","",$BP256)</f>
        <v/>
      </c>
      <c r="BM256" s="523" t="str">
        <f>IF(E256="","",$BP256)</f>
        <v/>
      </c>
      <c r="BN256" s="523" t="str">
        <f>IF(G256="","",$BP256)</f>
        <v/>
      </c>
      <c r="BO256" s="524" t="str">
        <f>IFERROR(IF(H256="","",BP256),"")</f>
        <v/>
      </c>
      <c r="BP256" s="523">
        <v>122</v>
      </c>
      <c r="BQ256" s="523">
        <f>IF(C256&gt;0,"",IF(COUNTIF(BL256:BO257,BP256)=4,"",1))</f>
        <v>1</v>
      </c>
      <c r="BT256" s="524" t="str">
        <f>IF(AG256="","",IF(AND(COUNTA(K256:K257)=0,COUNTA(U256:V257)=0),1,""))</f>
        <v/>
      </c>
      <c r="BU256" s="523">
        <f>IF(AND($AG256="",COUNTA(U256)&gt;0),1,0)</f>
        <v>0</v>
      </c>
      <c r="BV256" s="523">
        <f>IF(AND($AG256="",COUNTA(V256)&gt;0),1,0)</f>
        <v>0</v>
      </c>
      <c r="BW256" s="523" t="str">
        <f>D256&amp;"-"&amp;U256</f>
        <v>-</v>
      </c>
      <c r="BX256" s="523" t="str">
        <f>IF(U256="","",COUNTIF($BW$14:BW256,BW256))</f>
        <v/>
      </c>
      <c r="BY256" s="523" t="str">
        <f>D256&amp;"-"&amp;V256</f>
        <v>-</v>
      </c>
      <c r="BZ256" s="523" t="str">
        <f>IF(V256="","",COUNTIF($BY$14:BY256,BY256))</f>
        <v/>
      </c>
      <c r="CA256" s="84" t="str">
        <f>IFERROR(IF(VLOOKUP(K256,種目数エラー用!D:E,2,FALSE)=(VLOOKUP(K257,種目数エラー用!D:E,2,FALSE)),1,""),"")</f>
        <v/>
      </c>
    </row>
    <row r="257" spans="1:79" s="1" customFormat="1" ht="18" customHeight="1" thickBot="1">
      <c r="A257" s="547"/>
      <c r="B257" s="548"/>
      <c r="C257" s="549"/>
      <c r="D257" s="550"/>
      <c r="E257" s="550"/>
      <c r="F257" s="470"/>
      <c r="G257" s="336" t="str">
        <f>IF(C256&gt;0,VLOOKUP(C256,女子登録情報!$A$1:$H$2000,5,0),"")</f>
        <v/>
      </c>
      <c r="H257" s="527"/>
      <c r="I257" s="551"/>
      <c r="J257" s="336" t="s">
        <v>28</v>
      </c>
      <c r="K257" s="337"/>
      <c r="L257" s="284" t="str">
        <f>IF(K257&gt;0,VLOOKUP(K257,女子登録情報!$J$66:$K$86,2,0),"")</f>
        <v/>
      </c>
      <c r="M257" s="336" t="s">
        <v>29</v>
      </c>
      <c r="N257" s="285"/>
      <c r="O257" s="59" t="str">
        <f t="shared" si="447"/>
        <v/>
      </c>
      <c r="P257" s="317" t="str">
        <f t="shared" si="391"/>
        <v/>
      </c>
      <c r="Q257" s="209"/>
      <c r="R257" s="535"/>
      <c r="S257" s="536"/>
      <c r="T257" s="537"/>
      <c r="U257" s="532"/>
      <c r="V257" s="534"/>
      <c r="W257" s="339"/>
      <c r="X257" s="84">
        <f t="shared" si="392"/>
        <v>0</v>
      </c>
      <c r="Z257" s="97">
        <f t="shared" si="393"/>
        <v>0</v>
      </c>
      <c r="AA257" s="523"/>
      <c r="AB257" s="84" t="str">
        <f t="shared" si="394"/>
        <v/>
      </c>
      <c r="AC257" s="84" t="str">
        <f t="shared" si="395"/>
        <v/>
      </c>
      <c r="AD257" s="84" t="str">
        <f t="shared" si="396"/>
        <v/>
      </c>
      <c r="AE257" s="84" t="str">
        <f t="shared" si="397"/>
        <v/>
      </c>
      <c r="AF257" s="100">
        <f t="shared" si="448"/>
        <v>0</v>
      </c>
      <c r="AG257" s="100" t="str">
        <f t="shared" ref="AG257" si="497">AG256</f>
        <v/>
      </c>
      <c r="AH257" s="84" t="str">
        <f t="shared" si="398"/>
        <v/>
      </c>
      <c r="AI257" s="84" t="str">
        <f t="shared" si="399"/>
        <v/>
      </c>
      <c r="AJ257" s="104" t="str">
        <f t="shared" si="400"/>
        <v/>
      </c>
      <c r="AK257" s="93">
        <f t="shared" si="449"/>
        <v>0</v>
      </c>
      <c r="AL257" s="93">
        <f>IFERROR(IF(C257="",0,IF(COUNTIF($C$14:C257,C257)&gt;1,1,0)),"")</f>
        <v>0</v>
      </c>
      <c r="AN257" s="93">
        <f t="shared" si="401"/>
        <v>0</v>
      </c>
      <c r="AO257" s="93" t="str">
        <f t="shared" si="415"/>
        <v>00000</v>
      </c>
      <c r="AP257" s="109" t="str">
        <f t="shared" si="450"/>
        <v>0秒0</v>
      </c>
      <c r="AQ257" s="110">
        <f t="shared" si="402"/>
        <v>0</v>
      </c>
      <c r="AR257" s="110" t="str">
        <f t="shared" si="403"/>
        <v>0</v>
      </c>
      <c r="AS257" s="110" t="str">
        <f t="shared" si="404"/>
        <v>0</v>
      </c>
      <c r="AT257" s="110" t="str">
        <f t="shared" si="405"/>
        <v>0m</v>
      </c>
      <c r="AU257" s="110" t="str">
        <f t="shared" si="406"/>
        <v>点</v>
      </c>
      <c r="AV257" s="93">
        <f t="shared" si="407"/>
        <v>0</v>
      </c>
      <c r="AW257" s="83" t="str">
        <f t="shared" si="408"/>
        <v/>
      </c>
      <c r="AX257" s="93">
        <f t="shared" si="409"/>
        <v>0</v>
      </c>
      <c r="AY257" s="93">
        <f t="shared" si="451"/>
        <v>0</v>
      </c>
      <c r="AZ257" s="93">
        <f t="shared" si="452"/>
        <v>0</v>
      </c>
      <c r="BA257" s="504"/>
      <c r="BB257" s="504"/>
      <c r="BC257" s="520"/>
      <c r="BD257" s="558"/>
      <c r="BE257" s="84" t="str">
        <f t="shared" si="410"/>
        <v/>
      </c>
      <c r="BF257" s="84" t="str">
        <f t="shared" si="411"/>
        <v/>
      </c>
      <c r="BG257" s="84" t="str">
        <f t="shared" si="412"/>
        <v/>
      </c>
      <c r="BH257" s="124" t="str">
        <f>IF(K257="","",COUNTIF($BG$14:BG257,BG257))</f>
        <v/>
      </c>
      <c r="BI257" s="1" t="str">
        <f t="shared" si="453"/>
        <v/>
      </c>
      <c r="BJ257" s="523"/>
      <c r="BK257" s="523"/>
      <c r="BL257" s="523"/>
      <c r="BM257" s="523"/>
      <c r="BN257" s="523"/>
      <c r="BO257" s="525"/>
      <c r="BP257" s="523"/>
      <c r="BQ257" s="523"/>
      <c r="BT257" s="525"/>
      <c r="BU257" s="523"/>
      <c r="BV257" s="523"/>
      <c r="BW257" s="523"/>
      <c r="BX257" s="523"/>
      <c r="BY257" s="523"/>
      <c r="BZ257" s="523"/>
      <c r="CA257" s="84" t="str">
        <f>IFERROR(IF(VLOOKUP(K257,種目数エラー用!D:E,2,FALSE)=(VLOOKUP(K258,種目数エラー用!D:E,2,FALSE)),1,""),"")</f>
        <v/>
      </c>
    </row>
    <row r="258" spans="1:79" s="1" customFormat="1" ht="18" customHeight="1" thickTop="1" thickBot="1">
      <c r="A258" s="538">
        <v>123</v>
      </c>
      <c r="B258" s="540" t="s">
        <v>1176</v>
      </c>
      <c r="C258" s="542"/>
      <c r="D258" s="544" t="str">
        <f>IF(C258&gt;0,VLOOKUP(C258,女子登録情報!$A$1:$H$2000,3,0),"")</f>
        <v/>
      </c>
      <c r="E258" s="544" t="str">
        <f>IF(C258&gt;0,VLOOKUP(C258,女子登録情報!$A$1:$H$2000,4,0),"")</f>
        <v/>
      </c>
      <c r="F258" s="469" t="str">
        <f>IF(C258&gt;0,VLOOKUP(C258,女子登録情報!$A$1:$H$1688,7,0),"")</f>
        <v/>
      </c>
      <c r="G258" s="335" t="str">
        <f>IF(C258&gt;0,VLOOKUP(C258,女子登録情報!$A$1:$H$2000,8,0),"")</f>
        <v/>
      </c>
      <c r="H258" s="526" t="e">
        <f>IF(G259&gt;0,VLOOKUP(G259,女子登録情報!$M$2:$N$49,2,0),"")</f>
        <v>#N/A</v>
      </c>
      <c r="I258" s="526" t="str">
        <f t="shared" ref="I258" si="498">IF(C258&gt;0,TEXT(C258,"100000000"),"000000000")</f>
        <v>000000000</v>
      </c>
      <c r="J258" s="324" t="s">
        <v>24</v>
      </c>
      <c r="K258" s="323"/>
      <c r="L258" s="284" t="str">
        <f>IF(K258&gt;0,VLOOKUP(K258,女子登録情報!$J$66:$K$86,2,0),"")</f>
        <v/>
      </c>
      <c r="M258" s="324" t="s">
        <v>27</v>
      </c>
      <c r="N258" s="275"/>
      <c r="O258" s="59" t="str">
        <f t="shared" si="447"/>
        <v/>
      </c>
      <c r="P258" s="316" t="str">
        <f t="shared" si="391"/>
        <v/>
      </c>
      <c r="Q258" s="209"/>
      <c r="R258" s="528"/>
      <c r="S258" s="529"/>
      <c r="T258" s="530"/>
      <c r="U258" s="531"/>
      <c r="V258" s="533"/>
      <c r="W258" s="339"/>
      <c r="X258" s="84">
        <f t="shared" si="392"/>
        <v>0</v>
      </c>
      <c r="Z258" s="97">
        <f t="shared" si="393"/>
        <v>0</v>
      </c>
      <c r="AA258" s="523" t="str">
        <f>IF(C258="","",C258)</f>
        <v/>
      </c>
      <c r="AB258" s="84" t="str">
        <f t="shared" si="394"/>
        <v/>
      </c>
      <c r="AC258" s="84" t="str">
        <f t="shared" si="395"/>
        <v/>
      </c>
      <c r="AD258" s="84" t="str">
        <f t="shared" si="396"/>
        <v/>
      </c>
      <c r="AE258" s="84" t="str">
        <f t="shared" si="397"/>
        <v/>
      </c>
      <c r="AF258" s="100">
        <f t="shared" si="448"/>
        <v>0</v>
      </c>
      <c r="AG258" s="100" t="str">
        <f>IF(D258="","",D258)</f>
        <v/>
      </c>
      <c r="AH258" s="84" t="str">
        <f t="shared" si="398"/>
        <v/>
      </c>
      <c r="AI258" s="84" t="str">
        <f t="shared" si="399"/>
        <v/>
      </c>
      <c r="AJ258" s="104" t="str">
        <f t="shared" si="400"/>
        <v/>
      </c>
      <c r="AK258" s="93">
        <f t="shared" si="449"/>
        <v>0</v>
      </c>
      <c r="AL258" s="93">
        <f>IFERROR(IF(C258="",0,IF(COUNTIF($C$14:C258,C258)&gt;1,1,0)),"")</f>
        <v>0</v>
      </c>
      <c r="AN258" s="93">
        <f t="shared" si="401"/>
        <v>0</v>
      </c>
      <c r="AO258" s="93" t="str">
        <f t="shared" si="415"/>
        <v>00000</v>
      </c>
      <c r="AP258" s="109" t="str">
        <f t="shared" si="450"/>
        <v>0秒0</v>
      </c>
      <c r="AQ258" s="110">
        <f t="shared" si="402"/>
        <v>0</v>
      </c>
      <c r="AR258" s="110" t="str">
        <f t="shared" si="403"/>
        <v>0</v>
      </c>
      <c r="AS258" s="110" t="str">
        <f t="shared" si="404"/>
        <v>0</v>
      </c>
      <c r="AT258" s="110" t="str">
        <f t="shared" si="405"/>
        <v>0m</v>
      </c>
      <c r="AU258" s="110" t="str">
        <f t="shared" si="406"/>
        <v>点</v>
      </c>
      <c r="AV258" s="93">
        <f t="shared" si="407"/>
        <v>0</v>
      </c>
      <c r="AW258" s="83" t="str">
        <f t="shared" si="408"/>
        <v/>
      </c>
      <c r="AX258" s="93">
        <f t="shared" si="409"/>
        <v>0</v>
      </c>
      <c r="AY258" s="93">
        <f t="shared" si="451"/>
        <v>0</v>
      </c>
      <c r="AZ258" s="93">
        <f t="shared" si="452"/>
        <v>0</v>
      </c>
      <c r="BA258" s="503">
        <f>IF(U258="",0,COUNTA($U$14:U259))</f>
        <v>0</v>
      </c>
      <c r="BB258" s="503">
        <f>IF(V258="",0,COUNTA($V$14:V259))</f>
        <v>0</v>
      </c>
      <c r="BC258" s="519" t="e">
        <f>IF(OR($L258="20200",$L259="20200",#REF!="20200"),COUNTIF($L$14:L259,"20200"),0)</f>
        <v>#REF!</v>
      </c>
      <c r="BD258" s="557" t="e">
        <f>IF($BC258=0,0,INDEX($N258:$N259,MATCH("20200",$L258:$L259,0),1))</f>
        <v>#REF!</v>
      </c>
      <c r="BE258" s="84" t="str">
        <f t="shared" si="410"/>
        <v/>
      </c>
      <c r="BF258" s="84" t="str">
        <f t="shared" si="411"/>
        <v/>
      </c>
      <c r="BG258" s="84" t="str">
        <f t="shared" si="412"/>
        <v/>
      </c>
      <c r="BH258" s="124" t="str">
        <f>IF(K258="","",COUNTIF($BG$14:BG258,BG258))</f>
        <v/>
      </c>
      <c r="BI258" s="1" t="str">
        <f t="shared" si="453"/>
        <v/>
      </c>
      <c r="BJ258" s="523" t="str">
        <f>IF(D258="","",COUNTIF($AG$14:AG258,AG258))</f>
        <v/>
      </c>
      <c r="BK258" s="523">
        <f t="shared" ref="BK258" si="499">IF(BJ258=1,BJ258,0)</f>
        <v>0</v>
      </c>
      <c r="BL258" s="523" t="str">
        <f>IF(D258="","",$BP258)</f>
        <v/>
      </c>
      <c r="BM258" s="523" t="str">
        <f>IF(E258="","",$BP258)</f>
        <v/>
      </c>
      <c r="BN258" s="523" t="str">
        <f>IF(G258="","",$BP258)</f>
        <v/>
      </c>
      <c r="BO258" s="524" t="str">
        <f>IFERROR(IF(H258="","",BP258),"")</f>
        <v/>
      </c>
      <c r="BP258" s="523">
        <v>123</v>
      </c>
      <c r="BQ258" s="523">
        <f>IF(C258&gt;0,"",IF(COUNTIF(BL258:BO259,BP258)=4,"",1))</f>
        <v>1</v>
      </c>
      <c r="BT258" s="524" t="str">
        <f>IF(AG258="","",IF(AND(COUNTA(K258:K259)=0,COUNTA(U258:V259)=0),1,""))</f>
        <v/>
      </c>
      <c r="BU258" s="523">
        <f>IF(AND($AG258="",COUNTA(U258)&gt;0),1,0)</f>
        <v>0</v>
      </c>
      <c r="BV258" s="523">
        <f>IF(AND($AG258="",COUNTA(V258)&gt;0),1,0)</f>
        <v>0</v>
      </c>
      <c r="BW258" s="523" t="str">
        <f>D258&amp;"-"&amp;U258</f>
        <v>-</v>
      </c>
      <c r="BX258" s="523" t="str">
        <f>IF(U258="","",COUNTIF($BW$14:BW258,BW258))</f>
        <v/>
      </c>
      <c r="BY258" s="523" t="str">
        <f>D258&amp;"-"&amp;V258</f>
        <v>-</v>
      </c>
      <c r="BZ258" s="523" t="str">
        <f>IF(V258="","",COUNTIF($BY$14:BY258,BY258))</f>
        <v/>
      </c>
      <c r="CA258" s="84" t="str">
        <f>IFERROR(IF(VLOOKUP(K258,種目数エラー用!D:E,2,FALSE)=(VLOOKUP(K259,種目数エラー用!D:E,2,FALSE)),1,""),"")</f>
        <v/>
      </c>
    </row>
    <row r="259" spans="1:79" s="1" customFormat="1" ht="18" customHeight="1" thickBot="1">
      <c r="A259" s="547"/>
      <c r="B259" s="548"/>
      <c r="C259" s="549"/>
      <c r="D259" s="550"/>
      <c r="E259" s="550"/>
      <c r="F259" s="470"/>
      <c r="G259" s="336" t="str">
        <f>IF(C258&gt;0,VLOOKUP(C258,女子登録情報!$A$1:$H$2000,5,0),"")</f>
        <v/>
      </c>
      <c r="H259" s="527"/>
      <c r="I259" s="546"/>
      <c r="J259" s="336" t="s">
        <v>28</v>
      </c>
      <c r="K259" s="337"/>
      <c r="L259" s="284" t="str">
        <f>IF(K259&gt;0,VLOOKUP(K259,女子登録情報!$J$66:$K$86,2,0),"")</f>
        <v/>
      </c>
      <c r="M259" s="336" t="s">
        <v>29</v>
      </c>
      <c r="N259" s="285"/>
      <c r="O259" s="59" t="str">
        <f t="shared" si="447"/>
        <v/>
      </c>
      <c r="P259" s="317" t="str">
        <f t="shared" si="391"/>
        <v/>
      </c>
      <c r="Q259" s="209"/>
      <c r="R259" s="535"/>
      <c r="S259" s="536"/>
      <c r="T259" s="537"/>
      <c r="U259" s="532"/>
      <c r="V259" s="534"/>
      <c r="W259" s="339"/>
      <c r="X259" s="84">
        <f t="shared" si="392"/>
        <v>0</v>
      </c>
      <c r="Z259" s="97">
        <f t="shared" si="393"/>
        <v>0</v>
      </c>
      <c r="AA259" s="523"/>
      <c r="AB259" s="84" t="str">
        <f t="shared" si="394"/>
        <v/>
      </c>
      <c r="AC259" s="84" t="str">
        <f t="shared" si="395"/>
        <v/>
      </c>
      <c r="AD259" s="84" t="str">
        <f t="shared" si="396"/>
        <v/>
      </c>
      <c r="AE259" s="84" t="str">
        <f t="shared" si="397"/>
        <v/>
      </c>
      <c r="AF259" s="100">
        <f t="shared" si="448"/>
        <v>0</v>
      </c>
      <c r="AG259" s="100" t="str">
        <f t="shared" ref="AG259" si="500">AG258</f>
        <v/>
      </c>
      <c r="AH259" s="84" t="str">
        <f t="shared" si="398"/>
        <v/>
      </c>
      <c r="AI259" s="84" t="str">
        <f t="shared" si="399"/>
        <v/>
      </c>
      <c r="AJ259" s="104" t="str">
        <f t="shared" si="400"/>
        <v/>
      </c>
      <c r="AK259" s="93">
        <f t="shared" si="449"/>
        <v>0</v>
      </c>
      <c r="AL259" s="93">
        <f>IFERROR(IF(C259="",0,IF(COUNTIF($C$14:C259,C259)&gt;1,1,0)),"")</f>
        <v>0</v>
      </c>
      <c r="AN259" s="93">
        <f t="shared" si="401"/>
        <v>0</v>
      </c>
      <c r="AO259" s="93" t="str">
        <f t="shared" si="415"/>
        <v>00000</v>
      </c>
      <c r="AP259" s="109" t="str">
        <f t="shared" si="450"/>
        <v>0秒0</v>
      </c>
      <c r="AQ259" s="110">
        <f t="shared" si="402"/>
        <v>0</v>
      </c>
      <c r="AR259" s="110" t="str">
        <f t="shared" si="403"/>
        <v>0</v>
      </c>
      <c r="AS259" s="110" t="str">
        <f t="shared" si="404"/>
        <v>0</v>
      </c>
      <c r="AT259" s="110" t="str">
        <f t="shared" si="405"/>
        <v>0m</v>
      </c>
      <c r="AU259" s="110" t="str">
        <f t="shared" si="406"/>
        <v>点</v>
      </c>
      <c r="AV259" s="93">
        <f t="shared" si="407"/>
        <v>0</v>
      </c>
      <c r="AW259" s="83" t="str">
        <f t="shared" si="408"/>
        <v/>
      </c>
      <c r="AX259" s="93">
        <f t="shared" si="409"/>
        <v>0</v>
      </c>
      <c r="AY259" s="93">
        <f t="shared" si="451"/>
        <v>0</v>
      </c>
      <c r="AZ259" s="93">
        <f t="shared" si="452"/>
        <v>0</v>
      </c>
      <c r="BA259" s="504"/>
      <c r="BB259" s="504"/>
      <c r="BC259" s="520"/>
      <c r="BD259" s="558"/>
      <c r="BE259" s="84" t="str">
        <f t="shared" si="410"/>
        <v/>
      </c>
      <c r="BF259" s="84" t="str">
        <f t="shared" si="411"/>
        <v/>
      </c>
      <c r="BG259" s="84" t="str">
        <f t="shared" si="412"/>
        <v/>
      </c>
      <c r="BH259" s="124" t="str">
        <f>IF(K259="","",COUNTIF($BG$14:BG259,BG259))</f>
        <v/>
      </c>
      <c r="BI259" s="1" t="str">
        <f t="shared" si="453"/>
        <v/>
      </c>
      <c r="BJ259" s="523"/>
      <c r="BK259" s="523"/>
      <c r="BL259" s="523"/>
      <c r="BM259" s="523"/>
      <c r="BN259" s="523"/>
      <c r="BO259" s="525"/>
      <c r="BP259" s="523"/>
      <c r="BQ259" s="523"/>
      <c r="BT259" s="525"/>
      <c r="BU259" s="523"/>
      <c r="BV259" s="523"/>
      <c r="BW259" s="523"/>
      <c r="BX259" s="523"/>
      <c r="BY259" s="523"/>
      <c r="BZ259" s="523"/>
      <c r="CA259" s="84" t="str">
        <f>IFERROR(IF(VLOOKUP(K259,種目数エラー用!D:E,2,FALSE)=(VLOOKUP(K260,種目数エラー用!D:E,2,FALSE)),1,""),"")</f>
        <v/>
      </c>
    </row>
    <row r="260" spans="1:79" s="1" customFormat="1" ht="18" customHeight="1" thickTop="1" thickBot="1">
      <c r="A260" s="538">
        <v>124</v>
      </c>
      <c r="B260" s="540" t="s">
        <v>1176</v>
      </c>
      <c r="C260" s="542"/>
      <c r="D260" s="544" t="str">
        <f>IF(C260&gt;0,VLOOKUP(C260,女子登録情報!$A$1:$H$2000,3,0),"")</f>
        <v/>
      </c>
      <c r="E260" s="544" t="str">
        <f>IF(C260&gt;0,VLOOKUP(C260,女子登録情報!$A$1:$H$2000,4,0),"")</f>
        <v/>
      </c>
      <c r="F260" s="469" t="str">
        <f>IF(C260&gt;0,VLOOKUP(C260,女子登録情報!$A$1:$H$1688,7,0),"")</f>
        <v/>
      </c>
      <c r="G260" s="335" t="str">
        <f>IF(C260&gt;0,VLOOKUP(C260,女子登録情報!$A$1:$H$2000,8,0),"")</f>
        <v/>
      </c>
      <c r="H260" s="526" t="e">
        <f>IF(G261&gt;0,VLOOKUP(G261,女子登録情報!$M$2:$N$49,2,0),"")</f>
        <v>#N/A</v>
      </c>
      <c r="I260" s="526" t="str">
        <f t="shared" ref="I260" si="501">IF(C260&gt;0,TEXT(C260,"100000000"),"000000000")</f>
        <v>000000000</v>
      </c>
      <c r="J260" s="324" t="s">
        <v>24</v>
      </c>
      <c r="K260" s="323"/>
      <c r="L260" s="284" t="str">
        <f>IF(K260&gt;0,VLOOKUP(K260,女子登録情報!$J$66:$K$86,2,0),"")</f>
        <v/>
      </c>
      <c r="M260" s="324" t="s">
        <v>27</v>
      </c>
      <c r="N260" s="275"/>
      <c r="O260" s="59" t="str">
        <f t="shared" si="447"/>
        <v/>
      </c>
      <c r="P260" s="316" t="str">
        <f t="shared" si="391"/>
        <v/>
      </c>
      <c r="Q260" s="209"/>
      <c r="R260" s="528"/>
      <c r="S260" s="529"/>
      <c r="T260" s="530"/>
      <c r="U260" s="531"/>
      <c r="V260" s="533"/>
      <c r="W260" s="339"/>
      <c r="X260" s="84">
        <f t="shared" si="392"/>
        <v>0</v>
      </c>
      <c r="Z260" s="97">
        <f t="shared" si="393"/>
        <v>0</v>
      </c>
      <c r="AA260" s="523" t="str">
        <f>IF(C260="","",C260)</f>
        <v/>
      </c>
      <c r="AB260" s="84" t="str">
        <f t="shared" si="394"/>
        <v/>
      </c>
      <c r="AC260" s="84" t="str">
        <f t="shared" si="395"/>
        <v/>
      </c>
      <c r="AD260" s="84" t="str">
        <f t="shared" si="396"/>
        <v/>
      </c>
      <c r="AE260" s="84" t="str">
        <f t="shared" si="397"/>
        <v/>
      </c>
      <c r="AF260" s="100">
        <f t="shared" si="448"/>
        <v>0</v>
      </c>
      <c r="AG260" s="100" t="str">
        <f>IF(D260="","",D260)</f>
        <v/>
      </c>
      <c r="AH260" s="84" t="str">
        <f t="shared" si="398"/>
        <v/>
      </c>
      <c r="AI260" s="84" t="str">
        <f t="shared" si="399"/>
        <v/>
      </c>
      <c r="AJ260" s="104" t="str">
        <f t="shared" si="400"/>
        <v/>
      </c>
      <c r="AK260" s="93">
        <f t="shared" si="449"/>
        <v>0</v>
      </c>
      <c r="AL260" s="93">
        <f>IFERROR(IF(C260="",0,IF(COUNTIF($C$14:C260,C260)&gt;1,1,0)),"")</f>
        <v>0</v>
      </c>
      <c r="AN260" s="93">
        <f t="shared" si="401"/>
        <v>0</v>
      </c>
      <c r="AO260" s="93" t="str">
        <f t="shared" si="415"/>
        <v>00000</v>
      </c>
      <c r="AP260" s="109" t="str">
        <f t="shared" si="450"/>
        <v>0秒0</v>
      </c>
      <c r="AQ260" s="110">
        <f t="shared" si="402"/>
        <v>0</v>
      </c>
      <c r="AR260" s="110" t="str">
        <f t="shared" si="403"/>
        <v>0</v>
      </c>
      <c r="AS260" s="110" t="str">
        <f t="shared" si="404"/>
        <v>0</v>
      </c>
      <c r="AT260" s="110" t="str">
        <f t="shared" si="405"/>
        <v>0m</v>
      </c>
      <c r="AU260" s="110" t="str">
        <f t="shared" si="406"/>
        <v>点</v>
      </c>
      <c r="AV260" s="93">
        <f t="shared" si="407"/>
        <v>0</v>
      </c>
      <c r="AW260" s="83" t="str">
        <f t="shared" si="408"/>
        <v/>
      </c>
      <c r="AX260" s="93">
        <f t="shared" si="409"/>
        <v>0</v>
      </c>
      <c r="AY260" s="93">
        <f t="shared" si="451"/>
        <v>0</v>
      </c>
      <c r="AZ260" s="93">
        <f t="shared" si="452"/>
        <v>0</v>
      </c>
      <c r="BA260" s="503">
        <f>IF(U260="",0,COUNTA($U$14:U261))</f>
        <v>0</v>
      </c>
      <c r="BB260" s="503">
        <f>IF(V260="",0,COUNTA($V$14:V261))</f>
        <v>0</v>
      </c>
      <c r="BC260" s="519" t="e">
        <f>IF(OR($L260="20200",$L261="20200",#REF!="20200"),COUNTIF($L$14:L261,"20200"),0)</f>
        <v>#REF!</v>
      </c>
      <c r="BD260" s="557" t="e">
        <f>IF($BC260=0,0,INDEX($N260:$N261,MATCH("20200",$L260:$L261,0),1))</f>
        <v>#REF!</v>
      </c>
      <c r="BE260" s="84" t="str">
        <f t="shared" si="410"/>
        <v/>
      </c>
      <c r="BF260" s="84" t="str">
        <f t="shared" si="411"/>
        <v/>
      </c>
      <c r="BG260" s="84" t="str">
        <f t="shared" si="412"/>
        <v/>
      </c>
      <c r="BH260" s="124" t="str">
        <f>IF(K260="","",COUNTIF($BG$14:BG260,BG260))</f>
        <v/>
      </c>
      <c r="BI260" s="1" t="str">
        <f t="shared" si="453"/>
        <v/>
      </c>
      <c r="BJ260" s="523" t="str">
        <f>IF(D260="","",COUNTIF($AG$14:AG260,AG260))</f>
        <v/>
      </c>
      <c r="BK260" s="523">
        <f t="shared" ref="BK260" si="502">IF(BJ260=1,BJ260,0)</f>
        <v>0</v>
      </c>
      <c r="BL260" s="523" t="str">
        <f>IF(D260="","",$BP260)</f>
        <v/>
      </c>
      <c r="BM260" s="523" t="str">
        <f>IF(E260="","",$BP260)</f>
        <v/>
      </c>
      <c r="BN260" s="523" t="str">
        <f>IF(G260="","",$BP260)</f>
        <v/>
      </c>
      <c r="BO260" s="524" t="str">
        <f>IFERROR(IF(H260="","",BP260),"")</f>
        <v/>
      </c>
      <c r="BP260" s="523">
        <v>124</v>
      </c>
      <c r="BQ260" s="523">
        <f>IF(C260&gt;0,"",IF(COUNTIF(BL260:BO261,BP260)=4,"",1))</f>
        <v>1</v>
      </c>
      <c r="BT260" s="524" t="str">
        <f>IF(AG260="","",IF(AND(COUNTA(K260:K261)=0,COUNTA(U260:V261)=0),1,""))</f>
        <v/>
      </c>
      <c r="BU260" s="523">
        <f>IF(AND($AG260="",COUNTA(U260)&gt;0),1,0)</f>
        <v>0</v>
      </c>
      <c r="BV260" s="523">
        <f>IF(AND($AG260="",COUNTA(V260)&gt;0),1,0)</f>
        <v>0</v>
      </c>
      <c r="BW260" s="523" t="str">
        <f>D260&amp;"-"&amp;U260</f>
        <v>-</v>
      </c>
      <c r="BX260" s="523" t="str">
        <f>IF(U260="","",COUNTIF($BW$14:BW260,BW260))</f>
        <v/>
      </c>
      <c r="BY260" s="523" t="str">
        <f>D260&amp;"-"&amp;V260</f>
        <v>-</v>
      </c>
      <c r="BZ260" s="523" t="str">
        <f>IF(V260="","",COUNTIF($BY$14:BY260,BY260))</f>
        <v/>
      </c>
      <c r="CA260" s="84" t="str">
        <f>IFERROR(IF(VLOOKUP(K260,種目数エラー用!D:E,2,FALSE)=(VLOOKUP(K261,種目数エラー用!D:E,2,FALSE)),1,""),"")</f>
        <v/>
      </c>
    </row>
    <row r="261" spans="1:79" s="1" customFormat="1" ht="18" customHeight="1" thickBot="1">
      <c r="A261" s="547"/>
      <c r="B261" s="548"/>
      <c r="C261" s="549"/>
      <c r="D261" s="550"/>
      <c r="E261" s="550"/>
      <c r="F261" s="470"/>
      <c r="G261" s="336" t="str">
        <f>IF(C260&gt;0,VLOOKUP(C260,女子登録情報!$A$1:$H$2000,5,0),"")</f>
        <v/>
      </c>
      <c r="H261" s="527"/>
      <c r="I261" s="546"/>
      <c r="J261" s="336" t="s">
        <v>28</v>
      </c>
      <c r="K261" s="337"/>
      <c r="L261" s="284" t="str">
        <f>IF(K261&gt;0,VLOOKUP(K261,女子登録情報!$J$66:$K$86,2,0),"")</f>
        <v/>
      </c>
      <c r="M261" s="336" t="s">
        <v>29</v>
      </c>
      <c r="N261" s="285"/>
      <c r="O261" s="59" t="str">
        <f t="shared" si="447"/>
        <v/>
      </c>
      <c r="P261" s="317" t="str">
        <f t="shared" si="391"/>
        <v/>
      </c>
      <c r="Q261" s="209"/>
      <c r="R261" s="535"/>
      <c r="S261" s="536"/>
      <c r="T261" s="537"/>
      <c r="U261" s="532"/>
      <c r="V261" s="534"/>
      <c r="W261" s="339"/>
      <c r="X261" s="84">
        <f t="shared" si="392"/>
        <v>0</v>
      </c>
      <c r="Z261" s="97">
        <f t="shared" si="393"/>
        <v>0</v>
      </c>
      <c r="AA261" s="523"/>
      <c r="AB261" s="84" t="str">
        <f t="shared" si="394"/>
        <v/>
      </c>
      <c r="AC261" s="84" t="str">
        <f t="shared" si="395"/>
        <v/>
      </c>
      <c r="AD261" s="84" t="str">
        <f t="shared" si="396"/>
        <v/>
      </c>
      <c r="AE261" s="84" t="str">
        <f t="shared" si="397"/>
        <v/>
      </c>
      <c r="AF261" s="100">
        <f t="shared" si="448"/>
        <v>0</v>
      </c>
      <c r="AG261" s="100" t="str">
        <f t="shared" ref="AG261" si="503">AG260</f>
        <v/>
      </c>
      <c r="AH261" s="84" t="str">
        <f t="shared" si="398"/>
        <v/>
      </c>
      <c r="AI261" s="84" t="str">
        <f t="shared" si="399"/>
        <v/>
      </c>
      <c r="AJ261" s="104" t="str">
        <f t="shared" si="400"/>
        <v/>
      </c>
      <c r="AK261" s="93">
        <f t="shared" si="449"/>
        <v>0</v>
      </c>
      <c r="AL261" s="93">
        <f>IFERROR(IF(C261="",0,IF(COUNTIF($C$14:C261,C261)&gt;1,1,0)),"")</f>
        <v>0</v>
      </c>
      <c r="AN261" s="93">
        <f t="shared" si="401"/>
        <v>0</v>
      </c>
      <c r="AO261" s="93" t="str">
        <f t="shared" si="415"/>
        <v>00000</v>
      </c>
      <c r="AP261" s="109" t="str">
        <f t="shared" si="450"/>
        <v>0秒0</v>
      </c>
      <c r="AQ261" s="110">
        <f t="shared" si="402"/>
        <v>0</v>
      </c>
      <c r="AR261" s="110" t="str">
        <f t="shared" si="403"/>
        <v>0</v>
      </c>
      <c r="AS261" s="110" t="str">
        <f t="shared" si="404"/>
        <v>0</v>
      </c>
      <c r="AT261" s="110" t="str">
        <f t="shared" si="405"/>
        <v>0m</v>
      </c>
      <c r="AU261" s="110" t="str">
        <f t="shared" si="406"/>
        <v>点</v>
      </c>
      <c r="AV261" s="93">
        <f t="shared" si="407"/>
        <v>0</v>
      </c>
      <c r="AW261" s="83" t="str">
        <f t="shared" si="408"/>
        <v/>
      </c>
      <c r="AX261" s="93">
        <f t="shared" si="409"/>
        <v>0</v>
      </c>
      <c r="AY261" s="93">
        <f t="shared" si="451"/>
        <v>0</v>
      </c>
      <c r="AZ261" s="93">
        <f t="shared" si="452"/>
        <v>0</v>
      </c>
      <c r="BA261" s="504"/>
      <c r="BB261" s="504"/>
      <c r="BC261" s="520"/>
      <c r="BD261" s="558"/>
      <c r="BE261" s="84" t="str">
        <f t="shared" si="410"/>
        <v/>
      </c>
      <c r="BF261" s="84" t="str">
        <f t="shared" si="411"/>
        <v/>
      </c>
      <c r="BG261" s="84" t="str">
        <f t="shared" si="412"/>
        <v/>
      </c>
      <c r="BH261" s="124" t="str">
        <f>IF(K261="","",COUNTIF($BG$14:BG261,BG261))</f>
        <v/>
      </c>
      <c r="BI261" s="1" t="str">
        <f t="shared" si="453"/>
        <v/>
      </c>
      <c r="BJ261" s="523"/>
      <c r="BK261" s="523"/>
      <c r="BL261" s="523"/>
      <c r="BM261" s="523"/>
      <c r="BN261" s="523"/>
      <c r="BO261" s="525"/>
      <c r="BP261" s="523"/>
      <c r="BQ261" s="523"/>
      <c r="BT261" s="525"/>
      <c r="BU261" s="523"/>
      <c r="BV261" s="523"/>
      <c r="BW261" s="523"/>
      <c r="BX261" s="523"/>
      <c r="BY261" s="523"/>
      <c r="BZ261" s="523"/>
      <c r="CA261" s="84" t="str">
        <f>IFERROR(IF(VLOOKUP(K261,種目数エラー用!D:E,2,FALSE)=(VLOOKUP(K262,種目数エラー用!D:E,2,FALSE)),1,""),"")</f>
        <v/>
      </c>
    </row>
    <row r="262" spans="1:79" s="1" customFormat="1" ht="18" customHeight="1" thickTop="1" thickBot="1">
      <c r="A262" s="538">
        <v>125</v>
      </c>
      <c r="B262" s="540" t="s">
        <v>1176</v>
      </c>
      <c r="C262" s="542"/>
      <c r="D262" s="544" t="str">
        <f>IF(C262&gt;0,VLOOKUP(C262,女子登録情報!$A$1:$H$2000,3,0),"")</f>
        <v/>
      </c>
      <c r="E262" s="544" t="str">
        <f>IF(C262&gt;0,VLOOKUP(C262,女子登録情報!$A$1:$H$2000,4,0),"")</f>
        <v/>
      </c>
      <c r="F262" s="469" t="str">
        <f>IF(C262&gt;0,VLOOKUP(C262,女子登録情報!$A$1:$H$1688,7,0),"")</f>
        <v/>
      </c>
      <c r="G262" s="335" t="str">
        <f>IF(C262&gt;0,VLOOKUP(C262,女子登録情報!$A$1:$H$2000,8,0),"")</f>
        <v/>
      </c>
      <c r="H262" s="526" t="e">
        <f>IF(G263&gt;0,VLOOKUP(G263,女子登録情報!$M$2:$N$49,2,0),"")</f>
        <v>#N/A</v>
      </c>
      <c r="I262" s="526" t="str">
        <f t="shared" ref="I262" si="504">IF(C262&gt;0,TEXT(C262,"100000000"),"000000000")</f>
        <v>000000000</v>
      </c>
      <c r="J262" s="324" t="s">
        <v>24</v>
      </c>
      <c r="K262" s="323"/>
      <c r="L262" s="284" t="str">
        <f>IF(K262&gt;0,VLOOKUP(K262,女子登録情報!$J$66:$K$86,2,0),"")</f>
        <v/>
      </c>
      <c r="M262" s="324" t="s">
        <v>27</v>
      </c>
      <c r="N262" s="275"/>
      <c r="O262" s="59" t="str">
        <f t="shared" si="447"/>
        <v/>
      </c>
      <c r="P262" s="316" t="str">
        <f t="shared" si="391"/>
        <v/>
      </c>
      <c r="Q262" s="209"/>
      <c r="R262" s="528"/>
      <c r="S262" s="529"/>
      <c r="T262" s="530"/>
      <c r="U262" s="531"/>
      <c r="V262" s="533"/>
      <c r="W262" s="339"/>
      <c r="X262" s="84">
        <f t="shared" si="392"/>
        <v>0</v>
      </c>
      <c r="Z262" s="97">
        <f t="shared" si="393"/>
        <v>0</v>
      </c>
      <c r="AA262" s="523" t="str">
        <f>IF(C262="","",C262)</f>
        <v/>
      </c>
      <c r="AB262" s="84" t="str">
        <f t="shared" si="394"/>
        <v/>
      </c>
      <c r="AC262" s="84" t="str">
        <f t="shared" si="395"/>
        <v/>
      </c>
      <c r="AD262" s="84" t="str">
        <f t="shared" si="396"/>
        <v/>
      </c>
      <c r="AE262" s="84" t="str">
        <f t="shared" si="397"/>
        <v/>
      </c>
      <c r="AF262" s="100">
        <f t="shared" si="448"/>
        <v>0</v>
      </c>
      <c r="AG262" s="100" t="str">
        <f>IF(D262="","",D262)</f>
        <v/>
      </c>
      <c r="AH262" s="84" t="str">
        <f t="shared" si="398"/>
        <v/>
      </c>
      <c r="AI262" s="84" t="str">
        <f t="shared" si="399"/>
        <v/>
      </c>
      <c r="AJ262" s="104" t="str">
        <f t="shared" si="400"/>
        <v/>
      </c>
      <c r="AK262" s="93">
        <f t="shared" si="449"/>
        <v>0</v>
      </c>
      <c r="AL262" s="93">
        <f>IFERROR(IF(C262="",0,IF(COUNTIF($C$14:C262,C262)&gt;1,1,0)),"")</f>
        <v>0</v>
      </c>
      <c r="AN262" s="93">
        <f t="shared" si="401"/>
        <v>0</v>
      </c>
      <c r="AO262" s="93" t="str">
        <f t="shared" si="415"/>
        <v>00000</v>
      </c>
      <c r="AP262" s="109" t="str">
        <f t="shared" si="450"/>
        <v>0秒0</v>
      </c>
      <c r="AQ262" s="110">
        <f t="shared" si="402"/>
        <v>0</v>
      </c>
      <c r="AR262" s="110" t="str">
        <f t="shared" si="403"/>
        <v>0</v>
      </c>
      <c r="AS262" s="110" t="str">
        <f t="shared" si="404"/>
        <v>0</v>
      </c>
      <c r="AT262" s="110" t="str">
        <f t="shared" si="405"/>
        <v>0m</v>
      </c>
      <c r="AU262" s="110" t="str">
        <f t="shared" si="406"/>
        <v>点</v>
      </c>
      <c r="AV262" s="93">
        <f t="shared" si="407"/>
        <v>0</v>
      </c>
      <c r="AW262" s="83" t="str">
        <f t="shared" si="408"/>
        <v/>
      </c>
      <c r="AX262" s="93">
        <f t="shared" si="409"/>
        <v>0</v>
      </c>
      <c r="AY262" s="93">
        <f t="shared" si="451"/>
        <v>0</v>
      </c>
      <c r="AZ262" s="93">
        <f t="shared" si="452"/>
        <v>0</v>
      </c>
      <c r="BA262" s="503">
        <f>IF(U262="",0,COUNTA($U$14:U263))</f>
        <v>0</v>
      </c>
      <c r="BB262" s="503">
        <f>IF(V262="",0,COUNTA($V$14:V263))</f>
        <v>0</v>
      </c>
      <c r="BC262" s="519" t="e">
        <f>IF(OR($L262="20200",$L263="20200",#REF!="20200"),COUNTIF($L$14:L263,"20200"),0)</f>
        <v>#REF!</v>
      </c>
      <c r="BD262" s="557" t="e">
        <f>IF($BC262=0,0,INDEX($N262:$N263,MATCH("20200",$L262:$L263,0),1))</f>
        <v>#REF!</v>
      </c>
      <c r="BE262" s="84" t="str">
        <f t="shared" si="410"/>
        <v/>
      </c>
      <c r="BF262" s="84" t="str">
        <f t="shared" si="411"/>
        <v/>
      </c>
      <c r="BG262" s="84" t="str">
        <f t="shared" si="412"/>
        <v/>
      </c>
      <c r="BH262" s="124" t="str">
        <f>IF(K262="","",COUNTIF($BG$14:BG262,BG262))</f>
        <v/>
      </c>
      <c r="BI262" s="1" t="str">
        <f t="shared" si="453"/>
        <v/>
      </c>
      <c r="BJ262" s="523" t="str">
        <f>IF(D262="","",COUNTIF($AG$14:AG262,AG262))</f>
        <v/>
      </c>
      <c r="BK262" s="523">
        <f t="shared" ref="BK262" si="505">IF(BJ262=1,BJ262,0)</f>
        <v>0</v>
      </c>
      <c r="BL262" s="523" t="str">
        <f>IF(D262="","",$BP262)</f>
        <v/>
      </c>
      <c r="BM262" s="523" t="str">
        <f>IF(E262="","",$BP262)</f>
        <v/>
      </c>
      <c r="BN262" s="523" t="str">
        <f>IF(G262="","",$BP262)</f>
        <v/>
      </c>
      <c r="BO262" s="524" t="str">
        <f>IFERROR(IF(H262="","",BP262),"")</f>
        <v/>
      </c>
      <c r="BP262" s="523">
        <v>125</v>
      </c>
      <c r="BQ262" s="523">
        <f>IF(C262&gt;0,"",IF(COUNTIF(BL262:BO263,BP262)=4,"",1))</f>
        <v>1</v>
      </c>
      <c r="BT262" s="524" t="str">
        <f>IF(AG262="","",IF(AND(COUNTA(K262:K263)=0,COUNTA(U262:V263)=0),1,""))</f>
        <v/>
      </c>
      <c r="BU262" s="523">
        <f>IF(AND($AG262="",COUNTA(U262)&gt;0),1,0)</f>
        <v>0</v>
      </c>
      <c r="BV262" s="523">
        <f>IF(AND($AG262="",COUNTA(V262)&gt;0),1,0)</f>
        <v>0</v>
      </c>
      <c r="BW262" s="523" t="str">
        <f>D262&amp;"-"&amp;U262</f>
        <v>-</v>
      </c>
      <c r="BX262" s="523" t="str">
        <f>IF(U262="","",COUNTIF($BW$14:BW262,BW262))</f>
        <v/>
      </c>
      <c r="BY262" s="523" t="str">
        <f>D262&amp;"-"&amp;V262</f>
        <v>-</v>
      </c>
      <c r="BZ262" s="523" t="str">
        <f>IF(V262="","",COUNTIF($BY$14:BY262,BY262))</f>
        <v/>
      </c>
      <c r="CA262" s="84" t="str">
        <f>IFERROR(IF(VLOOKUP(K262,種目数エラー用!D:E,2,FALSE)=(VLOOKUP(K263,種目数エラー用!D:E,2,FALSE)),1,""),"")</f>
        <v/>
      </c>
    </row>
    <row r="263" spans="1:79" s="1" customFormat="1" ht="18" customHeight="1" thickBot="1">
      <c r="A263" s="547"/>
      <c r="B263" s="548"/>
      <c r="C263" s="549"/>
      <c r="D263" s="550"/>
      <c r="E263" s="550"/>
      <c r="F263" s="470"/>
      <c r="G263" s="336" t="str">
        <f>IF(C262&gt;0,VLOOKUP(C262,女子登録情報!$A$1:$H$2000,5,0),"")</f>
        <v/>
      </c>
      <c r="H263" s="527"/>
      <c r="I263" s="546"/>
      <c r="J263" s="336" t="s">
        <v>28</v>
      </c>
      <c r="K263" s="337"/>
      <c r="L263" s="284" t="str">
        <f>IF(K263&gt;0,VLOOKUP(K263,女子登録情報!$J$66:$K$86,2,0),"")</f>
        <v/>
      </c>
      <c r="M263" s="336" t="s">
        <v>29</v>
      </c>
      <c r="N263" s="285"/>
      <c r="O263" s="59" t="str">
        <f t="shared" si="447"/>
        <v/>
      </c>
      <c r="P263" s="317" t="str">
        <f t="shared" si="391"/>
        <v/>
      </c>
      <c r="Q263" s="209"/>
      <c r="R263" s="535"/>
      <c r="S263" s="536"/>
      <c r="T263" s="537"/>
      <c r="U263" s="532"/>
      <c r="V263" s="534"/>
      <c r="W263" s="339"/>
      <c r="X263" s="84">
        <f t="shared" si="392"/>
        <v>0</v>
      </c>
      <c r="Z263" s="97">
        <f t="shared" si="393"/>
        <v>0</v>
      </c>
      <c r="AA263" s="523"/>
      <c r="AB263" s="84" t="str">
        <f t="shared" si="394"/>
        <v/>
      </c>
      <c r="AC263" s="84" t="str">
        <f t="shared" si="395"/>
        <v/>
      </c>
      <c r="AD263" s="84" t="str">
        <f t="shared" si="396"/>
        <v/>
      </c>
      <c r="AE263" s="84" t="str">
        <f t="shared" si="397"/>
        <v/>
      </c>
      <c r="AF263" s="100">
        <f t="shared" si="448"/>
        <v>0</v>
      </c>
      <c r="AG263" s="100" t="str">
        <f t="shared" ref="AG263" si="506">AG262</f>
        <v/>
      </c>
      <c r="AH263" s="84" t="str">
        <f t="shared" si="398"/>
        <v/>
      </c>
      <c r="AI263" s="84" t="str">
        <f t="shared" si="399"/>
        <v/>
      </c>
      <c r="AJ263" s="104" t="str">
        <f t="shared" si="400"/>
        <v/>
      </c>
      <c r="AK263" s="93">
        <f t="shared" si="449"/>
        <v>0</v>
      </c>
      <c r="AL263" s="93">
        <f>IFERROR(IF(C263="",0,IF(COUNTIF($C$14:C263,C263)&gt;1,1,0)),"")</f>
        <v>0</v>
      </c>
      <c r="AN263" s="93">
        <f t="shared" si="401"/>
        <v>0</v>
      </c>
      <c r="AO263" s="93" t="str">
        <f t="shared" si="415"/>
        <v>00000</v>
      </c>
      <c r="AP263" s="109" t="str">
        <f t="shared" si="450"/>
        <v>0秒0</v>
      </c>
      <c r="AQ263" s="110">
        <f t="shared" si="402"/>
        <v>0</v>
      </c>
      <c r="AR263" s="110" t="str">
        <f t="shared" si="403"/>
        <v>0</v>
      </c>
      <c r="AS263" s="110" t="str">
        <f t="shared" si="404"/>
        <v>0</v>
      </c>
      <c r="AT263" s="110" t="str">
        <f t="shared" si="405"/>
        <v>0m</v>
      </c>
      <c r="AU263" s="110" t="str">
        <f t="shared" si="406"/>
        <v>点</v>
      </c>
      <c r="AV263" s="93">
        <f t="shared" si="407"/>
        <v>0</v>
      </c>
      <c r="AW263" s="83" t="str">
        <f t="shared" si="408"/>
        <v/>
      </c>
      <c r="AX263" s="93">
        <f t="shared" si="409"/>
        <v>0</v>
      </c>
      <c r="AY263" s="93">
        <f t="shared" si="451"/>
        <v>0</v>
      </c>
      <c r="AZ263" s="93">
        <f t="shared" si="452"/>
        <v>0</v>
      </c>
      <c r="BA263" s="504"/>
      <c r="BB263" s="504"/>
      <c r="BC263" s="520"/>
      <c r="BD263" s="558"/>
      <c r="BE263" s="84" t="str">
        <f t="shared" si="410"/>
        <v/>
      </c>
      <c r="BF263" s="84" t="str">
        <f t="shared" si="411"/>
        <v/>
      </c>
      <c r="BG263" s="84" t="str">
        <f t="shared" si="412"/>
        <v/>
      </c>
      <c r="BH263" s="124" t="str">
        <f>IF(K263="","",COUNTIF($BG$14:BG263,BG263))</f>
        <v/>
      </c>
      <c r="BI263" s="1" t="str">
        <f t="shared" si="453"/>
        <v/>
      </c>
      <c r="BJ263" s="523"/>
      <c r="BK263" s="523"/>
      <c r="BL263" s="523"/>
      <c r="BM263" s="523"/>
      <c r="BN263" s="523"/>
      <c r="BO263" s="525"/>
      <c r="BP263" s="523"/>
      <c r="BQ263" s="523"/>
      <c r="BT263" s="525"/>
      <c r="BU263" s="523"/>
      <c r="BV263" s="523"/>
      <c r="BW263" s="523"/>
      <c r="BX263" s="523"/>
      <c r="BY263" s="523"/>
      <c r="BZ263" s="523"/>
      <c r="CA263" s="84" t="str">
        <f>IFERROR(IF(VLOOKUP(K263,種目数エラー用!D:E,2,FALSE)=(VLOOKUP(K264,種目数エラー用!D:E,2,FALSE)),1,""),"")</f>
        <v/>
      </c>
    </row>
    <row r="264" spans="1:79" s="1" customFormat="1" ht="18" customHeight="1" thickTop="1" thickBot="1">
      <c r="A264" s="538">
        <v>126</v>
      </c>
      <c r="B264" s="540" t="s">
        <v>1176</v>
      </c>
      <c r="C264" s="542"/>
      <c r="D264" s="544" t="str">
        <f>IF(C264&gt;0,VLOOKUP(C264,女子登録情報!$A$1:$H$2000,3,0),"")</f>
        <v/>
      </c>
      <c r="E264" s="544" t="str">
        <f>IF(C264&gt;0,VLOOKUP(C264,女子登録情報!$A$1:$H$2000,4,0),"")</f>
        <v/>
      </c>
      <c r="F264" s="469" t="str">
        <f>IF(C264&gt;0,VLOOKUP(C264,女子登録情報!$A$1:$H$1688,7,0),"")</f>
        <v/>
      </c>
      <c r="G264" s="335" t="str">
        <f>IF(C264&gt;0,VLOOKUP(C264,女子登録情報!$A$1:$H$2000,8,0),"")</f>
        <v/>
      </c>
      <c r="H264" s="526" t="e">
        <f>IF(G265&gt;0,VLOOKUP(G265,女子登録情報!$M$2:$N$49,2,0),"")</f>
        <v>#N/A</v>
      </c>
      <c r="I264" s="526" t="str">
        <f t="shared" ref="I264" si="507">IF(C264&gt;0,TEXT(C264,"100000000"),"000000000")</f>
        <v>000000000</v>
      </c>
      <c r="J264" s="324" t="s">
        <v>24</v>
      </c>
      <c r="K264" s="323"/>
      <c r="L264" s="284" t="str">
        <f>IF(K264&gt;0,VLOOKUP(K264,女子登録情報!$J$66:$K$86,2,0),"")</f>
        <v/>
      </c>
      <c r="M264" s="324" t="s">
        <v>27</v>
      </c>
      <c r="N264" s="275"/>
      <c r="O264" s="59" t="str">
        <f t="shared" si="447"/>
        <v/>
      </c>
      <c r="P264" s="316" t="str">
        <f t="shared" si="391"/>
        <v/>
      </c>
      <c r="Q264" s="209"/>
      <c r="R264" s="528"/>
      <c r="S264" s="529"/>
      <c r="T264" s="530"/>
      <c r="U264" s="531"/>
      <c r="V264" s="533"/>
      <c r="W264" s="339"/>
      <c r="X264" s="84">
        <f t="shared" si="392"/>
        <v>0</v>
      </c>
      <c r="Z264" s="97">
        <f t="shared" si="393"/>
        <v>0</v>
      </c>
      <c r="AA264" s="523" t="str">
        <f>IF(C264="","",C264)</f>
        <v/>
      </c>
      <c r="AB264" s="84" t="str">
        <f t="shared" si="394"/>
        <v/>
      </c>
      <c r="AC264" s="84" t="str">
        <f t="shared" si="395"/>
        <v/>
      </c>
      <c r="AD264" s="84" t="str">
        <f t="shared" si="396"/>
        <v/>
      </c>
      <c r="AE264" s="84" t="str">
        <f t="shared" si="397"/>
        <v/>
      </c>
      <c r="AF264" s="100">
        <f t="shared" si="448"/>
        <v>0</v>
      </c>
      <c r="AG264" s="100" t="str">
        <f>IF(D264="","",D264)</f>
        <v/>
      </c>
      <c r="AH264" s="84" t="str">
        <f t="shared" si="398"/>
        <v/>
      </c>
      <c r="AI264" s="84" t="str">
        <f t="shared" si="399"/>
        <v/>
      </c>
      <c r="AJ264" s="104" t="str">
        <f t="shared" si="400"/>
        <v/>
      </c>
      <c r="AK264" s="93">
        <f t="shared" si="449"/>
        <v>0</v>
      </c>
      <c r="AL264" s="93">
        <f>IFERROR(IF(C264="",0,IF(COUNTIF($C$14:C264,C264)&gt;1,1,0)),"")</f>
        <v>0</v>
      </c>
      <c r="AN264" s="93">
        <f t="shared" si="401"/>
        <v>0</v>
      </c>
      <c r="AO264" s="93" t="str">
        <f t="shared" si="415"/>
        <v>00000</v>
      </c>
      <c r="AP264" s="109" t="str">
        <f t="shared" si="450"/>
        <v>0秒0</v>
      </c>
      <c r="AQ264" s="110">
        <f t="shared" si="402"/>
        <v>0</v>
      </c>
      <c r="AR264" s="110" t="str">
        <f t="shared" si="403"/>
        <v>0</v>
      </c>
      <c r="AS264" s="110" t="str">
        <f t="shared" si="404"/>
        <v>0</v>
      </c>
      <c r="AT264" s="110" t="str">
        <f t="shared" si="405"/>
        <v>0m</v>
      </c>
      <c r="AU264" s="110" t="str">
        <f t="shared" si="406"/>
        <v>点</v>
      </c>
      <c r="AV264" s="93">
        <f t="shared" si="407"/>
        <v>0</v>
      </c>
      <c r="AW264" s="83" t="str">
        <f t="shared" si="408"/>
        <v/>
      </c>
      <c r="AX264" s="93">
        <f t="shared" si="409"/>
        <v>0</v>
      </c>
      <c r="AY264" s="93">
        <f t="shared" si="451"/>
        <v>0</v>
      </c>
      <c r="AZ264" s="93">
        <f t="shared" si="452"/>
        <v>0</v>
      </c>
      <c r="BA264" s="503">
        <f>IF(U264="",0,COUNTA($U$14:U265))</f>
        <v>0</v>
      </c>
      <c r="BB264" s="503">
        <f>IF(V264="",0,COUNTA($V$14:V265))</f>
        <v>0</v>
      </c>
      <c r="BC264" s="519" t="e">
        <f>IF(OR($L264="20200",$L265="20200",#REF!="20200"),COUNTIF($L$14:L265,"20200"),0)</f>
        <v>#REF!</v>
      </c>
      <c r="BD264" s="557" t="e">
        <f>IF($BC264=0,0,INDEX($N264:$N265,MATCH("20200",$L264:$L265,0),1))</f>
        <v>#REF!</v>
      </c>
      <c r="BE264" s="84" t="str">
        <f t="shared" si="410"/>
        <v/>
      </c>
      <c r="BF264" s="84" t="str">
        <f t="shared" si="411"/>
        <v/>
      </c>
      <c r="BG264" s="84" t="str">
        <f t="shared" si="412"/>
        <v/>
      </c>
      <c r="BH264" s="124" t="str">
        <f>IF(K264="","",COUNTIF($BG$14:BG264,BG264))</f>
        <v/>
      </c>
      <c r="BI264" s="1" t="str">
        <f t="shared" si="453"/>
        <v/>
      </c>
      <c r="BJ264" s="523" t="str">
        <f>IF(D264="","",COUNTIF($AG$14:AG264,AG264))</f>
        <v/>
      </c>
      <c r="BK264" s="523">
        <f t="shared" ref="BK264" si="508">IF(BJ264=1,BJ264,0)</f>
        <v>0</v>
      </c>
      <c r="BL264" s="523" t="str">
        <f>IF(D264="","",$BP264)</f>
        <v/>
      </c>
      <c r="BM264" s="523" t="str">
        <f>IF(E264="","",$BP264)</f>
        <v/>
      </c>
      <c r="BN264" s="523" t="str">
        <f>IF(G264="","",$BP264)</f>
        <v/>
      </c>
      <c r="BO264" s="524" t="str">
        <f>IFERROR(IF(H264="","",BP264),"")</f>
        <v/>
      </c>
      <c r="BP264" s="523">
        <v>126</v>
      </c>
      <c r="BQ264" s="523">
        <f>IF(C264&gt;0,"",IF(COUNTIF(BL264:BO265,BP264)=4,"",1))</f>
        <v>1</v>
      </c>
      <c r="BT264" s="524" t="str">
        <f>IF(AG264="","",IF(AND(COUNTA(K264:K265)=0,COUNTA(U264:V265)=0),1,""))</f>
        <v/>
      </c>
      <c r="BU264" s="523">
        <f>IF(AND($AG264="",COUNTA(U264)&gt;0),1,0)</f>
        <v>0</v>
      </c>
      <c r="BV264" s="523">
        <f>IF(AND($AG264="",COUNTA(V264)&gt;0),1,0)</f>
        <v>0</v>
      </c>
      <c r="BW264" s="523" t="str">
        <f>D264&amp;"-"&amp;U264</f>
        <v>-</v>
      </c>
      <c r="BX264" s="523" t="str">
        <f>IF(U264="","",COUNTIF($BW$14:BW264,BW264))</f>
        <v/>
      </c>
      <c r="BY264" s="523" t="str">
        <f>D264&amp;"-"&amp;V264</f>
        <v>-</v>
      </c>
      <c r="BZ264" s="523" t="str">
        <f>IF(V264="","",COUNTIF($BY$14:BY264,BY264))</f>
        <v/>
      </c>
      <c r="CA264" s="84" t="str">
        <f>IFERROR(IF(VLOOKUP(K264,種目数エラー用!D:E,2,FALSE)=(VLOOKUP(K265,種目数エラー用!D:E,2,FALSE)),1,""),"")</f>
        <v/>
      </c>
    </row>
    <row r="265" spans="1:79" s="1" customFormat="1" ht="18" customHeight="1" thickBot="1">
      <c r="A265" s="547"/>
      <c r="B265" s="548"/>
      <c r="C265" s="549"/>
      <c r="D265" s="550"/>
      <c r="E265" s="550"/>
      <c r="F265" s="470"/>
      <c r="G265" s="336" t="str">
        <f>IF(C264&gt;0,VLOOKUP(C264,女子登録情報!$A$1:$H$2000,5,0),"")</f>
        <v/>
      </c>
      <c r="H265" s="527"/>
      <c r="I265" s="546"/>
      <c r="J265" s="336" t="s">
        <v>28</v>
      </c>
      <c r="K265" s="337"/>
      <c r="L265" s="284" t="str">
        <f>IF(K265&gt;0,VLOOKUP(K265,女子登録情報!$J$66:$K$86,2,0),"")</f>
        <v/>
      </c>
      <c r="M265" s="336" t="s">
        <v>29</v>
      </c>
      <c r="N265" s="285"/>
      <c r="O265" s="59" t="str">
        <f t="shared" si="447"/>
        <v/>
      </c>
      <c r="P265" s="317" t="str">
        <f t="shared" si="391"/>
        <v/>
      </c>
      <c r="Q265" s="209"/>
      <c r="R265" s="535"/>
      <c r="S265" s="536"/>
      <c r="T265" s="537"/>
      <c r="U265" s="532"/>
      <c r="V265" s="534"/>
      <c r="W265" s="339"/>
      <c r="X265" s="84">
        <f t="shared" si="392"/>
        <v>0</v>
      </c>
      <c r="Z265" s="97">
        <f t="shared" si="393"/>
        <v>0</v>
      </c>
      <c r="AA265" s="523"/>
      <c r="AB265" s="84" t="str">
        <f t="shared" si="394"/>
        <v/>
      </c>
      <c r="AC265" s="84" t="str">
        <f t="shared" si="395"/>
        <v/>
      </c>
      <c r="AD265" s="84" t="str">
        <f t="shared" si="396"/>
        <v/>
      </c>
      <c r="AE265" s="84" t="str">
        <f t="shared" si="397"/>
        <v/>
      </c>
      <c r="AF265" s="100">
        <f t="shared" si="448"/>
        <v>0</v>
      </c>
      <c r="AG265" s="100" t="str">
        <f t="shared" ref="AG265" si="509">AG264</f>
        <v/>
      </c>
      <c r="AH265" s="84" t="str">
        <f t="shared" si="398"/>
        <v/>
      </c>
      <c r="AI265" s="84" t="str">
        <f t="shared" si="399"/>
        <v/>
      </c>
      <c r="AJ265" s="104" t="str">
        <f t="shared" si="400"/>
        <v/>
      </c>
      <c r="AK265" s="93">
        <f t="shared" si="449"/>
        <v>0</v>
      </c>
      <c r="AL265" s="93">
        <f>IFERROR(IF(C265="",0,IF(COUNTIF($C$14:C265,C265)&gt;1,1,0)),"")</f>
        <v>0</v>
      </c>
      <c r="AN265" s="93">
        <f t="shared" si="401"/>
        <v>0</v>
      </c>
      <c r="AO265" s="93" t="str">
        <f t="shared" si="415"/>
        <v>00000</v>
      </c>
      <c r="AP265" s="109" t="str">
        <f t="shared" si="450"/>
        <v>0秒0</v>
      </c>
      <c r="AQ265" s="110">
        <f t="shared" si="402"/>
        <v>0</v>
      </c>
      <c r="AR265" s="110" t="str">
        <f t="shared" si="403"/>
        <v>0</v>
      </c>
      <c r="AS265" s="110" t="str">
        <f t="shared" si="404"/>
        <v>0</v>
      </c>
      <c r="AT265" s="110" t="str">
        <f t="shared" si="405"/>
        <v>0m</v>
      </c>
      <c r="AU265" s="110" t="str">
        <f t="shared" si="406"/>
        <v>点</v>
      </c>
      <c r="AV265" s="93">
        <f t="shared" si="407"/>
        <v>0</v>
      </c>
      <c r="AW265" s="83" t="str">
        <f t="shared" si="408"/>
        <v/>
      </c>
      <c r="AX265" s="93">
        <f t="shared" si="409"/>
        <v>0</v>
      </c>
      <c r="AY265" s="93">
        <f t="shared" si="451"/>
        <v>0</v>
      </c>
      <c r="AZ265" s="93">
        <f t="shared" si="452"/>
        <v>0</v>
      </c>
      <c r="BA265" s="504"/>
      <c r="BB265" s="504"/>
      <c r="BC265" s="520"/>
      <c r="BD265" s="558"/>
      <c r="BE265" s="84" t="str">
        <f t="shared" si="410"/>
        <v/>
      </c>
      <c r="BF265" s="84" t="str">
        <f t="shared" si="411"/>
        <v/>
      </c>
      <c r="BG265" s="84" t="str">
        <f t="shared" si="412"/>
        <v/>
      </c>
      <c r="BH265" s="124" t="str">
        <f>IF(K265="","",COUNTIF($BG$14:BG265,BG265))</f>
        <v/>
      </c>
      <c r="BI265" s="1" t="str">
        <f t="shared" si="453"/>
        <v/>
      </c>
      <c r="BJ265" s="523"/>
      <c r="BK265" s="523"/>
      <c r="BL265" s="523"/>
      <c r="BM265" s="523"/>
      <c r="BN265" s="523"/>
      <c r="BO265" s="525"/>
      <c r="BP265" s="523"/>
      <c r="BQ265" s="523"/>
      <c r="BT265" s="525"/>
      <c r="BU265" s="523"/>
      <c r="BV265" s="523"/>
      <c r="BW265" s="523"/>
      <c r="BX265" s="523"/>
      <c r="BY265" s="523"/>
      <c r="BZ265" s="523"/>
      <c r="CA265" s="84" t="str">
        <f>IFERROR(IF(VLOOKUP(K265,種目数エラー用!D:E,2,FALSE)=(VLOOKUP(K266,種目数エラー用!D:E,2,FALSE)),1,""),"")</f>
        <v/>
      </c>
    </row>
    <row r="266" spans="1:79" s="1" customFormat="1" ht="18" customHeight="1" thickTop="1" thickBot="1">
      <c r="A266" s="538">
        <v>127</v>
      </c>
      <c r="B266" s="540" t="s">
        <v>1176</v>
      </c>
      <c r="C266" s="542"/>
      <c r="D266" s="544" t="str">
        <f>IF(C266&gt;0,VLOOKUP(C266,女子登録情報!$A$1:$H$2000,3,0),"")</f>
        <v/>
      </c>
      <c r="E266" s="544" t="str">
        <f>IF(C266&gt;0,VLOOKUP(C266,女子登録情報!$A$1:$H$2000,4,0),"")</f>
        <v/>
      </c>
      <c r="F266" s="469" t="str">
        <f>IF(C266&gt;0,VLOOKUP(C266,女子登録情報!$A$1:$H$1688,7,0),"")</f>
        <v/>
      </c>
      <c r="G266" s="335" t="str">
        <f>IF(C266&gt;0,VLOOKUP(C266,女子登録情報!$A$1:$H$2000,8,0),"")</f>
        <v/>
      </c>
      <c r="H266" s="526" t="e">
        <f>IF(G267&gt;0,VLOOKUP(G267,女子登録情報!$M$2:$N$49,2,0),"")</f>
        <v>#N/A</v>
      </c>
      <c r="I266" s="526" t="str">
        <f t="shared" ref="I266" si="510">IF(C266&gt;0,TEXT(C266,"100000000"),"000000000")</f>
        <v>000000000</v>
      </c>
      <c r="J266" s="324" t="s">
        <v>24</v>
      </c>
      <c r="K266" s="323"/>
      <c r="L266" s="284" t="str">
        <f>IF(K266&gt;0,VLOOKUP(K266,女子登録情報!$J$66:$K$86,2,0),"")</f>
        <v/>
      </c>
      <c r="M266" s="324" t="s">
        <v>27</v>
      </c>
      <c r="N266" s="275"/>
      <c r="O266" s="59" t="str">
        <f t="shared" si="447"/>
        <v/>
      </c>
      <c r="P266" s="316" t="str">
        <f t="shared" si="391"/>
        <v/>
      </c>
      <c r="Q266" s="209"/>
      <c r="R266" s="528"/>
      <c r="S266" s="529"/>
      <c r="T266" s="530"/>
      <c r="U266" s="531"/>
      <c r="V266" s="533"/>
      <c r="W266" s="339"/>
      <c r="X266" s="84">
        <f t="shared" si="392"/>
        <v>0</v>
      </c>
      <c r="Z266" s="97">
        <f t="shared" si="393"/>
        <v>0</v>
      </c>
      <c r="AA266" s="523" t="str">
        <f>IF(C266="","",C266)</f>
        <v/>
      </c>
      <c r="AB266" s="84" t="str">
        <f t="shared" si="394"/>
        <v/>
      </c>
      <c r="AC266" s="84" t="str">
        <f t="shared" si="395"/>
        <v/>
      </c>
      <c r="AD266" s="84" t="str">
        <f t="shared" si="396"/>
        <v/>
      </c>
      <c r="AE266" s="84" t="str">
        <f t="shared" si="397"/>
        <v/>
      </c>
      <c r="AF266" s="100">
        <f t="shared" si="448"/>
        <v>0</v>
      </c>
      <c r="AG266" s="100" t="str">
        <f>IF(D266="","",D266)</f>
        <v/>
      </c>
      <c r="AH266" s="84" t="str">
        <f t="shared" si="398"/>
        <v/>
      </c>
      <c r="AI266" s="84" t="str">
        <f t="shared" si="399"/>
        <v/>
      </c>
      <c r="AJ266" s="104" t="str">
        <f t="shared" si="400"/>
        <v/>
      </c>
      <c r="AK266" s="93">
        <f t="shared" si="449"/>
        <v>0</v>
      </c>
      <c r="AL266" s="93">
        <f>IFERROR(IF(C266="",0,IF(COUNTIF($C$14:C266,C266)&gt;1,1,0)),"")</f>
        <v>0</v>
      </c>
      <c r="AN266" s="93">
        <f t="shared" si="401"/>
        <v>0</v>
      </c>
      <c r="AO266" s="93" t="str">
        <f t="shared" si="415"/>
        <v>00000</v>
      </c>
      <c r="AP266" s="109" t="str">
        <f t="shared" si="450"/>
        <v>0秒0</v>
      </c>
      <c r="AQ266" s="110">
        <f t="shared" si="402"/>
        <v>0</v>
      </c>
      <c r="AR266" s="110" t="str">
        <f t="shared" si="403"/>
        <v>0</v>
      </c>
      <c r="AS266" s="110" t="str">
        <f t="shared" si="404"/>
        <v>0</v>
      </c>
      <c r="AT266" s="110" t="str">
        <f t="shared" si="405"/>
        <v>0m</v>
      </c>
      <c r="AU266" s="110" t="str">
        <f t="shared" si="406"/>
        <v>点</v>
      </c>
      <c r="AV266" s="93">
        <f t="shared" si="407"/>
        <v>0</v>
      </c>
      <c r="AW266" s="83" t="str">
        <f t="shared" si="408"/>
        <v/>
      </c>
      <c r="AX266" s="93">
        <f t="shared" si="409"/>
        <v>0</v>
      </c>
      <c r="AY266" s="93">
        <f t="shared" si="451"/>
        <v>0</v>
      </c>
      <c r="AZ266" s="93">
        <f t="shared" si="452"/>
        <v>0</v>
      </c>
      <c r="BA266" s="503">
        <f>IF(U266="",0,COUNTA($U$14:U267))</f>
        <v>0</v>
      </c>
      <c r="BB266" s="503">
        <f>IF(V266="",0,COUNTA($V$14:V267))</f>
        <v>0</v>
      </c>
      <c r="BC266" s="519" t="e">
        <f>IF(OR($L266="20200",$L267="20200",#REF!="20200"),COUNTIF($L$14:L267,"20200"),0)</f>
        <v>#REF!</v>
      </c>
      <c r="BD266" s="557" t="e">
        <f>IF($BC266=0,0,INDEX($N266:$N267,MATCH("20200",$L266:$L267,0),1))</f>
        <v>#REF!</v>
      </c>
      <c r="BE266" s="84" t="str">
        <f t="shared" si="410"/>
        <v/>
      </c>
      <c r="BF266" s="84" t="str">
        <f t="shared" si="411"/>
        <v/>
      </c>
      <c r="BG266" s="84" t="str">
        <f t="shared" si="412"/>
        <v/>
      </c>
      <c r="BH266" s="124" t="str">
        <f>IF(K266="","",COUNTIF($BG$14:BG266,BG266))</f>
        <v/>
      </c>
      <c r="BI266" s="1" t="str">
        <f t="shared" si="453"/>
        <v/>
      </c>
      <c r="BJ266" s="523" t="str">
        <f>IF(D266="","",COUNTIF($AG$14:AG266,AG266))</f>
        <v/>
      </c>
      <c r="BK266" s="523">
        <f t="shared" ref="BK266" si="511">IF(BJ266=1,BJ266,0)</f>
        <v>0</v>
      </c>
      <c r="BL266" s="523" t="str">
        <f>IF(D266="","",$BP266)</f>
        <v/>
      </c>
      <c r="BM266" s="523" t="str">
        <f>IF(E266="","",$BP266)</f>
        <v/>
      </c>
      <c r="BN266" s="523" t="str">
        <f>IF(G266="","",$BP266)</f>
        <v/>
      </c>
      <c r="BO266" s="524" t="str">
        <f>IFERROR(IF(H266="","",BP266),"")</f>
        <v/>
      </c>
      <c r="BP266" s="523">
        <v>127</v>
      </c>
      <c r="BQ266" s="523">
        <f>IF(C266&gt;0,"",IF(COUNTIF(BL266:BO267,BP266)=4,"",1))</f>
        <v>1</v>
      </c>
      <c r="BT266" s="524" t="str">
        <f>IF(AG266="","",IF(AND(COUNTA(K266:K267)=0,COUNTA(U266:V267)=0),1,""))</f>
        <v/>
      </c>
      <c r="BU266" s="523">
        <f>IF(AND($AG266="",COUNTA(U266)&gt;0),1,0)</f>
        <v>0</v>
      </c>
      <c r="BV266" s="523">
        <f>IF(AND($AG266="",COUNTA(V266)&gt;0),1,0)</f>
        <v>0</v>
      </c>
      <c r="BW266" s="523" t="str">
        <f>D266&amp;"-"&amp;U266</f>
        <v>-</v>
      </c>
      <c r="BX266" s="523" t="str">
        <f>IF(U266="","",COUNTIF($BW$14:BW266,BW266))</f>
        <v/>
      </c>
      <c r="BY266" s="523" t="str">
        <f>D266&amp;"-"&amp;V266</f>
        <v>-</v>
      </c>
      <c r="BZ266" s="523" t="str">
        <f>IF(V266="","",COUNTIF($BY$14:BY266,BY266))</f>
        <v/>
      </c>
      <c r="CA266" s="84" t="str">
        <f>IFERROR(IF(VLOOKUP(K266,種目数エラー用!D:E,2,FALSE)=(VLOOKUP(K267,種目数エラー用!D:E,2,FALSE)),1,""),"")</f>
        <v/>
      </c>
    </row>
    <row r="267" spans="1:79" s="1" customFormat="1" ht="18" customHeight="1" thickBot="1">
      <c r="A267" s="547"/>
      <c r="B267" s="548"/>
      <c r="C267" s="549"/>
      <c r="D267" s="550"/>
      <c r="E267" s="550"/>
      <c r="F267" s="470"/>
      <c r="G267" s="336" t="str">
        <f>IF(C266&gt;0,VLOOKUP(C266,女子登録情報!$A$1:$H$2000,5,0),"")</f>
        <v/>
      </c>
      <c r="H267" s="527"/>
      <c r="I267" s="546"/>
      <c r="J267" s="336" t="s">
        <v>28</v>
      </c>
      <c r="K267" s="337"/>
      <c r="L267" s="284" t="str">
        <f>IF(K267&gt;0,VLOOKUP(K267,女子登録情報!$J$66:$K$86,2,0),"")</f>
        <v/>
      </c>
      <c r="M267" s="336" t="s">
        <v>29</v>
      </c>
      <c r="N267" s="285"/>
      <c r="O267" s="59" t="str">
        <f t="shared" si="447"/>
        <v/>
      </c>
      <c r="P267" s="317" t="str">
        <f t="shared" si="391"/>
        <v/>
      </c>
      <c r="Q267" s="209"/>
      <c r="R267" s="535"/>
      <c r="S267" s="536"/>
      <c r="T267" s="537"/>
      <c r="U267" s="532"/>
      <c r="V267" s="534"/>
      <c r="W267" s="339"/>
      <c r="X267" s="84">
        <f t="shared" si="392"/>
        <v>0</v>
      </c>
      <c r="Z267" s="97">
        <f t="shared" si="393"/>
        <v>0</v>
      </c>
      <c r="AA267" s="523"/>
      <c r="AB267" s="84" t="str">
        <f t="shared" si="394"/>
        <v/>
      </c>
      <c r="AC267" s="84" t="str">
        <f t="shared" si="395"/>
        <v/>
      </c>
      <c r="AD267" s="84" t="str">
        <f t="shared" si="396"/>
        <v/>
      </c>
      <c r="AE267" s="84" t="str">
        <f t="shared" si="397"/>
        <v/>
      </c>
      <c r="AF267" s="100">
        <f t="shared" si="448"/>
        <v>0</v>
      </c>
      <c r="AG267" s="100" t="str">
        <f t="shared" ref="AG267" si="512">AG266</f>
        <v/>
      </c>
      <c r="AH267" s="84" t="str">
        <f t="shared" si="398"/>
        <v/>
      </c>
      <c r="AI267" s="84" t="str">
        <f t="shared" si="399"/>
        <v/>
      </c>
      <c r="AJ267" s="104" t="str">
        <f t="shared" si="400"/>
        <v/>
      </c>
      <c r="AK267" s="93">
        <f t="shared" si="449"/>
        <v>0</v>
      </c>
      <c r="AL267" s="93">
        <f>IFERROR(IF(C267="",0,IF(COUNTIF($C$14:C267,C267)&gt;1,1,0)),"")</f>
        <v>0</v>
      </c>
      <c r="AN267" s="93">
        <f t="shared" si="401"/>
        <v>0</v>
      </c>
      <c r="AO267" s="93" t="str">
        <f t="shared" si="415"/>
        <v>00000</v>
      </c>
      <c r="AP267" s="109" t="str">
        <f t="shared" si="450"/>
        <v>0秒0</v>
      </c>
      <c r="AQ267" s="110">
        <f t="shared" si="402"/>
        <v>0</v>
      </c>
      <c r="AR267" s="110" t="str">
        <f t="shared" si="403"/>
        <v>0</v>
      </c>
      <c r="AS267" s="110" t="str">
        <f t="shared" si="404"/>
        <v>0</v>
      </c>
      <c r="AT267" s="110" t="str">
        <f t="shared" si="405"/>
        <v>0m</v>
      </c>
      <c r="AU267" s="110" t="str">
        <f t="shared" si="406"/>
        <v>点</v>
      </c>
      <c r="AV267" s="93">
        <f t="shared" si="407"/>
        <v>0</v>
      </c>
      <c r="AW267" s="83" t="str">
        <f t="shared" si="408"/>
        <v/>
      </c>
      <c r="AX267" s="93">
        <f t="shared" si="409"/>
        <v>0</v>
      </c>
      <c r="AY267" s="93">
        <f t="shared" si="451"/>
        <v>0</v>
      </c>
      <c r="AZ267" s="93">
        <f t="shared" si="452"/>
        <v>0</v>
      </c>
      <c r="BA267" s="504"/>
      <c r="BB267" s="504"/>
      <c r="BC267" s="520"/>
      <c r="BD267" s="558"/>
      <c r="BE267" s="84" t="str">
        <f t="shared" si="410"/>
        <v/>
      </c>
      <c r="BF267" s="84" t="str">
        <f t="shared" si="411"/>
        <v/>
      </c>
      <c r="BG267" s="84" t="str">
        <f t="shared" si="412"/>
        <v/>
      </c>
      <c r="BH267" s="124" t="str">
        <f>IF(K267="","",COUNTIF($BG$14:BG267,BG267))</f>
        <v/>
      </c>
      <c r="BI267" s="1" t="str">
        <f t="shared" si="453"/>
        <v/>
      </c>
      <c r="BJ267" s="523"/>
      <c r="BK267" s="523"/>
      <c r="BL267" s="523"/>
      <c r="BM267" s="523"/>
      <c r="BN267" s="523"/>
      <c r="BO267" s="525"/>
      <c r="BP267" s="523"/>
      <c r="BQ267" s="523"/>
      <c r="BT267" s="525"/>
      <c r="BU267" s="523"/>
      <c r="BV267" s="523"/>
      <c r="BW267" s="523"/>
      <c r="BX267" s="523"/>
      <c r="BY267" s="523"/>
      <c r="BZ267" s="523"/>
      <c r="CA267" s="84" t="str">
        <f>IFERROR(IF(VLOOKUP(K267,種目数エラー用!D:E,2,FALSE)=(VLOOKUP(K268,種目数エラー用!D:E,2,FALSE)),1,""),"")</f>
        <v/>
      </c>
    </row>
    <row r="268" spans="1:79" s="1" customFormat="1" ht="18" customHeight="1" thickTop="1" thickBot="1">
      <c r="A268" s="538">
        <v>128</v>
      </c>
      <c r="B268" s="540" t="s">
        <v>1176</v>
      </c>
      <c r="C268" s="542"/>
      <c r="D268" s="544" t="str">
        <f>IF(C268&gt;0,VLOOKUP(C268,女子登録情報!$A$1:$H$2000,3,0),"")</f>
        <v/>
      </c>
      <c r="E268" s="544" t="str">
        <f>IF(C268&gt;0,VLOOKUP(C268,女子登録情報!$A$1:$H$2000,4,0),"")</f>
        <v/>
      </c>
      <c r="F268" s="469" t="str">
        <f>IF(C268&gt;0,VLOOKUP(C268,女子登録情報!$A$1:$H$1688,7,0),"")</f>
        <v/>
      </c>
      <c r="G268" s="335" t="str">
        <f>IF(C268&gt;0,VLOOKUP(C268,女子登録情報!$A$1:$H$2000,8,0),"")</f>
        <v/>
      </c>
      <c r="H268" s="526" t="e">
        <f>IF(G269&gt;0,VLOOKUP(G269,女子登録情報!$M$2:$N$49,2,0),"")</f>
        <v>#N/A</v>
      </c>
      <c r="I268" s="526" t="str">
        <f t="shared" ref="I268" si="513">IF(C268&gt;0,TEXT(C268,"100000000"),"000000000")</f>
        <v>000000000</v>
      </c>
      <c r="J268" s="324" t="s">
        <v>24</v>
      </c>
      <c r="K268" s="323"/>
      <c r="L268" s="284" t="str">
        <f>IF(K268&gt;0,VLOOKUP(K268,女子登録情報!$J$66:$K$86,2,0),"")</f>
        <v/>
      </c>
      <c r="M268" s="324" t="s">
        <v>27</v>
      </c>
      <c r="N268" s="275"/>
      <c r="O268" s="59" t="str">
        <f t="shared" si="447"/>
        <v/>
      </c>
      <c r="P268" s="316" t="str">
        <f t="shared" si="391"/>
        <v/>
      </c>
      <c r="Q268" s="209"/>
      <c r="R268" s="528"/>
      <c r="S268" s="529"/>
      <c r="T268" s="530"/>
      <c r="U268" s="531"/>
      <c r="V268" s="533"/>
      <c r="W268" s="339"/>
      <c r="X268" s="84">
        <f t="shared" si="392"/>
        <v>0</v>
      </c>
      <c r="Z268" s="97">
        <f t="shared" si="393"/>
        <v>0</v>
      </c>
      <c r="AA268" s="523" t="str">
        <f>IF(C268="","",C268)</f>
        <v/>
      </c>
      <c r="AB268" s="84" t="str">
        <f t="shared" si="394"/>
        <v/>
      </c>
      <c r="AC268" s="84" t="str">
        <f t="shared" si="395"/>
        <v/>
      </c>
      <c r="AD268" s="84" t="str">
        <f t="shared" si="396"/>
        <v/>
      </c>
      <c r="AE268" s="84" t="str">
        <f t="shared" si="397"/>
        <v/>
      </c>
      <c r="AF268" s="100">
        <f t="shared" si="448"/>
        <v>0</v>
      </c>
      <c r="AG268" s="100" t="str">
        <f>IF(D268="","",D268)</f>
        <v/>
      </c>
      <c r="AH268" s="84" t="str">
        <f t="shared" si="398"/>
        <v/>
      </c>
      <c r="AI268" s="84" t="str">
        <f t="shared" si="399"/>
        <v/>
      </c>
      <c r="AJ268" s="104" t="str">
        <f t="shared" si="400"/>
        <v/>
      </c>
      <c r="AK268" s="93">
        <f t="shared" si="449"/>
        <v>0</v>
      </c>
      <c r="AL268" s="93">
        <f>IFERROR(IF(C268="",0,IF(COUNTIF($C$14:C268,C268)&gt;1,1,0)),"")</f>
        <v>0</v>
      </c>
      <c r="AN268" s="93">
        <f t="shared" si="401"/>
        <v>0</v>
      </c>
      <c r="AO268" s="93" t="str">
        <f t="shared" si="415"/>
        <v>00000</v>
      </c>
      <c r="AP268" s="109" t="str">
        <f t="shared" si="450"/>
        <v>0秒0</v>
      </c>
      <c r="AQ268" s="110">
        <f t="shared" si="402"/>
        <v>0</v>
      </c>
      <c r="AR268" s="110" t="str">
        <f t="shared" si="403"/>
        <v>0</v>
      </c>
      <c r="AS268" s="110" t="str">
        <f t="shared" si="404"/>
        <v>0</v>
      </c>
      <c r="AT268" s="110" t="str">
        <f t="shared" si="405"/>
        <v>0m</v>
      </c>
      <c r="AU268" s="110" t="str">
        <f t="shared" si="406"/>
        <v>点</v>
      </c>
      <c r="AV268" s="93">
        <f t="shared" si="407"/>
        <v>0</v>
      </c>
      <c r="AW268" s="83" t="str">
        <f t="shared" si="408"/>
        <v/>
      </c>
      <c r="AX268" s="93">
        <f t="shared" si="409"/>
        <v>0</v>
      </c>
      <c r="AY268" s="93">
        <f t="shared" si="451"/>
        <v>0</v>
      </c>
      <c r="AZ268" s="93">
        <f t="shared" si="452"/>
        <v>0</v>
      </c>
      <c r="BA268" s="503">
        <f>IF(U268="",0,COUNTA($U$14:U269))</f>
        <v>0</v>
      </c>
      <c r="BB268" s="503">
        <f>IF(V268="",0,COUNTA($V$14:V269))</f>
        <v>0</v>
      </c>
      <c r="BC268" s="519" t="e">
        <f>IF(OR($L268="20200",$L269="20200",#REF!="20200"),COUNTIF($L$14:L269,"20200"),0)</f>
        <v>#REF!</v>
      </c>
      <c r="BD268" s="557" t="e">
        <f>IF($BC268=0,0,INDEX($N268:$N269,MATCH("20200",$L268:$L269,0),1))</f>
        <v>#REF!</v>
      </c>
      <c r="BE268" s="84" t="str">
        <f t="shared" si="410"/>
        <v/>
      </c>
      <c r="BF268" s="84" t="str">
        <f t="shared" si="411"/>
        <v/>
      </c>
      <c r="BG268" s="84" t="str">
        <f t="shared" si="412"/>
        <v/>
      </c>
      <c r="BH268" s="124" t="str">
        <f>IF(K268="","",COUNTIF($BG$14:BG268,BG268))</f>
        <v/>
      </c>
      <c r="BI268" s="1" t="str">
        <f t="shared" si="453"/>
        <v/>
      </c>
      <c r="BJ268" s="523" t="str">
        <f>IF(D268="","",COUNTIF($AG$14:AG268,AG268))</f>
        <v/>
      </c>
      <c r="BK268" s="523">
        <f t="shared" ref="BK268" si="514">IF(BJ268=1,BJ268,0)</f>
        <v>0</v>
      </c>
      <c r="BL268" s="523" t="str">
        <f>IF(D268="","",$BP268)</f>
        <v/>
      </c>
      <c r="BM268" s="523" t="str">
        <f>IF(E268="","",$BP268)</f>
        <v/>
      </c>
      <c r="BN268" s="523" t="str">
        <f>IF(G268="","",$BP268)</f>
        <v/>
      </c>
      <c r="BO268" s="524" t="str">
        <f>IFERROR(IF(H268="","",BP268),"")</f>
        <v/>
      </c>
      <c r="BP268" s="523">
        <v>128</v>
      </c>
      <c r="BQ268" s="523">
        <f>IF(C268&gt;0,"",IF(COUNTIF(BL268:BO269,BP268)=4,"",1))</f>
        <v>1</v>
      </c>
      <c r="BT268" s="524" t="str">
        <f>IF(AG268="","",IF(AND(COUNTA(K268:K269)=0,COUNTA(U268:V269)=0),1,""))</f>
        <v/>
      </c>
      <c r="BU268" s="523">
        <f>IF(AND($AG268="",COUNTA(U268)&gt;0),1,0)</f>
        <v>0</v>
      </c>
      <c r="BV268" s="523">
        <f>IF(AND($AG268="",COUNTA(V268)&gt;0),1,0)</f>
        <v>0</v>
      </c>
      <c r="BW268" s="523" t="str">
        <f>D268&amp;"-"&amp;U268</f>
        <v>-</v>
      </c>
      <c r="BX268" s="523" t="str">
        <f>IF(U268="","",COUNTIF($BW$14:BW268,BW268))</f>
        <v/>
      </c>
      <c r="BY268" s="523" t="str">
        <f>D268&amp;"-"&amp;V268</f>
        <v>-</v>
      </c>
      <c r="BZ268" s="523" t="str">
        <f>IF(V268="","",COUNTIF($BY$14:BY268,BY268))</f>
        <v/>
      </c>
      <c r="CA268" s="84" t="str">
        <f>IFERROR(IF(VLOOKUP(K268,種目数エラー用!D:E,2,FALSE)=(VLOOKUP(K269,種目数エラー用!D:E,2,FALSE)),1,""),"")</f>
        <v/>
      </c>
    </row>
    <row r="269" spans="1:79" s="1" customFormat="1" ht="18" customHeight="1" thickBot="1">
      <c r="A269" s="547"/>
      <c r="B269" s="548"/>
      <c r="C269" s="549"/>
      <c r="D269" s="550"/>
      <c r="E269" s="550"/>
      <c r="F269" s="470"/>
      <c r="G269" s="336" t="str">
        <f>IF(C268&gt;0,VLOOKUP(C268,女子登録情報!$A$1:$H$2000,5,0),"")</f>
        <v/>
      </c>
      <c r="H269" s="527"/>
      <c r="I269" s="546"/>
      <c r="J269" s="336" t="s">
        <v>28</v>
      </c>
      <c r="K269" s="337"/>
      <c r="L269" s="284" t="str">
        <f>IF(K269&gt;0,VLOOKUP(K269,女子登録情報!$J$66:$K$86,2,0),"")</f>
        <v/>
      </c>
      <c r="M269" s="336" t="s">
        <v>29</v>
      </c>
      <c r="N269" s="285"/>
      <c r="O269" s="59" t="str">
        <f t="shared" si="447"/>
        <v/>
      </c>
      <c r="P269" s="317" t="str">
        <f t="shared" si="391"/>
        <v/>
      </c>
      <c r="Q269" s="209"/>
      <c r="R269" s="535"/>
      <c r="S269" s="536"/>
      <c r="T269" s="537"/>
      <c r="U269" s="532"/>
      <c r="V269" s="534"/>
      <c r="W269" s="339"/>
      <c r="X269" s="84">
        <f t="shared" si="392"/>
        <v>0</v>
      </c>
      <c r="Z269" s="97">
        <f t="shared" si="393"/>
        <v>0</v>
      </c>
      <c r="AA269" s="523"/>
      <c r="AB269" s="84" t="str">
        <f t="shared" si="394"/>
        <v/>
      </c>
      <c r="AC269" s="84" t="str">
        <f t="shared" si="395"/>
        <v/>
      </c>
      <c r="AD269" s="84" t="str">
        <f t="shared" si="396"/>
        <v/>
      </c>
      <c r="AE269" s="84" t="str">
        <f t="shared" si="397"/>
        <v/>
      </c>
      <c r="AF269" s="100">
        <f t="shared" si="448"/>
        <v>0</v>
      </c>
      <c r="AG269" s="100" t="str">
        <f t="shared" ref="AG269" si="515">AG268</f>
        <v/>
      </c>
      <c r="AH269" s="84" t="str">
        <f t="shared" si="398"/>
        <v/>
      </c>
      <c r="AI269" s="84" t="str">
        <f t="shared" si="399"/>
        <v/>
      </c>
      <c r="AJ269" s="104" t="str">
        <f t="shared" si="400"/>
        <v/>
      </c>
      <c r="AK269" s="93">
        <f t="shared" si="449"/>
        <v>0</v>
      </c>
      <c r="AL269" s="93">
        <f>IFERROR(IF(C269="",0,IF(COUNTIF($C$14:C269,C269)&gt;1,1,0)),"")</f>
        <v>0</v>
      </c>
      <c r="AN269" s="93">
        <f t="shared" si="401"/>
        <v>0</v>
      </c>
      <c r="AO269" s="93" t="str">
        <f t="shared" si="415"/>
        <v>00000</v>
      </c>
      <c r="AP269" s="109" t="str">
        <f t="shared" si="450"/>
        <v>0秒0</v>
      </c>
      <c r="AQ269" s="110">
        <f t="shared" si="402"/>
        <v>0</v>
      </c>
      <c r="AR269" s="110" t="str">
        <f t="shared" si="403"/>
        <v>0</v>
      </c>
      <c r="AS269" s="110" t="str">
        <f t="shared" si="404"/>
        <v>0</v>
      </c>
      <c r="AT269" s="110" t="str">
        <f t="shared" si="405"/>
        <v>0m</v>
      </c>
      <c r="AU269" s="110" t="str">
        <f t="shared" si="406"/>
        <v>点</v>
      </c>
      <c r="AV269" s="93">
        <f t="shared" si="407"/>
        <v>0</v>
      </c>
      <c r="AW269" s="83" t="str">
        <f t="shared" si="408"/>
        <v/>
      </c>
      <c r="AX269" s="93">
        <f t="shared" si="409"/>
        <v>0</v>
      </c>
      <c r="AY269" s="93">
        <f t="shared" si="451"/>
        <v>0</v>
      </c>
      <c r="AZ269" s="93">
        <f t="shared" si="452"/>
        <v>0</v>
      </c>
      <c r="BA269" s="504"/>
      <c r="BB269" s="504"/>
      <c r="BC269" s="520"/>
      <c r="BD269" s="558"/>
      <c r="BE269" s="84" t="str">
        <f t="shared" si="410"/>
        <v/>
      </c>
      <c r="BF269" s="84" t="str">
        <f t="shared" si="411"/>
        <v/>
      </c>
      <c r="BG269" s="84" t="str">
        <f t="shared" si="412"/>
        <v/>
      </c>
      <c r="BH269" s="124" t="str">
        <f>IF(K269="","",COUNTIF($BG$14:BG269,BG269))</f>
        <v/>
      </c>
      <c r="BI269" s="1" t="str">
        <f t="shared" si="453"/>
        <v/>
      </c>
      <c r="BJ269" s="523"/>
      <c r="BK269" s="523"/>
      <c r="BL269" s="523"/>
      <c r="BM269" s="523"/>
      <c r="BN269" s="523"/>
      <c r="BO269" s="525"/>
      <c r="BP269" s="523"/>
      <c r="BQ269" s="523"/>
      <c r="BT269" s="525"/>
      <c r="BU269" s="523"/>
      <c r="BV269" s="523"/>
      <c r="BW269" s="523"/>
      <c r="BX269" s="523"/>
      <c r="BY269" s="523"/>
      <c r="BZ269" s="523"/>
      <c r="CA269" s="84" t="str">
        <f>IFERROR(IF(VLOOKUP(K269,種目数エラー用!D:E,2,FALSE)=(VLOOKUP(K270,種目数エラー用!D:E,2,FALSE)),1,""),"")</f>
        <v/>
      </c>
    </row>
    <row r="270" spans="1:79" s="1" customFormat="1" ht="18" customHeight="1" thickTop="1" thickBot="1">
      <c r="A270" s="538">
        <v>129</v>
      </c>
      <c r="B270" s="540" t="s">
        <v>1176</v>
      </c>
      <c r="C270" s="542"/>
      <c r="D270" s="544" t="str">
        <f>IF(C270&gt;0,VLOOKUP(C270,女子登録情報!$A$1:$H$2000,3,0),"")</f>
        <v/>
      </c>
      <c r="E270" s="544" t="str">
        <f>IF(C270&gt;0,VLOOKUP(C270,女子登録情報!$A$1:$H$2000,4,0),"")</f>
        <v/>
      </c>
      <c r="F270" s="469" t="str">
        <f>IF(C270&gt;0,VLOOKUP(C270,女子登録情報!$A$1:$H$1688,7,0),"")</f>
        <v/>
      </c>
      <c r="G270" s="335" t="str">
        <f>IF(C270&gt;0,VLOOKUP(C270,女子登録情報!$A$1:$H$2000,8,0),"")</f>
        <v/>
      </c>
      <c r="H270" s="526" t="e">
        <f>IF(G271&gt;0,VLOOKUP(G271,女子登録情報!$M$2:$N$49,2,0),"")</f>
        <v>#N/A</v>
      </c>
      <c r="I270" s="526" t="str">
        <f t="shared" ref="I270" si="516">IF(C270&gt;0,TEXT(C270,"100000000"),"000000000")</f>
        <v>000000000</v>
      </c>
      <c r="J270" s="324" t="s">
        <v>24</v>
      </c>
      <c r="K270" s="323"/>
      <c r="L270" s="284" t="str">
        <f>IF(K270&gt;0,VLOOKUP(K270,女子登録情報!$J$66:$K$86,2,0),"")</f>
        <v/>
      </c>
      <c r="M270" s="324" t="s">
        <v>27</v>
      </c>
      <c r="N270" s="275"/>
      <c r="O270" s="59" t="str">
        <f t="shared" si="447"/>
        <v/>
      </c>
      <c r="P270" s="316" t="str">
        <f t="shared" ref="P270:P313" si="517">IF(OR(K270="",N270=""),"",IF(COUNTIF(K270,"*m*")&gt;0,AP270,IF(COUNTIF(K270,"*種*")&gt;0,AU270,AT270)))</f>
        <v/>
      </c>
      <c r="Q270" s="209"/>
      <c r="R270" s="528"/>
      <c r="S270" s="529"/>
      <c r="T270" s="530"/>
      <c r="U270" s="531"/>
      <c r="V270" s="533"/>
      <c r="W270" s="339"/>
      <c r="X270" s="84">
        <f t="shared" ref="X270:X313" si="518">IF(C270="",0,IF(F270=$D$5,0,1))</f>
        <v>0</v>
      </c>
      <c r="Z270" s="97">
        <f t="shared" ref="Z270:Z313" si="519">IF(AND(C270&lt;2001,C270&gt;0),1,0)</f>
        <v>0</v>
      </c>
      <c r="AA270" s="523" t="str">
        <f>IF(C270="","",C270)</f>
        <v/>
      </c>
      <c r="AB270" s="84" t="str">
        <f t="shared" ref="AB270:AB313" si="520">IF($C270="","",IF(D270="",1,0))</f>
        <v/>
      </c>
      <c r="AC270" s="84" t="str">
        <f t="shared" ref="AC270:AC313" si="521">IF($C270="","",IF(E270="",1,0))</f>
        <v/>
      </c>
      <c r="AD270" s="84" t="str">
        <f t="shared" ref="AD270:AD313" si="522">IF($C270="","",IF(G270="",1,0))</f>
        <v/>
      </c>
      <c r="AE270" s="84" t="str">
        <f t="shared" ref="AE270:AE313" si="523">IF($C270="","",IF(H270="",1,0))</f>
        <v/>
      </c>
      <c r="AF270" s="100">
        <f t="shared" si="448"/>
        <v>0</v>
      </c>
      <c r="AG270" s="100" t="str">
        <f>IF(D270="","",D270)</f>
        <v/>
      </c>
      <c r="AH270" s="84" t="str">
        <f t="shared" ref="AH270:AH313" si="524">IF($AG270="","",IF(K270="","",$AG270&amp;"-"&amp;K270))</f>
        <v/>
      </c>
      <c r="AI270" s="84" t="str">
        <f t="shared" ref="AI270:AI313" si="525">IF(AND(COUNTA(K270,N270,Q270,R270,U270,V270)&gt;0,BQ270=1),1,"")</f>
        <v/>
      </c>
      <c r="AJ270" s="104" t="str">
        <f t="shared" ref="AJ270:AJ313" si="526">IF(K270="","",COUNTIF($AH$12:$AH$313,AH270))</f>
        <v/>
      </c>
      <c r="AK270" s="93">
        <f t="shared" si="449"/>
        <v>0</v>
      </c>
      <c r="AL270" s="93">
        <f>IFERROR(IF(C270="",0,IF(COUNTIF($C$14:C270,C270)&gt;1,1,0)),"")</f>
        <v>0</v>
      </c>
      <c r="AN270" s="93">
        <f t="shared" ref="AN270:AN313" si="527">IF(COUNTIF(K270,"*m*")&gt;0,IF(VALUE(AR270)&gt;59,1,0),0)</f>
        <v>0</v>
      </c>
      <c r="AO270" s="93" t="str">
        <f t="shared" si="415"/>
        <v>00000</v>
      </c>
      <c r="AP270" s="109" t="str">
        <f t="shared" si="450"/>
        <v>0秒0</v>
      </c>
      <c r="AQ270" s="110">
        <f t="shared" ref="AQ270:AQ313" si="528">INT(N270/10000)</f>
        <v>0</v>
      </c>
      <c r="AR270" s="110" t="str">
        <f t="shared" ref="AR270:AR313" si="529">RIGHT(INT(N270/100),2)</f>
        <v>0</v>
      </c>
      <c r="AS270" s="110" t="str">
        <f t="shared" ref="AS270:AS313" si="530">RIGHT(INT(N270/1),2)</f>
        <v>0</v>
      </c>
      <c r="AT270" s="110" t="str">
        <f t="shared" ref="AT270:AT313" si="531">INT(N270/100)&amp;"m"&amp;RIGHT(N270,2)</f>
        <v>0m</v>
      </c>
      <c r="AU270" s="110" t="str">
        <f t="shared" ref="AU270:AU313" si="532">N270&amp;"点"</f>
        <v>点</v>
      </c>
      <c r="AV270" s="93">
        <f t="shared" ref="AV270:AV313" si="533">VALUE(N270)</f>
        <v>0</v>
      </c>
      <c r="AW270" s="83" t="str">
        <f t="shared" ref="AW270:AW313" si="534">IF(COUNTIF(K270,"*m*")=0,"",IF($K270="","",COUNTIF($N270,AW$13)))</f>
        <v/>
      </c>
      <c r="AX270" s="93">
        <f t="shared" ref="AX270:AX313" si="535">IF(Q270="",0,IF(OR(Q270&lt;$AX$12,Q270&gt;$AX$13),1,0))</f>
        <v>0</v>
      </c>
      <c r="AY270" s="93">
        <f t="shared" si="451"/>
        <v>0</v>
      </c>
      <c r="AZ270" s="93">
        <f t="shared" si="452"/>
        <v>0</v>
      </c>
      <c r="BA270" s="503">
        <f>IF(U270="",0,COUNTA($U$14:U271))</f>
        <v>0</v>
      </c>
      <c r="BB270" s="503">
        <f>IF(V270="",0,COUNTA($V$14:V271))</f>
        <v>0</v>
      </c>
      <c r="BC270" s="519" t="e">
        <f>IF(OR($L270="20200",$L271="20200",#REF!="20200"),COUNTIF($L$14:L271,"20200"),0)</f>
        <v>#REF!</v>
      </c>
      <c r="BD270" s="557" t="e">
        <f>IF($BC270=0,0,INDEX($N270:$N271,MATCH("20200",$L270:$L271,0),1))</f>
        <v>#REF!</v>
      </c>
      <c r="BE270" s="84" t="str">
        <f t="shared" ref="BE270:BE313" si="536">IF(K270="","",IF(COUNTIF(K270,"*OP*")&gt;0,1,""))</f>
        <v/>
      </c>
      <c r="BF270" s="84" t="str">
        <f t="shared" ref="BF270:BF313" si="537">IF(K270="","",IF(COUNTIF(K270,"*OP*")&gt;0,"",1))</f>
        <v/>
      </c>
      <c r="BG270" s="84" t="str">
        <f t="shared" ref="BG270:BG313" si="538">IF(K270="","",IF(COUNTIF(K270,"*OP*")&gt;0,"",K270))</f>
        <v/>
      </c>
      <c r="BH270" s="124" t="str">
        <f>IF(K270="","",COUNTIF($BG$14:BG270,BG270))</f>
        <v/>
      </c>
      <c r="BI270" s="1" t="str">
        <f t="shared" si="453"/>
        <v/>
      </c>
      <c r="BJ270" s="523" t="str">
        <f>IF(D270="","",COUNTIF($AG$14:AG270,AG270))</f>
        <v/>
      </c>
      <c r="BK270" s="523">
        <f t="shared" ref="BK270" si="539">IF(BJ270=1,BJ270,0)</f>
        <v>0</v>
      </c>
      <c r="BL270" s="523" t="str">
        <f>IF(D270="","",$BP270)</f>
        <v/>
      </c>
      <c r="BM270" s="523" t="str">
        <f>IF(E270="","",$BP270)</f>
        <v/>
      </c>
      <c r="BN270" s="523" t="str">
        <f>IF(G270="","",$BP270)</f>
        <v/>
      </c>
      <c r="BO270" s="524" t="str">
        <f>IFERROR(IF(H270="","",BP270),"")</f>
        <v/>
      </c>
      <c r="BP270" s="523">
        <v>129</v>
      </c>
      <c r="BQ270" s="523">
        <f>IF(C270&gt;0,"",IF(COUNTIF(BL270:BO271,BP270)=4,"",1))</f>
        <v>1</v>
      </c>
      <c r="BT270" s="524" t="str">
        <f>IF(AG270="","",IF(AND(COUNTA(K270:K271)=0,COUNTA(U270:V271)=0),1,""))</f>
        <v/>
      </c>
      <c r="BU270" s="523">
        <f>IF(AND($AG270="",COUNTA(U270)&gt;0),1,0)</f>
        <v>0</v>
      </c>
      <c r="BV270" s="523">
        <f>IF(AND($AG270="",COUNTA(V270)&gt;0),1,0)</f>
        <v>0</v>
      </c>
      <c r="BW270" s="523" t="str">
        <f>D270&amp;"-"&amp;U270</f>
        <v>-</v>
      </c>
      <c r="BX270" s="523" t="str">
        <f>IF(U270="","",COUNTIF($BW$14:BW270,BW270))</f>
        <v/>
      </c>
      <c r="BY270" s="523" t="str">
        <f>D270&amp;"-"&amp;V270</f>
        <v>-</v>
      </c>
      <c r="BZ270" s="523" t="str">
        <f>IF(V270="","",COUNTIF($BY$14:BY270,BY270))</f>
        <v/>
      </c>
      <c r="CA270" s="84" t="str">
        <f>IFERROR(IF(VLOOKUP(K270,種目数エラー用!D:E,2,FALSE)=(VLOOKUP(K271,種目数エラー用!D:E,2,FALSE)),1,""),"")</f>
        <v/>
      </c>
    </row>
    <row r="271" spans="1:79" s="1" customFormat="1" ht="18" customHeight="1" thickBot="1">
      <c r="A271" s="547"/>
      <c r="B271" s="548"/>
      <c r="C271" s="549"/>
      <c r="D271" s="550"/>
      <c r="E271" s="550"/>
      <c r="F271" s="470"/>
      <c r="G271" s="336" t="str">
        <f>IF(C270&gt;0,VLOOKUP(C270,女子登録情報!$A$1:$H$2000,5,0),"")</f>
        <v/>
      </c>
      <c r="H271" s="527"/>
      <c r="I271" s="546"/>
      <c r="J271" s="336" t="s">
        <v>28</v>
      </c>
      <c r="K271" s="337"/>
      <c r="L271" s="284" t="str">
        <f>IF(K271&gt;0,VLOOKUP(K271,女子登録情報!$J$66:$K$86,2,0),"")</f>
        <v/>
      </c>
      <c r="M271" s="336" t="s">
        <v>29</v>
      </c>
      <c r="N271" s="285"/>
      <c r="O271" s="59" t="str">
        <f t="shared" ref="O271:O313" si="540">IF(L271="","",LEFT(L271,5)&amp;" "&amp;IF(OR(LEFT(L271,3)*1&lt;70,LEFT(L271,3)*1&gt;100),REPT(0,7-LEN(N271)),REPT(0,5-LEN(N271)))&amp;N271)</f>
        <v/>
      </c>
      <c r="P271" s="317" t="str">
        <f t="shared" si="517"/>
        <v/>
      </c>
      <c r="Q271" s="209"/>
      <c r="R271" s="535"/>
      <c r="S271" s="536"/>
      <c r="T271" s="537"/>
      <c r="U271" s="532"/>
      <c r="V271" s="534"/>
      <c r="W271" s="339"/>
      <c r="X271" s="84">
        <f t="shared" si="518"/>
        <v>0</v>
      </c>
      <c r="Z271" s="97">
        <f t="shared" si="519"/>
        <v>0</v>
      </c>
      <c r="AA271" s="523"/>
      <c r="AB271" s="84" t="str">
        <f t="shared" si="520"/>
        <v/>
      </c>
      <c r="AC271" s="84" t="str">
        <f t="shared" si="521"/>
        <v/>
      </c>
      <c r="AD271" s="84" t="str">
        <f t="shared" si="522"/>
        <v/>
      </c>
      <c r="AE271" s="84" t="str">
        <f t="shared" si="523"/>
        <v/>
      </c>
      <c r="AF271" s="100">
        <f t="shared" ref="AF271:AF313" si="541">IF(ISNA(OR(AB271:AE271)),1,SUM(AB271:AE271))</f>
        <v>0</v>
      </c>
      <c r="AG271" s="100" t="str">
        <f t="shared" ref="AG271" si="542">AG270</f>
        <v/>
      </c>
      <c r="AH271" s="84" t="str">
        <f t="shared" si="524"/>
        <v/>
      </c>
      <c r="AI271" s="84" t="str">
        <f t="shared" si="525"/>
        <v/>
      </c>
      <c r="AJ271" s="104" t="str">
        <f t="shared" si="526"/>
        <v/>
      </c>
      <c r="AK271" s="93">
        <f t="shared" ref="AK271:AK313" si="543">IF(MAX(AJ271)&gt;1,1,0)</f>
        <v>0</v>
      </c>
      <c r="AL271" s="93">
        <f>IFERROR(IF(C271="",0,IF(COUNTIF($C$14:C271,C271)&gt;1,1,0)),"")</f>
        <v>0</v>
      </c>
      <c r="AN271" s="93">
        <f t="shared" si="527"/>
        <v>0</v>
      </c>
      <c r="AO271" s="93" t="str">
        <f t="shared" ref="AO271:AO313" si="544">IF(COUNTIF(L271,"*m*")&gt;0,RIGHT(10000000+AV271,7),RIGHT(100000+AV271,5))</f>
        <v>00000</v>
      </c>
      <c r="AP271" s="109" t="str">
        <f t="shared" ref="AP271:AP313" si="545">IF(AQ271=0,AR271&amp;"秒"&amp;AS271,AQ271&amp;"分"&amp;AR271&amp;"秒"&amp;AS271)</f>
        <v>0秒0</v>
      </c>
      <c r="AQ271" s="110">
        <f t="shared" si="528"/>
        <v>0</v>
      </c>
      <c r="AR271" s="110" t="str">
        <f t="shared" si="529"/>
        <v>0</v>
      </c>
      <c r="AS271" s="110" t="str">
        <f t="shared" si="530"/>
        <v>0</v>
      </c>
      <c r="AT271" s="110" t="str">
        <f t="shared" si="531"/>
        <v>0m</v>
      </c>
      <c r="AU271" s="110" t="str">
        <f t="shared" si="532"/>
        <v>点</v>
      </c>
      <c r="AV271" s="93">
        <f t="shared" si="533"/>
        <v>0</v>
      </c>
      <c r="AW271" s="83" t="str">
        <f t="shared" si="534"/>
        <v/>
      </c>
      <c r="AX271" s="93">
        <f t="shared" si="535"/>
        <v>0</v>
      </c>
      <c r="AY271" s="93">
        <f t="shared" ref="AY271:AY313" si="546">IF($N271="",0,IF($Q271="",1,0))</f>
        <v>0</v>
      </c>
      <c r="AZ271" s="93">
        <f t="shared" ref="AZ271:AZ313" si="547">IF($N271="",0,IF($R271="",1,0))</f>
        <v>0</v>
      </c>
      <c r="BA271" s="504"/>
      <c r="BB271" s="504"/>
      <c r="BC271" s="520"/>
      <c r="BD271" s="558"/>
      <c r="BE271" s="84" t="str">
        <f t="shared" si="536"/>
        <v/>
      </c>
      <c r="BF271" s="84" t="str">
        <f t="shared" si="537"/>
        <v/>
      </c>
      <c r="BG271" s="84" t="str">
        <f t="shared" si="538"/>
        <v/>
      </c>
      <c r="BH271" s="124" t="str">
        <f>IF(K271="","",COUNTIF($BG$14:BG271,BG271))</f>
        <v/>
      </c>
      <c r="BI271" s="1" t="str">
        <f t="shared" ref="BI271:BI313" si="548">IFERROR(BF271*BH271,"")</f>
        <v/>
      </c>
      <c r="BJ271" s="523"/>
      <c r="BK271" s="523"/>
      <c r="BL271" s="523"/>
      <c r="BM271" s="523"/>
      <c r="BN271" s="523"/>
      <c r="BO271" s="525"/>
      <c r="BP271" s="523"/>
      <c r="BQ271" s="523"/>
      <c r="BT271" s="525"/>
      <c r="BU271" s="523"/>
      <c r="BV271" s="523"/>
      <c r="BW271" s="523"/>
      <c r="BX271" s="523"/>
      <c r="BY271" s="523"/>
      <c r="BZ271" s="523"/>
      <c r="CA271" s="84" t="str">
        <f>IFERROR(IF(VLOOKUP(K271,種目数エラー用!D:E,2,FALSE)=(VLOOKUP(K272,種目数エラー用!D:E,2,FALSE)),1,""),"")</f>
        <v/>
      </c>
    </row>
    <row r="272" spans="1:79" s="1" customFormat="1" ht="18" customHeight="1" thickTop="1" thickBot="1">
      <c r="A272" s="538">
        <v>130</v>
      </c>
      <c r="B272" s="540" t="s">
        <v>1176</v>
      </c>
      <c r="C272" s="542"/>
      <c r="D272" s="544" t="str">
        <f>IF(C272&gt;0,VLOOKUP(C272,女子登録情報!$A$1:$H$2000,3,0),"")</f>
        <v/>
      </c>
      <c r="E272" s="544" t="str">
        <f>IF(C272&gt;0,VLOOKUP(C272,女子登録情報!$A$1:$H$2000,4,0),"")</f>
        <v/>
      </c>
      <c r="F272" s="469" t="str">
        <f>IF(C272&gt;0,VLOOKUP(C272,女子登録情報!$A$1:$H$1688,7,0),"")</f>
        <v/>
      </c>
      <c r="G272" s="335" t="str">
        <f>IF(C272&gt;0,VLOOKUP(C272,女子登録情報!$A$1:$H$2000,8,0),"")</f>
        <v/>
      </c>
      <c r="H272" s="526" t="e">
        <f>IF(G273&gt;0,VLOOKUP(G273,女子登録情報!$M$2:$N$49,2,0),"")</f>
        <v>#N/A</v>
      </c>
      <c r="I272" s="526" t="str">
        <f t="shared" ref="I272" si="549">IF(C272&gt;0,TEXT(C272,"100000000"),"000000000")</f>
        <v>000000000</v>
      </c>
      <c r="J272" s="324" t="s">
        <v>24</v>
      </c>
      <c r="K272" s="323"/>
      <c r="L272" s="284" t="str">
        <f>IF(K272&gt;0,VLOOKUP(K272,女子登録情報!$J$66:$K$86,2,0),"")</f>
        <v/>
      </c>
      <c r="M272" s="324" t="s">
        <v>27</v>
      </c>
      <c r="N272" s="275"/>
      <c r="O272" s="59" t="str">
        <f t="shared" si="540"/>
        <v/>
      </c>
      <c r="P272" s="316" t="str">
        <f t="shared" si="517"/>
        <v/>
      </c>
      <c r="Q272" s="209"/>
      <c r="R272" s="528"/>
      <c r="S272" s="529"/>
      <c r="T272" s="530"/>
      <c r="U272" s="531"/>
      <c r="V272" s="533"/>
      <c r="W272" s="339"/>
      <c r="X272" s="84">
        <f t="shared" si="518"/>
        <v>0</v>
      </c>
      <c r="Z272" s="97">
        <f t="shared" si="519"/>
        <v>0</v>
      </c>
      <c r="AA272" s="523" t="str">
        <f>IF(C272="","",C272)</f>
        <v/>
      </c>
      <c r="AB272" s="84" t="str">
        <f t="shared" si="520"/>
        <v/>
      </c>
      <c r="AC272" s="84" t="str">
        <f t="shared" si="521"/>
        <v/>
      </c>
      <c r="AD272" s="84" t="str">
        <f t="shared" si="522"/>
        <v/>
      </c>
      <c r="AE272" s="84" t="str">
        <f t="shared" si="523"/>
        <v/>
      </c>
      <c r="AF272" s="100">
        <f t="shared" si="541"/>
        <v>0</v>
      </c>
      <c r="AG272" s="100" t="str">
        <f>IF(D272="","",D272)</f>
        <v/>
      </c>
      <c r="AH272" s="84" t="str">
        <f t="shared" si="524"/>
        <v/>
      </c>
      <c r="AI272" s="84" t="str">
        <f t="shared" si="525"/>
        <v/>
      </c>
      <c r="AJ272" s="104" t="str">
        <f t="shared" si="526"/>
        <v/>
      </c>
      <c r="AK272" s="93">
        <f t="shared" si="543"/>
        <v>0</v>
      </c>
      <c r="AL272" s="93">
        <f>IFERROR(IF(C272="",0,IF(COUNTIF($C$14:C272,C272)&gt;1,1,0)),"")</f>
        <v>0</v>
      </c>
      <c r="AN272" s="93">
        <f t="shared" si="527"/>
        <v>0</v>
      </c>
      <c r="AO272" s="93" t="str">
        <f t="shared" si="544"/>
        <v>00000</v>
      </c>
      <c r="AP272" s="109" t="str">
        <f t="shared" si="545"/>
        <v>0秒0</v>
      </c>
      <c r="AQ272" s="110">
        <f t="shared" si="528"/>
        <v>0</v>
      </c>
      <c r="AR272" s="110" t="str">
        <f t="shared" si="529"/>
        <v>0</v>
      </c>
      <c r="AS272" s="110" t="str">
        <f t="shared" si="530"/>
        <v>0</v>
      </c>
      <c r="AT272" s="110" t="str">
        <f t="shared" si="531"/>
        <v>0m</v>
      </c>
      <c r="AU272" s="110" t="str">
        <f t="shared" si="532"/>
        <v>点</v>
      </c>
      <c r="AV272" s="93">
        <f t="shared" si="533"/>
        <v>0</v>
      </c>
      <c r="AW272" s="83" t="str">
        <f t="shared" si="534"/>
        <v/>
      </c>
      <c r="AX272" s="93">
        <f t="shared" si="535"/>
        <v>0</v>
      </c>
      <c r="AY272" s="93">
        <f t="shared" si="546"/>
        <v>0</v>
      </c>
      <c r="AZ272" s="93">
        <f t="shared" si="547"/>
        <v>0</v>
      </c>
      <c r="BA272" s="503">
        <f>IF(U272="",0,COUNTA($U$14:U273))</f>
        <v>0</v>
      </c>
      <c r="BB272" s="503">
        <f>IF(V272="",0,COUNTA($V$14:V273))</f>
        <v>0</v>
      </c>
      <c r="BC272" s="519" t="e">
        <f>IF(OR($L272="20200",$L273="20200",#REF!="20200"),COUNTIF($L$14:L273,"20200"),0)</f>
        <v>#REF!</v>
      </c>
      <c r="BD272" s="557" t="e">
        <f>IF($BC272=0,0,INDEX($N272:$N273,MATCH("20200",$L272:$L273,0),1))</f>
        <v>#REF!</v>
      </c>
      <c r="BE272" s="84" t="str">
        <f t="shared" si="536"/>
        <v/>
      </c>
      <c r="BF272" s="84" t="str">
        <f t="shared" si="537"/>
        <v/>
      </c>
      <c r="BG272" s="84" t="str">
        <f t="shared" si="538"/>
        <v/>
      </c>
      <c r="BH272" s="124" t="str">
        <f>IF(K272="","",COUNTIF($BG$14:BG272,BG272))</f>
        <v/>
      </c>
      <c r="BI272" s="1" t="str">
        <f t="shared" si="548"/>
        <v/>
      </c>
      <c r="BJ272" s="523" t="str">
        <f>IF(D272="","",COUNTIF($AG$14:AG272,AG272))</f>
        <v/>
      </c>
      <c r="BK272" s="523">
        <f t="shared" ref="BK272" si="550">IF(BJ272=1,BJ272,0)</f>
        <v>0</v>
      </c>
      <c r="BL272" s="523" t="str">
        <f>IF(D272="","",$BP272)</f>
        <v/>
      </c>
      <c r="BM272" s="523" t="str">
        <f>IF(E272="","",$BP272)</f>
        <v/>
      </c>
      <c r="BN272" s="523" t="str">
        <f>IF(G272="","",$BP272)</f>
        <v/>
      </c>
      <c r="BO272" s="524" t="str">
        <f>IFERROR(IF(H272="","",BP272),"")</f>
        <v/>
      </c>
      <c r="BP272" s="523">
        <v>130</v>
      </c>
      <c r="BQ272" s="523">
        <f>IF(C272&gt;0,"",IF(COUNTIF(BL272:BO273,BP272)=4,"",1))</f>
        <v>1</v>
      </c>
      <c r="BT272" s="524" t="str">
        <f>IF(AG272="","",IF(AND(COUNTA(K272:K273)=0,COUNTA(U272:V273)=0),1,""))</f>
        <v/>
      </c>
      <c r="BU272" s="523">
        <f>IF(AND($AG272="",COUNTA(U272)&gt;0),1,0)</f>
        <v>0</v>
      </c>
      <c r="BV272" s="523">
        <f>IF(AND($AG272="",COUNTA(V272)&gt;0),1,0)</f>
        <v>0</v>
      </c>
      <c r="BW272" s="523" t="str">
        <f>D272&amp;"-"&amp;U272</f>
        <v>-</v>
      </c>
      <c r="BX272" s="523" t="str">
        <f>IF(U272="","",COUNTIF($BW$14:BW272,BW272))</f>
        <v/>
      </c>
      <c r="BY272" s="523" t="str">
        <f>D272&amp;"-"&amp;V272</f>
        <v>-</v>
      </c>
      <c r="BZ272" s="523" t="str">
        <f>IF(V272="","",COUNTIF($BY$14:BY272,BY272))</f>
        <v/>
      </c>
      <c r="CA272" s="84" t="str">
        <f>IFERROR(IF(VLOOKUP(K272,種目数エラー用!D:E,2,FALSE)=(VLOOKUP(K273,種目数エラー用!D:E,2,FALSE)),1,""),"")</f>
        <v/>
      </c>
    </row>
    <row r="273" spans="1:79" s="1" customFormat="1" ht="18" customHeight="1" thickBot="1">
      <c r="A273" s="547"/>
      <c r="B273" s="548"/>
      <c r="C273" s="549"/>
      <c r="D273" s="550"/>
      <c r="E273" s="550"/>
      <c r="F273" s="470"/>
      <c r="G273" s="336" t="str">
        <f>IF(C272&gt;0,VLOOKUP(C272,女子登録情報!$A$1:$H$2000,5,0),"")</f>
        <v/>
      </c>
      <c r="H273" s="527"/>
      <c r="I273" s="546"/>
      <c r="J273" s="336" t="s">
        <v>28</v>
      </c>
      <c r="K273" s="337"/>
      <c r="L273" s="284" t="str">
        <f>IF(K273&gt;0,VLOOKUP(K273,女子登録情報!$J$66:$K$86,2,0),"")</f>
        <v/>
      </c>
      <c r="M273" s="336" t="s">
        <v>29</v>
      </c>
      <c r="N273" s="285"/>
      <c r="O273" s="59" t="str">
        <f t="shared" si="540"/>
        <v/>
      </c>
      <c r="P273" s="317" t="str">
        <f t="shared" si="517"/>
        <v/>
      </c>
      <c r="Q273" s="209"/>
      <c r="R273" s="535"/>
      <c r="S273" s="536"/>
      <c r="T273" s="537"/>
      <c r="U273" s="532"/>
      <c r="V273" s="534"/>
      <c r="W273" s="339"/>
      <c r="X273" s="84">
        <f t="shared" si="518"/>
        <v>0</v>
      </c>
      <c r="Z273" s="97">
        <f t="shared" si="519"/>
        <v>0</v>
      </c>
      <c r="AA273" s="523"/>
      <c r="AB273" s="84" t="str">
        <f t="shared" si="520"/>
        <v/>
      </c>
      <c r="AC273" s="84" t="str">
        <f t="shared" si="521"/>
        <v/>
      </c>
      <c r="AD273" s="84" t="str">
        <f t="shared" si="522"/>
        <v/>
      </c>
      <c r="AE273" s="84" t="str">
        <f t="shared" si="523"/>
        <v/>
      </c>
      <c r="AF273" s="100">
        <f t="shared" si="541"/>
        <v>0</v>
      </c>
      <c r="AG273" s="100" t="str">
        <f t="shared" ref="AG273" si="551">AG272</f>
        <v/>
      </c>
      <c r="AH273" s="84" t="str">
        <f t="shared" si="524"/>
        <v/>
      </c>
      <c r="AI273" s="84" t="str">
        <f t="shared" si="525"/>
        <v/>
      </c>
      <c r="AJ273" s="104" t="str">
        <f t="shared" si="526"/>
        <v/>
      </c>
      <c r="AK273" s="93">
        <f t="shared" si="543"/>
        <v>0</v>
      </c>
      <c r="AL273" s="93">
        <f>IFERROR(IF(C273="",0,IF(COUNTIF($C$14:C273,C273)&gt;1,1,0)),"")</f>
        <v>0</v>
      </c>
      <c r="AN273" s="93">
        <f t="shared" si="527"/>
        <v>0</v>
      </c>
      <c r="AO273" s="93" t="str">
        <f t="shared" si="544"/>
        <v>00000</v>
      </c>
      <c r="AP273" s="109" t="str">
        <f t="shared" si="545"/>
        <v>0秒0</v>
      </c>
      <c r="AQ273" s="110">
        <f t="shared" si="528"/>
        <v>0</v>
      </c>
      <c r="AR273" s="110" t="str">
        <f t="shared" si="529"/>
        <v>0</v>
      </c>
      <c r="AS273" s="110" t="str">
        <f t="shared" si="530"/>
        <v>0</v>
      </c>
      <c r="AT273" s="110" t="str">
        <f t="shared" si="531"/>
        <v>0m</v>
      </c>
      <c r="AU273" s="110" t="str">
        <f t="shared" si="532"/>
        <v>点</v>
      </c>
      <c r="AV273" s="93">
        <f t="shared" si="533"/>
        <v>0</v>
      </c>
      <c r="AW273" s="83" t="str">
        <f t="shared" si="534"/>
        <v/>
      </c>
      <c r="AX273" s="93">
        <f t="shared" si="535"/>
        <v>0</v>
      </c>
      <c r="AY273" s="93">
        <f t="shared" si="546"/>
        <v>0</v>
      </c>
      <c r="AZ273" s="93">
        <f t="shared" si="547"/>
        <v>0</v>
      </c>
      <c r="BA273" s="504"/>
      <c r="BB273" s="504"/>
      <c r="BC273" s="520"/>
      <c r="BD273" s="558"/>
      <c r="BE273" s="84" t="str">
        <f t="shared" si="536"/>
        <v/>
      </c>
      <c r="BF273" s="84" t="str">
        <f t="shared" si="537"/>
        <v/>
      </c>
      <c r="BG273" s="84" t="str">
        <f t="shared" si="538"/>
        <v/>
      </c>
      <c r="BH273" s="124" t="str">
        <f>IF(K273="","",COUNTIF($BG$14:BG273,BG273))</f>
        <v/>
      </c>
      <c r="BI273" s="1" t="str">
        <f t="shared" si="548"/>
        <v/>
      </c>
      <c r="BJ273" s="523"/>
      <c r="BK273" s="523"/>
      <c r="BL273" s="523"/>
      <c r="BM273" s="523"/>
      <c r="BN273" s="523"/>
      <c r="BO273" s="525"/>
      <c r="BP273" s="523"/>
      <c r="BQ273" s="523"/>
      <c r="BT273" s="525"/>
      <c r="BU273" s="523"/>
      <c r="BV273" s="523"/>
      <c r="BW273" s="523"/>
      <c r="BX273" s="523"/>
      <c r="BY273" s="523"/>
      <c r="BZ273" s="523"/>
      <c r="CA273" s="84" t="str">
        <f>IFERROR(IF(VLOOKUP(K273,種目数エラー用!D:E,2,FALSE)=(VLOOKUP(K274,種目数エラー用!D:E,2,FALSE)),1,""),"")</f>
        <v/>
      </c>
    </row>
    <row r="274" spans="1:79" s="1" customFormat="1" ht="18" customHeight="1" thickTop="1" thickBot="1">
      <c r="A274" s="538">
        <v>131</v>
      </c>
      <c r="B274" s="540" t="s">
        <v>1176</v>
      </c>
      <c r="C274" s="542"/>
      <c r="D274" s="544" t="str">
        <f>IF(C274&gt;0,VLOOKUP(C274,女子登録情報!$A$1:$H$2000,3,0),"")</f>
        <v/>
      </c>
      <c r="E274" s="544" t="str">
        <f>IF(C274&gt;0,VLOOKUP(C274,女子登録情報!$A$1:$H$2000,4,0),"")</f>
        <v/>
      </c>
      <c r="F274" s="469" t="str">
        <f>IF(C274&gt;0,VLOOKUP(C274,女子登録情報!$A$1:$H$1688,7,0),"")</f>
        <v/>
      </c>
      <c r="G274" s="335" t="str">
        <f>IF(C274&gt;0,VLOOKUP(C274,女子登録情報!$A$1:$H$2000,8,0),"")</f>
        <v/>
      </c>
      <c r="H274" s="526" t="e">
        <f>IF(G275&gt;0,VLOOKUP(G275,女子登録情報!$M$2:$N$49,2,0),"")</f>
        <v>#N/A</v>
      </c>
      <c r="I274" s="526" t="str">
        <f t="shared" ref="I274" si="552">IF(C274&gt;0,TEXT(C274,"100000000"),"000000000")</f>
        <v>000000000</v>
      </c>
      <c r="J274" s="324" t="s">
        <v>24</v>
      </c>
      <c r="K274" s="323"/>
      <c r="L274" s="284" t="str">
        <f>IF(K274&gt;0,VLOOKUP(K274,女子登録情報!$J$66:$K$86,2,0),"")</f>
        <v/>
      </c>
      <c r="M274" s="324" t="s">
        <v>27</v>
      </c>
      <c r="N274" s="275"/>
      <c r="O274" s="59" t="str">
        <f t="shared" si="540"/>
        <v/>
      </c>
      <c r="P274" s="316" t="str">
        <f t="shared" si="517"/>
        <v/>
      </c>
      <c r="Q274" s="209"/>
      <c r="R274" s="528"/>
      <c r="S274" s="529"/>
      <c r="T274" s="530"/>
      <c r="U274" s="531"/>
      <c r="V274" s="533"/>
      <c r="W274" s="339"/>
      <c r="X274" s="84">
        <f t="shared" si="518"/>
        <v>0</v>
      </c>
      <c r="Z274" s="97">
        <f t="shared" si="519"/>
        <v>0</v>
      </c>
      <c r="AA274" s="523" t="str">
        <f>IF(C274="","",C274)</f>
        <v/>
      </c>
      <c r="AB274" s="84" t="str">
        <f t="shared" si="520"/>
        <v/>
      </c>
      <c r="AC274" s="84" t="str">
        <f t="shared" si="521"/>
        <v/>
      </c>
      <c r="AD274" s="84" t="str">
        <f t="shared" si="522"/>
        <v/>
      </c>
      <c r="AE274" s="84" t="str">
        <f t="shared" si="523"/>
        <v/>
      </c>
      <c r="AF274" s="100">
        <f t="shared" si="541"/>
        <v>0</v>
      </c>
      <c r="AG274" s="100" t="str">
        <f>IF(D274="","",D274)</f>
        <v/>
      </c>
      <c r="AH274" s="84" t="str">
        <f t="shared" si="524"/>
        <v/>
      </c>
      <c r="AI274" s="84" t="str">
        <f t="shared" si="525"/>
        <v/>
      </c>
      <c r="AJ274" s="104" t="str">
        <f t="shared" si="526"/>
        <v/>
      </c>
      <c r="AK274" s="93">
        <f t="shared" si="543"/>
        <v>0</v>
      </c>
      <c r="AL274" s="93">
        <f>IFERROR(IF(C274="",0,IF(COUNTIF($C$14:C274,C274)&gt;1,1,0)),"")</f>
        <v>0</v>
      </c>
      <c r="AN274" s="93">
        <f t="shared" si="527"/>
        <v>0</v>
      </c>
      <c r="AO274" s="93" t="str">
        <f t="shared" si="544"/>
        <v>00000</v>
      </c>
      <c r="AP274" s="109" t="str">
        <f t="shared" si="545"/>
        <v>0秒0</v>
      </c>
      <c r="AQ274" s="110">
        <f t="shared" si="528"/>
        <v>0</v>
      </c>
      <c r="AR274" s="110" t="str">
        <f t="shared" si="529"/>
        <v>0</v>
      </c>
      <c r="AS274" s="110" t="str">
        <f t="shared" si="530"/>
        <v>0</v>
      </c>
      <c r="AT274" s="110" t="str">
        <f t="shared" si="531"/>
        <v>0m</v>
      </c>
      <c r="AU274" s="110" t="str">
        <f t="shared" si="532"/>
        <v>点</v>
      </c>
      <c r="AV274" s="93">
        <f t="shared" si="533"/>
        <v>0</v>
      </c>
      <c r="AW274" s="83" t="str">
        <f t="shared" si="534"/>
        <v/>
      </c>
      <c r="AX274" s="93">
        <f t="shared" si="535"/>
        <v>0</v>
      </c>
      <c r="AY274" s="93">
        <f t="shared" si="546"/>
        <v>0</v>
      </c>
      <c r="AZ274" s="93">
        <f t="shared" si="547"/>
        <v>0</v>
      </c>
      <c r="BA274" s="503">
        <f>IF(U274="",0,COUNTA($U$14:U275))</f>
        <v>0</v>
      </c>
      <c r="BB274" s="503">
        <f>IF(V274="",0,COUNTA($V$14:V275))</f>
        <v>0</v>
      </c>
      <c r="BC274" s="519" t="e">
        <f>IF(OR($L274="20200",$L275="20200",#REF!="20200"),COUNTIF($L$14:L275,"20200"),0)</f>
        <v>#REF!</v>
      </c>
      <c r="BD274" s="557" t="e">
        <f>IF($BC274=0,0,INDEX($N274:$N275,MATCH("20200",$L274:$L275,0),1))</f>
        <v>#REF!</v>
      </c>
      <c r="BE274" s="84" t="str">
        <f t="shared" si="536"/>
        <v/>
      </c>
      <c r="BF274" s="84" t="str">
        <f t="shared" si="537"/>
        <v/>
      </c>
      <c r="BG274" s="84" t="str">
        <f t="shared" si="538"/>
        <v/>
      </c>
      <c r="BH274" s="124" t="str">
        <f>IF(K274="","",COUNTIF($BG$14:BG274,BG274))</f>
        <v/>
      </c>
      <c r="BI274" s="1" t="str">
        <f t="shared" si="548"/>
        <v/>
      </c>
      <c r="BJ274" s="523" t="str">
        <f>IF(D274="","",COUNTIF($AG$14:AG274,AG274))</f>
        <v/>
      </c>
      <c r="BK274" s="523">
        <f t="shared" ref="BK274" si="553">IF(BJ274=1,BJ274,0)</f>
        <v>0</v>
      </c>
      <c r="BL274" s="523" t="str">
        <f>IF(D274="","",$BP274)</f>
        <v/>
      </c>
      <c r="BM274" s="523" t="str">
        <f>IF(E274="","",$BP274)</f>
        <v/>
      </c>
      <c r="BN274" s="523" t="str">
        <f>IF(G274="","",$BP274)</f>
        <v/>
      </c>
      <c r="BO274" s="524" t="str">
        <f>IFERROR(IF(H274="","",BP274),"")</f>
        <v/>
      </c>
      <c r="BP274" s="523">
        <v>131</v>
      </c>
      <c r="BQ274" s="523">
        <f>IF(C274&gt;0,"",IF(COUNTIF(BL274:BO275,BP274)=4,"",1))</f>
        <v>1</v>
      </c>
      <c r="BT274" s="524" t="str">
        <f>IF(AG274="","",IF(AND(COUNTA(K274:K275)=0,COUNTA(U274:V275)=0),1,""))</f>
        <v/>
      </c>
      <c r="BU274" s="523">
        <f>IF(AND($AG274="",COUNTA(U274)&gt;0),1,0)</f>
        <v>0</v>
      </c>
      <c r="BV274" s="523">
        <f>IF(AND($AG274="",COUNTA(V274)&gt;0),1,0)</f>
        <v>0</v>
      </c>
      <c r="BW274" s="523" t="str">
        <f>D274&amp;"-"&amp;U274</f>
        <v>-</v>
      </c>
      <c r="BX274" s="523" t="str">
        <f>IF(U274="","",COUNTIF($BW$14:BW274,BW274))</f>
        <v/>
      </c>
      <c r="BY274" s="523" t="str">
        <f>D274&amp;"-"&amp;V274</f>
        <v>-</v>
      </c>
      <c r="BZ274" s="523" t="str">
        <f>IF(V274="","",COUNTIF($BY$14:BY274,BY274))</f>
        <v/>
      </c>
      <c r="CA274" s="84" t="str">
        <f>IFERROR(IF(VLOOKUP(K274,種目数エラー用!D:E,2,FALSE)=(VLOOKUP(K275,種目数エラー用!D:E,2,FALSE)),1,""),"")</f>
        <v/>
      </c>
    </row>
    <row r="275" spans="1:79" s="1" customFormat="1" ht="18" customHeight="1" thickBot="1">
      <c r="A275" s="547"/>
      <c r="B275" s="548"/>
      <c r="C275" s="549"/>
      <c r="D275" s="550"/>
      <c r="E275" s="550"/>
      <c r="F275" s="470"/>
      <c r="G275" s="336" t="str">
        <f>IF(C274&gt;0,VLOOKUP(C274,女子登録情報!$A$1:$H$2000,5,0),"")</f>
        <v/>
      </c>
      <c r="H275" s="527"/>
      <c r="I275" s="546"/>
      <c r="J275" s="336" t="s">
        <v>28</v>
      </c>
      <c r="K275" s="337"/>
      <c r="L275" s="284" t="str">
        <f>IF(K275&gt;0,VLOOKUP(K275,女子登録情報!$J$66:$K$86,2,0),"")</f>
        <v/>
      </c>
      <c r="M275" s="336" t="s">
        <v>29</v>
      </c>
      <c r="N275" s="285"/>
      <c r="O275" s="59" t="str">
        <f t="shared" si="540"/>
        <v/>
      </c>
      <c r="P275" s="317" t="str">
        <f t="shared" si="517"/>
        <v/>
      </c>
      <c r="Q275" s="209"/>
      <c r="R275" s="535"/>
      <c r="S275" s="536"/>
      <c r="T275" s="537"/>
      <c r="U275" s="532"/>
      <c r="V275" s="534"/>
      <c r="W275" s="339"/>
      <c r="X275" s="84">
        <f t="shared" si="518"/>
        <v>0</v>
      </c>
      <c r="Z275" s="97">
        <f t="shared" si="519"/>
        <v>0</v>
      </c>
      <c r="AA275" s="523"/>
      <c r="AB275" s="84" t="str">
        <f t="shared" si="520"/>
        <v/>
      </c>
      <c r="AC275" s="84" t="str">
        <f t="shared" si="521"/>
        <v/>
      </c>
      <c r="AD275" s="84" t="str">
        <f t="shared" si="522"/>
        <v/>
      </c>
      <c r="AE275" s="84" t="str">
        <f t="shared" si="523"/>
        <v/>
      </c>
      <c r="AF275" s="100">
        <f t="shared" si="541"/>
        <v>0</v>
      </c>
      <c r="AG275" s="100" t="str">
        <f t="shared" ref="AG275" si="554">AG274</f>
        <v/>
      </c>
      <c r="AH275" s="84" t="str">
        <f t="shared" si="524"/>
        <v/>
      </c>
      <c r="AI275" s="84" t="str">
        <f t="shared" si="525"/>
        <v/>
      </c>
      <c r="AJ275" s="104" t="str">
        <f t="shared" si="526"/>
        <v/>
      </c>
      <c r="AK275" s="93">
        <f t="shared" si="543"/>
        <v>0</v>
      </c>
      <c r="AL275" s="93">
        <f>IFERROR(IF(C275="",0,IF(COUNTIF($C$14:C275,C275)&gt;1,1,0)),"")</f>
        <v>0</v>
      </c>
      <c r="AN275" s="93">
        <f t="shared" si="527"/>
        <v>0</v>
      </c>
      <c r="AO275" s="93" t="str">
        <f t="shared" si="544"/>
        <v>00000</v>
      </c>
      <c r="AP275" s="109" t="str">
        <f t="shared" si="545"/>
        <v>0秒0</v>
      </c>
      <c r="AQ275" s="110">
        <f t="shared" si="528"/>
        <v>0</v>
      </c>
      <c r="AR275" s="110" t="str">
        <f t="shared" si="529"/>
        <v>0</v>
      </c>
      <c r="AS275" s="110" t="str">
        <f t="shared" si="530"/>
        <v>0</v>
      </c>
      <c r="AT275" s="110" t="str">
        <f t="shared" si="531"/>
        <v>0m</v>
      </c>
      <c r="AU275" s="110" t="str">
        <f t="shared" si="532"/>
        <v>点</v>
      </c>
      <c r="AV275" s="93">
        <f t="shared" si="533"/>
        <v>0</v>
      </c>
      <c r="AW275" s="83" t="str">
        <f t="shared" si="534"/>
        <v/>
      </c>
      <c r="AX275" s="93">
        <f t="shared" si="535"/>
        <v>0</v>
      </c>
      <c r="AY275" s="93">
        <f t="shared" si="546"/>
        <v>0</v>
      </c>
      <c r="AZ275" s="93">
        <f t="shared" si="547"/>
        <v>0</v>
      </c>
      <c r="BA275" s="504"/>
      <c r="BB275" s="504"/>
      <c r="BC275" s="520"/>
      <c r="BD275" s="558"/>
      <c r="BE275" s="84" t="str">
        <f t="shared" si="536"/>
        <v/>
      </c>
      <c r="BF275" s="84" t="str">
        <f t="shared" si="537"/>
        <v/>
      </c>
      <c r="BG275" s="84" t="str">
        <f t="shared" si="538"/>
        <v/>
      </c>
      <c r="BH275" s="124" t="str">
        <f>IF(K275="","",COUNTIF($BG$14:BG275,BG275))</f>
        <v/>
      </c>
      <c r="BI275" s="1" t="str">
        <f t="shared" si="548"/>
        <v/>
      </c>
      <c r="BJ275" s="523"/>
      <c r="BK275" s="523"/>
      <c r="BL275" s="523"/>
      <c r="BM275" s="523"/>
      <c r="BN275" s="523"/>
      <c r="BO275" s="525"/>
      <c r="BP275" s="523"/>
      <c r="BQ275" s="523"/>
      <c r="BT275" s="525"/>
      <c r="BU275" s="523"/>
      <c r="BV275" s="523"/>
      <c r="BW275" s="523"/>
      <c r="BX275" s="523"/>
      <c r="BY275" s="523"/>
      <c r="BZ275" s="523"/>
      <c r="CA275" s="84" t="str">
        <f>IFERROR(IF(VLOOKUP(K275,種目数エラー用!D:E,2,FALSE)=(VLOOKUP(K276,種目数エラー用!D:E,2,FALSE)),1,""),"")</f>
        <v/>
      </c>
    </row>
    <row r="276" spans="1:79" s="1" customFormat="1" ht="18" customHeight="1" thickTop="1" thickBot="1">
      <c r="A276" s="538">
        <v>132</v>
      </c>
      <c r="B276" s="540" t="s">
        <v>1176</v>
      </c>
      <c r="C276" s="542"/>
      <c r="D276" s="544" t="str">
        <f>IF(C276&gt;0,VLOOKUP(C276,女子登録情報!$A$1:$H$2000,3,0),"")</f>
        <v/>
      </c>
      <c r="E276" s="544" t="str">
        <f>IF(C276&gt;0,VLOOKUP(C276,女子登録情報!$A$1:$H$2000,4,0),"")</f>
        <v/>
      </c>
      <c r="F276" s="469" t="str">
        <f>IF(C276&gt;0,VLOOKUP(C276,女子登録情報!$A$1:$H$1688,7,0),"")</f>
        <v/>
      </c>
      <c r="G276" s="335" t="str">
        <f>IF(C276&gt;0,VLOOKUP(C276,女子登録情報!$A$1:$H$2000,8,0),"")</f>
        <v/>
      </c>
      <c r="H276" s="526" t="e">
        <f>IF(G277&gt;0,VLOOKUP(G277,女子登録情報!$M$2:$N$49,2,0),"")</f>
        <v>#N/A</v>
      </c>
      <c r="I276" s="526" t="str">
        <f t="shared" ref="I276" si="555">IF(C276&gt;0,TEXT(C276,"100000000"),"000000000")</f>
        <v>000000000</v>
      </c>
      <c r="J276" s="324" t="s">
        <v>24</v>
      </c>
      <c r="K276" s="323"/>
      <c r="L276" s="284" t="str">
        <f>IF(K276&gt;0,VLOOKUP(K276,女子登録情報!$J$66:$K$86,2,0),"")</f>
        <v/>
      </c>
      <c r="M276" s="324" t="s">
        <v>27</v>
      </c>
      <c r="N276" s="275"/>
      <c r="O276" s="59" t="str">
        <f t="shared" si="540"/>
        <v/>
      </c>
      <c r="P276" s="316" t="str">
        <f t="shared" si="517"/>
        <v/>
      </c>
      <c r="Q276" s="209"/>
      <c r="R276" s="528"/>
      <c r="S276" s="529"/>
      <c r="T276" s="530"/>
      <c r="U276" s="531"/>
      <c r="V276" s="533"/>
      <c r="W276" s="339"/>
      <c r="X276" s="84">
        <f t="shared" si="518"/>
        <v>0</v>
      </c>
      <c r="Z276" s="97">
        <f t="shared" si="519"/>
        <v>0</v>
      </c>
      <c r="AA276" s="523" t="str">
        <f>IF(C276="","",C276)</f>
        <v/>
      </c>
      <c r="AB276" s="84" t="str">
        <f t="shared" si="520"/>
        <v/>
      </c>
      <c r="AC276" s="84" t="str">
        <f t="shared" si="521"/>
        <v/>
      </c>
      <c r="AD276" s="84" t="str">
        <f t="shared" si="522"/>
        <v/>
      </c>
      <c r="AE276" s="84" t="str">
        <f t="shared" si="523"/>
        <v/>
      </c>
      <c r="AF276" s="100">
        <f t="shared" si="541"/>
        <v>0</v>
      </c>
      <c r="AG276" s="100" t="str">
        <f>IF(D276="","",D276)</f>
        <v/>
      </c>
      <c r="AH276" s="84" t="str">
        <f t="shared" si="524"/>
        <v/>
      </c>
      <c r="AI276" s="84" t="str">
        <f t="shared" si="525"/>
        <v/>
      </c>
      <c r="AJ276" s="104" t="str">
        <f t="shared" si="526"/>
        <v/>
      </c>
      <c r="AK276" s="93">
        <f t="shared" si="543"/>
        <v>0</v>
      </c>
      <c r="AL276" s="93">
        <f>IFERROR(IF(C276="",0,IF(COUNTIF($C$14:C276,C276)&gt;1,1,0)),"")</f>
        <v>0</v>
      </c>
      <c r="AN276" s="93">
        <f t="shared" si="527"/>
        <v>0</v>
      </c>
      <c r="AO276" s="93" t="str">
        <f t="shared" si="544"/>
        <v>00000</v>
      </c>
      <c r="AP276" s="109" t="str">
        <f t="shared" si="545"/>
        <v>0秒0</v>
      </c>
      <c r="AQ276" s="110">
        <f t="shared" si="528"/>
        <v>0</v>
      </c>
      <c r="AR276" s="110" t="str">
        <f t="shared" si="529"/>
        <v>0</v>
      </c>
      <c r="AS276" s="110" t="str">
        <f t="shared" si="530"/>
        <v>0</v>
      </c>
      <c r="AT276" s="110" t="str">
        <f t="shared" si="531"/>
        <v>0m</v>
      </c>
      <c r="AU276" s="110" t="str">
        <f t="shared" si="532"/>
        <v>点</v>
      </c>
      <c r="AV276" s="93">
        <f t="shared" si="533"/>
        <v>0</v>
      </c>
      <c r="AW276" s="83" t="str">
        <f t="shared" si="534"/>
        <v/>
      </c>
      <c r="AX276" s="93">
        <f t="shared" si="535"/>
        <v>0</v>
      </c>
      <c r="AY276" s="93">
        <f t="shared" si="546"/>
        <v>0</v>
      </c>
      <c r="AZ276" s="93">
        <f t="shared" si="547"/>
        <v>0</v>
      </c>
      <c r="BA276" s="503">
        <f>IF(U276="",0,COUNTA($U$14:U277))</f>
        <v>0</v>
      </c>
      <c r="BB276" s="503">
        <f>IF(V276="",0,COUNTA($V$14:V277))</f>
        <v>0</v>
      </c>
      <c r="BC276" s="519" t="e">
        <f>IF(OR($L276="20200",$L277="20200",#REF!="20200"),COUNTIF($L$14:L277,"20200"),0)</f>
        <v>#REF!</v>
      </c>
      <c r="BD276" s="557" t="e">
        <f>IF($BC276=0,0,INDEX($N276:$N277,MATCH("20200",$L276:$L277,0),1))</f>
        <v>#REF!</v>
      </c>
      <c r="BE276" s="84" t="str">
        <f t="shared" si="536"/>
        <v/>
      </c>
      <c r="BF276" s="84" t="str">
        <f t="shared" si="537"/>
        <v/>
      </c>
      <c r="BG276" s="84" t="str">
        <f t="shared" si="538"/>
        <v/>
      </c>
      <c r="BH276" s="124" t="str">
        <f>IF(K276="","",COUNTIF($BG$14:BG276,BG276))</f>
        <v/>
      </c>
      <c r="BI276" s="1" t="str">
        <f t="shared" si="548"/>
        <v/>
      </c>
      <c r="BJ276" s="523" t="str">
        <f>IF(D276="","",COUNTIF($AG$14:AG276,AG276))</f>
        <v/>
      </c>
      <c r="BK276" s="523">
        <f t="shared" ref="BK276" si="556">IF(BJ276=1,BJ276,0)</f>
        <v>0</v>
      </c>
      <c r="BL276" s="523" t="str">
        <f>IF(D276="","",$BP276)</f>
        <v/>
      </c>
      <c r="BM276" s="523" t="str">
        <f>IF(E276="","",$BP276)</f>
        <v/>
      </c>
      <c r="BN276" s="523" t="str">
        <f>IF(G276="","",$BP276)</f>
        <v/>
      </c>
      <c r="BO276" s="524" t="str">
        <f>IFERROR(IF(H276="","",BP276),"")</f>
        <v/>
      </c>
      <c r="BP276" s="523">
        <v>132</v>
      </c>
      <c r="BQ276" s="523">
        <f>IF(C276&gt;0,"",IF(COUNTIF(BL276:BO277,BP276)=4,"",1))</f>
        <v>1</v>
      </c>
      <c r="BT276" s="524" t="str">
        <f>IF(AG276="","",IF(AND(COUNTA(K276:K277)=0,COUNTA(U276:V277)=0),1,""))</f>
        <v/>
      </c>
      <c r="BU276" s="523">
        <f>IF(AND($AG276="",COUNTA(U276)&gt;0),1,0)</f>
        <v>0</v>
      </c>
      <c r="BV276" s="523">
        <f>IF(AND($AG276="",COUNTA(V276)&gt;0),1,0)</f>
        <v>0</v>
      </c>
      <c r="BW276" s="523" t="str">
        <f>D276&amp;"-"&amp;U276</f>
        <v>-</v>
      </c>
      <c r="BX276" s="523" t="str">
        <f>IF(U276="","",COUNTIF($BW$14:BW276,BW276))</f>
        <v/>
      </c>
      <c r="BY276" s="523" t="str">
        <f>D276&amp;"-"&amp;V276</f>
        <v>-</v>
      </c>
      <c r="BZ276" s="523" t="str">
        <f>IF(V276="","",COUNTIF($BY$14:BY276,BY276))</f>
        <v/>
      </c>
      <c r="CA276" s="84" t="str">
        <f>IFERROR(IF(VLOOKUP(K276,種目数エラー用!D:E,2,FALSE)=(VLOOKUP(K277,種目数エラー用!D:E,2,FALSE)),1,""),"")</f>
        <v/>
      </c>
    </row>
    <row r="277" spans="1:79" s="1" customFormat="1" ht="18" customHeight="1" thickBot="1">
      <c r="A277" s="547"/>
      <c r="B277" s="548"/>
      <c r="C277" s="549"/>
      <c r="D277" s="550"/>
      <c r="E277" s="550"/>
      <c r="F277" s="470"/>
      <c r="G277" s="336" t="str">
        <f>IF(C276&gt;0,VLOOKUP(C276,女子登録情報!$A$1:$H$2000,5,0),"")</f>
        <v/>
      </c>
      <c r="H277" s="527"/>
      <c r="I277" s="546"/>
      <c r="J277" s="336" t="s">
        <v>28</v>
      </c>
      <c r="K277" s="337"/>
      <c r="L277" s="284" t="str">
        <f>IF(K277&gt;0,VLOOKUP(K277,女子登録情報!$J$66:$K$86,2,0),"")</f>
        <v/>
      </c>
      <c r="M277" s="336" t="s">
        <v>29</v>
      </c>
      <c r="N277" s="285"/>
      <c r="O277" s="59" t="str">
        <f t="shared" si="540"/>
        <v/>
      </c>
      <c r="P277" s="317" t="str">
        <f t="shared" si="517"/>
        <v/>
      </c>
      <c r="Q277" s="209"/>
      <c r="R277" s="535"/>
      <c r="S277" s="536"/>
      <c r="T277" s="537"/>
      <c r="U277" s="532"/>
      <c r="V277" s="534"/>
      <c r="W277" s="339"/>
      <c r="X277" s="84">
        <f t="shared" si="518"/>
        <v>0</v>
      </c>
      <c r="Z277" s="97">
        <f t="shared" si="519"/>
        <v>0</v>
      </c>
      <c r="AA277" s="523"/>
      <c r="AB277" s="84" t="str">
        <f t="shared" si="520"/>
        <v/>
      </c>
      <c r="AC277" s="84" t="str">
        <f t="shared" si="521"/>
        <v/>
      </c>
      <c r="AD277" s="84" t="str">
        <f t="shared" si="522"/>
        <v/>
      </c>
      <c r="AE277" s="84" t="str">
        <f t="shared" si="523"/>
        <v/>
      </c>
      <c r="AF277" s="100">
        <f t="shared" si="541"/>
        <v>0</v>
      </c>
      <c r="AG277" s="100" t="str">
        <f t="shared" ref="AG277" si="557">AG276</f>
        <v/>
      </c>
      <c r="AH277" s="84" t="str">
        <f t="shared" si="524"/>
        <v/>
      </c>
      <c r="AI277" s="84" t="str">
        <f t="shared" si="525"/>
        <v/>
      </c>
      <c r="AJ277" s="104" t="str">
        <f t="shared" si="526"/>
        <v/>
      </c>
      <c r="AK277" s="93">
        <f t="shared" si="543"/>
        <v>0</v>
      </c>
      <c r="AL277" s="93">
        <f>IFERROR(IF(C277="",0,IF(COUNTIF($C$14:C277,C277)&gt;1,1,0)),"")</f>
        <v>0</v>
      </c>
      <c r="AN277" s="93">
        <f t="shared" si="527"/>
        <v>0</v>
      </c>
      <c r="AO277" s="93" t="str">
        <f t="shared" si="544"/>
        <v>00000</v>
      </c>
      <c r="AP277" s="109" t="str">
        <f t="shared" si="545"/>
        <v>0秒0</v>
      </c>
      <c r="AQ277" s="110">
        <f t="shared" si="528"/>
        <v>0</v>
      </c>
      <c r="AR277" s="110" t="str">
        <f t="shared" si="529"/>
        <v>0</v>
      </c>
      <c r="AS277" s="110" t="str">
        <f t="shared" si="530"/>
        <v>0</v>
      </c>
      <c r="AT277" s="110" t="str">
        <f t="shared" si="531"/>
        <v>0m</v>
      </c>
      <c r="AU277" s="110" t="str">
        <f t="shared" si="532"/>
        <v>点</v>
      </c>
      <c r="AV277" s="93">
        <f t="shared" si="533"/>
        <v>0</v>
      </c>
      <c r="AW277" s="83" t="str">
        <f t="shared" si="534"/>
        <v/>
      </c>
      <c r="AX277" s="93">
        <f t="shared" si="535"/>
        <v>0</v>
      </c>
      <c r="AY277" s="93">
        <f t="shared" si="546"/>
        <v>0</v>
      </c>
      <c r="AZ277" s="93">
        <f t="shared" si="547"/>
        <v>0</v>
      </c>
      <c r="BA277" s="504"/>
      <c r="BB277" s="504"/>
      <c r="BC277" s="520"/>
      <c r="BD277" s="558"/>
      <c r="BE277" s="84" t="str">
        <f t="shared" si="536"/>
        <v/>
      </c>
      <c r="BF277" s="84" t="str">
        <f t="shared" si="537"/>
        <v/>
      </c>
      <c r="BG277" s="84" t="str">
        <f t="shared" si="538"/>
        <v/>
      </c>
      <c r="BH277" s="124" t="str">
        <f>IF(K277="","",COUNTIF($BG$14:BG277,BG277))</f>
        <v/>
      </c>
      <c r="BI277" s="1" t="str">
        <f t="shared" si="548"/>
        <v/>
      </c>
      <c r="BJ277" s="523"/>
      <c r="BK277" s="523"/>
      <c r="BL277" s="523"/>
      <c r="BM277" s="523"/>
      <c r="BN277" s="523"/>
      <c r="BO277" s="525"/>
      <c r="BP277" s="523"/>
      <c r="BQ277" s="523"/>
      <c r="BT277" s="525"/>
      <c r="BU277" s="523"/>
      <c r="BV277" s="523"/>
      <c r="BW277" s="523"/>
      <c r="BX277" s="523"/>
      <c r="BY277" s="523"/>
      <c r="BZ277" s="523"/>
      <c r="CA277" s="84" t="str">
        <f>IFERROR(IF(VLOOKUP(K277,種目数エラー用!D:E,2,FALSE)=(VLOOKUP(K278,種目数エラー用!D:E,2,FALSE)),1,""),"")</f>
        <v/>
      </c>
    </row>
    <row r="278" spans="1:79" s="1" customFormat="1" ht="18" customHeight="1" thickTop="1" thickBot="1">
      <c r="A278" s="538">
        <v>133</v>
      </c>
      <c r="B278" s="540" t="s">
        <v>1176</v>
      </c>
      <c r="C278" s="542"/>
      <c r="D278" s="544" t="str">
        <f>IF(C278&gt;0,VLOOKUP(C278,女子登録情報!$A$1:$H$2000,3,0),"")</f>
        <v/>
      </c>
      <c r="E278" s="544" t="str">
        <f>IF(C278&gt;0,VLOOKUP(C278,女子登録情報!$A$1:$H$2000,4,0),"")</f>
        <v/>
      </c>
      <c r="F278" s="469" t="str">
        <f>IF(C278&gt;0,VLOOKUP(C278,女子登録情報!$A$1:$H$1688,7,0),"")</f>
        <v/>
      </c>
      <c r="G278" s="335" t="str">
        <f>IF(C278&gt;0,VLOOKUP(C278,女子登録情報!$A$1:$H$2000,8,0),"")</f>
        <v/>
      </c>
      <c r="H278" s="526" t="e">
        <f>IF(G279&gt;0,VLOOKUP(G279,女子登録情報!$M$2:$N$49,2,0),"")</f>
        <v>#N/A</v>
      </c>
      <c r="I278" s="526" t="str">
        <f t="shared" ref="I278" si="558">IF(C278&gt;0,TEXT(C278,"100000000"),"000000000")</f>
        <v>000000000</v>
      </c>
      <c r="J278" s="324" t="s">
        <v>24</v>
      </c>
      <c r="K278" s="323"/>
      <c r="L278" s="284" t="str">
        <f>IF(K278&gt;0,VLOOKUP(K278,女子登録情報!$J$66:$K$86,2,0),"")</f>
        <v/>
      </c>
      <c r="M278" s="324" t="s">
        <v>27</v>
      </c>
      <c r="N278" s="275"/>
      <c r="O278" s="59" t="str">
        <f t="shared" si="540"/>
        <v/>
      </c>
      <c r="P278" s="316" t="str">
        <f t="shared" si="517"/>
        <v/>
      </c>
      <c r="Q278" s="209"/>
      <c r="R278" s="528"/>
      <c r="S278" s="529"/>
      <c r="T278" s="530"/>
      <c r="U278" s="531"/>
      <c r="V278" s="533"/>
      <c r="W278" s="339"/>
      <c r="X278" s="84">
        <f t="shared" si="518"/>
        <v>0</v>
      </c>
      <c r="Z278" s="97">
        <f t="shared" si="519"/>
        <v>0</v>
      </c>
      <c r="AA278" s="523" t="str">
        <f>IF(C278="","",C278)</f>
        <v/>
      </c>
      <c r="AB278" s="84" t="str">
        <f t="shared" si="520"/>
        <v/>
      </c>
      <c r="AC278" s="84" t="str">
        <f t="shared" si="521"/>
        <v/>
      </c>
      <c r="AD278" s="84" t="str">
        <f t="shared" si="522"/>
        <v/>
      </c>
      <c r="AE278" s="84" t="str">
        <f t="shared" si="523"/>
        <v/>
      </c>
      <c r="AF278" s="100">
        <f t="shared" si="541"/>
        <v>0</v>
      </c>
      <c r="AG278" s="100" t="str">
        <f>IF(D278="","",D278)</f>
        <v/>
      </c>
      <c r="AH278" s="84" t="str">
        <f t="shared" si="524"/>
        <v/>
      </c>
      <c r="AI278" s="84" t="str">
        <f t="shared" si="525"/>
        <v/>
      </c>
      <c r="AJ278" s="104" t="str">
        <f t="shared" si="526"/>
        <v/>
      </c>
      <c r="AK278" s="93">
        <f t="shared" si="543"/>
        <v>0</v>
      </c>
      <c r="AL278" s="93">
        <f>IFERROR(IF(C278="",0,IF(COUNTIF($C$14:C278,C278)&gt;1,1,0)),"")</f>
        <v>0</v>
      </c>
      <c r="AN278" s="93">
        <f t="shared" si="527"/>
        <v>0</v>
      </c>
      <c r="AO278" s="93" t="str">
        <f t="shared" si="544"/>
        <v>00000</v>
      </c>
      <c r="AP278" s="109" t="str">
        <f t="shared" si="545"/>
        <v>0秒0</v>
      </c>
      <c r="AQ278" s="110">
        <f t="shared" si="528"/>
        <v>0</v>
      </c>
      <c r="AR278" s="110" t="str">
        <f t="shared" si="529"/>
        <v>0</v>
      </c>
      <c r="AS278" s="110" t="str">
        <f t="shared" si="530"/>
        <v>0</v>
      </c>
      <c r="AT278" s="110" t="str">
        <f t="shared" si="531"/>
        <v>0m</v>
      </c>
      <c r="AU278" s="110" t="str">
        <f t="shared" si="532"/>
        <v>点</v>
      </c>
      <c r="AV278" s="93">
        <f t="shared" si="533"/>
        <v>0</v>
      </c>
      <c r="AW278" s="83" t="str">
        <f t="shared" si="534"/>
        <v/>
      </c>
      <c r="AX278" s="93">
        <f t="shared" si="535"/>
        <v>0</v>
      </c>
      <c r="AY278" s="93">
        <f t="shared" si="546"/>
        <v>0</v>
      </c>
      <c r="AZ278" s="93">
        <f t="shared" si="547"/>
        <v>0</v>
      </c>
      <c r="BA278" s="503">
        <f>IF(U278="",0,COUNTA($U$14:U279))</f>
        <v>0</v>
      </c>
      <c r="BB278" s="503">
        <f>IF(V278="",0,COUNTA($V$14:V279))</f>
        <v>0</v>
      </c>
      <c r="BC278" s="519" t="e">
        <f>IF(OR($L278="20200",$L279="20200",#REF!="20200"),COUNTIF($L$14:L279,"20200"),0)</f>
        <v>#REF!</v>
      </c>
      <c r="BD278" s="557" t="e">
        <f>IF($BC278=0,0,INDEX($N278:$N279,MATCH("20200",$L278:$L279,0),1))</f>
        <v>#REF!</v>
      </c>
      <c r="BE278" s="84" t="str">
        <f t="shared" si="536"/>
        <v/>
      </c>
      <c r="BF278" s="84" t="str">
        <f t="shared" si="537"/>
        <v/>
      </c>
      <c r="BG278" s="84" t="str">
        <f t="shared" si="538"/>
        <v/>
      </c>
      <c r="BH278" s="124" t="str">
        <f>IF(K278="","",COUNTIF($BG$14:BG278,BG278))</f>
        <v/>
      </c>
      <c r="BI278" s="1" t="str">
        <f t="shared" si="548"/>
        <v/>
      </c>
      <c r="BJ278" s="523" t="str">
        <f>IF(D278="","",COUNTIF($AG$14:AG278,AG278))</f>
        <v/>
      </c>
      <c r="BK278" s="523">
        <f t="shared" ref="BK278" si="559">IF(BJ278=1,BJ278,0)</f>
        <v>0</v>
      </c>
      <c r="BL278" s="523" t="str">
        <f>IF(D278="","",$BP278)</f>
        <v/>
      </c>
      <c r="BM278" s="523" t="str">
        <f>IF(E278="","",$BP278)</f>
        <v/>
      </c>
      <c r="BN278" s="523" t="str">
        <f>IF(G278="","",$BP278)</f>
        <v/>
      </c>
      <c r="BO278" s="524" t="str">
        <f>IFERROR(IF(H278="","",BP278),"")</f>
        <v/>
      </c>
      <c r="BP278" s="523">
        <v>133</v>
      </c>
      <c r="BQ278" s="523">
        <f>IF(C278&gt;0,"",IF(COUNTIF(BL278:BO279,BP278)=4,"",1))</f>
        <v>1</v>
      </c>
      <c r="BT278" s="524" t="str">
        <f>IF(AG278="","",IF(AND(COUNTA(K278:K279)=0,COUNTA(U278:V279)=0),1,""))</f>
        <v/>
      </c>
      <c r="BU278" s="523">
        <f>IF(AND($AG278="",COUNTA(U278)&gt;0),1,0)</f>
        <v>0</v>
      </c>
      <c r="BV278" s="523">
        <f>IF(AND($AG278="",COUNTA(V278)&gt;0),1,0)</f>
        <v>0</v>
      </c>
      <c r="BW278" s="523" t="str">
        <f>D278&amp;"-"&amp;U278</f>
        <v>-</v>
      </c>
      <c r="BX278" s="523" t="str">
        <f>IF(U278="","",COUNTIF($BW$14:BW278,BW278))</f>
        <v/>
      </c>
      <c r="BY278" s="523" t="str">
        <f>D278&amp;"-"&amp;V278</f>
        <v>-</v>
      </c>
      <c r="BZ278" s="523" t="str">
        <f>IF(V278="","",COUNTIF($BY$14:BY278,BY278))</f>
        <v/>
      </c>
      <c r="CA278" s="84" t="str">
        <f>IFERROR(IF(VLOOKUP(K278,種目数エラー用!D:E,2,FALSE)=(VLOOKUP(K279,種目数エラー用!D:E,2,FALSE)),1,""),"")</f>
        <v/>
      </c>
    </row>
    <row r="279" spans="1:79" s="1" customFormat="1" ht="18" customHeight="1" thickBot="1">
      <c r="A279" s="547"/>
      <c r="B279" s="548"/>
      <c r="C279" s="549"/>
      <c r="D279" s="550"/>
      <c r="E279" s="550"/>
      <c r="F279" s="470"/>
      <c r="G279" s="336" t="str">
        <f>IF(C278&gt;0,VLOOKUP(C278,女子登録情報!$A$1:$H$2000,5,0),"")</f>
        <v/>
      </c>
      <c r="H279" s="527"/>
      <c r="I279" s="546"/>
      <c r="J279" s="336" t="s">
        <v>28</v>
      </c>
      <c r="K279" s="337"/>
      <c r="L279" s="284" t="str">
        <f>IF(K279&gt;0,VLOOKUP(K279,女子登録情報!$J$66:$K$86,2,0),"")</f>
        <v/>
      </c>
      <c r="M279" s="336" t="s">
        <v>29</v>
      </c>
      <c r="N279" s="285"/>
      <c r="O279" s="59" t="str">
        <f t="shared" si="540"/>
        <v/>
      </c>
      <c r="P279" s="317" t="str">
        <f t="shared" si="517"/>
        <v/>
      </c>
      <c r="Q279" s="209"/>
      <c r="R279" s="535"/>
      <c r="S279" s="536"/>
      <c r="T279" s="537"/>
      <c r="U279" s="532"/>
      <c r="V279" s="534"/>
      <c r="W279" s="339"/>
      <c r="X279" s="84">
        <f t="shared" si="518"/>
        <v>0</v>
      </c>
      <c r="Z279" s="97">
        <f t="shared" si="519"/>
        <v>0</v>
      </c>
      <c r="AA279" s="523"/>
      <c r="AB279" s="84" t="str">
        <f t="shared" si="520"/>
        <v/>
      </c>
      <c r="AC279" s="84" t="str">
        <f t="shared" si="521"/>
        <v/>
      </c>
      <c r="AD279" s="84" t="str">
        <f t="shared" si="522"/>
        <v/>
      </c>
      <c r="AE279" s="84" t="str">
        <f t="shared" si="523"/>
        <v/>
      </c>
      <c r="AF279" s="100">
        <f t="shared" si="541"/>
        <v>0</v>
      </c>
      <c r="AG279" s="100" t="str">
        <f t="shared" ref="AG279" si="560">AG278</f>
        <v/>
      </c>
      <c r="AH279" s="84" t="str">
        <f t="shared" si="524"/>
        <v/>
      </c>
      <c r="AI279" s="84" t="str">
        <f t="shared" si="525"/>
        <v/>
      </c>
      <c r="AJ279" s="104" t="str">
        <f t="shared" si="526"/>
        <v/>
      </c>
      <c r="AK279" s="93">
        <f t="shared" si="543"/>
        <v>0</v>
      </c>
      <c r="AL279" s="93">
        <f>IFERROR(IF(C279="",0,IF(COUNTIF($C$14:C279,C279)&gt;1,1,0)),"")</f>
        <v>0</v>
      </c>
      <c r="AN279" s="93">
        <f t="shared" si="527"/>
        <v>0</v>
      </c>
      <c r="AO279" s="93" t="str">
        <f t="shared" si="544"/>
        <v>00000</v>
      </c>
      <c r="AP279" s="109" t="str">
        <f t="shared" si="545"/>
        <v>0秒0</v>
      </c>
      <c r="AQ279" s="110">
        <f t="shared" si="528"/>
        <v>0</v>
      </c>
      <c r="AR279" s="110" t="str">
        <f t="shared" si="529"/>
        <v>0</v>
      </c>
      <c r="AS279" s="110" t="str">
        <f t="shared" si="530"/>
        <v>0</v>
      </c>
      <c r="AT279" s="110" t="str">
        <f t="shared" si="531"/>
        <v>0m</v>
      </c>
      <c r="AU279" s="110" t="str">
        <f t="shared" si="532"/>
        <v>点</v>
      </c>
      <c r="AV279" s="93">
        <f t="shared" si="533"/>
        <v>0</v>
      </c>
      <c r="AW279" s="83" t="str">
        <f t="shared" si="534"/>
        <v/>
      </c>
      <c r="AX279" s="93">
        <f t="shared" si="535"/>
        <v>0</v>
      </c>
      <c r="AY279" s="93">
        <f t="shared" si="546"/>
        <v>0</v>
      </c>
      <c r="AZ279" s="93">
        <f t="shared" si="547"/>
        <v>0</v>
      </c>
      <c r="BA279" s="504"/>
      <c r="BB279" s="504"/>
      <c r="BC279" s="520"/>
      <c r="BD279" s="558"/>
      <c r="BE279" s="84" t="str">
        <f t="shared" si="536"/>
        <v/>
      </c>
      <c r="BF279" s="84" t="str">
        <f t="shared" si="537"/>
        <v/>
      </c>
      <c r="BG279" s="84" t="str">
        <f t="shared" si="538"/>
        <v/>
      </c>
      <c r="BH279" s="124" t="str">
        <f>IF(K279="","",COUNTIF($BG$14:BG279,BG279))</f>
        <v/>
      </c>
      <c r="BI279" s="1" t="str">
        <f t="shared" si="548"/>
        <v/>
      </c>
      <c r="BJ279" s="523"/>
      <c r="BK279" s="523"/>
      <c r="BL279" s="523"/>
      <c r="BM279" s="523"/>
      <c r="BN279" s="523"/>
      <c r="BO279" s="525"/>
      <c r="BP279" s="523"/>
      <c r="BQ279" s="523"/>
      <c r="BT279" s="525"/>
      <c r="BU279" s="523"/>
      <c r="BV279" s="523"/>
      <c r="BW279" s="523"/>
      <c r="BX279" s="523"/>
      <c r="BY279" s="523"/>
      <c r="BZ279" s="523"/>
      <c r="CA279" s="84" t="str">
        <f>IFERROR(IF(VLOOKUP(K279,種目数エラー用!D:E,2,FALSE)=(VLOOKUP(K280,種目数エラー用!D:E,2,FALSE)),1,""),"")</f>
        <v/>
      </c>
    </row>
    <row r="280" spans="1:79" s="1" customFormat="1" ht="18" customHeight="1" thickTop="1" thickBot="1">
      <c r="A280" s="538">
        <v>134</v>
      </c>
      <c r="B280" s="540" t="s">
        <v>1176</v>
      </c>
      <c r="C280" s="542"/>
      <c r="D280" s="544" t="str">
        <f>IF(C280&gt;0,VLOOKUP(C280,女子登録情報!$A$1:$H$2000,3,0),"")</f>
        <v/>
      </c>
      <c r="E280" s="544" t="str">
        <f>IF(C280&gt;0,VLOOKUP(C280,女子登録情報!$A$1:$H$2000,4,0),"")</f>
        <v/>
      </c>
      <c r="F280" s="469" t="str">
        <f>IF(C280&gt;0,VLOOKUP(C280,女子登録情報!$A$1:$H$1688,7,0),"")</f>
        <v/>
      </c>
      <c r="G280" s="335" t="str">
        <f>IF(C280&gt;0,VLOOKUP(C280,女子登録情報!$A$1:$H$2000,8,0),"")</f>
        <v/>
      </c>
      <c r="H280" s="526" t="e">
        <f>IF(G281&gt;0,VLOOKUP(G281,女子登録情報!$M$2:$N$49,2,0),"")</f>
        <v>#N/A</v>
      </c>
      <c r="I280" s="526" t="str">
        <f t="shared" ref="I280" si="561">IF(C280&gt;0,TEXT(C280,"100000000"),"000000000")</f>
        <v>000000000</v>
      </c>
      <c r="J280" s="324" t="s">
        <v>24</v>
      </c>
      <c r="K280" s="323"/>
      <c r="L280" s="284" t="str">
        <f>IF(K280&gt;0,VLOOKUP(K280,女子登録情報!$J$66:$K$86,2,0),"")</f>
        <v/>
      </c>
      <c r="M280" s="324" t="s">
        <v>27</v>
      </c>
      <c r="N280" s="275"/>
      <c r="O280" s="59" t="str">
        <f t="shared" si="540"/>
        <v/>
      </c>
      <c r="P280" s="316" t="str">
        <f t="shared" si="517"/>
        <v/>
      </c>
      <c r="Q280" s="209"/>
      <c r="R280" s="528"/>
      <c r="S280" s="529"/>
      <c r="T280" s="530"/>
      <c r="U280" s="531"/>
      <c r="V280" s="533"/>
      <c r="W280" s="339"/>
      <c r="X280" s="84">
        <f t="shared" si="518"/>
        <v>0</v>
      </c>
      <c r="Z280" s="97">
        <f t="shared" si="519"/>
        <v>0</v>
      </c>
      <c r="AA280" s="523" t="str">
        <f>IF(C280="","",C280)</f>
        <v/>
      </c>
      <c r="AB280" s="84" t="str">
        <f t="shared" si="520"/>
        <v/>
      </c>
      <c r="AC280" s="84" t="str">
        <f t="shared" si="521"/>
        <v/>
      </c>
      <c r="AD280" s="84" t="str">
        <f t="shared" si="522"/>
        <v/>
      </c>
      <c r="AE280" s="84" t="str">
        <f t="shared" si="523"/>
        <v/>
      </c>
      <c r="AF280" s="100">
        <f t="shared" si="541"/>
        <v>0</v>
      </c>
      <c r="AG280" s="100" t="str">
        <f>IF(D280="","",D280)</f>
        <v/>
      </c>
      <c r="AH280" s="84" t="str">
        <f t="shared" si="524"/>
        <v/>
      </c>
      <c r="AI280" s="84" t="str">
        <f t="shared" si="525"/>
        <v/>
      </c>
      <c r="AJ280" s="104" t="str">
        <f t="shared" si="526"/>
        <v/>
      </c>
      <c r="AK280" s="93">
        <f t="shared" si="543"/>
        <v>0</v>
      </c>
      <c r="AL280" s="93">
        <f>IFERROR(IF(C280="",0,IF(COUNTIF($C$14:C280,C280)&gt;1,1,0)),"")</f>
        <v>0</v>
      </c>
      <c r="AN280" s="93">
        <f t="shared" si="527"/>
        <v>0</v>
      </c>
      <c r="AO280" s="93" t="str">
        <f t="shared" si="544"/>
        <v>00000</v>
      </c>
      <c r="AP280" s="109" t="str">
        <f t="shared" si="545"/>
        <v>0秒0</v>
      </c>
      <c r="AQ280" s="110">
        <f t="shared" si="528"/>
        <v>0</v>
      </c>
      <c r="AR280" s="110" t="str">
        <f t="shared" si="529"/>
        <v>0</v>
      </c>
      <c r="AS280" s="110" t="str">
        <f t="shared" si="530"/>
        <v>0</v>
      </c>
      <c r="AT280" s="110" t="str">
        <f t="shared" si="531"/>
        <v>0m</v>
      </c>
      <c r="AU280" s="110" t="str">
        <f t="shared" si="532"/>
        <v>点</v>
      </c>
      <c r="AV280" s="93">
        <f t="shared" si="533"/>
        <v>0</v>
      </c>
      <c r="AW280" s="83" t="str">
        <f t="shared" si="534"/>
        <v/>
      </c>
      <c r="AX280" s="93">
        <f t="shared" si="535"/>
        <v>0</v>
      </c>
      <c r="AY280" s="93">
        <f t="shared" si="546"/>
        <v>0</v>
      </c>
      <c r="AZ280" s="93">
        <f t="shared" si="547"/>
        <v>0</v>
      </c>
      <c r="BA280" s="503">
        <f>IF(U280="",0,COUNTA($U$14:U281))</f>
        <v>0</v>
      </c>
      <c r="BB280" s="503">
        <f>IF(V280="",0,COUNTA($V$14:V281))</f>
        <v>0</v>
      </c>
      <c r="BC280" s="519" t="e">
        <f>IF(OR($L280="20200",$L281="20200",#REF!="20200"),COUNTIF($L$14:L281,"20200"),0)</f>
        <v>#REF!</v>
      </c>
      <c r="BD280" s="557" t="e">
        <f>IF($BC280=0,0,INDEX($N280:$N281,MATCH("20200",$L280:$L281,0),1))</f>
        <v>#REF!</v>
      </c>
      <c r="BE280" s="84" t="str">
        <f t="shared" si="536"/>
        <v/>
      </c>
      <c r="BF280" s="84" t="str">
        <f t="shared" si="537"/>
        <v/>
      </c>
      <c r="BG280" s="84" t="str">
        <f t="shared" si="538"/>
        <v/>
      </c>
      <c r="BH280" s="124" t="str">
        <f>IF(K280="","",COUNTIF($BG$14:BG280,BG280))</f>
        <v/>
      </c>
      <c r="BI280" s="1" t="str">
        <f t="shared" si="548"/>
        <v/>
      </c>
      <c r="BJ280" s="523" t="str">
        <f>IF(D280="","",COUNTIF($AG$14:AG280,AG280))</f>
        <v/>
      </c>
      <c r="BK280" s="523">
        <f t="shared" ref="BK280" si="562">IF(BJ280=1,BJ280,0)</f>
        <v>0</v>
      </c>
      <c r="BL280" s="523" t="str">
        <f>IF(D280="","",$BP280)</f>
        <v/>
      </c>
      <c r="BM280" s="523" t="str">
        <f>IF(E280="","",$BP280)</f>
        <v/>
      </c>
      <c r="BN280" s="523" t="str">
        <f>IF(G280="","",$BP280)</f>
        <v/>
      </c>
      <c r="BO280" s="524" t="str">
        <f>IFERROR(IF(H280="","",BP280),"")</f>
        <v/>
      </c>
      <c r="BP280" s="523">
        <v>134</v>
      </c>
      <c r="BQ280" s="523">
        <f>IF(C280&gt;0,"",IF(COUNTIF(BL280:BO281,BP280)=4,"",1))</f>
        <v>1</v>
      </c>
      <c r="BT280" s="524" t="str">
        <f>IF(AG280="","",IF(AND(COUNTA(K280:K281)=0,COUNTA(U280:V281)=0),1,""))</f>
        <v/>
      </c>
      <c r="BU280" s="523">
        <f>IF(AND($AG280="",COUNTA(U280)&gt;0),1,0)</f>
        <v>0</v>
      </c>
      <c r="BV280" s="523">
        <f>IF(AND($AG280="",COUNTA(V280)&gt;0),1,0)</f>
        <v>0</v>
      </c>
      <c r="BW280" s="523" t="str">
        <f>D280&amp;"-"&amp;U280</f>
        <v>-</v>
      </c>
      <c r="BX280" s="523" t="str">
        <f>IF(U280="","",COUNTIF($BW$14:BW280,BW280))</f>
        <v/>
      </c>
      <c r="BY280" s="523" t="str">
        <f>D280&amp;"-"&amp;V280</f>
        <v>-</v>
      </c>
      <c r="BZ280" s="523" t="str">
        <f>IF(V280="","",COUNTIF($BY$14:BY280,BY280))</f>
        <v/>
      </c>
      <c r="CA280" s="84" t="str">
        <f>IFERROR(IF(VLOOKUP(K280,種目数エラー用!D:E,2,FALSE)=(VLOOKUP(K281,種目数エラー用!D:E,2,FALSE)),1,""),"")</f>
        <v/>
      </c>
    </row>
    <row r="281" spans="1:79" s="1" customFormat="1" ht="18" customHeight="1" thickBot="1">
      <c r="A281" s="547"/>
      <c r="B281" s="548"/>
      <c r="C281" s="549"/>
      <c r="D281" s="550"/>
      <c r="E281" s="550"/>
      <c r="F281" s="470"/>
      <c r="G281" s="336" t="str">
        <f>IF(C280&gt;0,VLOOKUP(C280,女子登録情報!$A$1:$H$2000,5,0),"")</f>
        <v/>
      </c>
      <c r="H281" s="527"/>
      <c r="I281" s="546"/>
      <c r="J281" s="336" t="s">
        <v>28</v>
      </c>
      <c r="K281" s="337"/>
      <c r="L281" s="284" t="str">
        <f>IF(K281&gt;0,VLOOKUP(K281,女子登録情報!$J$66:$K$86,2,0),"")</f>
        <v/>
      </c>
      <c r="M281" s="336" t="s">
        <v>29</v>
      </c>
      <c r="N281" s="285"/>
      <c r="O281" s="59" t="str">
        <f t="shared" si="540"/>
        <v/>
      </c>
      <c r="P281" s="317" t="str">
        <f t="shared" si="517"/>
        <v/>
      </c>
      <c r="Q281" s="209"/>
      <c r="R281" s="535"/>
      <c r="S281" s="536"/>
      <c r="T281" s="537"/>
      <c r="U281" s="532"/>
      <c r="V281" s="534"/>
      <c r="W281" s="339"/>
      <c r="X281" s="84">
        <f t="shared" si="518"/>
        <v>0</v>
      </c>
      <c r="Z281" s="97">
        <f t="shared" si="519"/>
        <v>0</v>
      </c>
      <c r="AA281" s="523"/>
      <c r="AB281" s="84" t="str">
        <f t="shared" si="520"/>
        <v/>
      </c>
      <c r="AC281" s="84" t="str">
        <f t="shared" si="521"/>
        <v/>
      </c>
      <c r="AD281" s="84" t="str">
        <f t="shared" si="522"/>
        <v/>
      </c>
      <c r="AE281" s="84" t="str">
        <f t="shared" si="523"/>
        <v/>
      </c>
      <c r="AF281" s="100">
        <f t="shared" si="541"/>
        <v>0</v>
      </c>
      <c r="AG281" s="100" t="str">
        <f t="shared" ref="AG281" si="563">AG280</f>
        <v/>
      </c>
      <c r="AH281" s="84" t="str">
        <f t="shared" si="524"/>
        <v/>
      </c>
      <c r="AI281" s="84" t="str">
        <f t="shared" si="525"/>
        <v/>
      </c>
      <c r="AJ281" s="104" t="str">
        <f t="shared" si="526"/>
        <v/>
      </c>
      <c r="AK281" s="93">
        <f t="shared" si="543"/>
        <v>0</v>
      </c>
      <c r="AL281" s="93">
        <f>IFERROR(IF(C281="",0,IF(COUNTIF($C$14:C281,C281)&gt;1,1,0)),"")</f>
        <v>0</v>
      </c>
      <c r="AN281" s="93">
        <f t="shared" si="527"/>
        <v>0</v>
      </c>
      <c r="AO281" s="93" t="str">
        <f t="shared" si="544"/>
        <v>00000</v>
      </c>
      <c r="AP281" s="109" t="str">
        <f t="shared" si="545"/>
        <v>0秒0</v>
      </c>
      <c r="AQ281" s="110">
        <f t="shared" si="528"/>
        <v>0</v>
      </c>
      <c r="AR281" s="110" t="str">
        <f t="shared" si="529"/>
        <v>0</v>
      </c>
      <c r="AS281" s="110" t="str">
        <f t="shared" si="530"/>
        <v>0</v>
      </c>
      <c r="AT281" s="110" t="str">
        <f t="shared" si="531"/>
        <v>0m</v>
      </c>
      <c r="AU281" s="110" t="str">
        <f t="shared" si="532"/>
        <v>点</v>
      </c>
      <c r="AV281" s="93">
        <f t="shared" si="533"/>
        <v>0</v>
      </c>
      <c r="AW281" s="83" t="str">
        <f t="shared" si="534"/>
        <v/>
      </c>
      <c r="AX281" s="93">
        <f t="shared" si="535"/>
        <v>0</v>
      </c>
      <c r="AY281" s="93">
        <f t="shared" si="546"/>
        <v>0</v>
      </c>
      <c r="AZ281" s="93">
        <f t="shared" si="547"/>
        <v>0</v>
      </c>
      <c r="BA281" s="504"/>
      <c r="BB281" s="504"/>
      <c r="BC281" s="520"/>
      <c r="BD281" s="558"/>
      <c r="BE281" s="84" t="str">
        <f t="shared" si="536"/>
        <v/>
      </c>
      <c r="BF281" s="84" t="str">
        <f t="shared" si="537"/>
        <v/>
      </c>
      <c r="BG281" s="84" t="str">
        <f t="shared" si="538"/>
        <v/>
      </c>
      <c r="BH281" s="124" t="str">
        <f>IF(K281="","",COUNTIF($BG$14:BG281,BG281))</f>
        <v/>
      </c>
      <c r="BI281" s="1" t="str">
        <f t="shared" si="548"/>
        <v/>
      </c>
      <c r="BJ281" s="523"/>
      <c r="BK281" s="523"/>
      <c r="BL281" s="523"/>
      <c r="BM281" s="523"/>
      <c r="BN281" s="523"/>
      <c r="BO281" s="525"/>
      <c r="BP281" s="523"/>
      <c r="BQ281" s="523"/>
      <c r="BT281" s="525"/>
      <c r="BU281" s="523"/>
      <c r="BV281" s="523"/>
      <c r="BW281" s="523"/>
      <c r="BX281" s="523"/>
      <c r="BY281" s="523"/>
      <c r="BZ281" s="523"/>
      <c r="CA281" s="84" t="str">
        <f>IFERROR(IF(VLOOKUP(K281,種目数エラー用!D:E,2,FALSE)=(VLOOKUP(K282,種目数エラー用!D:E,2,FALSE)),1,""),"")</f>
        <v/>
      </c>
    </row>
    <row r="282" spans="1:79" s="1" customFormat="1" ht="18" customHeight="1" thickTop="1" thickBot="1">
      <c r="A282" s="538">
        <v>135</v>
      </c>
      <c r="B282" s="540" t="s">
        <v>1176</v>
      </c>
      <c r="C282" s="542"/>
      <c r="D282" s="544" t="str">
        <f>IF(C282&gt;0,VLOOKUP(C282,女子登録情報!$A$1:$H$2000,3,0),"")</f>
        <v/>
      </c>
      <c r="E282" s="544" t="str">
        <f>IF(C282&gt;0,VLOOKUP(C282,女子登録情報!$A$1:$H$2000,4,0),"")</f>
        <v/>
      </c>
      <c r="F282" s="469" t="str">
        <f>IF(C282&gt;0,VLOOKUP(C282,女子登録情報!$A$1:$H$1688,7,0),"")</f>
        <v/>
      </c>
      <c r="G282" s="335" t="str">
        <f>IF(C282&gt;0,VLOOKUP(C282,女子登録情報!$A$1:$H$2000,8,0),"")</f>
        <v/>
      </c>
      <c r="H282" s="526" t="e">
        <f>IF(G283&gt;0,VLOOKUP(G283,女子登録情報!$M$2:$N$49,2,0),"")</f>
        <v>#N/A</v>
      </c>
      <c r="I282" s="526" t="str">
        <f t="shared" ref="I282" si="564">IF(C282&gt;0,TEXT(C282,"100000000"),"000000000")</f>
        <v>000000000</v>
      </c>
      <c r="J282" s="324" t="s">
        <v>24</v>
      </c>
      <c r="K282" s="323"/>
      <c r="L282" s="284" t="str">
        <f>IF(K282&gt;0,VLOOKUP(K282,女子登録情報!$J$66:$K$86,2,0),"")</f>
        <v/>
      </c>
      <c r="M282" s="324" t="s">
        <v>27</v>
      </c>
      <c r="N282" s="275"/>
      <c r="O282" s="59" t="str">
        <f t="shared" si="540"/>
        <v/>
      </c>
      <c r="P282" s="316" t="str">
        <f t="shared" si="517"/>
        <v/>
      </c>
      <c r="Q282" s="209"/>
      <c r="R282" s="528"/>
      <c r="S282" s="529"/>
      <c r="T282" s="530"/>
      <c r="U282" s="531"/>
      <c r="V282" s="533"/>
      <c r="W282" s="339"/>
      <c r="X282" s="84">
        <f t="shared" si="518"/>
        <v>0</v>
      </c>
      <c r="Z282" s="97">
        <f t="shared" si="519"/>
        <v>0</v>
      </c>
      <c r="AA282" s="523" t="str">
        <f>IF(C282="","",C282)</f>
        <v/>
      </c>
      <c r="AB282" s="84" t="str">
        <f t="shared" si="520"/>
        <v/>
      </c>
      <c r="AC282" s="84" t="str">
        <f t="shared" si="521"/>
        <v/>
      </c>
      <c r="AD282" s="84" t="str">
        <f t="shared" si="522"/>
        <v/>
      </c>
      <c r="AE282" s="84" t="str">
        <f t="shared" si="523"/>
        <v/>
      </c>
      <c r="AF282" s="100">
        <f t="shared" si="541"/>
        <v>0</v>
      </c>
      <c r="AG282" s="100" t="str">
        <f>IF(D282="","",D282)</f>
        <v/>
      </c>
      <c r="AH282" s="84" t="str">
        <f t="shared" si="524"/>
        <v/>
      </c>
      <c r="AI282" s="84" t="str">
        <f t="shared" si="525"/>
        <v/>
      </c>
      <c r="AJ282" s="104" t="str">
        <f t="shared" si="526"/>
        <v/>
      </c>
      <c r="AK282" s="93">
        <f t="shared" si="543"/>
        <v>0</v>
      </c>
      <c r="AL282" s="93">
        <f>IFERROR(IF(C282="",0,IF(COUNTIF($C$14:C282,C282)&gt;1,1,0)),"")</f>
        <v>0</v>
      </c>
      <c r="AN282" s="93">
        <f t="shared" si="527"/>
        <v>0</v>
      </c>
      <c r="AO282" s="93" t="str">
        <f t="shared" si="544"/>
        <v>00000</v>
      </c>
      <c r="AP282" s="109" t="str">
        <f t="shared" si="545"/>
        <v>0秒0</v>
      </c>
      <c r="AQ282" s="110">
        <f t="shared" si="528"/>
        <v>0</v>
      </c>
      <c r="AR282" s="110" t="str">
        <f t="shared" si="529"/>
        <v>0</v>
      </c>
      <c r="AS282" s="110" t="str">
        <f t="shared" si="530"/>
        <v>0</v>
      </c>
      <c r="AT282" s="110" t="str">
        <f t="shared" si="531"/>
        <v>0m</v>
      </c>
      <c r="AU282" s="110" t="str">
        <f t="shared" si="532"/>
        <v>点</v>
      </c>
      <c r="AV282" s="93">
        <f t="shared" si="533"/>
        <v>0</v>
      </c>
      <c r="AW282" s="83" t="str">
        <f t="shared" si="534"/>
        <v/>
      </c>
      <c r="AX282" s="93">
        <f t="shared" si="535"/>
        <v>0</v>
      </c>
      <c r="AY282" s="93">
        <f t="shared" si="546"/>
        <v>0</v>
      </c>
      <c r="AZ282" s="93">
        <f t="shared" si="547"/>
        <v>0</v>
      </c>
      <c r="BA282" s="503">
        <f>IF(U282="",0,COUNTA($U$14:U283))</f>
        <v>0</v>
      </c>
      <c r="BB282" s="503">
        <f>IF(V282="",0,COUNTA($V$14:V283))</f>
        <v>0</v>
      </c>
      <c r="BC282" s="519" t="e">
        <f>IF(OR($L282="20200",$L283="20200",#REF!="20200"),COUNTIF($L$14:L283,"20200"),0)</f>
        <v>#REF!</v>
      </c>
      <c r="BD282" s="557" t="e">
        <f>IF($BC282=0,0,INDEX($N282:$N283,MATCH("20200",$L282:$L283,0),1))</f>
        <v>#REF!</v>
      </c>
      <c r="BE282" s="84" t="str">
        <f t="shared" si="536"/>
        <v/>
      </c>
      <c r="BF282" s="84" t="str">
        <f t="shared" si="537"/>
        <v/>
      </c>
      <c r="BG282" s="84" t="str">
        <f t="shared" si="538"/>
        <v/>
      </c>
      <c r="BH282" s="124" t="str">
        <f>IF(K282="","",COUNTIF($BG$14:BG282,BG282))</f>
        <v/>
      </c>
      <c r="BI282" s="1" t="str">
        <f t="shared" si="548"/>
        <v/>
      </c>
      <c r="BJ282" s="523" t="str">
        <f>IF(D282="","",COUNTIF($AG$14:AG282,AG282))</f>
        <v/>
      </c>
      <c r="BK282" s="523">
        <f t="shared" ref="BK282" si="565">IF(BJ282=1,BJ282,0)</f>
        <v>0</v>
      </c>
      <c r="BL282" s="523" t="str">
        <f>IF(D282="","",$BP282)</f>
        <v/>
      </c>
      <c r="BM282" s="523" t="str">
        <f>IF(E282="","",$BP282)</f>
        <v/>
      </c>
      <c r="BN282" s="523" t="str">
        <f>IF(G282="","",$BP282)</f>
        <v/>
      </c>
      <c r="BO282" s="524" t="str">
        <f>IFERROR(IF(H282="","",BP282),"")</f>
        <v/>
      </c>
      <c r="BP282" s="523">
        <v>135</v>
      </c>
      <c r="BQ282" s="523">
        <f>IF(C282&gt;0,"",IF(COUNTIF(BL282:BO283,BP282)=4,"",1))</f>
        <v>1</v>
      </c>
      <c r="BT282" s="524" t="str">
        <f>IF(AG282="","",IF(AND(COUNTA(K282:K283)=0,COUNTA(U282:V283)=0),1,""))</f>
        <v/>
      </c>
      <c r="BU282" s="523">
        <f>IF(AND($AG282="",COUNTA(U282)&gt;0),1,0)</f>
        <v>0</v>
      </c>
      <c r="BV282" s="523">
        <f>IF(AND($AG282="",COUNTA(V282)&gt;0),1,0)</f>
        <v>0</v>
      </c>
      <c r="BW282" s="523" t="str">
        <f>D282&amp;"-"&amp;U282</f>
        <v>-</v>
      </c>
      <c r="BX282" s="523" t="str">
        <f>IF(U282="","",COUNTIF($BW$14:BW282,BW282))</f>
        <v/>
      </c>
      <c r="BY282" s="523" t="str">
        <f>D282&amp;"-"&amp;V282</f>
        <v>-</v>
      </c>
      <c r="BZ282" s="523" t="str">
        <f>IF(V282="","",COUNTIF($BY$14:BY282,BY282))</f>
        <v/>
      </c>
      <c r="CA282" s="84" t="str">
        <f>IFERROR(IF(VLOOKUP(K282,種目数エラー用!D:E,2,FALSE)=(VLOOKUP(K283,種目数エラー用!D:E,2,FALSE)),1,""),"")</f>
        <v/>
      </c>
    </row>
    <row r="283" spans="1:79" s="1" customFormat="1" ht="18" customHeight="1" thickBot="1">
      <c r="A283" s="547"/>
      <c r="B283" s="548"/>
      <c r="C283" s="549"/>
      <c r="D283" s="550"/>
      <c r="E283" s="550"/>
      <c r="F283" s="470"/>
      <c r="G283" s="336" t="str">
        <f>IF(C282&gt;0,VLOOKUP(C282,女子登録情報!$A$1:$H$2000,5,0),"")</f>
        <v/>
      </c>
      <c r="H283" s="527"/>
      <c r="I283" s="546"/>
      <c r="J283" s="336" t="s">
        <v>28</v>
      </c>
      <c r="K283" s="337"/>
      <c r="L283" s="284" t="str">
        <f>IF(K283&gt;0,VLOOKUP(K283,女子登録情報!$J$66:$K$86,2,0),"")</f>
        <v/>
      </c>
      <c r="M283" s="336" t="s">
        <v>29</v>
      </c>
      <c r="N283" s="285"/>
      <c r="O283" s="59" t="str">
        <f t="shared" si="540"/>
        <v/>
      </c>
      <c r="P283" s="317" t="str">
        <f t="shared" si="517"/>
        <v/>
      </c>
      <c r="Q283" s="209"/>
      <c r="R283" s="535"/>
      <c r="S283" s="536"/>
      <c r="T283" s="537"/>
      <c r="U283" s="532"/>
      <c r="V283" s="534"/>
      <c r="W283" s="339"/>
      <c r="X283" s="84">
        <f t="shared" si="518"/>
        <v>0</v>
      </c>
      <c r="Z283" s="97">
        <f t="shared" si="519"/>
        <v>0</v>
      </c>
      <c r="AA283" s="523"/>
      <c r="AB283" s="84" t="str">
        <f t="shared" si="520"/>
        <v/>
      </c>
      <c r="AC283" s="84" t="str">
        <f t="shared" si="521"/>
        <v/>
      </c>
      <c r="AD283" s="84" t="str">
        <f t="shared" si="522"/>
        <v/>
      </c>
      <c r="AE283" s="84" t="str">
        <f t="shared" si="523"/>
        <v/>
      </c>
      <c r="AF283" s="100">
        <f t="shared" si="541"/>
        <v>0</v>
      </c>
      <c r="AG283" s="100" t="str">
        <f t="shared" ref="AG283" si="566">AG282</f>
        <v/>
      </c>
      <c r="AH283" s="84" t="str">
        <f t="shared" si="524"/>
        <v/>
      </c>
      <c r="AI283" s="84" t="str">
        <f t="shared" si="525"/>
        <v/>
      </c>
      <c r="AJ283" s="104" t="str">
        <f t="shared" si="526"/>
        <v/>
      </c>
      <c r="AK283" s="93">
        <f t="shared" si="543"/>
        <v>0</v>
      </c>
      <c r="AL283" s="93">
        <f>IFERROR(IF(C283="",0,IF(COUNTIF($C$14:C283,C283)&gt;1,1,0)),"")</f>
        <v>0</v>
      </c>
      <c r="AN283" s="93">
        <f t="shared" si="527"/>
        <v>0</v>
      </c>
      <c r="AO283" s="93" t="str">
        <f t="shared" si="544"/>
        <v>00000</v>
      </c>
      <c r="AP283" s="109" t="str">
        <f t="shared" si="545"/>
        <v>0秒0</v>
      </c>
      <c r="AQ283" s="110">
        <f t="shared" si="528"/>
        <v>0</v>
      </c>
      <c r="AR283" s="110" t="str">
        <f t="shared" si="529"/>
        <v>0</v>
      </c>
      <c r="AS283" s="110" t="str">
        <f t="shared" si="530"/>
        <v>0</v>
      </c>
      <c r="AT283" s="110" t="str">
        <f t="shared" si="531"/>
        <v>0m</v>
      </c>
      <c r="AU283" s="110" t="str">
        <f t="shared" si="532"/>
        <v>点</v>
      </c>
      <c r="AV283" s="93">
        <f t="shared" si="533"/>
        <v>0</v>
      </c>
      <c r="AW283" s="83" t="str">
        <f t="shared" si="534"/>
        <v/>
      </c>
      <c r="AX283" s="93">
        <f t="shared" si="535"/>
        <v>0</v>
      </c>
      <c r="AY283" s="93">
        <f t="shared" si="546"/>
        <v>0</v>
      </c>
      <c r="AZ283" s="93">
        <f t="shared" si="547"/>
        <v>0</v>
      </c>
      <c r="BA283" s="504"/>
      <c r="BB283" s="504"/>
      <c r="BC283" s="520"/>
      <c r="BD283" s="558"/>
      <c r="BE283" s="84" t="str">
        <f t="shared" si="536"/>
        <v/>
      </c>
      <c r="BF283" s="84" t="str">
        <f t="shared" si="537"/>
        <v/>
      </c>
      <c r="BG283" s="84" t="str">
        <f t="shared" si="538"/>
        <v/>
      </c>
      <c r="BH283" s="124" t="str">
        <f>IF(K283="","",COUNTIF($BG$14:BG283,BG283))</f>
        <v/>
      </c>
      <c r="BI283" s="1" t="str">
        <f t="shared" si="548"/>
        <v/>
      </c>
      <c r="BJ283" s="523"/>
      <c r="BK283" s="523"/>
      <c r="BL283" s="523"/>
      <c r="BM283" s="523"/>
      <c r="BN283" s="523"/>
      <c r="BO283" s="525"/>
      <c r="BP283" s="523"/>
      <c r="BQ283" s="523"/>
      <c r="BT283" s="525"/>
      <c r="BU283" s="523"/>
      <c r="BV283" s="523"/>
      <c r="BW283" s="523"/>
      <c r="BX283" s="523"/>
      <c r="BY283" s="523"/>
      <c r="BZ283" s="523"/>
      <c r="CA283" s="84" t="str">
        <f>IFERROR(IF(VLOOKUP(K283,種目数エラー用!D:E,2,FALSE)=(VLOOKUP(K284,種目数エラー用!D:E,2,FALSE)),1,""),"")</f>
        <v/>
      </c>
    </row>
    <row r="284" spans="1:79" s="1" customFormat="1" ht="18" customHeight="1" thickTop="1" thickBot="1">
      <c r="A284" s="538">
        <v>136</v>
      </c>
      <c r="B284" s="540" t="s">
        <v>1176</v>
      </c>
      <c r="C284" s="542"/>
      <c r="D284" s="544" t="str">
        <f>IF(C284&gt;0,VLOOKUP(C284,女子登録情報!$A$1:$H$2000,3,0),"")</f>
        <v/>
      </c>
      <c r="E284" s="544" t="str">
        <f>IF(C284&gt;0,VLOOKUP(C284,女子登録情報!$A$1:$H$2000,4,0),"")</f>
        <v/>
      </c>
      <c r="F284" s="469" t="str">
        <f>IF(C284&gt;0,VLOOKUP(C284,女子登録情報!$A$1:$H$1688,7,0),"")</f>
        <v/>
      </c>
      <c r="G284" s="335" t="str">
        <f>IF(C284&gt;0,VLOOKUP(C284,女子登録情報!$A$1:$H$2000,8,0),"")</f>
        <v/>
      </c>
      <c r="H284" s="526" t="e">
        <f>IF(G285&gt;0,VLOOKUP(G285,女子登録情報!$M$2:$N$49,2,0),"")</f>
        <v>#N/A</v>
      </c>
      <c r="I284" s="526" t="str">
        <f t="shared" ref="I284" si="567">IF(C284&gt;0,TEXT(C284,"100000000"),"000000000")</f>
        <v>000000000</v>
      </c>
      <c r="J284" s="324" t="s">
        <v>24</v>
      </c>
      <c r="K284" s="323"/>
      <c r="L284" s="284" t="str">
        <f>IF(K284&gt;0,VLOOKUP(K284,女子登録情報!$J$66:$K$86,2,0),"")</f>
        <v/>
      </c>
      <c r="M284" s="324" t="s">
        <v>27</v>
      </c>
      <c r="N284" s="275"/>
      <c r="O284" s="59" t="str">
        <f t="shared" si="540"/>
        <v/>
      </c>
      <c r="P284" s="316" t="str">
        <f t="shared" si="517"/>
        <v/>
      </c>
      <c r="Q284" s="209"/>
      <c r="R284" s="528"/>
      <c r="S284" s="529"/>
      <c r="T284" s="530"/>
      <c r="U284" s="531"/>
      <c r="V284" s="533"/>
      <c r="W284" s="339"/>
      <c r="X284" s="84">
        <f t="shared" si="518"/>
        <v>0</v>
      </c>
      <c r="Z284" s="97">
        <f t="shared" si="519"/>
        <v>0</v>
      </c>
      <c r="AA284" s="523" t="str">
        <f>IF(C284="","",C284)</f>
        <v/>
      </c>
      <c r="AB284" s="84" t="str">
        <f t="shared" si="520"/>
        <v/>
      </c>
      <c r="AC284" s="84" t="str">
        <f t="shared" si="521"/>
        <v/>
      </c>
      <c r="AD284" s="84" t="str">
        <f t="shared" si="522"/>
        <v/>
      </c>
      <c r="AE284" s="84" t="str">
        <f t="shared" si="523"/>
        <v/>
      </c>
      <c r="AF284" s="100">
        <f t="shared" si="541"/>
        <v>0</v>
      </c>
      <c r="AG284" s="100" t="str">
        <f>IF(D284="","",D284)</f>
        <v/>
      </c>
      <c r="AH284" s="84" t="str">
        <f t="shared" si="524"/>
        <v/>
      </c>
      <c r="AI284" s="84" t="str">
        <f t="shared" si="525"/>
        <v/>
      </c>
      <c r="AJ284" s="104" t="str">
        <f t="shared" si="526"/>
        <v/>
      </c>
      <c r="AK284" s="93">
        <f t="shared" si="543"/>
        <v>0</v>
      </c>
      <c r="AL284" s="93">
        <f>IFERROR(IF(C284="",0,IF(COUNTIF($C$14:C284,C284)&gt;1,1,0)),"")</f>
        <v>0</v>
      </c>
      <c r="AN284" s="93">
        <f t="shared" si="527"/>
        <v>0</v>
      </c>
      <c r="AO284" s="93" t="str">
        <f t="shared" si="544"/>
        <v>00000</v>
      </c>
      <c r="AP284" s="109" t="str">
        <f t="shared" si="545"/>
        <v>0秒0</v>
      </c>
      <c r="AQ284" s="110">
        <f t="shared" si="528"/>
        <v>0</v>
      </c>
      <c r="AR284" s="110" t="str">
        <f t="shared" si="529"/>
        <v>0</v>
      </c>
      <c r="AS284" s="110" t="str">
        <f t="shared" si="530"/>
        <v>0</v>
      </c>
      <c r="AT284" s="110" t="str">
        <f t="shared" si="531"/>
        <v>0m</v>
      </c>
      <c r="AU284" s="110" t="str">
        <f t="shared" si="532"/>
        <v>点</v>
      </c>
      <c r="AV284" s="93">
        <f t="shared" si="533"/>
        <v>0</v>
      </c>
      <c r="AW284" s="83" t="str">
        <f t="shared" si="534"/>
        <v/>
      </c>
      <c r="AX284" s="93">
        <f t="shared" si="535"/>
        <v>0</v>
      </c>
      <c r="AY284" s="93">
        <f t="shared" si="546"/>
        <v>0</v>
      </c>
      <c r="AZ284" s="93">
        <f t="shared" si="547"/>
        <v>0</v>
      </c>
      <c r="BA284" s="503">
        <f>IF(U284="",0,COUNTA($U$14:U285))</f>
        <v>0</v>
      </c>
      <c r="BB284" s="503">
        <f>IF(V284="",0,COUNTA($V$14:V285))</f>
        <v>0</v>
      </c>
      <c r="BC284" s="519" t="e">
        <f>IF(OR($L284="20200",$L285="20200",#REF!="20200"),COUNTIF($L$14:L285,"20200"),0)</f>
        <v>#REF!</v>
      </c>
      <c r="BD284" s="557" t="e">
        <f>IF($BC284=0,0,INDEX($N284:$N285,MATCH("20200",$L284:$L285,0),1))</f>
        <v>#REF!</v>
      </c>
      <c r="BE284" s="84" t="str">
        <f t="shared" si="536"/>
        <v/>
      </c>
      <c r="BF284" s="84" t="str">
        <f t="shared" si="537"/>
        <v/>
      </c>
      <c r="BG284" s="84" t="str">
        <f t="shared" si="538"/>
        <v/>
      </c>
      <c r="BH284" s="124" t="str">
        <f>IF(K284="","",COUNTIF($BG$14:BG284,BG284))</f>
        <v/>
      </c>
      <c r="BI284" s="1" t="str">
        <f t="shared" si="548"/>
        <v/>
      </c>
      <c r="BJ284" s="523" t="str">
        <f>IF(D284="","",COUNTIF($AG$14:AG284,AG284))</f>
        <v/>
      </c>
      <c r="BK284" s="523">
        <f t="shared" ref="BK284" si="568">IF(BJ284=1,BJ284,0)</f>
        <v>0</v>
      </c>
      <c r="BL284" s="523" t="str">
        <f>IF(D284="","",$BP284)</f>
        <v/>
      </c>
      <c r="BM284" s="523" t="str">
        <f>IF(E284="","",$BP284)</f>
        <v/>
      </c>
      <c r="BN284" s="523" t="str">
        <f>IF(G284="","",$BP284)</f>
        <v/>
      </c>
      <c r="BO284" s="524" t="str">
        <f>IFERROR(IF(H284="","",BP284),"")</f>
        <v/>
      </c>
      <c r="BP284" s="523">
        <v>136</v>
      </c>
      <c r="BQ284" s="523">
        <f>IF(C284&gt;0,"",IF(COUNTIF(BL284:BO285,BP284)=4,"",1))</f>
        <v>1</v>
      </c>
      <c r="BT284" s="524" t="str">
        <f>IF(AG284="","",IF(AND(COUNTA(K284:K285)=0,COUNTA(U284:V285)=0),1,""))</f>
        <v/>
      </c>
      <c r="BU284" s="523">
        <f>IF(AND($AG284="",COUNTA(U284)&gt;0),1,0)</f>
        <v>0</v>
      </c>
      <c r="BV284" s="523">
        <f>IF(AND($AG284="",COUNTA(V284)&gt;0),1,0)</f>
        <v>0</v>
      </c>
      <c r="BW284" s="523" t="str">
        <f>D284&amp;"-"&amp;U284</f>
        <v>-</v>
      </c>
      <c r="BX284" s="523" t="str">
        <f>IF(U284="","",COUNTIF($BW$14:BW284,BW284))</f>
        <v/>
      </c>
      <c r="BY284" s="523" t="str">
        <f>D284&amp;"-"&amp;V284</f>
        <v>-</v>
      </c>
      <c r="BZ284" s="523" t="str">
        <f>IF(V284="","",COUNTIF($BY$14:BY284,BY284))</f>
        <v/>
      </c>
      <c r="CA284" s="84" t="str">
        <f>IFERROR(IF(VLOOKUP(K284,種目数エラー用!D:E,2,FALSE)=(VLOOKUP(K285,種目数エラー用!D:E,2,FALSE)),1,""),"")</f>
        <v/>
      </c>
    </row>
    <row r="285" spans="1:79" s="1" customFormat="1" ht="18" customHeight="1" thickBot="1">
      <c r="A285" s="547"/>
      <c r="B285" s="548"/>
      <c r="C285" s="549"/>
      <c r="D285" s="550"/>
      <c r="E285" s="550"/>
      <c r="F285" s="470"/>
      <c r="G285" s="336" t="str">
        <f>IF(C284&gt;0,VLOOKUP(C284,女子登録情報!$A$1:$H$2000,5,0),"")</f>
        <v/>
      </c>
      <c r="H285" s="527"/>
      <c r="I285" s="546"/>
      <c r="J285" s="336" t="s">
        <v>28</v>
      </c>
      <c r="K285" s="337"/>
      <c r="L285" s="284" t="str">
        <f>IF(K285&gt;0,VLOOKUP(K285,女子登録情報!$J$66:$K$86,2,0),"")</f>
        <v/>
      </c>
      <c r="M285" s="336" t="s">
        <v>29</v>
      </c>
      <c r="N285" s="285"/>
      <c r="O285" s="59" t="str">
        <f t="shared" si="540"/>
        <v/>
      </c>
      <c r="P285" s="317" t="str">
        <f t="shared" si="517"/>
        <v/>
      </c>
      <c r="Q285" s="209"/>
      <c r="R285" s="535"/>
      <c r="S285" s="536"/>
      <c r="T285" s="537"/>
      <c r="U285" s="532"/>
      <c r="V285" s="534"/>
      <c r="W285" s="339"/>
      <c r="X285" s="84">
        <f t="shared" si="518"/>
        <v>0</v>
      </c>
      <c r="Z285" s="97">
        <f t="shared" si="519"/>
        <v>0</v>
      </c>
      <c r="AA285" s="523"/>
      <c r="AB285" s="84" t="str">
        <f t="shared" si="520"/>
        <v/>
      </c>
      <c r="AC285" s="84" t="str">
        <f t="shared" si="521"/>
        <v/>
      </c>
      <c r="AD285" s="84" t="str">
        <f t="shared" si="522"/>
        <v/>
      </c>
      <c r="AE285" s="84" t="str">
        <f t="shared" si="523"/>
        <v/>
      </c>
      <c r="AF285" s="100">
        <f t="shared" si="541"/>
        <v>0</v>
      </c>
      <c r="AG285" s="100" t="str">
        <f t="shared" ref="AG285" si="569">AG284</f>
        <v/>
      </c>
      <c r="AH285" s="84" t="str">
        <f t="shared" si="524"/>
        <v/>
      </c>
      <c r="AI285" s="84" t="str">
        <f t="shared" si="525"/>
        <v/>
      </c>
      <c r="AJ285" s="104" t="str">
        <f t="shared" si="526"/>
        <v/>
      </c>
      <c r="AK285" s="93">
        <f t="shared" si="543"/>
        <v>0</v>
      </c>
      <c r="AL285" s="93">
        <f>IFERROR(IF(C285="",0,IF(COUNTIF($C$14:C285,C285)&gt;1,1,0)),"")</f>
        <v>0</v>
      </c>
      <c r="AN285" s="93">
        <f t="shared" si="527"/>
        <v>0</v>
      </c>
      <c r="AO285" s="93" t="str">
        <f t="shared" si="544"/>
        <v>00000</v>
      </c>
      <c r="AP285" s="109" t="str">
        <f t="shared" si="545"/>
        <v>0秒0</v>
      </c>
      <c r="AQ285" s="110">
        <f t="shared" si="528"/>
        <v>0</v>
      </c>
      <c r="AR285" s="110" t="str">
        <f t="shared" si="529"/>
        <v>0</v>
      </c>
      <c r="AS285" s="110" t="str">
        <f t="shared" si="530"/>
        <v>0</v>
      </c>
      <c r="AT285" s="110" t="str">
        <f t="shared" si="531"/>
        <v>0m</v>
      </c>
      <c r="AU285" s="110" t="str">
        <f t="shared" si="532"/>
        <v>点</v>
      </c>
      <c r="AV285" s="93">
        <f t="shared" si="533"/>
        <v>0</v>
      </c>
      <c r="AW285" s="83" t="str">
        <f t="shared" si="534"/>
        <v/>
      </c>
      <c r="AX285" s="93">
        <f t="shared" si="535"/>
        <v>0</v>
      </c>
      <c r="AY285" s="93">
        <f t="shared" si="546"/>
        <v>0</v>
      </c>
      <c r="AZ285" s="93">
        <f t="shared" si="547"/>
        <v>0</v>
      </c>
      <c r="BA285" s="504"/>
      <c r="BB285" s="504"/>
      <c r="BC285" s="520"/>
      <c r="BD285" s="558"/>
      <c r="BE285" s="84" t="str">
        <f t="shared" si="536"/>
        <v/>
      </c>
      <c r="BF285" s="84" t="str">
        <f t="shared" si="537"/>
        <v/>
      </c>
      <c r="BG285" s="84" t="str">
        <f t="shared" si="538"/>
        <v/>
      </c>
      <c r="BH285" s="124" t="str">
        <f>IF(K285="","",COUNTIF($BG$14:BG285,BG285))</f>
        <v/>
      </c>
      <c r="BI285" s="1" t="str">
        <f t="shared" si="548"/>
        <v/>
      </c>
      <c r="BJ285" s="523"/>
      <c r="BK285" s="523"/>
      <c r="BL285" s="523"/>
      <c r="BM285" s="523"/>
      <c r="BN285" s="523"/>
      <c r="BO285" s="525"/>
      <c r="BP285" s="523"/>
      <c r="BQ285" s="523"/>
      <c r="BT285" s="525"/>
      <c r="BU285" s="523"/>
      <c r="BV285" s="523"/>
      <c r="BW285" s="523"/>
      <c r="BX285" s="523"/>
      <c r="BY285" s="523"/>
      <c r="BZ285" s="523"/>
      <c r="CA285" s="84" t="str">
        <f>IFERROR(IF(VLOOKUP(K285,種目数エラー用!D:E,2,FALSE)=(VLOOKUP(K286,種目数エラー用!D:E,2,FALSE)),1,""),"")</f>
        <v/>
      </c>
    </row>
    <row r="286" spans="1:79" s="1" customFormat="1" ht="18" customHeight="1" thickTop="1" thickBot="1">
      <c r="A286" s="538">
        <v>137</v>
      </c>
      <c r="B286" s="540" t="s">
        <v>1176</v>
      </c>
      <c r="C286" s="542"/>
      <c r="D286" s="544" t="str">
        <f>IF(C286&gt;0,VLOOKUP(C286,女子登録情報!$A$1:$H$2000,3,0),"")</f>
        <v/>
      </c>
      <c r="E286" s="544" t="str">
        <f>IF(C286&gt;0,VLOOKUP(C286,女子登録情報!$A$1:$H$2000,4,0),"")</f>
        <v/>
      </c>
      <c r="F286" s="469" t="str">
        <f>IF(C286&gt;0,VLOOKUP(C286,女子登録情報!$A$1:$H$1688,7,0),"")</f>
        <v/>
      </c>
      <c r="G286" s="335" t="str">
        <f>IF(C286&gt;0,VLOOKUP(C286,女子登録情報!$A$1:$H$2000,8,0),"")</f>
        <v/>
      </c>
      <c r="H286" s="526" t="e">
        <f>IF(G287&gt;0,VLOOKUP(G287,女子登録情報!$M$2:$N$49,2,0),"")</f>
        <v>#N/A</v>
      </c>
      <c r="I286" s="526" t="str">
        <f t="shared" ref="I286" si="570">IF(C286&gt;0,TEXT(C286,"100000000"),"000000000")</f>
        <v>000000000</v>
      </c>
      <c r="J286" s="324" t="s">
        <v>24</v>
      </c>
      <c r="K286" s="323"/>
      <c r="L286" s="284" t="str">
        <f>IF(K286&gt;0,VLOOKUP(K286,女子登録情報!$J$66:$K$86,2,0),"")</f>
        <v/>
      </c>
      <c r="M286" s="324" t="s">
        <v>27</v>
      </c>
      <c r="N286" s="275"/>
      <c r="O286" s="59" t="str">
        <f t="shared" si="540"/>
        <v/>
      </c>
      <c r="P286" s="316" t="str">
        <f t="shared" si="517"/>
        <v/>
      </c>
      <c r="Q286" s="209"/>
      <c r="R286" s="528"/>
      <c r="S286" s="529"/>
      <c r="T286" s="530"/>
      <c r="U286" s="531"/>
      <c r="V286" s="533"/>
      <c r="W286" s="339"/>
      <c r="X286" s="84">
        <f t="shared" si="518"/>
        <v>0</v>
      </c>
      <c r="Z286" s="97">
        <f t="shared" si="519"/>
        <v>0</v>
      </c>
      <c r="AA286" s="523" t="str">
        <f>IF(C286="","",C286)</f>
        <v/>
      </c>
      <c r="AB286" s="84" t="str">
        <f t="shared" si="520"/>
        <v/>
      </c>
      <c r="AC286" s="84" t="str">
        <f t="shared" si="521"/>
        <v/>
      </c>
      <c r="AD286" s="84" t="str">
        <f t="shared" si="522"/>
        <v/>
      </c>
      <c r="AE286" s="84" t="str">
        <f t="shared" si="523"/>
        <v/>
      </c>
      <c r="AF286" s="100">
        <f t="shared" si="541"/>
        <v>0</v>
      </c>
      <c r="AG286" s="100" t="str">
        <f>IF(D286="","",D286)</f>
        <v/>
      </c>
      <c r="AH286" s="84" t="str">
        <f t="shared" si="524"/>
        <v/>
      </c>
      <c r="AI286" s="84" t="str">
        <f t="shared" si="525"/>
        <v/>
      </c>
      <c r="AJ286" s="104" t="str">
        <f t="shared" si="526"/>
        <v/>
      </c>
      <c r="AK286" s="93">
        <f t="shared" si="543"/>
        <v>0</v>
      </c>
      <c r="AL286" s="93">
        <f>IFERROR(IF(C286="",0,IF(COUNTIF($C$14:C286,C286)&gt;1,1,0)),"")</f>
        <v>0</v>
      </c>
      <c r="AN286" s="93">
        <f t="shared" si="527"/>
        <v>0</v>
      </c>
      <c r="AO286" s="93" t="str">
        <f t="shared" si="544"/>
        <v>00000</v>
      </c>
      <c r="AP286" s="109" t="str">
        <f t="shared" si="545"/>
        <v>0秒0</v>
      </c>
      <c r="AQ286" s="110">
        <f t="shared" si="528"/>
        <v>0</v>
      </c>
      <c r="AR286" s="110" t="str">
        <f t="shared" si="529"/>
        <v>0</v>
      </c>
      <c r="AS286" s="110" t="str">
        <f t="shared" si="530"/>
        <v>0</v>
      </c>
      <c r="AT286" s="110" t="str">
        <f t="shared" si="531"/>
        <v>0m</v>
      </c>
      <c r="AU286" s="110" t="str">
        <f t="shared" si="532"/>
        <v>点</v>
      </c>
      <c r="AV286" s="93">
        <f t="shared" si="533"/>
        <v>0</v>
      </c>
      <c r="AW286" s="83" t="str">
        <f t="shared" si="534"/>
        <v/>
      </c>
      <c r="AX286" s="93">
        <f t="shared" si="535"/>
        <v>0</v>
      </c>
      <c r="AY286" s="93">
        <f t="shared" si="546"/>
        <v>0</v>
      </c>
      <c r="AZ286" s="93">
        <f t="shared" si="547"/>
        <v>0</v>
      </c>
      <c r="BA286" s="503">
        <f>IF(U286="",0,COUNTA($U$14:U287))</f>
        <v>0</v>
      </c>
      <c r="BB286" s="503">
        <f>IF(V286="",0,COUNTA($V$14:V287))</f>
        <v>0</v>
      </c>
      <c r="BC286" s="519" t="e">
        <f>IF(OR($L286="20200",$L287="20200",#REF!="20200"),COUNTIF($L$14:L287,"20200"),0)</f>
        <v>#REF!</v>
      </c>
      <c r="BD286" s="557" t="e">
        <f>IF($BC286=0,0,INDEX($N286:$N287,MATCH("20200",$L286:$L287,0),1))</f>
        <v>#REF!</v>
      </c>
      <c r="BE286" s="84" t="str">
        <f t="shared" si="536"/>
        <v/>
      </c>
      <c r="BF286" s="84" t="str">
        <f t="shared" si="537"/>
        <v/>
      </c>
      <c r="BG286" s="84" t="str">
        <f t="shared" si="538"/>
        <v/>
      </c>
      <c r="BH286" s="124" t="str">
        <f>IF(K286="","",COUNTIF($BG$14:BG286,BG286))</f>
        <v/>
      </c>
      <c r="BI286" s="1" t="str">
        <f t="shared" si="548"/>
        <v/>
      </c>
      <c r="BJ286" s="523" t="str">
        <f>IF(D286="","",COUNTIF($AG$14:AG286,AG286))</f>
        <v/>
      </c>
      <c r="BK286" s="523">
        <f t="shared" ref="BK286" si="571">IF(BJ286=1,BJ286,0)</f>
        <v>0</v>
      </c>
      <c r="BL286" s="523" t="str">
        <f>IF(D286="","",$BP286)</f>
        <v/>
      </c>
      <c r="BM286" s="523" t="str">
        <f>IF(E286="","",$BP286)</f>
        <v/>
      </c>
      <c r="BN286" s="523" t="str">
        <f>IF(G286="","",$BP286)</f>
        <v/>
      </c>
      <c r="BO286" s="524" t="str">
        <f>IFERROR(IF(H286="","",BP286),"")</f>
        <v/>
      </c>
      <c r="BP286" s="523">
        <v>137</v>
      </c>
      <c r="BQ286" s="523">
        <f>IF(C286&gt;0,"",IF(COUNTIF(BL286:BO287,BP286)=4,"",1))</f>
        <v>1</v>
      </c>
      <c r="BT286" s="524" t="str">
        <f>IF(AG286="","",IF(AND(COUNTA(K286:K287)=0,COUNTA(U286:V287)=0),1,""))</f>
        <v/>
      </c>
      <c r="BU286" s="523">
        <f>IF(AND($AG286="",COUNTA(U286)&gt;0),1,0)</f>
        <v>0</v>
      </c>
      <c r="BV286" s="523">
        <f>IF(AND($AG286="",COUNTA(V286)&gt;0),1,0)</f>
        <v>0</v>
      </c>
      <c r="BW286" s="523" t="str">
        <f>D286&amp;"-"&amp;U286</f>
        <v>-</v>
      </c>
      <c r="BX286" s="523" t="str">
        <f>IF(U286="","",COUNTIF($BW$14:BW286,BW286))</f>
        <v/>
      </c>
      <c r="BY286" s="523" t="str">
        <f>D286&amp;"-"&amp;V286</f>
        <v>-</v>
      </c>
      <c r="BZ286" s="523" t="str">
        <f>IF(V286="","",COUNTIF($BY$14:BY286,BY286))</f>
        <v/>
      </c>
      <c r="CA286" s="84" t="str">
        <f>IFERROR(IF(VLOOKUP(K286,種目数エラー用!D:E,2,FALSE)=(VLOOKUP(K287,種目数エラー用!D:E,2,FALSE)),1,""),"")</f>
        <v/>
      </c>
    </row>
    <row r="287" spans="1:79" s="1" customFormat="1" ht="18" customHeight="1" thickBot="1">
      <c r="A287" s="547"/>
      <c r="B287" s="548"/>
      <c r="C287" s="549"/>
      <c r="D287" s="550"/>
      <c r="E287" s="550"/>
      <c r="F287" s="470"/>
      <c r="G287" s="336" t="str">
        <f>IF(C286&gt;0,VLOOKUP(C286,女子登録情報!$A$1:$H$2000,5,0),"")</f>
        <v/>
      </c>
      <c r="H287" s="527"/>
      <c r="I287" s="546"/>
      <c r="J287" s="336" t="s">
        <v>28</v>
      </c>
      <c r="K287" s="337"/>
      <c r="L287" s="284" t="str">
        <f>IF(K287&gt;0,VLOOKUP(K287,女子登録情報!$J$66:$K$86,2,0),"")</f>
        <v/>
      </c>
      <c r="M287" s="336" t="s">
        <v>29</v>
      </c>
      <c r="N287" s="285"/>
      <c r="O287" s="59" t="str">
        <f t="shared" si="540"/>
        <v/>
      </c>
      <c r="P287" s="317" t="str">
        <f t="shared" si="517"/>
        <v/>
      </c>
      <c r="Q287" s="209"/>
      <c r="R287" s="535"/>
      <c r="S287" s="536"/>
      <c r="T287" s="537"/>
      <c r="U287" s="532"/>
      <c r="V287" s="534"/>
      <c r="W287" s="339"/>
      <c r="X287" s="84">
        <f t="shared" si="518"/>
        <v>0</v>
      </c>
      <c r="Z287" s="97">
        <f t="shared" si="519"/>
        <v>0</v>
      </c>
      <c r="AA287" s="523"/>
      <c r="AB287" s="84" t="str">
        <f t="shared" si="520"/>
        <v/>
      </c>
      <c r="AC287" s="84" t="str">
        <f t="shared" si="521"/>
        <v/>
      </c>
      <c r="AD287" s="84" t="str">
        <f t="shared" si="522"/>
        <v/>
      </c>
      <c r="AE287" s="84" t="str">
        <f t="shared" si="523"/>
        <v/>
      </c>
      <c r="AF287" s="100">
        <f t="shared" si="541"/>
        <v>0</v>
      </c>
      <c r="AG287" s="100" t="str">
        <f t="shared" ref="AG287" si="572">AG286</f>
        <v/>
      </c>
      <c r="AH287" s="84" t="str">
        <f t="shared" si="524"/>
        <v/>
      </c>
      <c r="AI287" s="84" t="str">
        <f t="shared" si="525"/>
        <v/>
      </c>
      <c r="AJ287" s="104" t="str">
        <f t="shared" si="526"/>
        <v/>
      </c>
      <c r="AK287" s="93">
        <f t="shared" si="543"/>
        <v>0</v>
      </c>
      <c r="AL287" s="93">
        <f>IFERROR(IF(C287="",0,IF(COUNTIF($C$14:C287,C287)&gt;1,1,0)),"")</f>
        <v>0</v>
      </c>
      <c r="AN287" s="93">
        <f t="shared" si="527"/>
        <v>0</v>
      </c>
      <c r="AO287" s="93" t="str">
        <f t="shared" si="544"/>
        <v>00000</v>
      </c>
      <c r="AP287" s="109" t="str">
        <f t="shared" si="545"/>
        <v>0秒0</v>
      </c>
      <c r="AQ287" s="110">
        <f t="shared" si="528"/>
        <v>0</v>
      </c>
      <c r="AR287" s="110" t="str">
        <f t="shared" si="529"/>
        <v>0</v>
      </c>
      <c r="AS287" s="110" t="str">
        <f t="shared" si="530"/>
        <v>0</v>
      </c>
      <c r="AT287" s="110" t="str">
        <f t="shared" si="531"/>
        <v>0m</v>
      </c>
      <c r="AU287" s="110" t="str">
        <f t="shared" si="532"/>
        <v>点</v>
      </c>
      <c r="AV287" s="93">
        <f t="shared" si="533"/>
        <v>0</v>
      </c>
      <c r="AW287" s="83" t="str">
        <f t="shared" si="534"/>
        <v/>
      </c>
      <c r="AX287" s="93">
        <f t="shared" si="535"/>
        <v>0</v>
      </c>
      <c r="AY287" s="93">
        <f t="shared" si="546"/>
        <v>0</v>
      </c>
      <c r="AZ287" s="93">
        <f t="shared" si="547"/>
        <v>0</v>
      </c>
      <c r="BA287" s="504"/>
      <c r="BB287" s="504"/>
      <c r="BC287" s="520"/>
      <c r="BD287" s="558"/>
      <c r="BE287" s="84" t="str">
        <f t="shared" si="536"/>
        <v/>
      </c>
      <c r="BF287" s="84" t="str">
        <f t="shared" si="537"/>
        <v/>
      </c>
      <c r="BG287" s="84" t="str">
        <f t="shared" si="538"/>
        <v/>
      </c>
      <c r="BH287" s="124" t="str">
        <f>IF(K287="","",COUNTIF($BG$14:BG287,BG287))</f>
        <v/>
      </c>
      <c r="BI287" s="1" t="str">
        <f t="shared" si="548"/>
        <v/>
      </c>
      <c r="BJ287" s="523"/>
      <c r="BK287" s="523"/>
      <c r="BL287" s="523"/>
      <c r="BM287" s="523"/>
      <c r="BN287" s="523"/>
      <c r="BO287" s="525"/>
      <c r="BP287" s="523"/>
      <c r="BQ287" s="523"/>
      <c r="BT287" s="525"/>
      <c r="BU287" s="523"/>
      <c r="BV287" s="523"/>
      <c r="BW287" s="523"/>
      <c r="BX287" s="523"/>
      <c r="BY287" s="523"/>
      <c r="BZ287" s="523"/>
      <c r="CA287" s="84" t="str">
        <f>IFERROR(IF(VLOOKUP(K287,種目数エラー用!D:E,2,FALSE)=(VLOOKUP(K288,種目数エラー用!D:E,2,FALSE)),1,""),"")</f>
        <v/>
      </c>
    </row>
    <row r="288" spans="1:79" s="1" customFormat="1" ht="18" customHeight="1" thickTop="1" thickBot="1">
      <c r="A288" s="538">
        <v>138</v>
      </c>
      <c r="B288" s="540" t="s">
        <v>1176</v>
      </c>
      <c r="C288" s="542"/>
      <c r="D288" s="544" t="str">
        <f>IF(C288&gt;0,VLOOKUP(C288,女子登録情報!$A$1:$H$2000,3,0),"")</f>
        <v/>
      </c>
      <c r="E288" s="544" t="str">
        <f>IF(C288&gt;0,VLOOKUP(C288,女子登録情報!$A$1:$H$2000,4,0),"")</f>
        <v/>
      </c>
      <c r="F288" s="469" t="str">
        <f>IF(C288&gt;0,VLOOKUP(C288,女子登録情報!$A$1:$H$1688,7,0),"")</f>
        <v/>
      </c>
      <c r="G288" s="335" t="str">
        <f>IF(C288&gt;0,VLOOKUP(C288,女子登録情報!$A$1:$H$2000,8,0),"")</f>
        <v/>
      </c>
      <c r="H288" s="526" t="e">
        <f>IF(G289&gt;0,VLOOKUP(G289,女子登録情報!$M$2:$N$49,2,0),"")</f>
        <v>#N/A</v>
      </c>
      <c r="I288" s="526" t="str">
        <f t="shared" ref="I288" si="573">IF(C288&gt;0,TEXT(C288,"100000000"),"000000000")</f>
        <v>000000000</v>
      </c>
      <c r="J288" s="324" t="s">
        <v>24</v>
      </c>
      <c r="K288" s="323"/>
      <c r="L288" s="284" t="str">
        <f>IF(K288&gt;0,VLOOKUP(K288,女子登録情報!$J$66:$K$86,2,0),"")</f>
        <v/>
      </c>
      <c r="M288" s="324" t="s">
        <v>27</v>
      </c>
      <c r="N288" s="275"/>
      <c r="O288" s="59" t="str">
        <f t="shared" si="540"/>
        <v/>
      </c>
      <c r="P288" s="316" t="str">
        <f t="shared" si="517"/>
        <v/>
      </c>
      <c r="Q288" s="209"/>
      <c r="R288" s="528"/>
      <c r="S288" s="529"/>
      <c r="T288" s="530"/>
      <c r="U288" s="531"/>
      <c r="V288" s="533"/>
      <c r="W288" s="339"/>
      <c r="X288" s="84">
        <f t="shared" si="518"/>
        <v>0</v>
      </c>
      <c r="Z288" s="97">
        <f t="shared" si="519"/>
        <v>0</v>
      </c>
      <c r="AA288" s="523" t="str">
        <f>IF(C288="","",C288)</f>
        <v/>
      </c>
      <c r="AB288" s="84" t="str">
        <f t="shared" si="520"/>
        <v/>
      </c>
      <c r="AC288" s="84" t="str">
        <f t="shared" si="521"/>
        <v/>
      </c>
      <c r="AD288" s="84" t="str">
        <f t="shared" si="522"/>
        <v/>
      </c>
      <c r="AE288" s="84" t="str">
        <f t="shared" si="523"/>
        <v/>
      </c>
      <c r="AF288" s="100">
        <f t="shared" si="541"/>
        <v>0</v>
      </c>
      <c r="AG288" s="100" t="str">
        <f>IF(D288="","",D288)</f>
        <v/>
      </c>
      <c r="AH288" s="84" t="str">
        <f t="shared" si="524"/>
        <v/>
      </c>
      <c r="AI288" s="84" t="str">
        <f t="shared" si="525"/>
        <v/>
      </c>
      <c r="AJ288" s="104" t="str">
        <f t="shared" si="526"/>
        <v/>
      </c>
      <c r="AK288" s="93">
        <f t="shared" si="543"/>
        <v>0</v>
      </c>
      <c r="AL288" s="93">
        <f>IFERROR(IF(C288="",0,IF(COUNTIF($C$14:C288,C288)&gt;1,1,0)),"")</f>
        <v>0</v>
      </c>
      <c r="AN288" s="93">
        <f t="shared" si="527"/>
        <v>0</v>
      </c>
      <c r="AO288" s="93" t="str">
        <f t="shared" si="544"/>
        <v>00000</v>
      </c>
      <c r="AP288" s="109" t="str">
        <f t="shared" si="545"/>
        <v>0秒0</v>
      </c>
      <c r="AQ288" s="110">
        <f t="shared" si="528"/>
        <v>0</v>
      </c>
      <c r="AR288" s="110" t="str">
        <f t="shared" si="529"/>
        <v>0</v>
      </c>
      <c r="AS288" s="110" t="str">
        <f t="shared" si="530"/>
        <v>0</v>
      </c>
      <c r="AT288" s="110" t="str">
        <f t="shared" si="531"/>
        <v>0m</v>
      </c>
      <c r="AU288" s="110" t="str">
        <f t="shared" si="532"/>
        <v>点</v>
      </c>
      <c r="AV288" s="93">
        <f t="shared" si="533"/>
        <v>0</v>
      </c>
      <c r="AW288" s="83" t="str">
        <f t="shared" si="534"/>
        <v/>
      </c>
      <c r="AX288" s="93">
        <f t="shared" si="535"/>
        <v>0</v>
      </c>
      <c r="AY288" s="93">
        <f t="shared" si="546"/>
        <v>0</v>
      </c>
      <c r="AZ288" s="93">
        <f t="shared" si="547"/>
        <v>0</v>
      </c>
      <c r="BA288" s="503">
        <f>IF(U288="",0,COUNTA($U$14:U289))</f>
        <v>0</v>
      </c>
      <c r="BB288" s="503">
        <f>IF(V288="",0,COUNTA($V$14:V289))</f>
        <v>0</v>
      </c>
      <c r="BC288" s="519" t="e">
        <f>IF(OR($L288="20200",$L289="20200",#REF!="20200"),COUNTIF($L$14:L289,"20200"),0)</f>
        <v>#REF!</v>
      </c>
      <c r="BD288" s="557" t="e">
        <f>IF($BC288=0,0,INDEX($N288:$N289,MATCH("20200",$L288:$L289,0),1))</f>
        <v>#REF!</v>
      </c>
      <c r="BE288" s="84" t="str">
        <f t="shared" si="536"/>
        <v/>
      </c>
      <c r="BF288" s="84" t="str">
        <f t="shared" si="537"/>
        <v/>
      </c>
      <c r="BG288" s="84" t="str">
        <f t="shared" si="538"/>
        <v/>
      </c>
      <c r="BH288" s="124" t="str">
        <f>IF(K288="","",COUNTIF($BG$14:BG288,BG288))</f>
        <v/>
      </c>
      <c r="BI288" s="1" t="str">
        <f t="shared" si="548"/>
        <v/>
      </c>
      <c r="BJ288" s="523" t="str">
        <f>IF(D288="","",COUNTIF($AG$14:AG288,AG288))</f>
        <v/>
      </c>
      <c r="BK288" s="523">
        <f t="shared" ref="BK288" si="574">IF(BJ288=1,BJ288,0)</f>
        <v>0</v>
      </c>
      <c r="BL288" s="523" t="str">
        <f>IF(D288="","",$BP288)</f>
        <v/>
      </c>
      <c r="BM288" s="523" t="str">
        <f>IF(E288="","",$BP288)</f>
        <v/>
      </c>
      <c r="BN288" s="523" t="str">
        <f>IF(G288="","",$BP288)</f>
        <v/>
      </c>
      <c r="BO288" s="524" t="str">
        <f>IFERROR(IF(H288="","",BP288),"")</f>
        <v/>
      </c>
      <c r="BP288" s="523">
        <v>138</v>
      </c>
      <c r="BQ288" s="523">
        <f>IF(C288&gt;0,"",IF(COUNTIF(BL288:BO289,BP288)=4,"",1))</f>
        <v>1</v>
      </c>
      <c r="BT288" s="524" t="str">
        <f>IF(AG288="","",IF(AND(COUNTA(K288:K289)=0,COUNTA(U288:V289)=0),1,""))</f>
        <v/>
      </c>
      <c r="BU288" s="523">
        <f>IF(AND($AG288="",COUNTA(U288)&gt;0),1,0)</f>
        <v>0</v>
      </c>
      <c r="BV288" s="523">
        <f>IF(AND($AG288="",COUNTA(V288)&gt;0),1,0)</f>
        <v>0</v>
      </c>
      <c r="BW288" s="523" t="str">
        <f>D288&amp;"-"&amp;U288</f>
        <v>-</v>
      </c>
      <c r="BX288" s="523" t="str">
        <f>IF(U288="","",COUNTIF($BW$14:BW288,BW288))</f>
        <v/>
      </c>
      <c r="BY288" s="523" t="str">
        <f>D288&amp;"-"&amp;V288</f>
        <v>-</v>
      </c>
      <c r="BZ288" s="523" t="str">
        <f>IF(V288="","",COUNTIF($BY$14:BY288,BY288))</f>
        <v/>
      </c>
      <c r="CA288" s="84" t="str">
        <f>IFERROR(IF(VLOOKUP(K288,種目数エラー用!D:E,2,FALSE)=(VLOOKUP(K289,種目数エラー用!D:E,2,FALSE)),1,""),"")</f>
        <v/>
      </c>
    </row>
    <row r="289" spans="1:79" s="1" customFormat="1" ht="18" customHeight="1" thickBot="1">
      <c r="A289" s="547"/>
      <c r="B289" s="548"/>
      <c r="C289" s="549"/>
      <c r="D289" s="550"/>
      <c r="E289" s="550"/>
      <c r="F289" s="470"/>
      <c r="G289" s="336" t="str">
        <f>IF(C288&gt;0,VLOOKUP(C288,女子登録情報!$A$1:$H$2000,5,0),"")</f>
        <v/>
      </c>
      <c r="H289" s="527"/>
      <c r="I289" s="546"/>
      <c r="J289" s="336" t="s">
        <v>28</v>
      </c>
      <c r="K289" s="337"/>
      <c r="L289" s="284" t="str">
        <f>IF(K289&gt;0,VLOOKUP(K289,女子登録情報!$J$66:$K$86,2,0),"")</f>
        <v/>
      </c>
      <c r="M289" s="336" t="s">
        <v>29</v>
      </c>
      <c r="N289" s="285"/>
      <c r="O289" s="59" t="str">
        <f t="shared" si="540"/>
        <v/>
      </c>
      <c r="P289" s="317" t="str">
        <f t="shared" si="517"/>
        <v/>
      </c>
      <c r="Q289" s="209"/>
      <c r="R289" s="535"/>
      <c r="S289" s="536"/>
      <c r="T289" s="537"/>
      <c r="U289" s="532"/>
      <c r="V289" s="534"/>
      <c r="W289" s="339"/>
      <c r="X289" s="84">
        <f t="shared" si="518"/>
        <v>0</v>
      </c>
      <c r="Z289" s="97">
        <f t="shared" si="519"/>
        <v>0</v>
      </c>
      <c r="AA289" s="523"/>
      <c r="AB289" s="84" t="str">
        <f t="shared" si="520"/>
        <v/>
      </c>
      <c r="AC289" s="84" t="str">
        <f t="shared" si="521"/>
        <v/>
      </c>
      <c r="AD289" s="84" t="str">
        <f t="shared" si="522"/>
        <v/>
      </c>
      <c r="AE289" s="84" t="str">
        <f t="shared" si="523"/>
        <v/>
      </c>
      <c r="AF289" s="100">
        <f t="shared" si="541"/>
        <v>0</v>
      </c>
      <c r="AG289" s="100" t="str">
        <f t="shared" ref="AG289" si="575">AG288</f>
        <v/>
      </c>
      <c r="AH289" s="84" t="str">
        <f t="shared" si="524"/>
        <v/>
      </c>
      <c r="AI289" s="84" t="str">
        <f t="shared" si="525"/>
        <v/>
      </c>
      <c r="AJ289" s="104" t="str">
        <f t="shared" si="526"/>
        <v/>
      </c>
      <c r="AK289" s="93">
        <f t="shared" si="543"/>
        <v>0</v>
      </c>
      <c r="AL289" s="93">
        <f>IFERROR(IF(C289="",0,IF(COUNTIF($C$14:C289,C289)&gt;1,1,0)),"")</f>
        <v>0</v>
      </c>
      <c r="AN289" s="93">
        <f t="shared" si="527"/>
        <v>0</v>
      </c>
      <c r="AO289" s="93" t="str">
        <f t="shared" si="544"/>
        <v>00000</v>
      </c>
      <c r="AP289" s="109" t="str">
        <f t="shared" si="545"/>
        <v>0秒0</v>
      </c>
      <c r="AQ289" s="110">
        <f t="shared" si="528"/>
        <v>0</v>
      </c>
      <c r="AR289" s="110" t="str">
        <f t="shared" si="529"/>
        <v>0</v>
      </c>
      <c r="AS289" s="110" t="str">
        <f t="shared" si="530"/>
        <v>0</v>
      </c>
      <c r="AT289" s="110" t="str">
        <f t="shared" si="531"/>
        <v>0m</v>
      </c>
      <c r="AU289" s="110" t="str">
        <f t="shared" si="532"/>
        <v>点</v>
      </c>
      <c r="AV289" s="93">
        <f t="shared" si="533"/>
        <v>0</v>
      </c>
      <c r="AW289" s="83" t="str">
        <f t="shared" si="534"/>
        <v/>
      </c>
      <c r="AX289" s="93">
        <f t="shared" si="535"/>
        <v>0</v>
      </c>
      <c r="AY289" s="93">
        <f t="shared" si="546"/>
        <v>0</v>
      </c>
      <c r="AZ289" s="93">
        <f t="shared" si="547"/>
        <v>0</v>
      </c>
      <c r="BA289" s="504"/>
      <c r="BB289" s="504"/>
      <c r="BC289" s="520"/>
      <c r="BD289" s="558"/>
      <c r="BE289" s="84" t="str">
        <f t="shared" si="536"/>
        <v/>
      </c>
      <c r="BF289" s="84" t="str">
        <f t="shared" si="537"/>
        <v/>
      </c>
      <c r="BG289" s="84" t="str">
        <f t="shared" si="538"/>
        <v/>
      </c>
      <c r="BH289" s="124" t="str">
        <f>IF(K289="","",COUNTIF($BG$14:BG289,BG289))</f>
        <v/>
      </c>
      <c r="BI289" s="1" t="str">
        <f t="shared" si="548"/>
        <v/>
      </c>
      <c r="BJ289" s="523"/>
      <c r="BK289" s="523"/>
      <c r="BL289" s="523"/>
      <c r="BM289" s="523"/>
      <c r="BN289" s="523"/>
      <c r="BO289" s="525"/>
      <c r="BP289" s="523"/>
      <c r="BQ289" s="523"/>
      <c r="BT289" s="525"/>
      <c r="BU289" s="523"/>
      <c r="BV289" s="523"/>
      <c r="BW289" s="523"/>
      <c r="BX289" s="523"/>
      <c r="BY289" s="523"/>
      <c r="BZ289" s="523"/>
      <c r="CA289" s="84" t="str">
        <f>IFERROR(IF(VLOOKUP(K289,種目数エラー用!D:E,2,FALSE)=(VLOOKUP(K290,種目数エラー用!D:E,2,FALSE)),1,""),"")</f>
        <v/>
      </c>
    </row>
    <row r="290" spans="1:79" s="1" customFormat="1" ht="18" customHeight="1" thickTop="1" thickBot="1">
      <c r="A290" s="538">
        <v>139</v>
      </c>
      <c r="B290" s="540" t="s">
        <v>1176</v>
      </c>
      <c r="C290" s="542"/>
      <c r="D290" s="544" t="str">
        <f>IF(C290&gt;0,VLOOKUP(C290,女子登録情報!$A$1:$H$2000,3,0),"")</f>
        <v/>
      </c>
      <c r="E290" s="544" t="str">
        <f>IF(C290&gt;0,VLOOKUP(C290,女子登録情報!$A$1:$H$2000,4,0),"")</f>
        <v/>
      </c>
      <c r="F290" s="469" t="str">
        <f>IF(C290&gt;0,VLOOKUP(C290,女子登録情報!$A$1:$H$1688,7,0),"")</f>
        <v/>
      </c>
      <c r="G290" s="335" t="str">
        <f>IF(C290&gt;0,VLOOKUP(C290,女子登録情報!$A$1:$H$2000,8,0),"")</f>
        <v/>
      </c>
      <c r="H290" s="526" t="e">
        <f>IF(G291&gt;0,VLOOKUP(G291,女子登録情報!$M$2:$N$49,2,0),"")</f>
        <v>#N/A</v>
      </c>
      <c r="I290" s="526" t="str">
        <f t="shared" ref="I290" si="576">IF(C290&gt;0,TEXT(C290,"100000000"),"000000000")</f>
        <v>000000000</v>
      </c>
      <c r="J290" s="324" t="s">
        <v>24</v>
      </c>
      <c r="K290" s="323"/>
      <c r="L290" s="284" t="str">
        <f>IF(K290&gt;0,VLOOKUP(K290,女子登録情報!$J$66:$K$86,2,0),"")</f>
        <v/>
      </c>
      <c r="M290" s="324" t="s">
        <v>27</v>
      </c>
      <c r="N290" s="275"/>
      <c r="O290" s="59" t="str">
        <f t="shared" si="540"/>
        <v/>
      </c>
      <c r="P290" s="316" t="str">
        <f t="shared" si="517"/>
        <v/>
      </c>
      <c r="Q290" s="209"/>
      <c r="R290" s="528"/>
      <c r="S290" s="529"/>
      <c r="T290" s="530"/>
      <c r="U290" s="531"/>
      <c r="V290" s="533"/>
      <c r="W290" s="339"/>
      <c r="X290" s="84">
        <f t="shared" si="518"/>
        <v>0</v>
      </c>
      <c r="Z290" s="97">
        <f t="shared" si="519"/>
        <v>0</v>
      </c>
      <c r="AA290" s="523" t="str">
        <f>IF(C290="","",C290)</f>
        <v/>
      </c>
      <c r="AB290" s="84" t="str">
        <f t="shared" si="520"/>
        <v/>
      </c>
      <c r="AC290" s="84" t="str">
        <f t="shared" si="521"/>
        <v/>
      </c>
      <c r="AD290" s="84" t="str">
        <f t="shared" si="522"/>
        <v/>
      </c>
      <c r="AE290" s="84" t="str">
        <f t="shared" si="523"/>
        <v/>
      </c>
      <c r="AF290" s="100">
        <f t="shared" si="541"/>
        <v>0</v>
      </c>
      <c r="AG290" s="100" t="str">
        <f>IF(D290="","",D290)</f>
        <v/>
      </c>
      <c r="AH290" s="84" t="str">
        <f t="shared" si="524"/>
        <v/>
      </c>
      <c r="AI290" s="84" t="str">
        <f t="shared" si="525"/>
        <v/>
      </c>
      <c r="AJ290" s="104" t="str">
        <f t="shared" si="526"/>
        <v/>
      </c>
      <c r="AK290" s="93">
        <f t="shared" si="543"/>
        <v>0</v>
      </c>
      <c r="AL290" s="93">
        <f>IFERROR(IF(C290="",0,IF(COUNTIF($C$14:C290,C290)&gt;1,1,0)),"")</f>
        <v>0</v>
      </c>
      <c r="AN290" s="93">
        <f t="shared" si="527"/>
        <v>0</v>
      </c>
      <c r="AO290" s="93" t="str">
        <f t="shared" si="544"/>
        <v>00000</v>
      </c>
      <c r="AP290" s="109" t="str">
        <f t="shared" si="545"/>
        <v>0秒0</v>
      </c>
      <c r="AQ290" s="110">
        <f t="shared" si="528"/>
        <v>0</v>
      </c>
      <c r="AR290" s="110" t="str">
        <f t="shared" si="529"/>
        <v>0</v>
      </c>
      <c r="AS290" s="110" t="str">
        <f t="shared" si="530"/>
        <v>0</v>
      </c>
      <c r="AT290" s="110" t="str">
        <f t="shared" si="531"/>
        <v>0m</v>
      </c>
      <c r="AU290" s="110" t="str">
        <f t="shared" si="532"/>
        <v>点</v>
      </c>
      <c r="AV290" s="93">
        <f t="shared" si="533"/>
        <v>0</v>
      </c>
      <c r="AW290" s="83" t="str">
        <f t="shared" si="534"/>
        <v/>
      </c>
      <c r="AX290" s="93">
        <f t="shared" si="535"/>
        <v>0</v>
      </c>
      <c r="AY290" s="93">
        <f t="shared" si="546"/>
        <v>0</v>
      </c>
      <c r="AZ290" s="93">
        <f t="shared" si="547"/>
        <v>0</v>
      </c>
      <c r="BA290" s="503">
        <f>IF(U290="",0,COUNTA($U$14:U291))</f>
        <v>0</v>
      </c>
      <c r="BB290" s="503">
        <f>IF(V290="",0,COUNTA($V$14:V291))</f>
        <v>0</v>
      </c>
      <c r="BC290" s="519" t="e">
        <f>IF(OR($L290="20200",$L291="20200",#REF!="20200"),COUNTIF($L$14:L291,"20200"),0)</f>
        <v>#REF!</v>
      </c>
      <c r="BD290" s="557" t="e">
        <f>IF($BC290=0,0,INDEX($N290:$N291,MATCH("20200",$L290:$L291,0),1))</f>
        <v>#REF!</v>
      </c>
      <c r="BE290" s="84" t="str">
        <f t="shared" si="536"/>
        <v/>
      </c>
      <c r="BF290" s="84" t="str">
        <f t="shared" si="537"/>
        <v/>
      </c>
      <c r="BG290" s="84" t="str">
        <f t="shared" si="538"/>
        <v/>
      </c>
      <c r="BH290" s="124" t="str">
        <f>IF(K290="","",COUNTIF($BG$14:BG290,BG290))</f>
        <v/>
      </c>
      <c r="BI290" s="1" t="str">
        <f t="shared" si="548"/>
        <v/>
      </c>
      <c r="BJ290" s="523" t="str">
        <f>IF(D290="","",COUNTIF($AG$14:AG290,AG290))</f>
        <v/>
      </c>
      <c r="BK290" s="523">
        <f t="shared" ref="BK290" si="577">IF(BJ290=1,BJ290,0)</f>
        <v>0</v>
      </c>
      <c r="BL290" s="523" t="str">
        <f>IF(D290="","",$BP290)</f>
        <v/>
      </c>
      <c r="BM290" s="523" t="str">
        <f>IF(E290="","",$BP290)</f>
        <v/>
      </c>
      <c r="BN290" s="523" t="str">
        <f>IF(G290="","",$BP290)</f>
        <v/>
      </c>
      <c r="BO290" s="524" t="str">
        <f>IFERROR(IF(H290="","",BP290),"")</f>
        <v/>
      </c>
      <c r="BP290" s="523">
        <v>139</v>
      </c>
      <c r="BQ290" s="523">
        <f>IF(C290&gt;0,"",IF(COUNTIF(BL290:BO291,BP290)=4,"",1))</f>
        <v>1</v>
      </c>
      <c r="BT290" s="524" t="str">
        <f>IF(AG290="","",IF(AND(COUNTA(K290:K291)=0,COUNTA(U290:V291)=0),1,""))</f>
        <v/>
      </c>
      <c r="BU290" s="523">
        <f>IF(AND($AG290="",COUNTA(U290)&gt;0),1,0)</f>
        <v>0</v>
      </c>
      <c r="BV290" s="523">
        <f>IF(AND($AG290="",COUNTA(V290)&gt;0),1,0)</f>
        <v>0</v>
      </c>
      <c r="BW290" s="523" t="str">
        <f>D290&amp;"-"&amp;U290</f>
        <v>-</v>
      </c>
      <c r="BX290" s="523" t="str">
        <f>IF(U290="","",COUNTIF($BW$14:BW290,BW290))</f>
        <v/>
      </c>
      <c r="BY290" s="523" t="str">
        <f>D290&amp;"-"&amp;V290</f>
        <v>-</v>
      </c>
      <c r="BZ290" s="523" t="str">
        <f>IF(V290="","",COUNTIF($BY$14:BY290,BY290))</f>
        <v/>
      </c>
      <c r="CA290" s="84" t="str">
        <f>IFERROR(IF(VLOOKUP(K290,種目数エラー用!D:E,2,FALSE)=(VLOOKUP(K291,種目数エラー用!D:E,2,FALSE)),1,""),"")</f>
        <v/>
      </c>
    </row>
    <row r="291" spans="1:79" s="1" customFormat="1" ht="18" customHeight="1" thickBot="1">
      <c r="A291" s="547"/>
      <c r="B291" s="548"/>
      <c r="C291" s="549"/>
      <c r="D291" s="550"/>
      <c r="E291" s="550"/>
      <c r="F291" s="470"/>
      <c r="G291" s="336" t="str">
        <f>IF(C290&gt;0,VLOOKUP(C290,女子登録情報!$A$1:$H$2000,5,0),"")</f>
        <v/>
      </c>
      <c r="H291" s="527"/>
      <c r="I291" s="546"/>
      <c r="J291" s="336" t="s">
        <v>28</v>
      </c>
      <c r="K291" s="337"/>
      <c r="L291" s="284" t="str">
        <f>IF(K291&gt;0,VLOOKUP(K291,女子登録情報!$J$66:$K$86,2,0),"")</f>
        <v/>
      </c>
      <c r="M291" s="336" t="s">
        <v>29</v>
      </c>
      <c r="N291" s="285"/>
      <c r="O291" s="59" t="str">
        <f t="shared" si="540"/>
        <v/>
      </c>
      <c r="P291" s="317" t="str">
        <f t="shared" si="517"/>
        <v/>
      </c>
      <c r="Q291" s="209"/>
      <c r="R291" s="535"/>
      <c r="S291" s="536"/>
      <c r="T291" s="537"/>
      <c r="U291" s="532"/>
      <c r="V291" s="534"/>
      <c r="W291" s="339"/>
      <c r="X291" s="84">
        <f t="shared" si="518"/>
        <v>0</v>
      </c>
      <c r="Z291" s="97">
        <f t="shared" si="519"/>
        <v>0</v>
      </c>
      <c r="AA291" s="523"/>
      <c r="AB291" s="84" t="str">
        <f t="shared" si="520"/>
        <v/>
      </c>
      <c r="AC291" s="84" t="str">
        <f t="shared" si="521"/>
        <v/>
      </c>
      <c r="AD291" s="84" t="str">
        <f t="shared" si="522"/>
        <v/>
      </c>
      <c r="AE291" s="84" t="str">
        <f t="shared" si="523"/>
        <v/>
      </c>
      <c r="AF291" s="100">
        <f t="shared" si="541"/>
        <v>0</v>
      </c>
      <c r="AG291" s="100" t="str">
        <f t="shared" ref="AG291" si="578">AG290</f>
        <v/>
      </c>
      <c r="AH291" s="84" t="str">
        <f t="shared" si="524"/>
        <v/>
      </c>
      <c r="AI291" s="84" t="str">
        <f t="shared" si="525"/>
        <v/>
      </c>
      <c r="AJ291" s="104" t="str">
        <f t="shared" si="526"/>
        <v/>
      </c>
      <c r="AK291" s="93">
        <f t="shared" si="543"/>
        <v>0</v>
      </c>
      <c r="AL291" s="93">
        <f>IFERROR(IF(C291="",0,IF(COUNTIF($C$14:C291,C291)&gt;1,1,0)),"")</f>
        <v>0</v>
      </c>
      <c r="AN291" s="93">
        <f t="shared" si="527"/>
        <v>0</v>
      </c>
      <c r="AO291" s="93" t="str">
        <f t="shared" si="544"/>
        <v>00000</v>
      </c>
      <c r="AP291" s="109" t="str">
        <f t="shared" si="545"/>
        <v>0秒0</v>
      </c>
      <c r="AQ291" s="110">
        <f t="shared" si="528"/>
        <v>0</v>
      </c>
      <c r="AR291" s="110" t="str">
        <f t="shared" si="529"/>
        <v>0</v>
      </c>
      <c r="AS291" s="110" t="str">
        <f t="shared" si="530"/>
        <v>0</v>
      </c>
      <c r="AT291" s="110" t="str">
        <f t="shared" si="531"/>
        <v>0m</v>
      </c>
      <c r="AU291" s="110" t="str">
        <f t="shared" si="532"/>
        <v>点</v>
      </c>
      <c r="AV291" s="93">
        <f t="shared" si="533"/>
        <v>0</v>
      </c>
      <c r="AW291" s="83" t="str">
        <f t="shared" si="534"/>
        <v/>
      </c>
      <c r="AX291" s="93">
        <f t="shared" si="535"/>
        <v>0</v>
      </c>
      <c r="AY291" s="93">
        <f t="shared" si="546"/>
        <v>0</v>
      </c>
      <c r="AZ291" s="93">
        <f t="shared" si="547"/>
        <v>0</v>
      </c>
      <c r="BA291" s="504"/>
      <c r="BB291" s="504"/>
      <c r="BC291" s="520"/>
      <c r="BD291" s="558"/>
      <c r="BE291" s="84" t="str">
        <f t="shared" si="536"/>
        <v/>
      </c>
      <c r="BF291" s="84" t="str">
        <f t="shared" si="537"/>
        <v/>
      </c>
      <c r="BG291" s="84" t="str">
        <f t="shared" si="538"/>
        <v/>
      </c>
      <c r="BH291" s="124" t="str">
        <f>IF(K291="","",COUNTIF($BG$14:BG291,BG291))</f>
        <v/>
      </c>
      <c r="BI291" s="1" t="str">
        <f t="shared" si="548"/>
        <v/>
      </c>
      <c r="BJ291" s="523"/>
      <c r="BK291" s="523"/>
      <c r="BL291" s="523"/>
      <c r="BM291" s="523"/>
      <c r="BN291" s="523"/>
      <c r="BO291" s="525"/>
      <c r="BP291" s="523"/>
      <c r="BQ291" s="523"/>
      <c r="BT291" s="525"/>
      <c r="BU291" s="523"/>
      <c r="BV291" s="523"/>
      <c r="BW291" s="523"/>
      <c r="BX291" s="523"/>
      <c r="BY291" s="523"/>
      <c r="BZ291" s="523"/>
      <c r="CA291" s="84" t="str">
        <f>IFERROR(IF(VLOOKUP(K291,種目数エラー用!D:E,2,FALSE)=(VLOOKUP(K292,種目数エラー用!D:E,2,FALSE)),1,""),"")</f>
        <v/>
      </c>
    </row>
    <row r="292" spans="1:79" s="1" customFormat="1" ht="18" customHeight="1" thickTop="1" thickBot="1">
      <c r="A292" s="538">
        <v>140</v>
      </c>
      <c r="B292" s="540" t="s">
        <v>1176</v>
      </c>
      <c r="C292" s="542"/>
      <c r="D292" s="544" t="str">
        <f>IF(C292&gt;0,VLOOKUP(C292,女子登録情報!$A$1:$H$2000,3,0),"")</f>
        <v/>
      </c>
      <c r="E292" s="544" t="str">
        <f>IF(C292&gt;0,VLOOKUP(C292,女子登録情報!$A$1:$H$2000,4,0),"")</f>
        <v/>
      </c>
      <c r="F292" s="469" t="str">
        <f>IF(C292&gt;0,VLOOKUP(C292,女子登録情報!$A$1:$H$1688,7,0),"")</f>
        <v/>
      </c>
      <c r="G292" s="335" t="str">
        <f>IF(C292&gt;0,VLOOKUP(C292,女子登録情報!$A$1:$H$2000,8,0),"")</f>
        <v/>
      </c>
      <c r="H292" s="526" t="e">
        <f>IF(G293&gt;0,VLOOKUP(G293,女子登録情報!$M$2:$N$49,2,0),"")</f>
        <v>#N/A</v>
      </c>
      <c r="I292" s="526" t="str">
        <f t="shared" ref="I292" si="579">IF(C292&gt;0,TEXT(C292,"100000000"),"000000000")</f>
        <v>000000000</v>
      </c>
      <c r="J292" s="324" t="s">
        <v>24</v>
      </c>
      <c r="K292" s="323"/>
      <c r="L292" s="284" t="str">
        <f>IF(K292&gt;0,VLOOKUP(K292,女子登録情報!$J$66:$K$86,2,0),"")</f>
        <v/>
      </c>
      <c r="M292" s="324" t="s">
        <v>27</v>
      </c>
      <c r="N292" s="275"/>
      <c r="O292" s="59" t="str">
        <f t="shared" si="540"/>
        <v/>
      </c>
      <c r="P292" s="316" t="str">
        <f t="shared" si="517"/>
        <v/>
      </c>
      <c r="Q292" s="209"/>
      <c r="R292" s="528"/>
      <c r="S292" s="529"/>
      <c r="T292" s="530"/>
      <c r="U292" s="531"/>
      <c r="V292" s="533"/>
      <c r="W292" s="339"/>
      <c r="X292" s="84">
        <f t="shared" si="518"/>
        <v>0</v>
      </c>
      <c r="Z292" s="97">
        <f t="shared" si="519"/>
        <v>0</v>
      </c>
      <c r="AA292" s="523" t="str">
        <f>IF(C292="","",C292)</f>
        <v/>
      </c>
      <c r="AB292" s="84" t="str">
        <f t="shared" si="520"/>
        <v/>
      </c>
      <c r="AC292" s="84" t="str">
        <f t="shared" si="521"/>
        <v/>
      </c>
      <c r="AD292" s="84" t="str">
        <f t="shared" si="522"/>
        <v/>
      </c>
      <c r="AE292" s="84" t="str">
        <f t="shared" si="523"/>
        <v/>
      </c>
      <c r="AF292" s="100">
        <f t="shared" si="541"/>
        <v>0</v>
      </c>
      <c r="AG292" s="100" t="str">
        <f>IF(D292="","",D292)</f>
        <v/>
      </c>
      <c r="AH292" s="84" t="str">
        <f t="shared" si="524"/>
        <v/>
      </c>
      <c r="AI292" s="84" t="str">
        <f t="shared" si="525"/>
        <v/>
      </c>
      <c r="AJ292" s="104" t="str">
        <f t="shared" si="526"/>
        <v/>
      </c>
      <c r="AK292" s="93">
        <f t="shared" si="543"/>
        <v>0</v>
      </c>
      <c r="AL292" s="93">
        <f>IFERROR(IF(C292="",0,IF(COUNTIF($C$14:C292,C292)&gt;1,1,0)),"")</f>
        <v>0</v>
      </c>
      <c r="AN292" s="93">
        <f t="shared" si="527"/>
        <v>0</v>
      </c>
      <c r="AO292" s="93" t="str">
        <f t="shared" si="544"/>
        <v>00000</v>
      </c>
      <c r="AP292" s="109" t="str">
        <f t="shared" si="545"/>
        <v>0秒0</v>
      </c>
      <c r="AQ292" s="110">
        <f t="shared" si="528"/>
        <v>0</v>
      </c>
      <c r="AR292" s="110" t="str">
        <f t="shared" si="529"/>
        <v>0</v>
      </c>
      <c r="AS292" s="110" t="str">
        <f t="shared" si="530"/>
        <v>0</v>
      </c>
      <c r="AT292" s="110" t="str">
        <f t="shared" si="531"/>
        <v>0m</v>
      </c>
      <c r="AU292" s="110" t="str">
        <f t="shared" si="532"/>
        <v>点</v>
      </c>
      <c r="AV292" s="93">
        <f t="shared" si="533"/>
        <v>0</v>
      </c>
      <c r="AW292" s="83" t="str">
        <f t="shared" si="534"/>
        <v/>
      </c>
      <c r="AX292" s="93">
        <f t="shared" si="535"/>
        <v>0</v>
      </c>
      <c r="AY292" s="93">
        <f t="shared" si="546"/>
        <v>0</v>
      </c>
      <c r="AZ292" s="93">
        <f t="shared" si="547"/>
        <v>0</v>
      </c>
      <c r="BA292" s="503">
        <f>IF(U292="",0,COUNTA($U$14:U293))</f>
        <v>0</v>
      </c>
      <c r="BB292" s="503">
        <f>IF(V292="",0,COUNTA($V$14:V293))</f>
        <v>0</v>
      </c>
      <c r="BC292" s="519" t="e">
        <f>IF(OR($L292="20200",$L293="20200",#REF!="20200"),COUNTIF($L$14:L293,"20200"),0)</f>
        <v>#REF!</v>
      </c>
      <c r="BD292" s="557" t="e">
        <f>IF($BC292=0,0,INDEX($N292:$N293,MATCH("20200",$L292:$L293,0),1))</f>
        <v>#REF!</v>
      </c>
      <c r="BE292" s="84" t="str">
        <f t="shared" si="536"/>
        <v/>
      </c>
      <c r="BF292" s="84" t="str">
        <f t="shared" si="537"/>
        <v/>
      </c>
      <c r="BG292" s="84" t="str">
        <f t="shared" si="538"/>
        <v/>
      </c>
      <c r="BH292" s="124" t="str">
        <f>IF(K292="","",COUNTIF($BG$14:BG292,BG292))</f>
        <v/>
      </c>
      <c r="BI292" s="1" t="str">
        <f t="shared" si="548"/>
        <v/>
      </c>
      <c r="BJ292" s="523" t="str">
        <f>IF(D292="","",COUNTIF($AG$14:AG292,AG292))</f>
        <v/>
      </c>
      <c r="BK292" s="523">
        <f t="shared" ref="BK292" si="580">IF(BJ292=1,BJ292,0)</f>
        <v>0</v>
      </c>
      <c r="BL292" s="523" t="str">
        <f>IF(D292="","",$BP292)</f>
        <v/>
      </c>
      <c r="BM292" s="523" t="str">
        <f>IF(E292="","",$BP292)</f>
        <v/>
      </c>
      <c r="BN292" s="523" t="str">
        <f>IF(G292="","",$BP292)</f>
        <v/>
      </c>
      <c r="BO292" s="524" t="str">
        <f>IFERROR(IF(H292="","",BP292),"")</f>
        <v/>
      </c>
      <c r="BP292" s="523">
        <v>140</v>
      </c>
      <c r="BQ292" s="523">
        <f>IF(C292&gt;0,"",IF(COUNTIF(BL292:BO293,BP292)=4,"",1))</f>
        <v>1</v>
      </c>
      <c r="BT292" s="524" t="str">
        <f>IF(AG292="","",IF(AND(COUNTA(K292:K293)=0,COUNTA(U292:V293)=0),1,""))</f>
        <v/>
      </c>
      <c r="BU292" s="523">
        <f>IF(AND($AG292="",COUNTA(U292)&gt;0),1,0)</f>
        <v>0</v>
      </c>
      <c r="BV292" s="523">
        <f>IF(AND($AG292="",COUNTA(V292)&gt;0),1,0)</f>
        <v>0</v>
      </c>
      <c r="BW292" s="523" t="str">
        <f>D292&amp;"-"&amp;U292</f>
        <v>-</v>
      </c>
      <c r="BX292" s="523" t="str">
        <f>IF(U292="","",COUNTIF($BW$14:BW292,BW292))</f>
        <v/>
      </c>
      <c r="BY292" s="523" t="str">
        <f>D292&amp;"-"&amp;V292</f>
        <v>-</v>
      </c>
      <c r="BZ292" s="523" t="str">
        <f>IF(V292="","",COUNTIF($BY$14:BY292,BY292))</f>
        <v/>
      </c>
      <c r="CA292" s="84" t="str">
        <f>IFERROR(IF(VLOOKUP(K292,種目数エラー用!D:E,2,FALSE)=(VLOOKUP(K293,種目数エラー用!D:E,2,FALSE)),1,""),"")</f>
        <v/>
      </c>
    </row>
    <row r="293" spans="1:79" s="1" customFormat="1" ht="18" customHeight="1" thickBot="1">
      <c r="A293" s="547"/>
      <c r="B293" s="548"/>
      <c r="C293" s="549"/>
      <c r="D293" s="550"/>
      <c r="E293" s="550"/>
      <c r="F293" s="470"/>
      <c r="G293" s="336" t="str">
        <f>IF(C292&gt;0,VLOOKUP(C292,女子登録情報!$A$1:$H$2000,5,0),"")</f>
        <v/>
      </c>
      <c r="H293" s="527"/>
      <c r="I293" s="546"/>
      <c r="J293" s="336" t="s">
        <v>28</v>
      </c>
      <c r="K293" s="337"/>
      <c r="L293" s="284" t="str">
        <f>IF(K293&gt;0,VLOOKUP(K293,女子登録情報!$J$66:$K$86,2,0),"")</f>
        <v/>
      </c>
      <c r="M293" s="336" t="s">
        <v>29</v>
      </c>
      <c r="N293" s="285"/>
      <c r="O293" s="59" t="str">
        <f t="shared" si="540"/>
        <v/>
      </c>
      <c r="P293" s="317" t="str">
        <f t="shared" si="517"/>
        <v/>
      </c>
      <c r="Q293" s="209"/>
      <c r="R293" s="535"/>
      <c r="S293" s="536"/>
      <c r="T293" s="537"/>
      <c r="U293" s="532"/>
      <c r="V293" s="534"/>
      <c r="W293" s="339"/>
      <c r="X293" s="84">
        <f t="shared" si="518"/>
        <v>0</v>
      </c>
      <c r="Z293" s="97">
        <f t="shared" si="519"/>
        <v>0</v>
      </c>
      <c r="AA293" s="523"/>
      <c r="AB293" s="84" t="str">
        <f t="shared" si="520"/>
        <v/>
      </c>
      <c r="AC293" s="84" t="str">
        <f t="shared" si="521"/>
        <v/>
      </c>
      <c r="AD293" s="84" t="str">
        <f t="shared" si="522"/>
        <v/>
      </c>
      <c r="AE293" s="84" t="str">
        <f t="shared" si="523"/>
        <v/>
      </c>
      <c r="AF293" s="100">
        <f t="shared" si="541"/>
        <v>0</v>
      </c>
      <c r="AG293" s="100" t="str">
        <f t="shared" ref="AG293" si="581">AG292</f>
        <v/>
      </c>
      <c r="AH293" s="84" t="str">
        <f t="shared" si="524"/>
        <v/>
      </c>
      <c r="AI293" s="84" t="str">
        <f t="shared" si="525"/>
        <v/>
      </c>
      <c r="AJ293" s="104" t="str">
        <f t="shared" si="526"/>
        <v/>
      </c>
      <c r="AK293" s="93">
        <f t="shared" si="543"/>
        <v>0</v>
      </c>
      <c r="AL293" s="93">
        <f>IFERROR(IF(C293="",0,IF(COUNTIF($C$14:C293,C293)&gt;1,1,0)),"")</f>
        <v>0</v>
      </c>
      <c r="AN293" s="93">
        <f t="shared" si="527"/>
        <v>0</v>
      </c>
      <c r="AO293" s="93" t="str">
        <f t="shared" si="544"/>
        <v>00000</v>
      </c>
      <c r="AP293" s="109" t="str">
        <f t="shared" si="545"/>
        <v>0秒0</v>
      </c>
      <c r="AQ293" s="110">
        <f t="shared" si="528"/>
        <v>0</v>
      </c>
      <c r="AR293" s="110" t="str">
        <f t="shared" si="529"/>
        <v>0</v>
      </c>
      <c r="AS293" s="110" t="str">
        <f t="shared" si="530"/>
        <v>0</v>
      </c>
      <c r="AT293" s="110" t="str">
        <f t="shared" si="531"/>
        <v>0m</v>
      </c>
      <c r="AU293" s="110" t="str">
        <f t="shared" si="532"/>
        <v>点</v>
      </c>
      <c r="AV293" s="93">
        <f t="shared" si="533"/>
        <v>0</v>
      </c>
      <c r="AW293" s="83" t="str">
        <f t="shared" si="534"/>
        <v/>
      </c>
      <c r="AX293" s="93">
        <f t="shared" si="535"/>
        <v>0</v>
      </c>
      <c r="AY293" s="93">
        <f t="shared" si="546"/>
        <v>0</v>
      </c>
      <c r="AZ293" s="93">
        <f t="shared" si="547"/>
        <v>0</v>
      </c>
      <c r="BA293" s="504"/>
      <c r="BB293" s="504"/>
      <c r="BC293" s="520"/>
      <c r="BD293" s="558"/>
      <c r="BE293" s="84" t="str">
        <f t="shared" si="536"/>
        <v/>
      </c>
      <c r="BF293" s="84" t="str">
        <f t="shared" si="537"/>
        <v/>
      </c>
      <c r="BG293" s="84" t="str">
        <f t="shared" si="538"/>
        <v/>
      </c>
      <c r="BH293" s="124" t="str">
        <f>IF(K293="","",COUNTIF($BG$14:BG293,BG293))</f>
        <v/>
      </c>
      <c r="BI293" s="1" t="str">
        <f t="shared" si="548"/>
        <v/>
      </c>
      <c r="BJ293" s="523"/>
      <c r="BK293" s="523"/>
      <c r="BL293" s="523"/>
      <c r="BM293" s="523"/>
      <c r="BN293" s="523"/>
      <c r="BO293" s="525"/>
      <c r="BP293" s="523"/>
      <c r="BQ293" s="523"/>
      <c r="BT293" s="525"/>
      <c r="BU293" s="523"/>
      <c r="BV293" s="523"/>
      <c r="BW293" s="523"/>
      <c r="BX293" s="523"/>
      <c r="BY293" s="523"/>
      <c r="BZ293" s="523"/>
      <c r="CA293" s="84" t="str">
        <f>IFERROR(IF(VLOOKUP(K293,種目数エラー用!D:E,2,FALSE)=(VLOOKUP(K294,種目数エラー用!D:E,2,FALSE)),1,""),"")</f>
        <v/>
      </c>
    </row>
    <row r="294" spans="1:79" s="1" customFormat="1" ht="18" customHeight="1" thickTop="1" thickBot="1">
      <c r="A294" s="538">
        <v>141</v>
      </c>
      <c r="B294" s="540" t="s">
        <v>1176</v>
      </c>
      <c r="C294" s="542"/>
      <c r="D294" s="544" t="str">
        <f>IF(C294&gt;0,VLOOKUP(C294,女子登録情報!$A$1:$H$2000,3,0),"")</f>
        <v/>
      </c>
      <c r="E294" s="544" t="str">
        <f>IF(C294&gt;0,VLOOKUP(C294,女子登録情報!$A$1:$H$2000,4,0),"")</f>
        <v/>
      </c>
      <c r="F294" s="469" t="str">
        <f>IF(C294&gt;0,VLOOKUP(C294,女子登録情報!$A$1:$H$1688,7,0),"")</f>
        <v/>
      </c>
      <c r="G294" s="335" t="str">
        <f>IF(C294&gt;0,VLOOKUP(C294,女子登録情報!$A$1:$H$2000,8,0),"")</f>
        <v/>
      </c>
      <c r="H294" s="526" t="e">
        <f>IF(G295&gt;0,VLOOKUP(G295,女子登録情報!$M$2:$N$49,2,0),"")</f>
        <v>#N/A</v>
      </c>
      <c r="I294" s="526" t="str">
        <f t="shared" ref="I294" si="582">IF(C294&gt;0,TEXT(C294,"100000000"),"000000000")</f>
        <v>000000000</v>
      </c>
      <c r="J294" s="324" t="s">
        <v>24</v>
      </c>
      <c r="K294" s="323"/>
      <c r="L294" s="284" t="str">
        <f>IF(K294&gt;0,VLOOKUP(K294,女子登録情報!$J$66:$K$86,2,0),"")</f>
        <v/>
      </c>
      <c r="M294" s="324" t="s">
        <v>27</v>
      </c>
      <c r="N294" s="275"/>
      <c r="O294" s="59" t="str">
        <f t="shared" si="540"/>
        <v/>
      </c>
      <c r="P294" s="316" t="str">
        <f t="shared" si="517"/>
        <v/>
      </c>
      <c r="Q294" s="209"/>
      <c r="R294" s="528"/>
      <c r="S294" s="529"/>
      <c r="T294" s="530"/>
      <c r="U294" s="531"/>
      <c r="V294" s="533"/>
      <c r="W294" s="339"/>
      <c r="X294" s="84">
        <f t="shared" si="518"/>
        <v>0</v>
      </c>
      <c r="Z294" s="97">
        <f t="shared" si="519"/>
        <v>0</v>
      </c>
      <c r="AA294" s="523" t="str">
        <f>IF(C294="","",C294)</f>
        <v/>
      </c>
      <c r="AB294" s="84" t="str">
        <f t="shared" si="520"/>
        <v/>
      </c>
      <c r="AC294" s="84" t="str">
        <f t="shared" si="521"/>
        <v/>
      </c>
      <c r="AD294" s="84" t="str">
        <f t="shared" si="522"/>
        <v/>
      </c>
      <c r="AE294" s="84" t="str">
        <f t="shared" si="523"/>
        <v/>
      </c>
      <c r="AF294" s="100">
        <f t="shared" si="541"/>
        <v>0</v>
      </c>
      <c r="AG294" s="100" t="str">
        <f>IF(D294="","",D294)</f>
        <v/>
      </c>
      <c r="AH294" s="84" t="str">
        <f t="shared" si="524"/>
        <v/>
      </c>
      <c r="AI294" s="84" t="str">
        <f t="shared" si="525"/>
        <v/>
      </c>
      <c r="AJ294" s="104" t="str">
        <f t="shared" si="526"/>
        <v/>
      </c>
      <c r="AK294" s="93">
        <f t="shared" si="543"/>
        <v>0</v>
      </c>
      <c r="AL294" s="93">
        <f>IFERROR(IF(C294="",0,IF(COUNTIF($C$14:C294,C294)&gt;1,1,0)),"")</f>
        <v>0</v>
      </c>
      <c r="AN294" s="93">
        <f t="shared" si="527"/>
        <v>0</v>
      </c>
      <c r="AO294" s="93" t="str">
        <f t="shared" si="544"/>
        <v>00000</v>
      </c>
      <c r="AP294" s="109" t="str">
        <f t="shared" si="545"/>
        <v>0秒0</v>
      </c>
      <c r="AQ294" s="110">
        <f t="shared" si="528"/>
        <v>0</v>
      </c>
      <c r="AR294" s="110" t="str">
        <f t="shared" si="529"/>
        <v>0</v>
      </c>
      <c r="AS294" s="110" t="str">
        <f t="shared" si="530"/>
        <v>0</v>
      </c>
      <c r="AT294" s="110" t="str">
        <f t="shared" si="531"/>
        <v>0m</v>
      </c>
      <c r="AU294" s="110" t="str">
        <f t="shared" si="532"/>
        <v>点</v>
      </c>
      <c r="AV294" s="93">
        <f t="shared" si="533"/>
        <v>0</v>
      </c>
      <c r="AW294" s="83" t="str">
        <f t="shared" si="534"/>
        <v/>
      </c>
      <c r="AX294" s="93">
        <f t="shared" si="535"/>
        <v>0</v>
      </c>
      <c r="AY294" s="93">
        <f t="shared" si="546"/>
        <v>0</v>
      </c>
      <c r="AZ294" s="93">
        <f t="shared" si="547"/>
        <v>0</v>
      </c>
      <c r="BA294" s="503">
        <f>IF(U294="",0,COUNTA($U$14:U295))</f>
        <v>0</v>
      </c>
      <c r="BB294" s="503">
        <f>IF(V294="",0,COUNTA($V$14:V295))</f>
        <v>0</v>
      </c>
      <c r="BC294" s="519" t="e">
        <f>IF(OR($L294="20200",$L295="20200",#REF!="20200"),COUNTIF($L$14:L295,"20200"),0)</f>
        <v>#REF!</v>
      </c>
      <c r="BD294" s="557" t="e">
        <f>IF($BC294=0,0,INDEX($N294:$N295,MATCH("20200",$L294:$L295,0),1))</f>
        <v>#REF!</v>
      </c>
      <c r="BE294" s="84" t="str">
        <f t="shared" si="536"/>
        <v/>
      </c>
      <c r="BF294" s="84" t="str">
        <f t="shared" si="537"/>
        <v/>
      </c>
      <c r="BG294" s="84" t="str">
        <f t="shared" si="538"/>
        <v/>
      </c>
      <c r="BH294" s="124" t="str">
        <f>IF(K294="","",COUNTIF($BG$14:BG294,BG294))</f>
        <v/>
      </c>
      <c r="BI294" s="1" t="str">
        <f t="shared" si="548"/>
        <v/>
      </c>
      <c r="BJ294" s="523" t="str">
        <f>IF(D294="","",COUNTIF($AG$14:AG294,AG294))</f>
        <v/>
      </c>
      <c r="BK294" s="523">
        <f t="shared" ref="BK294" si="583">IF(BJ294=1,BJ294,0)</f>
        <v>0</v>
      </c>
      <c r="BL294" s="523" t="str">
        <f>IF(D294="","",$BP294)</f>
        <v/>
      </c>
      <c r="BM294" s="523" t="str">
        <f>IF(E294="","",$BP294)</f>
        <v/>
      </c>
      <c r="BN294" s="523" t="str">
        <f>IF(G294="","",$BP294)</f>
        <v/>
      </c>
      <c r="BO294" s="524" t="str">
        <f>IFERROR(IF(H294="","",BP294),"")</f>
        <v/>
      </c>
      <c r="BP294" s="523">
        <v>141</v>
      </c>
      <c r="BQ294" s="523">
        <f>IF(C294&gt;0,"",IF(COUNTIF(BL294:BO295,BP294)=4,"",1))</f>
        <v>1</v>
      </c>
      <c r="BT294" s="524" t="str">
        <f>IF(AG294="","",IF(AND(COUNTA(K294:K295)=0,COUNTA(U294:V295)=0),1,""))</f>
        <v/>
      </c>
      <c r="BU294" s="523">
        <f>IF(AND($AG294="",COUNTA(U294)&gt;0),1,0)</f>
        <v>0</v>
      </c>
      <c r="BV294" s="523">
        <f>IF(AND($AG294="",COUNTA(V294)&gt;0),1,0)</f>
        <v>0</v>
      </c>
      <c r="BW294" s="523" t="str">
        <f>D294&amp;"-"&amp;U294</f>
        <v>-</v>
      </c>
      <c r="BX294" s="523" t="str">
        <f>IF(U294="","",COUNTIF($BW$14:BW294,BW294))</f>
        <v/>
      </c>
      <c r="BY294" s="523" t="str">
        <f>D294&amp;"-"&amp;V294</f>
        <v>-</v>
      </c>
      <c r="BZ294" s="523" t="str">
        <f>IF(V294="","",COUNTIF($BY$14:BY294,BY294))</f>
        <v/>
      </c>
      <c r="CA294" s="84" t="str">
        <f>IFERROR(IF(VLOOKUP(K294,種目数エラー用!D:E,2,FALSE)=(VLOOKUP(K295,種目数エラー用!D:E,2,FALSE)),1,""),"")</f>
        <v/>
      </c>
    </row>
    <row r="295" spans="1:79" s="1" customFormat="1" ht="18" customHeight="1" thickBot="1">
      <c r="A295" s="547"/>
      <c r="B295" s="548"/>
      <c r="C295" s="549"/>
      <c r="D295" s="550"/>
      <c r="E295" s="550"/>
      <c r="F295" s="470"/>
      <c r="G295" s="336" t="str">
        <f>IF(C294&gt;0,VLOOKUP(C294,女子登録情報!$A$1:$H$2000,5,0),"")</f>
        <v/>
      </c>
      <c r="H295" s="527"/>
      <c r="I295" s="546"/>
      <c r="J295" s="336" t="s">
        <v>28</v>
      </c>
      <c r="K295" s="337"/>
      <c r="L295" s="284" t="str">
        <f>IF(K295&gt;0,VLOOKUP(K295,女子登録情報!$J$66:$K$86,2,0),"")</f>
        <v/>
      </c>
      <c r="M295" s="336" t="s">
        <v>29</v>
      </c>
      <c r="N295" s="285"/>
      <c r="O295" s="59" t="str">
        <f t="shared" si="540"/>
        <v/>
      </c>
      <c r="P295" s="317" t="str">
        <f t="shared" si="517"/>
        <v/>
      </c>
      <c r="Q295" s="209"/>
      <c r="R295" s="535"/>
      <c r="S295" s="536"/>
      <c r="T295" s="537"/>
      <c r="U295" s="532"/>
      <c r="V295" s="534"/>
      <c r="W295" s="339"/>
      <c r="X295" s="84">
        <f t="shared" si="518"/>
        <v>0</v>
      </c>
      <c r="Z295" s="97">
        <f t="shared" si="519"/>
        <v>0</v>
      </c>
      <c r="AA295" s="523"/>
      <c r="AB295" s="84" t="str">
        <f t="shared" si="520"/>
        <v/>
      </c>
      <c r="AC295" s="84" t="str">
        <f t="shared" si="521"/>
        <v/>
      </c>
      <c r="AD295" s="84" t="str">
        <f t="shared" si="522"/>
        <v/>
      </c>
      <c r="AE295" s="84" t="str">
        <f t="shared" si="523"/>
        <v/>
      </c>
      <c r="AF295" s="100">
        <f t="shared" si="541"/>
        <v>0</v>
      </c>
      <c r="AG295" s="100" t="str">
        <f t="shared" ref="AG295" si="584">AG294</f>
        <v/>
      </c>
      <c r="AH295" s="84" t="str">
        <f t="shared" si="524"/>
        <v/>
      </c>
      <c r="AI295" s="84" t="str">
        <f t="shared" si="525"/>
        <v/>
      </c>
      <c r="AJ295" s="104" t="str">
        <f t="shared" si="526"/>
        <v/>
      </c>
      <c r="AK295" s="93">
        <f t="shared" si="543"/>
        <v>0</v>
      </c>
      <c r="AL295" s="93">
        <f>IFERROR(IF(C295="",0,IF(COUNTIF($C$14:C295,C295)&gt;1,1,0)),"")</f>
        <v>0</v>
      </c>
      <c r="AN295" s="93">
        <f t="shared" si="527"/>
        <v>0</v>
      </c>
      <c r="AO295" s="93" t="str">
        <f t="shared" si="544"/>
        <v>00000</v>
      </c>
      <c r="AP295" s="109" t="str">
        <f t="shared" si="545"/>
        <v>0秒0</v>
      </c>
      <c r="AQ295" s="110">
        <f t="shared" si="528"/>
        <v>0</v>
      </c>
      <c r="AR295" s="110" t="str">
        <f t="shared" si="529"/>
        <v>0</v>
      </c>
      <c r="AS295" s="110" t="str">
        <f t="shared" si="530"/>
        <v>0</v>
      </c>
      <c r="AT295" s="110" t="str">
        <f t="shared" si="531"/>
        <v>0m</v>
      </c>
      <c r="AU295" s="110" t="str">
        <f t="shared" si="532"/>
        <v>点</v>
      </c>
      <c r="AV295" s="93">
        <f t="shared" si="533"/>
        <v>0</v>
      </c>
      <c r="AW295" s="83" t="str">
        <f t="shared" si="534"/>
        <v/>
      </c>
      <c r="AX295" s="93">
        <f t="shared" si="535"/>
        <v>0</v>
      </c>
      <c r="AY295" s="93">
        <f t="shared" si="546"/>
        <v>0</v>
      </c>
      <c r="AZ295" s="93">
        <f t="shared" si="547"/>
        <v>0</v>
      </c>
      <c r="BA295" s="504"/>
      <c r="BB295" s="504"/>
      <c r="BC295" s="520"/>
      <c r="BD295" s="558"/>
      <c r="BE295" s="84" t="str">
        <f t="shared" si="536"/>
        <v/>
      </c>
      <c r="BF295" s="84" t="str">
        <f t="shared" si="537"/>
        <v/>
      </c>
      <c r="BG295" s="84" t="str">
        <f t="shared" si="538"/>
        <v/>
      </c>
      <c r="BH295" s="124" t="str">
        <f>IF(K295="","",COUNTIF($BG$14:BG295,BG295))</f>
        <v/>
      </c>
      <c r="BI295" s="1" t="str">
        <f t="shared" si="548"/>
        <v/>
      </c>
      <c r="BJ295" s="523"/>
      <c r="BK295" s="523"/>
      <c r="BL295" s="523"/>
      <c r="BM295" s="523"/>
      <c r="BN295" s="523"/>
      <c r="BO295" s="525"/>
      <c r="BP295" s="523"/>
      <c r="BQ295" s="523"/>
      <c r="BT295" s="525"/>
      <c r="BU295" s="523"/>
      <c r="BV295" s="523"/>
      <c r="BW295" s="523"/>
      <c r="BX295" s="523"/>
      <c r="BY295" s="523"/>
      <c r="BZ295" s="523"/>
      <c r="CA295" s="84" t="str">
        <f>IFERROR(IF(VLOOKUP(K295,種目数エラー用!D:E,2,FALSE)=(VLOOKUP(K296,種目数エラー用!D:E,2,FALSE)),1,""),"")</f>
        <v/>
      </c>
    </row>
    <row r="296" spans="1:79" s="1" customFormat="1" ht="18" customHeight="1" thickTop="1" thickBot="1">
      <c r="A296" s="538">
        <v>142</v>
      </c>
      <c r="B296" s="540" t="s">
        <v>1176</v>
      </c>
      <c r="C296" s="542"/>
      <c r="D296" s="544" t="str">
        <f>IF(C296&gt;0,VLOOKUP(C296,女子登録情報!$A$1:$H$2000,3,0),"")</f>
        <v/>
      </c>
      <c r="E296" s="544" t="str">
        <f>IF(C296&gt;0,VLOOKUP(C296,女子登録情報!$A$1:$H$2000,4,0),"")</f>
        <v/>
      </c>
      <c r="F296" s="469" t="str">
        <f>IF(C296&gt;0,VLOOKUP(C296,女子登録情報!$A$1:$H$1688,7,0),"")</f>
        <v/>
      </c>
      <c r="G296" s="335" t="str">
        <f>IF(C296&gt;0,VLOOKUP(C296,女子登録情報!$A$1:$H$2000,8,0),"")</f>
        <v/>
      </c>
      <c r="H296" s="526" t="e">
        <f>IF(G297&gt;0,VLOOKUP(G297,女子登録情報!$M$2:$N$49,2,0),"")</f>
        <v>#N/A</v>
      </c>
      <c r="I296" s="526" t="str">
        <f t="shared" ref="I296" si="585">IF(C296&gt;0,TEXT(C296,"100000000"),"000000000")</f>
        <v>000000000</v>
      </c>
      <c r="J296" s="324" t="s">
        <v>24</v>
      </c>
      <c r="K296" s="323"/>
      <c r="L296" s="284" t="str">
        <f>IF(K296&gt;0,VLOOKUP(K296,女子登録情報!$J$66:$K$86,2,0),"")</f>
        <v/>
      </c>
      <c r="M296" s="324" t="s">
        <v>27</v>
      </c>
      <c r="N296" s="275"/>
      <c r="O296" s="59" t="str">
        <f t="shared" si="540"/>
        <v/>
      </c>
      <c r="P296" s="316" t="str">
        <f t="shared" si="517"/>
        <v/>
      </c>
      <c r="Q296" s="209"/>
      <c r="R296" s="528"/>
      <c r="S296" s="529"/>
      <c r="T296" s="530"/>
      <c r="U296" s="531"/>
      <c r="V296" s="533"/>
      <c r="W296" s="339"/>
      <c r="X296" s="84">
        <f t="shared" si="518"/>
        <v>0</v>
      </c>
      <c r="Z296" s="97">
        <f t="shared" si="519"/>
        <v>0</v>
      </c>
      <c r="AA296" s="523" t="str">
        <f>IF(C296="","",C296)</f>
        <v/>
      </c>
      <c r="AB296" s="84" t="str">
        <f t="shared" si="520"/>
        <v/>
      </c>
      <c r="AC296" s="84" t="str">
        <f t="shared" si="521"/>
        <v/>
      </c>
      <c r="AD296" s="84" t="str">
        <f t="shared" si="522"/>
        <v/>
      </c>
      <c r="AE296" s="84" t="str">
        <f t="shared" si="523"/>
        <v/>
      </c>
      <c r="AF296" s="100">
        <f t="shared" si="541"/>
        <v>0</v>
      </c>
      <c r="AG296" s="100" t="str">
        <f>IF(D296="","",D296)</f>
        <v/>
      </c>
      <c r="AH296" s="84" t="str">
        <f t="shared" si="524"/>
        <v/>
      </c>
      <c r="AI296" s="84" t="str">
        <f t="shared" si="525"/>
        <v/>
      </c>
      <c r="AJ296" s="104" t="str">
        <f t="shared" si="526"/>
        <v/>
      </c>
      <c r="AK296" s="93">
        <f t="shared" si="543"/>
        <v>0</v>
      </c>
      <c r="AL296" s="93">
        <f>IFERROR(IF(C296="",0,IF(COUNTIF($C$14:C296,C296)&gt;1,1,0)),"")</f>
        <v>0</v>
      </c>
      <c r="AN296" s="93">
        <f t="shared" si="527"/>
        <v>0</v>
      </c>
      <c r="AO296" s="93" t="str">
        <f t="shared" si="544"/>
        <v>00000</v>
      </c>
      <c r="AP296" s="109" t="str">
        <f t="shared" si="545"/>
        <v>0秒0</v>
      </c>
      <c r="AQ296" s="110">
        <f t="shared" si="528"/>
        <v>0</v>
      </c>
      <c r="AR296" s="110" t="str">
        <f t="shared" si="529"/>
        <v>0</v>
      </c>
      <c r="AS296" s="110" t="str">
        <f t="shared" si="530"/>
        <v>0</v>
      </c>
      <c r="AT296" s="110" t="str">
        <f t="shared" si="531"/>
        <v>0m</v>
      </c>
      <c r="AU296" s="110" t="str">
        <f t="shared" si="532"/>
        <v>点</v>
      </c>
      <c r="AV296" s="93">
        <f t="shared" si="533"/>
        <v>0</v>
      </c>
      <c r="AW296" s="83" t="str">
        <f t="shared" si="534"/>
        <v/>
      </c>
      <c r="AX296" s="93">
        <f t="shared" si="535"/>
        <v>0</v>
      </c>
      <c r="AY296" s="93">
        <f t="shared" si="546"/>
        <v>0</v>
      </c>
      <c r="AZ296" s="93">
        <f t="shared" si="547"/>
        <v>0</v>
      </c>
      <c r="BA296" s="503">
        <f>IF(U296="",0,COUNTA($U$14:U297))</f>
        <v>0</v>
      </c>
      <c r="BB296" s="503">
        <f>IF(V296="",0,COUNTA($V$14:V297))</f>
        <v>0</v>
      </c>
      <c r="BC296" s="519" t="e">
        <f>IF(OR($L296="20200",$L297="20200",#REF!="20200"),COUNTIF($L$14:L297,"20200"),0)</f>
        <v>#REF!</v>
      </c>
      <c r="BD296" s="557" t="e">
        <f>IF($BC296=0,0,INDEX($N296:$N297,MATCH("20200",$L296:$L297,0),1))</f>
        <v>#REF!</v>
      </c>
      <c r="BE296" s="84" t="str">
        <f t="shared" si="536"/>
        <v/>
      </c>
      <c r="BF296" s="84" t="str">
        <f t="shared" si="537"/>
        <v/>
      </c>
      <c r="BG296" s="84" t="str">
        <f t="shared" si="538"/>
        <v/>
      </c>
      <c r="BH296" s="124" t="str">
        <f>IF(K296="","",COUNTIF($BG$14:BG296,BG296))</f>
        <v/>
      </c>
      <c r="BI296" s="1" t="str">
        <f t="shared" si="548"/>
        <v/>
      </c>
      <c r="BJ296" s="523" t="str">
        <f>IF(D296="","",COUNTIF($AG$14:AG296,AG296))</f>
        <v/>
      </c>
      <c r="BK296" s="523">
        <f t="shared" ref="BK296" si="586">IF(BJ296=1,BJ296,0)</f>
        <v>0</v>
      </c>
      <c r="BL296" s="523" t="str">
        <f>IF(D296="","",$BP296)</f>
        <v/>
      </c>
      <c r="BM296" s="523" t="str">
        <f>IF(E296="","",$BP296)</f>
        <v/>
      </c>
      <c r="BN296" s="523" t="str">
        <f>IF(G296="","",$BP296)</f>
        <v/>
      </c>
      <c r="BO296" s="524" t="str">
        <f>IFERROR(IF(H296="","",BP296),"")</f>
        <v/>
      </c>
      <c r="BP296" s="523">
        <v>142</v>
      </c>
      <c r="BQ296" s="523">
        <f>IF(C296&gt;0,"",IF(COUNTIF(BL296:BO297,BP296)=4,"",1))</f>
        <v>1</v>
      </c>
      <c r="BT296" s="524" t="str">
        <f>IF(AG296="","",IF(AND(COUNTA(K296:K297)=0,COUNTA(U296:V297)=0),1,""))</f>
        <v/>
      </c>
      <c r="BU296" s="523">
        <f>IF(AND($AG296="",COUNTA(U296)&gt;0),1,0)</f>
        <v>0</v>
      </c>
      <c r="BV296" s="523">
        <f>IF(AND($AG296="",COUNTA(V296)&gt;0),1,0)</f>
        <v>0</v>
      </c>
      <c r="BW296" s="523" t="str">
        <f>D296&amp;"-"&amp;U296</f>
        <v>-</v>
      </c>
      <c r="BX296" s="523" t="str">
        <f>IF(U296="","",COUNTIF($BW$14:BW296,BW296))</f>
        <v/>
      </c>
      <c r="BY296" s="523" t="str">
        <f>D296&amp;"-"&amp;V296</f>
        <v>-</v>
      </c>
      <c r="BZ296" s="523" t="str">
        <f>IF(V296="","",COUNTIF($BY$14:BY296,BY296))</f>
        <v/>
      </c>
      <c r="CA296" s="84" t="str">
        <f>IFERROR(IF(VLOOKUP(K296,種目数エラー用!D:E,2,FALSE)=(VLOOKUP(K297,種目数エラー用!D:E,2,FALSE)),1,""),"")</f>
        <v/>
      </c>
    </row>
    <row r="297" spans="1:79" s="1" customFormat="1" ht="18" customHeight="1" thickBot="1">
      <c r="A297" s="547"/>
      <c r="B297" s="548"/>
      <c r="C297" s="549"/>
      <c r="D297" s="550"/>
      <c r="E297" s="550"/>
      <c r="F297" s="470"/>
      <c r="G297" s="336" t="str">
        <f>IF(C296&gt;0,VLOOKUP(C296,女子登録情報!$A$1:$H$2000,5,0),"")</f>
        <v/>
      </c>
      <c r="H297" s="527"/>
      <c r="I297" s="546"/>
      <c r="J297" s="336" t="s">
        <v>28</v>
      </c>
      <c r="K297" s="337"/>
      <c r="L297" s="284" t="str">
        <f>IF(K297&gt;0,VLOOKUP(K297,女子登録情報!$J$66:$K$86,2,0),"")</f>
        <v/>
      </c>
      <c r="M297" s="336" t="s">
        <v>29</v>
      </c>
      <c r="N297" s="285"/>
      <c r="O297" s="59" t="str">
        <f t="shared" si="540"/>
        <v/>
      </c>
      <c r="P297" s="317" t="str">
        <f t="shared" si="517"/>
        <v/>
      </c>
      <c r="Q297" s="209"/>
      <c r="R297" s="535"/>
      <c r="S297" s="536"/>
      <c r="T297" s="537"/>
      <c r="U297" s="532"/>
      <c r="V297" s="534"/>
      <c r="W297" s="339"/>
      <c r="X297" s="84">
        <f t="shared" si="518"/>
        <v>0</v>
      </c>
      <c r="Z297" s="97">
        <f t="shared" si="519"/>
        <v>0</v>
      </c>
      <c r="AA297" s="523"/>
      <c r="AB297" s="84" t="str">
        <f t="shared" si="520"/>
        <v/>
      </c>
      <c r="AC297" s="84" t="str">
        <f t="shared" si="521"/>
        <v/>
      </c>
      <c r="AD297" s="84" t="str">
        <f t="shared" si="522"/>
        <v/>
      </c>
      <c r="AE297" s="84" t="str">
        <f t="shared" si="523"/>
        <v/>
      </c>
      <c r="AF297" s="100">
        <f t="shared" si="541"/>
        <v>0</v>
      </c>
      <c r="AG297" s="100" t="str">
        <f t="shared" ref="AG297" si="587">AG296</f>
        <v/>
      </c>
      <c r="AH297" s="84" t="str">
        <f t="shared" si="524"/>
        <v/>
      </c>
      <c r="AI297" s="84" t="str">
        <f t="shared" si="525"/>
        <v/>
      </c>
      <c r="AJ297" s="104" t="str">
        <f t="shared" si="526"/>
        <v/>
      </c>
      <c r="AK297" s="93">
        <f t="shared" si="543"/>
        <v>0</v>
      </c>
      <c r="AL297" s="93">
        <f>IFERROR(IF(C297="",0,IF(COUNTIF($C$14:C297,C297)&gt;1,1,0)),"")</f>
        <v>0</v>
      </c>
      <c r="AN297" s="93">
        <f t="shared" si="527"/>
        <v>0</v>
      </c>
      <c r="AO297" s="93" t="str">
        <f t="shared" si="544"/>
        <v>00000</v>
      </c>
      <c r="AP297" s="109" t="str">
        <f t="shared" si="545"/>
        <v>0秒0</v>
      </c>
      <c r="AQ297" s="110">
        <f t="shared" si="528"/>
        <v>0</v>
      </c>
      <c r="AR297" s="110" t="str">
        <f t="shared" si="529"/>
        <v>0</v>
      </c>
      <c r="AS297" s="110" t="str">
        <f t="shared" si="530"/>
        <v>0</v>
      </c>
      <c r="AT297" s="110" t="str">
        <f t="shared" si="531"/>
        <v>0m</v>
      </c>
      <c r="AU297" s="110" t="str">
        <f t="shared" si="532"/>
        <v>点</v>
      </c>
      <c r="AV297" s="93">
        <f t="shared" si="533"/>
        <v>0</v>
      </c>
      <c r="AW297" s="83" t="str">
        <f t="shared" si="534"/>
        <v/>
      </c>
      <c r="AX297" s="93">
        <f t="shared" si="535"/>
        <v>0</v>
      </c>
      <c r="AY297" s="93">
        <f t="shared" si="546"/>
        <v>0</v>
      </c>
      <c r="AZ297" s="93">
        <f t="shared" si="547"/>
        <v>0</v>
      </c>
      <c r="BA297" s="504"/>
      <c r="BB297" s="504"/>
      <c r="BC297" s="520"/>
      <c r="BD297" s="558"/>
      <c r="BE297" s="84" t="str">
        <f t="shared" si="536"/>
        <v/>
      </c>
      <c r="BF297" s="84" t="str">
        <f t="shared" si="537"/>
        <v/>
      </c>
      <c r="BG297" s="84" t="str">
        <f t="shared" si="538"/>
        <v/>
      </c>
      <c r="BH297" s="124" t="str">
        <f>IF(K297="","",COUNTIF($BG$14:BG297,BG297))</f>
        <v/>
      </c>
      <c r="BI297" s="1" t="str">
        <f t="shared" si="548"/>
        <v/>
      </c>
      <c r="BJ297" s="523"/>
      <c r="BK297" s="523"/>
      <c r="BL297" s="523"/>
      <c r="BM297" s="523"/>
      <c r="BN297" s="523"/>
      <c r="BO297" s="525"/>
      <c r="BP297" s="523"/>
      <c r="BQ297" s="523"/>
      <c r="BT297" s="525"/>
      <c r="BU297" s="523"/>
      <c r="BV297" s="523"/>
      <c r="BW297" s="523"/>
      <c r="BX297" s="523"/>
      <c r="BY297" s="523"/>
      <c r="BZ297" s="523"/>
      <c r="CA297" s="84" t="str">
        <f>IFERROR(IF(VLOOKUP(K297,種目数エラー用!D:E,2,FALSE)=(VLOOKUP(K298,種目数エラー用!D:E,2,FALSE)),1,""),"")</f>
        <v/>
      </c>
    </row>
    <row r="298" spans="1:79" s="1" customFormat="1" ht="18" customHeight="1" thickTop="1" thickBot="1">
      <c r="A298" s="538">
        <v>143</v>
      </c>
      <c r="B298" s="540" t="s">
        <v>1176</v>
      </c>
      <c r="C298" s="542"/>
      <c r="D298" s="544" t="str">
        <f>IF(C298&gt;0,VLOOKUP(C298,女子登録情報!$A$1:$H$2000,3,0),"")</f>
        <v/>
      </c>
      <c r="E298" s="544" t="str">
        <f>IF(C298&gt;0,VLOOKUP(C298,女子登録情報!$A$1:$H$2000,4,0),"")</f>
        <v/>
      </c>
      <c r="F298" s="469" t="str">
        <f>IF(C298&gt;0,VLOOKUP(C298,女子登録情報!$A$1:$H$1688,7,0),"")</f>
        <v/>
      </c>
      <c r="G298" s="335" t="str">
        <f>IF(C298&gt;0,VLOOKUP(C298,女子登録情報!$A$1:$H$2000,8,0),"")</f>
        <v/>
      </c>
      <c r="H298" s="526" t="e">
        <f>IF(G299&gt;0,VLOOKUP(G299,女子登録情報!$M$2:$N$49,2,0),"")</f>
        <v>#N/A</v>
      </c>
      <c r="I298" s="526" t="str">
        <f t="shared" ref="I298" si="588">IF(C298&gt;0,TEXT(C298,"100000000"),"000000000")</f>
        <v>000000000</v>
      </c>
      <c r="J298" s="324" t="s">
        <v>24</v>
      </c>
      <c r="K298" s="323"/>
      <c r="L298" s="284" t="str">
        <f>IF(K298&gt;0,VLOOKUP(K298,女子登録情報!$J$66:$K$86,2,0),"")</f>
        <v/>
      </c>
      <c r="M298" s="324" t="s">
        <v>27</v>
      </c>
      <c r="N298" s="275"/>
      <c r="O298" s="59" t="str">
        <f t="shared" si="540"/>
        <v/>
      </c>
      <c r="P298" s="316" t="str">
        <f t="shared" si="517"/>
        <v/>
      </c>
      <c r="Q298" s="209"/>
      <c r="R298" s="528"/>
      <c r="S298" s="529"/>
      <c r="T298" s="530"/>
      <c r="U298" s="531"/>
      <c r="V298" s="533"/>
      <c r="W298" s="339"/>
      <c r="X298" s="84">
        <f t="shared" si="518"/>
        <v>0</v>
      </c>
      <c r="Z298" s="97">
        <f t="shared" si="519"/>
        <v>0</v>
      </c>
      <c r="AA298" s="523" t="str">
        <f>IF(C298="","",C298)</f>
        <v/>
      </c>
      <c r="AB298" s="84" t="str">
        <f t="shared" si="520"/>
        <v/>
      </c>
      <c r="AC298" s="84" t="str">
        <f t="shared" si="521"/>
        <v/>
      </c>
      <c r="AD298" s="84" t="str">
        <f t="shared" si="522"/>
        <v/>
      </c>
      <c r="AE298" s="84" t="str">
        <f t="shared" si="523"/>
        <v/>
      </c>
      <c r="AF298" s="100">
        <f t="shared" si="541"/>
        <v>0</v>
      </c>
      <c r="AG298" s="100" t="str">
        <f>IF(D298="","",D298)</f>
        <v/>
      </c>
      <c r="AH298" s="84" t="str">
        <f t="shared" si="524"/>
        <v/>
      </c>
      <c r="AI298" s="84" t="str">
        <f t="shared" si="525"/>
        <v/>
      </c>
      <c r="AJ298" s="104" t="str">
        <f t="shared" si="526"/>
        <v/>
      </c>
      <c r="AK298" s="93">
        <f t="shared" si="543"/>
        <v>0</v>
      </c>
      <c r="AL298" s="93">
        <f>IFERROR(IF(C298="",0,IF(COUNTIF($C$14:C298,C298)&gt;1,1,0)),"")</f>
        <v>0</v>
      </c>
      <c r="AN298" s="93">
        <f t="shared" si="527"/>
        <v>0</v>
      </c>
      <c r="AO298" s="93" t="str">
        <f t="shared" si="544"/>
        <v>00000</v>
      </c>
      <c r="AP298" s="109" t="str">
        <f t="shared" si="545"/>
        <v>0秒0</v>
      </c>
      <c r="AQ298" s="110">
        <f t="shared" si="528"/>
        <v>0</v>
      </c>
      <c r="AR298" s="110" t="str">
        <f t="shared" si="529"/>
        <v>0</v>
      </c>
      <c r="AS298" s="110" t="str">
        <f t="shared" si="530"/>
        <v>0</v>
      </c>
      <c r="AT298" s="110" t="str">
        <f t="shared" si="531"/>
        <v>0m</v>
      </c>
      <c r="AU298" s="110" t="str">
        <f t="shared" si="532"/>
        <v>点</v>
      </c>
      <c r="AV298" s="93">
        <f t="shared" si="533"/>
        <v>0</v>
      </c>
      <c r="AW298" s="83" t="str">
        <f t="shared" si="534"/>
        <v/>
      </c>
      <c r="AX298" s="93">
        <f t="shared" si="535"/>
        <v>0</v>
      </c>
      <c r="AY298" s="93">
        <f t="shared" si="546"/>
        <v>0</v>
      </c>
      <c r="AZ298" s="93">
        <f t="shared" si="547"/>
        <v>0</v>
      </c>
      <c r="BA298" s="503">
        <f>IF(U298="",0,COUNTA($U$14:U299))</f>
        <v>0</v>
      </c>
      <c r="BB298" s="503">
        <f>IF(V298="",0,COUNTA($V$14:V299))</f>
        <v>0</v>
      </c>
      <c r="BC298" s="519" t="e">
        <f>IF(OR($L298="20200",$L299="20200",#REF!="20200"),COUNTIF($L$14:L299,"20200"),0)</f>
        <v>#REF!</v>
      </c>
      <c r="BD298" s="557" t="e">
        <f>IF($BC298=0,0,INDEX($N298:$N299,MATCH("20200",$L298:$L299,0),1))</f>
        <v>#REF!</v>
      </c>
      <c r="BE298" s="84" t="str">
        <f t="shared" si="536"/>
        <v/>
      </c>
      <c r="BF298" s="84" t="str">
        <f t="shared" si="537"/>
        <v/>
      </c>
      <c r="BG298" s="84" t="str">
        <f t="shared" si="538"/>
        <v/>
      </c>
      <c r="BH298" s="124" t="str">
        <f>IF(K298="","",COUNTIF($BG$14:BG298,BG298))</f>
        <v/>
      </c>
      <c r="BI298" s="1" t="str">
        <f t="shared" si="548"/>
        <v/>
      </c>
      <c r="BJ298" s="523" t="str">
        <f>IF(D298="","",COUNTIF($AG$14:AG298,AG298))</f>
        <v/>
      </c>
      <c r="BK298" s="523">
        <f t="shared" ref="BK298" si="589">IF(BJ298=1,BJ298,0)</f>
        <v>0</v>
      </c>
      <c r="BL298" s="523" t="str">
        <f>IF(D298="","",$BP298)</f>
        <v/>
      </c>
      <c r="BM298" s="523" t="str">
        <f>IF(E298="","",$BP298)</f>
        <v/>
      </c>
      <c r="BN298" s="523" t="str">
        <f>IF(G298="","",$BP298)</f>
        <v/>
      </c>
      <c r="BO298" s="524" t="str">
        <f>IFERROR(IF(H298="","",BP298),"")</f>
        <v/>
      </c>
      <c r="BP298" s="523">
        <v>143</v>
      </c>
      <c r="BQ298" s="523">
        <f>IF(C298&gt;0,"",IF(COUNTIF(BL298:BO299,BP298)=4,"",1))</f>
        <v>1</v>
      </c>
      <c r="BT298" s="524" t="str">
        <f>IF(AG298="","",IF(AND(COUNTA(K298:K299)=0,COUNTA(U298:V299)=0),1,""))</f>
        <v/>
      </c>
      <c r="BU298" s="523">
        <f>IF(AND($AG298="",COUNTA(U298)&gt;0),1,0)</f>
        <v>0</v>
      </c>
      <c r="BV298" s="523">
        <f>IF(AND($AG298="",COUNTA(V298)&gt;0),1,0)</f>
        <v>0</v>
      </c>
      <c r="BW298" s="523" t="str">
        <f>D298&amp;"-"&amp;U298</f>
        <v>-</v>
      </c>
      <c r="BX298" s="523" t="str">
        <f>IF(U298="","",COUNTIF($BW$14:BW298,BW298))</f>
        <v/>
      </c>
      <c r="BY298" s="523" t="str">
        <f>D298&amp;"-"&amp;V298</f>
        <v>-</v>
      </c>
      <c r="BZ298" s="523" t="str">
        <f>IF(V298="","",COUNTIF($BY$14:BY298,BY298))</f>
        <v/>
      </c>
      <c r="CA298" s="84" t="str">
        <f>IFERROR(IF(VLOOKUP(K298,種目数エラー用!D:E,2,FALSE)=(VLOOKUP(K299,種目数エラー用!D:E,2,FALSE)),1,""),"")</f>
        <v/>
      </c>
    </row>
    <row r="299" spans="1:79" s="1" customFormat="1" ht="18" customHeight="1" thickBot="1">
      <c r="A299" s="547"/>
      <c r="B299" s="548"/>
      <c r="C299" s="549"/>
      <c r="D299" s="550"/>
      <c r="E299" s="550"/>
      <c r="F299" s="470"/>
      <c r="G299" s="336" t="str">
        <f>IF(C298&gt;0,VLOOKUP(C298,女子登録情報!$A$1:$H$2000,5,0),"")</f>
        <v/>
      </c>
      <c r="H299" s="527"/>
      <c r="I299" s="546"/>
      <c r="J299" s="336" t="s">
        <v>28</v>
      </c>
      <c r="K299" s="337"/>
      <c r="L299" s="284" t="str">
        <f>IF(K299&gt;0,VLOOKUP(K299,女子登録情報!$J$66:$K$86,2,0),"")</f>
        <v/>
      </c>
      <c r="M299" s="336" t="s">
        <v>29</v>
      </c>
      <c r="N299" s="285"/>
      <c r="O299" s="59" t="str">
        <f t="shared" si="540"/>
        <v/>
      </c>
      <c r="P299" s="317" t="str">
        <f t="shared" si="517"/>
        <v/>
      </c>
      <c r="Q299" s="209"/>
      <c r="R299" s="535"/>
      <c r="S299" s="536"/>
      <c r="T299" s="537"/>
      <c r="U299" s="532"/>
      <c r="V299" s="534"/>
      <c r="W299" s="339"/>
      <c r="X299" s="84">
        <f t="shared" si="518"/>
        <v>0</v>
      </c>
      <c r="Z299" s="97">
        <f t="shared" si="519"/>
        <v>0</v>
      </c>
      <c r="AA299" s="523"/>
      <c r="AB299" s="84" t="str">
        <f t="shared" si="520"/>
        <v/>
      </c>
      <c r="AC299" s="84" t="str">
        <f t="shared" si="521"/>
        <v/>
      </c>
      <c r="AD299" s="84" t="str">
        <f t="shared" si="522"/>
        <v/>
      </c>
      <c r="AE299" s="84" t="str">
        <f t="shared" si="523"/>
        <v/>
      </c>
      <c r="AF299" s="100">
        <f t="shared" si="541"/>
        <v>0</v>
      </c>
      <c r="AG299" s="100" t="str">
        <f t="shared" ref="AG299" si="590">AG298</f>
        <v/>
      </c>
      <c r="AH299" s="84" t="str">
        <f t="shared" si="524"/>
        <v/>
      </c>
      <c r="AI299" s="84" t="str">
        <f t="shared" si="525"/>
        <v/>
      </c>
      <c r="AJ299" s="104" t="str">
        <f t="shared" si="526"/>
        <v/>
      </c>
      <c r="AK299" s="93">
        <f t="shared" si="543"/>
        <v>0</v>
      </c>
      <c r="AL299" s="93">
        <f>IFERROR(IF(C299="",0,IF(COUNTIF($C$14:C299,C299)&gt;1,1,0)),"")</f>
        <v>0</v>
      </c>
      <c r="AN299" s="93">
        <f t="shared" si="527"/>
        <v>0</v>
      </c>
      <c r="AO299" s="93" t="str">
        <f t="shared" si="544"/>
        <v>00000</v>
      </c>
      <c r="AP299" s="109" t="str">
        <f t="shared" si="545"/>
        <v>0秒0</v>
      </c>
      <c r="AQ299" s="110">
        <f t="shared" si="528"/>
        <v>0</v>
      </c>
      <c r="AR299" s="110" t="str">
        <f t="shared" si="529"/>
        <v>0</v>
      </c>
      <c r="AS299" s="110" t="str">
        <f t="shared" si="530"/>
        <v>0</v>
      </c>
      <c r="AT299" s="110" t="str">
        <f t="shared" si="531"/>
        <v>0m</v>
      </c>
      <c r="AU299" s="110" t="str">
        <f t="shared" si="532"/>
        <v>点</v>
      </c>
      <c r="AV299" s="93">
        <f t="shared" si="533"/>
        <v>0</v>
      </c>
      <c r="AW299" s="83" t="str">
        <f t="shared" si="534"/>
        <v/>
      </c>
      <c r="AX299" s="93">
        <f t="shared" si="535"/>
        <v>0</v>
      </c>
      <c r="AY299" s="93">
        <f t="shared" si="546"/>
        <v>0</v>
      </c>
      <c r="AZ299" s="93">
        <f t="shared" si="547"/>
        <v>0</v>
      </c>
      <c r="BA299" s="504"/>
      <c r="BB299" s="504"/>
      <c r="BC299" s="520"/>
      <c r="BD299" s="558"/>
      <c r="BE299" s="84" t="str">
        <f t="shared" si="536"/>
        <v/>
      </c>
      <c r="BF299" s="84" t="str">
        <f t="shared" si="537"/>
        <v/>
      </c>
      <c r="BG299" s="84" t="str">
        <f t="shared" si="538"/>
        <v/>
      </c>
      <c r="BH299" s="124" t="str">
        <f>IF(K299="","",COUNTIF($BG$14:BG299,BG299))</f>
        <v/>
      </c>
      <c r="BI299" s="1" t="str">
        <f t="shared" si="548"/>
        <v/>
      </c>
      <c r="BJ299" s="523"/>
      <c r="BK299" s="523"/>
      <c r="BL299" s="523"/>
      <c r="BM299" s="523"/>
      <c r="BN299" s="523"/>
      <c r="BO299" s="525"/>
      <c r="BP299" s="523"/>
      <c r="BQ299" s="523"/>
      <c r="BT299" s="525"/>
      <c r="BU299" s="523"/>
      <c r="BV299" s="523"/>
      <c r="BW299" s="523"/>
      <c r="BX299" s="523"/>
      <c r="BY299" s="523"/>
      <c r="BZ299" s="523"/>
      <c r="CA299" s="84" t="str">
        <f>IFERROR(IF(VLOOKUP(K299,種目数エラー用!D:E,2,FALSE)=(VLOOKUP(K300,種目数エラー用!D:E,2,FALSE)),1,""),"")</f>
        <v/>
      </c>
    </row>
    <row r="300" spans="1:79" s="1" customFormat="1" ht="18" customHeight="1" thickTop="1" thickBot="1">
      <c r="A300" s="538">
        <v>144</v>
      </c>
      <c r="B300" s="540" t="s">
        <v>1176</v>
      </c>
      <c r="C300" s="542"/>
      <c r="D300" s="544" t="str">
        <f>IF(C300&gt;0,VLOOKUP(C300,女子登録情報!$A$1:$H$2000,3,0),"")</f>
        <v/>
      </c>
      <c r="E300" s="544" t="str">
        <f>IF(C300&gt;0,VLOOKUP(C300,女子登録情報!$A$1:$H$2000,4,0),"")</f>
        <v/>
      </c>
      <c r="F300" s="469" t="str">
        <f>IF(C300&gt;0,VLOOKUP(C300,女子登録情報!$A$1:$H$1688,7,0),"")</f>
        <v/>
      </c>
      <c r="G300" s="335" t="str">
        <f>IF(C300&gt;0,VLOOKUP(C300,女子登録情報!$A$1:$H$2000,8,0),"")</f>
        <v/>
      </c>
      <c r="H300" s="526" t="e">
        <f>IF(G301&gt;0,VLOOKUP(G301,女子登録情報!$M$2:$N$49,2,0),"")</f>
        <v>#N/A</v>
      </c>
      <c r="I300" s="526" t="str">
        <f t="shared" ref="I300" si="591">IF(C300&gt;0,TEXT(C300,"100000000"),"000000000")</f>
        <v>000000000</v>
      </c>
      <c r="J300" s="324" t="s">
        <v>24</v>
      </c>
      <c r="K300" s="323"/>
      <c r="L300" s="284" t="str">
        <f>IF(K300&gt;0,VLOOKUP(K300,女子登録情報!$J$66:$K$86,2,0),"")</f>
        <v/>
      </c>
      <c r="M300" s="324" t="s">
        <v>27</v>
      </c>
      <c r="N300" s="275"/>
      <c r="O300" s="59" t="str">
        <f t="shared" si="540"/>
        <v/>
      </c>
      <c r="P300" s="316" t="str">
        <f t="shared" si="517"/>
        <v/>
      </c>
      <c r="Q300" s="209"/>
      <c r="R300" s="528"/>
      <c r="S300" s="529"/>
      <c r="T300" s="530"/>
      <c r="U300" s="531"/>
      <c r="V300" s="533"/>
      <c r="W300" s="339"/>
      <c r="X300" s="84">
        <f t="shared" si="518"/>
        <v>0</v>
      </c>
      <c r="Z300" s="97">
        <f t="shared" si="519"/>
        <v>0</v>
      </c>
      <c r="AA300" s="523" t="str">
        <f>IF(C300="","",C300)</f>
        <v/>
      </c>
      <c r="AB300" s="84" t="str">
        <f t="shared" si="520"/>
        <v/>
      </c>
      <c r="AC300" s="84" t="str">
        <f t="shared" si="521"/>
        <v/>
      </c>
      <c r="AD300" s="84" t="str">
        <f t="shared" si="522"/>
        <v/>
      </c>
      <c r="AE300" s="84" t="str">
        <f t="shared" si="523"/>
        <v/>
      </c>
      <c r="AF300" s="100">
        <f t="shared" si="541"/>
        <v>0</v>
      </c>
      <c r="AG300" s="100" t="str">
        <f>IF(D300="","",D300)</f>
        <v/>
      </c>
      <c r="AH300" s="84" t="str">
        <f t="shared" si="524"/>
        <v/>
      </c>
      <c r="AI300" s="84" t="str">
        <f t="shared" si="525"/>
        <v/>
      </c>
      <c r="AJ300" s="104" t="str">
        <f t="shared" si="526"/>
        <v/>
      </c>
      <c r="AK300" s="93">
        <f t="shared" si="543"/>
        <v>0</v>
      </c>
      <c r="AL300" s="93">
        <f>IFERROR(IF(C300="",0,IF(COUNTIF($C$14:C300,C300)&gt;1,1,0)),"")</f>
        <v>0</v>
      </c>
      <c r="AN300" s="93">
        <f t="shared" si="527"/>
        <v>0</v>
      </c>
      <c r="AO300" s="93" t="str">
        <f t="shared" si="544"/>
        <v>00000</v>
      </c>
      <c r="AP300" s="109" t="str">
        <f t="shared" si="545"/>
        <v>0秒0</v>
      </c>
      <c r="AQ300" s="110">
        <f t="shared" si="528"/>
        <v>0</v>
      </c>
      <c r="AR300" s="110" t="str">
        <f t="shared" si="529"/>
        <v>0</v>
      </c>
      <c r="AS300" s="110" t="str">
        <f t="shared" si="530"/>
        <v>0</v>
      </c>
      <c r="AT300" s="110" t="str">
        <f t="shared" si="531"/>
        <v>0m</v>
      </c>
      <c r="AU300" s="110" t="str">
        <f t="shared" si="532"/>
        <v>点</v>
      </c>
      <c r="AV300" s="93">
        <f t="shared" si="533"/>
        <v>0</v>
      </c>
      <c r="AW300" s="83" t="str">
        <f t="shared" si="534"/>
        <v/>
      </c>
      <c r="AX300" s="93">
        <f t="shared" si="535"/>
        <v>0</v>
      </c>
      <c r="AY300" s="93">
        <f t="shared" si="546"/>
        <v>0</v>
      </c>
      <c r="AZ300" s="93">
        <f t="shared" si="547"/>
        <v>0</v>
      </c>
      <c r="BA300" s="503">
        <f>IF(U300="",0,COUNTA($U$14:U301))</f>
        <v>0</v>
      </c>
      <c r="BB300" s="503">
        <f>IF(V300="",0,COUNTA($V$14:V301))</f>
        <v>0</v>
      </c>
      <c r="BC300" s="519" t="e">
        <f>IF(OR($L300="20200",$L301="20200",#REF!="20200"),COUNTIF($L$14:L301,"20200"),0)</f>
        <v>#REF!</v>
      </c>
      <c r="BD300" s="557" t="e">
        <f>IF($BC300=0,0,INDEX($N300:$N301,MATCH("20200",$L300:$L301,0),1))</f>
        <v>#REF!</v>
      </c>
      <c r="BE300" s="84" t="str">
        <f t="shared" si="536"/>
        <v/>
      </c>
      <c r="BF300" s="84" t="str">
        <f t="shared" si="537"/>
        <v/>
      </c>
      <c r="BG300" s="84" t="str">
        <f t="shared" si="538"/>
        <v/>
      </c>
      <c r="BH300" s="124" t="str">
        <f>IF(K300="","",COUNTIF($BG$14:BG300,BG300))</f>
        <v/>
      </c>
      <c r="BI300" s="1" t="str">
        <f t="shared" si="548"/>
        <v/>
      </c>
      <c r="BJ300" s="523" t="str">
        <f>IF(D300="","",COUNTIF($AG$14:AG300,AG300))</f>
        <v/>
      </c>
      <c r="BK300" s="523">
        <f t="shared" ref="BK300" si="592">IF(BJ300=1,BJ300,0)</f>
        <v>0</v>
      </c>
      <c r="BL300" s="523" t="str">
        <f>IF(D300="","",$BP300)</f>
        <v/>
      </c>
      <c r="BM300" s="523" t="str">
        <f>IF(E300="","",$BP300)</f>
        <v/>
      </c>
      <c r="BN300" s="523" t="str">
        <f>IF(G300="","",$BP300)</f>
        <v/>
      </c>
      <c r="BO300" s="524" t="str">
        <f>IFERROR(IF(H300="","",BP300),"")</f>
        <v/>
      </c>
      <c r="BP300" s="523">
        <v>144</v>
      </c>
      <c r="BQ300" s="523">
        <f>IF(C300&gt;0,"",IF(COUNTIF(BL300:BO301,BP300)=4,"",1))</f>
        <v>1</v>
      </c>
      <c r="BT300" s="524" t="str">
        <f>IF(AG300="","",IF(AND(COUNTA(K300:K301)=0,COUNTA(U300:V301)=0),1,""))</f>
        <v/>
      </c>
      <c r="BU300" s="523">
        <f>IF(AND($AG300="",COUNTA(U300)&gt;0),1,0)</f>
        <v>0</v>
      </c>
      <c r="BV300" s="523">
        <f>IF(AND($AG300="",COUNTA(V300)&gt;0),1,0)</f>
        <v>0</v>
      </c>
      <c r="BW300" s="523" t="str">
        <f>D300&amp;"-"&amp;U300</f>
        <v>-</v>
      </c>
      <c r="BX300" s="523" t="str">
        <f>IF(U300="","",COUNTIF($BW$14:BW300,BW300))</f>
        <v/>
      </c>
      <c r="BY300" s="523" t="str">
        <f>D300&amp;"-"&amp;V300</f>
        <v>-</v>
      </c>
      <c r="BZ300" s="523" t="str">
        <f>IF(V300="","",COUNTIF($BY$14:BY300,BY300))</f>
        <v/>
      </c>
      <c r="CA300" s="84" t="str">
        <f>IFERROR(IF(VLOOKUP(K300,種目数エラー用!D:E,2,FALSE)=(VLOOKUP(K301,種目数エラー用!D:E,2,FALSE)),1,""),"")</f>
        <v/>
      </c>
    </row>
    <row r="301" spans="1:79" s="1" customFormat="1" ht="18" customHeight="1" thickBot="1">
      <c r="A301" s="547"/>
      <c r="B301" s="548"/>
      <c r="C301" s="549"/>
      <c r="D301" s="550"/>
      <c r="E301" s="550"/>
      <c r="F301" s="470"/>
      <c r="G301" s="336" t="str">
        <f>IF(C300&gt;0,VLOOKUP(C300,女子登録情報!$A$1:$H$2000,5,0),"")</f>
        <v/>
      </c>
      <c r="H301" s="527"/>
      <c r="I301" s="546"/>
      <c r="J301" s="336" t="s">
        <v>28</v>
      </c>
      <c r="K301" s="337"/>
      <c r="L301" s="284" t="str">
        <f>IF(K301&gt;0,VLOOKUP(K301,女子登録情報!$J$66:$K$86,2,0),"")</f>
        <v/>
      </c>
      <c r="M301" s="336" t="s">
        <v>29</v>
      </c>
      <c r="N301" s="285"/>
      <c r="O301" s="59" t="str">
        <f t="shared" si="540"/>
        <v/>
      </c>
      <c r="P301" s="317" t="str">
        <f t="shared" si="517"/>
        <v/>
      </c>
      <c r="Q301" s="209"/>
      <c r="R301" s="535"/>
      <c r="S301" s="536"/>
      <c r="T301" s="537"/>
      <c r="U301" s="532"/>
      <c r="V301" s="534"/>
      <c r="W301" s="339"/>
      <c r="X301" s="84">
        <f t="shared" si="518"/>
        <v>0</v>
      </c>
      <c r="Z301" s="97">
        <f t="shared" si="519"/>
        <v>0</v>
      </c>
      <c r="AA301" s="523"/>
      <c r="AB301" s="84" t="str">
        <f t="shared" si="520"/>
        <v/>
      </c>
      <c r="AC301" s="84" t="str">
        <f t="shared" si="521"/>
        <v/>
      </c>
      <c r="AD301" s="84" t="str">
        <f t="shared" si="522"/>
        <v/>
      </c>
      <c r="AE301" s="84" t="str">
        <f t="shared" si="523"/>
        <v/>
      </c>
      <c r="AF301" s="100">
        <f t="shared" si="541"/>
        <v>0</v>
      </c>
      <c r="AG301" s="100" t="str">
        <f t="shared" ref="AG301" si="593">AG300</f>
        <v/>
      </c>
      <c r="AH301" s="84" t="str">
        <f t="shared" si="524"/>
        <v/>
      </c>
      <c r="AI301" s="84" t="str">
        <f t="shared" si="525"/>
        <v/>
      </c>
      <c r="AJ301" s="104" t="str">
        <f t="shared" si="526"/>
        <v/>
      </c>
      <c r="AK301" s="93">
        <f t="shared" si="543"/>
        <v>0</v>
      </c>
      <c r="AL301" s="93">
        <f>IFERROR(IF(C301="",0,IF(COUNTIF($C$14:C301,C301)&gt;1,1,0)),"")</f>
        <v>0</v>
      </c>
      <c r="AN301" s="93">
        <f t="shared" si="527"/>
        <v>0</v>
      </c>
      <c r="AO301" s="93" t="str">
        <f t="shared" si="544"/>
        <v>00000</v>
      </c>
      <c r="AP301" s="109" t="str">
        <f t="shared" si="545"/>
        <v>0秒0</v>
      </c>
      <c r="AQ301" s="110">
        <f t="shared" si="528"/>
        <v>0</v>
      </c>
      <c r="AR301" s="110" t="str">
        <f t="shared" si="529"/>
        <v>0</v>
      </c>
      <c r="AS301" s="110" t="str">
        <f t="shared" si="530"/>
        <v>0</v>
      </c>
      <c r="AT301" s="110" t="str">
        <f t="shared" si="531"/>
        <v>0m</v>
      </c>
      <c r="AU301" s="110" t="str">
        <f t="shared" si="532"/>
        <v>点</v>
      </c>
      <c r="AV301" s="93">
        <f t="shared" si="533"/>
        <v>0</v>
      </c>
      <c r="AW301" s="83" t="str">
        <f t="shared" si="534"/>
        <v/>
      </c>
      <c r="AX301" s="93">
        <f t="shared" si="535"/>
        <v>0</v>
      </c>
      <c r="AY301" s="93">
        <f t="shared" si="546"/>
        <v>0</v>
      </c>
      <c r="AZ301" s="93">
        <f t="shared" si="547"/>
        <v>0</v>
      </c>
      <c r="BA301" s="504"/>
      <c r="BB301" s="504"/>
      <c r="BC301" s="520"/>
      <c r="BD301" s="558"/>
      <c r="BE301" s="84" t="str">
        <f t="shared" si="536"/>
        <v/>
      </c>
      <c r="BF301" s="84" t="str">
        <f t="shared" si="537"/>
        <v/>
      </c>
      <c r="BG301" s="84" t="str">
        <f t="shared" si="538"/>
        <v/>
      </c>
      <c r="BH301" s="124" t="str">
        <f>IF(K301="","",COUNTIF($BG$14:BG301,BG301))</f>
        <v/>
      </c>
      <c r="BI301" s="1" t="str">
        <f t="shared" si="548"/>
        <v/>
      </c>
      <c r="BJ301" s="523"/>
      <c r="BK301" s="523"/>
      <c r="BL301" s="523"/>
      <c r="BM301" s="523"/>
      <c r="BN301" s="523"/>
      <c r="BO301" s="525"/>
      <c r="BP301" s="523"/>
      <c r="BQ301" s="523"/>
      <c r="BT301" s="525"/>
      <c r="BU301" s="523"/>
      <c r="BV301" s="523"/>
      <c r="BW301" s="523"/>
      <c r="BX301" s="523"/>
      <c r="BY301" s="523"/>
      <c r="BZ301" s="523"/>
      <c r="CA301" s="84" t="str">
        <f>IFERROR(IF(VLOOKUP(K301,種目数エラー用!D:E,2,FALSE)=(VLOOKUP(K302,種目数エラー用!D:E,2,FALSE)),1,""),"")</f>
        <v/>
      </c>
    </row>
    <row r="302" spans="1:79" s="1" customFormat="1" ht="18" customHeight="1" thickTop="1" thickBot="1">
      <c r="A302" s="538">
        <v>145</v>
      </c>
      <c r="B302" s="540" t="s">
        <v>1176</v>
      </c>
      <c r="C302" s="542"/>
      <c r="D302" s="544" t="str">
        <f>IF(C302&gt;0,VLOOKUP(C302,女子登録情報!$A$1:$H$2000,3,0),"")</f>
        <v/>
      </c>
      <c r="E302" s="544" t="str">
        <f>IF(C302&gt;0,VLOOKUP(C302,女子登録情報!$A$1:$H$2000,4,0),"")</f>
        <v/>
      </c>
      <c r="F302" s="469" t="str">
        <f>IF(C302&gt;0,VLOOKUP(C302,女子登録情報!$A$1:$H$1688,7,0),"")</f>
        <v/>
      </c>
      <c r="G302" s="335" t="str">
        <f>IF(C302&gt;0,VLOOKUP(C302,女子登録情報!$A$1:$H$2000,8,0),"")</f>
        <v/>
      </c>
      <c r="H302" s="526" t="e">
        <f>IF(G303&gt;0,VLOOKUP(G303,女子登録情報!$M$2:$N$49,2,0),"")</f>
        <v>#N/A</v>
      </c>
      <c r="I302" s="526" t="str">
        <f t="shared" ref="I302" si="594">IF(C302&gt;0,TEXT(C302,"100000000"),"000000000")</f>
        <v>000000000</v>
      </c>
      <c r="J302" s="324" t="s">
        <v>24</v>
      </c>
      <c r="K302" s="323"/>
      <c r="L302" s="284" t="str">
        <f>IF(K302&gt;0,VLOOKUP(K302,女子登録情報!$J$66:$K$86,2,0),"")</f>
        <v/>
      </c>
      <c r="M302" s="324" t="s">
        <v>27</v>
      </c>
      <c r="N302" s="275"/>
      <c r="O302" s="59" t="str">
        <f t="shared" si="540"/>
        <v/>
      </c>
      <c r="P302" s="316" t="str">
        <f t="shared" si="517"/>
        <v/>
      </c>
      <c r="Q302" s="209"/>
      <c r="R302" s="528"/>
      <c r="S302" s="529"/>
      <c r="T302" s="530"/>
      <c r="U302" s="531"/>
      <c r="V302" s="533"/>
      <c r="W302" s="339"/>
      <c r="X302" s="84">
        <f t="shared" si="518"/>
        <v>0</v>
      </c>
      <c r="Z302" s="97">
        <f t="shared" si="519"/>
        <v>0</v>
      </c>
      <c r="AA302" s="523" t="str">
        <f>IF(C302="","",C302)</f>
        <v/>
      </c>
      <c r="AB302" s="84" t="str">
        <f t="shared" si="520"/>
        <v/>
      </c>
      <c r="AC302" s="84" t="str">
        <f t="shared" si="521"/>
        <v/>
      </c>
      <c r="AD302" s="84" t="str">
        <f t="shared" si="522"/>
        <v/>
      </c>
      <c r="AE302" s="84" t="str">
        <f t="shared" si="523"/>
        <v/>
      </c>
      <c r="AF302" s="100">
        <f t="shared" si="541"/>
        <v>0</v>
      </c>
      <c r="AG302" s="100" t="str">
        <f>IF(D302="","",D302)</f>
        <v/>
      </c>
      <c r="AH302" s="84" t="str">
        <f t="shared" si="524"/>
        <v/>
      </c>
      <c r="AI302" s="84" t="str">
        <f t="shared" si="525"/>
        <v/>
      </c>
      <c r="AJ302" s="104" t="str">
        <f t="shared" si="526"/>
        <v/>
      </c>
      <c r="AK302" s="93">
        <f t="shared" si="543"/>
        <v>0</v>
      </c>
      <c r="AL302" s="93">
        <f>IFERROR(IF(C302="",0,IF(COUNTIF($C$14:C302,C302)&gt;1,1,0)),"")</f>
        <v>0</v>
      </c>
      <c r="AN302" s="93">
        <f t="shared" si="527"/>
        <v>0</v>
      </c>
      <c r="AO302" s="93" t="str">
        <f t="shared" si="544"/>
        <v>00000</v>
      </c>
      <c r="AP302" s="109" t="str">
        <f t="shared" si="545"/>
        <v>0秒0</v>
      </c>
      <c r="AQ302" s="110">
        <f t="shared" si="528"/>
        <v>0</v>
      </c>
      <c r="AR302" s="110" t="str">
        <f t="shared" si="529"/>
        <v>0</v>
      </c>
      <c r="AS302" s="110" t="str">
        <f t="shared" si="530"/>
        <v>0</v>
      </c>
      <c r="AT302" s="110" t="str">
        <f t="shared" si="531"/>
        <v>0m</v>
      </c>
      <c r="AU302" s="110" t="str">
        <f t="shared" si="532"/>
        <v>点</v>
      </c>
      <c r="AV302" s="93">
        <f t="shared" si="533"/>
        <v>0</v>
      </c>
      <c r="AW302" s="83" t="str">
        <f t="shared" si="534"/>
        <v/>
      </c>
      <c r="AX302" s="93">
        <f t="shared" si="535"/>
        <v>0</v>
      </c>
      <c r="AY302" s="93">
        <f t="shared" si="546"/>
        <v>0</v>
      </c>
      <c r="AZ302" s="93">
        <f t="shared" si="547"/>
        <v>0</v>
      </c>
      <c r="BA302" s="503">
        <f>IF(U302="",0,COUNTA($U$14:U303))</f>
        <v>0</v>
      </c>
      <c r="BB302" s="503">
        <f>IF(V302="",0,COUNTA($V$14:V303))</f>
        <v>0</v>
      </c>
      <c r="BC302" s="519" t="e">
        <f>IF(OR($L302="20200",$L303="20200",#REF!="20200"),COUNTIF($L$14:L303,"20200"),0)</f>
        <v>#REF!</v>
      </c>
      <c r="BD302" s="557" t="e">
        <f>IF($BC302=0,0,INDEX($N302:$N303,MATCH("20200",$L302:$L303,0),1))</f>
        <v>#REF!</v>
      </c>
      <c r="BE302" s="84" t="str">
        <f t="shared" si="536"/>
        <v/>
      </c>
      <c r="BF302" s="84" t="str">
        <f t="shared" si="537"/>
        <v/>
      </c>
      <c r="BG302" s="84" t="str">
        <f t="shared" si="538"/>
        <v/>
      </c>
      <c r="BH302" s="124" t="str">
        <f>IF(K302="","",COUNTIF($BG$14:BG302,BG302))</f>
        <v/>
      </c>
      <c r="BI302" s="1" t="str">
        <f t="shared" si="548"/>
        <v/>
      </c>
      <c r="BJ302" s="523" t="str">
        <f>IF(D302="","",COUNTIF($AG$14:AG302,AG302))</f>
        <v/>
      </c>
      <c r="BK302" s="523">
        <f t="shared" ref="BK302" si="595">IF(BJ302=1,BJ302,0)</f>
        <v>0</v>
      </c>
      <c r="BL302" s="523" t="str">
        <f>IF(D302="","",$BP302)</f>
        <v/>
      </c>
      <c r="BM302" s="523" t="str">
        <f>IF(E302="","",$BP302)</f>
        <v/>
      </c>
      <c r="BN302" s="523" t="str">
        <f>IF(G302="","",$BP302)</f>
        <v/>
      </c>
      <c r="BO302" s="524" t="str">
        <f>IFERROR(IF(H302="","",BP302),"")</f>
        <v/>
      </c>
      <c r="BP302" s="523">
        <v>145</v>
      </c>
      <c r="BQ302" s="523">
        <f>IF(C302&gt;0,"",IF(COUNTIF(BL302:BO303,BP302)=4,"",1))</f>
        <v>1</v>
      </c>
      <c r="BT302" s="524" t="str">
        <f>IF(AG302="","",IF(AND(COUNTA(K302:K303)=0,COUNTA(U302:V303)=0),1,""))</f>
        <v/>
      </c>
      <c r="BU302" s="523">
        <f>IF(AND($AG302="",COUNTA(U302)&gt;0),1,0)</f>
        <v>0</v>
      </c>
      <c r="BV302" s="523">
        <f>IF(AND($AG302="",COUNTA(V302)&gt;0),1,0)</f>
        <v>0</v>
      </c>
      <c r="BW302" s="523" t="str">
        <f>D302&amp;"-"&amp;U302</f>
        <v>-</v>
      </c>
      <c r="BX302" s="523" t="str">
        <f>IF(U302="","",COUNTIF($BW$14:BW302,BW302))</f>
        <v/>
      </c>
      <c r="BY302" s="523" t="str">
        <f>D302&amp;"-"&amp;V302</f>
        <v>-</v>
      </c>
      <c r="BZ302" s="523" t="str">
        <f>IF(V302="","",COUNTIF($BY$14:BY302,BY302))</f>
        <v/>
      </c>
      <c r="CA302" s="84" t="str">
        <f>IFERROR(IF(VLOOKUP(K302,種目数エラー用!D:E,2,FALSE)=(VLOOKUP(K303,種目数エラー用!D:E,2,FALSE)),1,""),"")</f>
        <v/>
      </c>
    </row>
    <row r="303" spans="1:79" s="1" customFormat="1" ht="18" customHeight="1" thickBot="1">
      <c r="A303" s="547"/>
      <c r="B303" s="548"/>
      <c r="C303" s="549"/>
      <c r="D303" s="550"/>
      <c r="E303" s="550"/>
      <c r="F303" s="470"/>
      <c r="G303" s="336" t="str">
        <f>IF(C302&gt;0,VLOOKUP(C302,女子登録情報!$A$1:$H$2000,5,0),"")</f>
        <v/>
      </c>
      <c r="H303" s="527"/>
      <c r="I303" s="546"/>
      <c r="J303" s="336" t="s">
        <v>28</v>
      </c>
      <c r="K303" s="337"/>
      <c r="L303" s="284" t="str">
        <f>IF(K303&gt;0,VLOOKUP(K303,女子登録情報!$J$66:$K$86,2,0),"")</f>
        <v/>
      </c>
      <c r="M303" s="336" t="s">
        <v>29</v>
      </c>
      <c r="N303" s="285"/>
      <c r="O303" s="59" t="str">
        <f t="shared" si="540"/>
        <v/>
      </c>
      <c r="P303" s="317" t="str">
        <f t="shared" si="517"/>
        <v/>
      </c>
      <c r="Q303" s="209"/>
      <c r="R303" s="535"/>
      <c r="S303" s="536"/>
      <c r="T303" s="537"/>
      <c r="U303" s="532"/>
      <c r="V303" s="534"/>
      <c r="W303" s="339"/>
      <c r="X303" s="84">
        <f t="shared" si="518"/>
        <v>0</v>
      </c>
      <c r="Z303" s="97">
        <f t="shared" si="519"/>
        <v>0</v>
      </c>
      <c r="AA303" s="523"/>
      <c r="AB303" s="84" t="str">
        <f t="shared" si="520"/>
        <v/>
      </c>
      <c r="AC303" s="84" t="str">
        <f t="shared" si="521"/>
        <v/>
      </c>
      <c r="AD303" s="84" t="str">
        <f t="shared" si="522"/>
        <v/>
      </c>
      <c r="AE303" s="84" t="str">
        <f t="shared" si="523"/>
        <v/>
      </c>
      <c r="AF303" s="100">
        <f t="shared" si="541"/>
        <v>0</v>
      </c>
      <c r="AG303" s="100" t="str">
        <f t="shared" ref="AG303" si="596">AG302</f>
        <v/>
      </c>
      <c r="AH303" s="84" t="str">
        <f t="shared" si="524"/>
        <v/>
      </c>
      <c r="AI303" s="84" t="str">
        <f t="shared" si="525"/>
        <v/>
      </c>
      <c r="AJ303" s="104" t="str">
        <f t="shared" si="526"/>
        <v/>
      </c>
      <c r="AK303" s="93">
        <f t="shared" si="543"/>
        <v>0</v>
      </c>
      <c r="AL303" s="93">
        <f>IFERROR(IF(C303="",0,IF(COUNTIF($C$14:C303,C303)&gt;1,1,0)),"")</f>
        <v>0</v>
      </c>
      <c r="AN303" s="93">
        <f t="shared" si="527"/>
        <v>0</v>
      </c>
      <c r="AO303" s="93" t="str">
        <f t="shared" si="544"/>
        <v>00000</v>
      </c>
      <c r="AP303" s="109" t="str">
        <f t="shared" si="545"/>
        <v>0秒0</v>
      </c>
      <c r="AQ303" s="110">
        <f t="shared" si="528"/>
        <v>0</v>
      </c>
      <c r="AR303" s="110" t="str">
        <f t="shared" si="529"/>
        <v>0</v>
      </c>
      <c r="AS303" s="110" t="str">
        <f t="shared" si="530"/>
        <v>0</v>
      </c>
      <c r="AT303" s="110" t="str">
        <f t="shared" si="531"/>
        <v>0m</v>
      </c>
      <c r="AU303" s="110" t="str">
        <f t="shared" si="532"/>
        <v>点</v>
      </c>
      <c r="AV303" s="93">
        <f t="shared" si="533"/>
        <v>0</v>
      </c>
      <c r="AW303" s="83" t="str">
        <f t="shared" si="534"/>
        <v/>
      </c>
      <c r="AX303" s="93">
        <f t="shared" si="535"/>
        <v>0</v>
      </c>
      <c r="AY303" s="93">
        <f t="shared" si="546"/>
        <v>0</v>
      </c>
      <c r="AZ303" s="93">
        <f t="shared" si="547"/>
        <v>0</v>
      </c>
      <c r="BA303" s="504"/>
      <c r="BB303" s="504"/>
      <c r="BC303" s="520"/>
      <c r="BD303" s="558"/>
      <c r="BE303" s="84" t="str">
        <f t="shared" si="536"/>
        <v/>
      </c>
      <c r="BF303" s="84" t="str">
        <f t="shared" si="537"/>
        <v/>
      </c>
      <c r="BG303" s="84" t="str">
        <f t="shared" si="538"/>
        <v/>
      </c>
      <c r="BH303" s="124" t="str">
        <f>IF(K303="","",COUNTIF($BG$14:BG303,BG303))</f>
        <v/>
      </c>
      <c r="BI303" s="1" t="str">
        <f t="shared" si="548"/>
        <v/>
      </c>
      <c r="BJ303" s="523"/>
      <c r="BK303" s="523"/>
      <c r="BL303" s="523"/>
      <c r="BM303" s="523"/>
      <c r="BN303" s="523"/>
      <c r="BO303" s="525"/>
      <c r="BP303" s="523"/>
      <c r="BQ303" s="523"/>
      <c r="BT303" s="525"/>
      <c r="BU303" s="523"/>
      <c r="BV303" s="523"/>
      <c r="BW303" s="523"/>
      <c r="BX303" s="523"/>
      <c r="BY303" s="523"/>
      <c r="BZ303" s="523"/>
      <c r="CA303" s="84" t="str">
        <f>IFERROR(IF(VLOOKUP(K303,種目数エラー用!D:E,2,FALSE)=(VLOOKUP(K304,種目数エラー用!D:E,2,FALSE)),1,""),"")</f>
        <v/>
      </c>
    </row>
    <row r="304" spans="1:79" s="1" customFormat="1" ht="18" customHeight="1" thickTop="1" thickBot="1">
      <c r="A304" s="538">
        <v>146</v>
      </c>
      <c r="B304" s="540" t="s">
        <v>1176</v>
      </c>
      <c r="C304" s="542"/>
      <c r="D304" s="544" t="str">
        <f>IF(C304&gt;0,VLOOKUP(C304,女子登録情報!$A$1:$H$2000,3,0),"")</f>
        <v/>
      </c>
      <c r="E304" s="544" t="str">
        <f>IF(C304&gt;0,VLOOKUP(C304,女子登録情報!$A$1:$H$2000,4,0),"")</f>
        <v/>
      </c>
      <c r="F304" s="469" t="str">
        <f>IF(C304&gt;0,VLOOKUP(C304,女子登録情報!$A$1:$H$1688,7,0),"")</f>
        <v/>
      </c>
      <c r="G304" s="335" t="str">
        <f>IF(C304&gt;0,VLOOKUP(C304,女子登録情報!$A$1:$H$2000,8,0),"")</f>
        <v/>
      </c>
      <c r="H304" s="526" t="e">
        <f>IF(G305&gt;0,VLOOKUP(G305,女子登録情報!$M$2:$N$49,2,0),"")</f>
        <v>#N/A</v>
      </c>
      <c r="I304" s="526" t="str">
        <f t="shared" ref="I304" si="597">IF(C304&gt;0,TEXT(C304,"100000000"),"000000000")</f>
        <v>000000000</v>
      </c>
      <c r="J304" s="324" t="s">
        <v>24</v>
      </c>
      <c r="K304" s="323"/>
      <c r="L304" s="284" t="str">
        <f>IF(K304&gt;0,VLOOKUP(K304,女子登録情報!$J$66:$K$86,2,0),"")</f>
        <v/>
      </c>
      <c r="M304" s="324" t="s">
        <v>27</v>
      </c>
      <c r="N304" s="275"/>
      <c r="O304" s="59" t="str">
        <f t="shared" si="540"/>
        <v/>
      </c>
      <c r="P304" s="316" t="str">
        <f t="shared" si="517"/>
        <v/>
      </c>
      <c r="Q304" s="209"/>
      <c r="R304" s="528"/>
      <c r="S304" s="529"/>
      <c r="T304" s="530"/>
      <c r="U304" s="531"/>
      <c r="V304" s="533"/>
      <c r="W304" s="339"/>
      <c r="X304" s="84">
        <f t="shared" si="518"/>
        <v>0</v>
      </c>
      <c r="Z304" s="97">
        <f t="shared" si="519"/>
        <v>0</v>
      </c>
      <c r="AA304" s="523" t="str">
        <f>IF(C304="","",C304)</f>
        <v/>
      </c>
      <c r="AB304" s="84" t="str">
        <f t="shared" si="520"/>
        <v/>
      </c>
      <c r="AC304" s="84" t="str">
        <f t="shared" si="521"/>
        <v/>
      </c>
      <c r="AD304" s="84" t="str">
        <f t="shared" si="522"/>
        <v/>
      </c>
      <c r="AE304" s="84" t="str">
        <f t="shared" si="523"/>
        <v/>
      </c>
      <c r="AF304" s="100">
        <f t="shared" si="541"/>
        <v>0</v>
      </c>
      <c r="AG304" s="100" t="str">
        <f>IF(D304="","",D304)</f>
        <v/>
      </c>
      <c r="AH304" s="84" t="str">
        <f t="shared" si="524"/>
        <v/>
      </c>
      <c r="AI304" s="84" t="str">
        <f t="shared" si="525"/>
        <v/>
      </c>
      <c r="AJ304" s="104" t="str">
        <f t="shared" si="526"/>
        <v/>
      </c>
      <c r="AK304" s="93">
        <f t="shared" si="543"/>
        <v>0</v>
      </c>
      <c r="AL304" s="93">
        <f>IFERROR(IF(C304="",0,IF(COUNTIF($C$14:C304,C304)&gt;1,1,0)),"")</f>
        <v>0</v>
      </c>
      <c r="AN304" s="93">
        <f t="shared" si="527"/>
        <v>0</v>
      </c>
      <c r="AO304" s="93" t="str">
        <f t="shared" si="544"/>
        <v>00000</v>
      </c>
      <c r="AP304" s="109" t="str">
        <f t="shared" si="545"/>
        <v>0秒0</v>
      </c>
      <c r="AQ304" s="110">
        <f t="shared" si="528"/>
        <v>0</v>
      </c>
      <c r="AR304" s="110" t="str">
        <f t="shared" si="529"/>
        <v>0</v>
      </c>
      <c r="AS304" s="110" t="str">
        <f t="shared" si="530"/>
        <v>0</v>
      </c>
      <c r="AT304" s="110" t="str">
        <f t="shared" si="531"/>
        <v>0m</v>
      </c>
      <c r="AU304" s="110" t="str">
        <f t="shared" si="532"/>
        <v>点</v>
      </c>
      <c r="AV304" s="93">
        <f t="shared" si="533"/>
        <v>0</v>
      </c>
      <c r="AW304" s="83" t="str">
        <f t="shared" si="534"/>
        <v/>
      </c>
      <c r="AX304" s="93">
        <f t="shared" si="535"/>
        <v>0</v>
      </c>
      <c r="AY304" s="93">
        <f t="shared" si="546"/>
        <v>0</v>
      </c>
      <c r="AZ304" s="93">
        <f t="shared" si="547"/>
        <v>0</v>
      </c>
      <c r="BA304" s="503">
        <f>IF(U304="",0,COUNTA($U$14:U305))</f>
        <v>0</v>
      </c>
      <c r="BB304" s="503">
        <f>IF(V304="",0,COUNTA($V$14:V305))</f>
        <v>0</v>
      </c>
      <c r="BC304" s="519" t="e">
        <f>IF(OR($L304="20200",$L305="20200",#REF!="20200"),COUNTIF($L$14:L305,"20200"),0)</f>
        <v>#REF!</v>
      </c>
      <c r="BD304" s="557" t="e">
        <f>IF($BC304=0,0,INDEX($N304:$N305,MATCH("20200",$L304:$L305,0),1))</f>
        <v>#REF!</v>
      </c>
      <c r="BE304" s="84" t="str">
        <f t="shared" si="536"/>
        <v/>
      </c>
      <c r="BF304" s="84" t="str">
        <f t="shared" si="537"/>
        <v/>
      </c>
      <c r="BG304" s="84" t="str">
        <f t="shared" si="538"/>
        <v/>
      </c>
      <c r="BH304" s="124" t="str">
        <f>IF(K304="","",COUNTIF($BG$14:BG304,BG304))</f>
        <v/>
      </c>
      <c r="BI304" s="1" t="str">
        <f t="shared" si="548"/>
        <v/>
      </c>
      <c r="BJ304" s="523" t="str">
        <f>IF(D304="","",COUNTIF($AG$14:AG304,AG304))</f>
        <v/>
      </c>
      <c r="BK304" s="523">
        <f t="shared" ref="BK304" si="598">IF(BJ304=1,BJ304,0)</f>
        <v>0</v>
      </c>
      <c r="BL304" s="523" t="str">
        <f>IF(D304="","",$BP304)</f>
        <v/>
      </c>
      <c r="BM304" s="523" t="str">
        <f>IF(E304="","",$BP304)</f>
        <v/>
      </c>
      <c r="BN304" s="523" t="str">
        <f>IF(G304="","",$BP304)</f>
        <v/>
      </c>
      <c r="BO304" s="524" t="str">
        <f>IFERROR(IF(H304="","",BP304),"")</f>
        <v/>
      </c>
      <c r="BP304" s="523">
        <v>146</v>
      </c>
      <c r="BQ304" s="523">
        <f>IF(C304&gt;0,"",IF(COUNTIF(BL304:BO305,BP304)=4,"",1))</f>
        <v>1</v>
      </c>
      <c r="BT304" s="524" t="str">
        <f>IF(AG304="","",IF(AND(COUNTA(K304:K305)=0,COUNTA(U304:V305)=0),1,""))</f>
        <v/>
      </c>
      <c r="BU304" s="523">
        <f>IF(AND($AG304="",COUNTA(U304)&gt;0),1,0)</f>
        <v>0</v>
      </c>
      <c r="BV304" s="523">
        <f>IF(AND($AG304="",COUNTA(V304)&gt;0),1,0)</f>
        <v>0</v>
      </c>
      <c r="BW304" s="523" t="str">
        <f>D304&amp;"-"&amp;U304</f>
        <v>-</v>
      </c>
      <c r="BX304" s="523" t="str">
        <f>IF(U304="","",COUNTIF($BW$14:BW304,BW304))</f>
        <v/>
      </c>
      <c r="BY304" s="523" t="str">
        <f>D304&amp;"-"&amp;V304</f>
        <v>-</v>
      </c>
      <c r="BZ304" s="523" t="str">
        <f>IF(V304="","",COUNTIF($BY$14:BY304,BY304))</f>
        <v/>
      </c>
      <c r="CA304" s="84" t="str">
        <f>IFERROR(IF(VLOOKUP(K304,種目数エラー用!D:E,2,FALSE)=(VLOOKUP(K305,種目数エラー用!D:E,2,FALSE)),1,""),"")</f>
        <v/>
      </c>
    </row>
    <row r="305" spans="1:79" s="1" customFormat="1" ht="18" customHeight="1" thickBot="1">
      <c r="A305" s="547"/>
      <c r="B305" s="548"/>
      <c r="C305" s="549"/>
      <c r="D305" s="550"/>
      <c r="E305" s="550"/>
      <c r="F305" s="470"/>
      <c r="G305" s="336" t="str">
        <f>IF(C304&gt;0,VLOOKUP(C304,女子登録情報!$A$1:$H$2000,5,0),"")</f>
        <v/>
      </c>
      <c r="H305" s="527"/>
      <c r="I305" s="546"/>
      <c r="J305" s="336" t="s">
        <v>28</v>
      </c>
      <c r="K305" s="337"/>
      <c r="L305" s="284" t="str">
        <f>IF(K305&gt;0,VLOOKUP(K305,女子登録情報!$J$66:$K$86,2,0),"")</f>
        <v/>
      </c>
      <c r="M305" s="336" t="s">
        <v>29</v>
      </c>
      <c r="N305" s="285"/>
      <c r="O305" s="59" t="str">
        <f t="shared" si="540"/>
        <v/>
      </c>
      <c r="P305" s="317" t="str">
        <f t="shared" si="517"/>
        <v/>
      </c>
      <c r="Q305" s="209"/>
      <c r="R305" s="535"/>
      <c r="S305" s="536"/>
      <c r="T305" s="537"/>
      <c r="U305" s="532"/>
      <c r="V305" s="534"/>
      <c r="W305" s="339"/>
      <c r="X305" s="84">
        <f t="shared" si="518"/>
        <v>0</v>
      </c>
      <c r="Z305" s="97">
        <f t="shared" si="519"/>
        <v>0</v>
      </c>
      <c r="AA305" s="523"/>
      <c r="AB305" s="84" t="str">
        <f t="shared" si="520"/>
        <v/>
      </c>
      <c r="AC305" s="84" t="str">
        <f t="shared" si="521"/>
        <v/>
      </c>
      <c r="AD305" s="84" t="str">
        <f t="shared" si="522"/>
        <v/>
      </c>
      <c r="AE305" s="84" t="str">
        <f t="shared" si="523"/>
        <v/>
      </c>
      <c r="AF305" s="100">
        <f t="shared" si="541"/>
        <v>0</v>
      </c>
      <c r="AG305" s="100" t="str">
        <f t="shared" ref="AG305" si="599">AG304</f>
        <v/>
      </c>
      <c r="AH305" s="84" t="str">
        <f t="shared" si="524"/>
        <v/>
      </c>
      <c r="AI305" s="84" t="str">
        <f t="shared" si="525"/>
        <v/>
      </c>
      <c r="AJ305" s="104" t="str">
        <f t="shared" si="526"/>
        <v/>
      </c>
      <c r="AK305" s="93">
        <f t="shared" si="543"/>
        <v>0</v>
      </c>
      <c r="AL305" s="93">
        <f>IFERROR(IF(C305="",0,IF(COUNTIF($C$14:C305,C305)&gt;1,1,0)),"")</f>
        <v>0</v>
      </c>
      <c r="AN305" s="93">
        <f t="shared" si="527"/>
        <v>0</v>
      </c>
      <c r="AO305" s="93" t="str">
        <f t="shared" si="544"/>
        <v>00000</v>
      </c>
      <c r="AP305" s="109" t="str">
        <f t="shared" si="545"/>
        <v>0秒0</v>
      </c>
      <c r="AQ305" s="110">
        <f t="shared" si="528"/>
        <v>0</v>
      </c>
      <c r="AR305" s="110" t="str">
        <f t="shared" si="529"/>
        <v>0</v>
      </c>
      <c r="AS305" s="110" t="str">
        <f t="shared" si="530"/>
        <v>0</v>
      </c>
      <c r="AT305" s="110" t="str">
        <f t="shared" si="531"/>
        <v>0m</v>
      </c>
      <c r="AU305" s="110" t="str">
        <f t="shared" si="532"/>
        <v>点</v>
      </c>
      <c r="AV305" s="93">
        <f t="shared" si="533"/>
        <v>0</v>
      </c>
      <c r="AW305" s="83" t="str">
        <f t="shared" si="534"/>
        <v/>
      </c>
      <c r="AX305" s="93">
        <f t="shared" si="535"/>
        <v>0</v>
      </c>
      <c r="AY305" s="93">
        <f t="shared" si="546"/>
        <v>0</v>
      </c>
      <c r="AZ305" s="93">
        <f t="shared" si="547"/>
        <v>0</v>
      </c>
      <c r="BA305" s="504"/>
      <c r="BB305" s="504"/>
      <c r="BC305" s="520"/>
      <c r="BD305" s="558"/>
      <c r="BE305" s="84" t="str">
        <f t="shared" si="536"/>
        <v/>
      </c>
      <c r="BF305" s="84" t="str">
        <f t="shared" si="537"/>
        <v/>
      </c>
      <c r="BG305" s="84" t="str">
        <f t="shared" si="538"/>
        <v/>
      </c>
      <c r="BH305" s="124" t="str">
        <f>IF(K305="","",COUNTIF($BG$14:BG305,BG305))</f>
        <v/>
      </c>
      <c r="BI305" s="1" t="str">
        <f t="shared" si="548"/>
        <v/>
      </c>
      <c r="BJ305" s="523"/>
      <c r="BK305" s="523"/>
      <c r="BL305" s="523"/>
      <c r="BM305" s="523"/>
      <c r="BN305" s="523"/>
      <c r="BO305" s="525"/>
      <c r="BP305" s="523"/>
      <c r="BQ305" s="523"/>
      <c r="BT305" s="525"/>
      <c r="BU305" s="523"/>
      <c r="BV305" s="523"/>
      <c r="BW305" s="523"/>
      <c r="BX305" s="523"/>
      <c r="BY305" s="523"/>
      <c r="BZ305" s="523"/>
      <c r="CA305" s="84" t="str">
        <f>IFERROR(IF(VLOOKUP(K305,種目数エラー用!D:E,2,FALSE)=(VLOOKUP(K306,種目数エラー用!D:E,2,FALSE)),1,""),"")</f>
        <v/>
      </c>
    </row>
    <row r="306" spans="1:79" s="1" customFormat="1" ht="18" customHeight="1" thickTop="1" thickBot="1">
      <c r="A306" s="538">
        <v>147</v>
      </c>
      <c r="B306" s="540" t="s">
        <v>1176</v>
      </c>
      <c r="C306" s="542"/>
      <c r="D306" s="544" t="str">
        <f>IF(C306&gt;0,VLOOKUP(C306,女子登録情報!$A$1:$H$2000,3,0),"")</f>
        <v/>
      </c>
      <c r="E306" s="544" t="str">
        <f>IF(C306&gt;0,VLOOKUP(C306,女子登録情報!$A$1:$H$2000,4,0),"")</f>
        <v/>
      </c>
      <c r="F306" s="469" t="str">
        <f>IF(C306&gt;0,VLOOKUP(C306,女子登録情報!$A$1:$H$1688,7,0),"")</f>
        <v/>
      </c>
      <c r="G306" s="335" t="str">
        <f>IF(C306&gt;0,VLOOKUP(C306,女子登録情報!$A$1:$H$2000,8,0),"")</f>
        <v/>
      </c>
      <c r="H306" s="526" t="e">
        <f>IF(G307&gt;0,VLOOKUP(G307,女子登録情報!$M$2:$N$49,2,0),"")</f>
        <v>#N/A</v>
      </c>
      <c r="I306" s="526" t="str">
        <f t="shared" ref="I306" si="600">IF(C306&gt;0,TEXT(C306,"100000000"),"000000000")</f>
        <v>000000000</v>
      </c>
      <c r="J306" s="324" t="s">
        <v>24</v>
      </c>
      <c r="K306" s="323"/>
      <c r="L306" s="284" t="str">
        <f>IF(K306&gt;0,VLOOKUP(K306,女子登録情報!$J$66:$K$86,2,0),"")</f>
        <v/>
      </c>
      <c r="M306" s="324" t="s">
        <v>27</v>
      </c>
      <c r="N306" s="275"/>
      <c r="O306" s="59" t="str">
        <f t="shared" si="540"/>
        <v/>
      </c>
      <c r="P306" s="316" t="str">
        <f t="shared" si="517"/>
        <v/>
      </c>
      <c r="Q306" s="209"/>
      <c r="R306" s="528"/>
      <c r="S306" s="529"/>
      <c r="T306" s="530"/>
      <c r="U306" s="531"/>
      <c r="V306" s="533"/>
      <c r="W306" s="339"/>
      <c r="X306" s="84">
        <f t="shared" si="518"/>
        <v>0</v>
      </c>
      <c r="Z306" s="97">
        <f t="shared" si="519"/>
        <v>0</v>
      </c>
      <c r="AA306" s="523" t="str">
        <f>IF(C306="","",C306)</f>
        <v/>
      </c>
      <c r="AB306" s="84" t="str">
        <f t="shared" si="520"/>
        <v/>
      </c>
      <c r="AC306" s="84" t="str">
        <f t="shared" si="521"/>
        <v/>
      </c>
      <c r="AD306" s="84" t="str">
        <f t="shared" si="522"/>
        <v/>
      </c>
      <c r="AE306" s="84" t="str">
        <f t="shared" si="523"/>
        <v/>
      </c>
      <c r="AF306" s="100">
        <f t="shared" si="541"/>
        <v>0</v>
      </c>
      <c r="AG306" s="100" t="str">
        <f>IF(D306="","",D306)</f>
        <v/>
      </c>
      <c r="AH306" s="84" t="str">
        <f t="shared" si="524"/>
        <v/>
      </c>
      <c r="AI306" s="84" t="str">
        <f t="shared" si="525"/>
        <v/>
      </c>
      <c r="AJ306" s="104" t="str">
        <f t="shared" si="526"/>
        <v/>
      </c>
      <c r="AK306" s="93">
        <f t="shared" si="543"/>
        <v>0</v>
      </c>
      <c r="AL306" s="93">
        <f>IFERROR(IF(C306="",0,IF(COUNTIF($C$14:C306,C306)&gt;1,1,0)),"")</f>
        <v>0</v>
      </c>
      <c r="AN306" s="93">
        <f t="shared" si="527"/>
        <v>0</v>
      </c>
      <c r="AO306" s="93" t="str">
        <f t="shared" si="544"/>
        <v>00000</v>
      </c>
      <c r="AP306" s="109" t="str">
        <f t="shared" si="545"/>
        <v>0秒0</v>
      </c>
      <c r="AQ306" s="110">
        <f t="shared" si="528"/>
        <v>0</v>
      </c>
      <c r="AR306" s="110" t="str">
        <f t="shared" si="529"/>
        <v>0</v>
      </c>
      <c r="AS306" s="110" t="str">
        <f t="shared" si="530"/>
        <v>0</v>
      </c>
      <c r="AT306" s="110" t="str">
        <f t="shared" si="531"/>
        <v>0m</v>
      </c>
      <c r="AU306" s="110" t="str">
        <f t="shared" si="532"/>
        <v>点</v>
      </c>
      <c r="AV306" s="93">
        <f t="shared" si="533"/>
        <v>0</v>
      </c>
      <c r="AW306" s="83" t="str">
        <f t="shared" si="534"/>
        <v/>
      </c>
      <c r="AX306" s="93">
        <f t="shared" si="535"/>
        <v>0</v>
      </c>
      <c r="AY306" s="93">
        <f t="shared" si="546"/>
        <v>0</v>
      </c>
      <c r="AZ306" s="93">
        <f t="shared" si="547"/>
        <v>0</v>
      </c>
      <c r="BA306" s="503">
        <f>IF(U306="",0,COUNTA($U$14:U307))</f>
        <v>0</v>
      </c>
      <c r="BB306" s="503">
        <f>IF(V306="",0,COUNTA($V$14:V307))</f>
        <v>0</v>
      </c>
      <c r="BC306" s="519" t="e">
        <f>IF(OR($L306="20200",$L307="20200",#REF!="20200"),COUNTIF($L$14:L307,"20200"),0)</f>
        <v>#REF!</v>
      </c>
      <c r="BD306" s="557" t="e">
        <f>IF($BC306=0,0,INDEX($N306:$N307,MATCH("20200",$L306:$L307,0),1))</f>
        <v>#REF!</v>
      </c>
      <c r="BE306" s="84" t="str">
        <f t="shared" si="536"/>
        <v/>
      </c>
      <c r="BF306" s="84" t="str">
        <f t="shared" si="537"/>
        <v/>
      </c>
      <c r="BG306" s="84" t="str">
        <f t="shared" si="538"/>
        <v/>
      </c>
      <c r="BH306" s="124" t="str">
        <f>IF(K306="","",COUNTIF($BG$14:BG306,BG306))</f>
        <v/>
      </c>
      <c r="BI306" s="1" t="str">
        <f t="shared" si="548"/>
        <v/>
      </c>
      <c r="BJ306" s="523" t="str">
        <f>IF(D306="","",COUNTIF($AG$14:AG306,AG306))</f>
        <v/>
      </c>
      <c r="BK306" s="523">
        <f t="shared" ref="BK306" si="601">IF(BJ306=1,BJ306,0)</f>
        <v>0</v>
      </c>
      <c r="BL306" s="523" t="str">
        <f>IF(D306="","",$BP306)</f>
        <v/>
      </c>
      <c r="BM306" s="523" t="str">
        <f>IF(E306="","",$BP306)</f>
        <v/>
      </c>
      <c r="BN306" s="523" t="str">
        <f>IF(G306="","",$BP306)</f>
        <v/>
      </c>
      <c r="BO306" s="524" t="str">
        <f>IFERROR(IF(H306="","",BP306),"")</f>
        <v/>
      </c>
      <c r="BP306" s="523">
        <v>147</v>
      </c>
      <c r="BQ306" s="523">
        <f>IF(C306&gt;0,"",IF(COUNTIF(BL306:BO307,BP306)=4,"",1))</f>
        <v>1</v>
      </c>
      <c r="BT306" s="524" t="str">
        <f>IF(AG306="","",IF(AND(COUNTA(K306:K307)=0,COUNTA(U306:V307)=0),1,""))</f>
        <v/>
      </c>
      <c r="BU306" s="523">
        <f>IF(AND($AG306="",COUNTA(U306)&gt;0),1,0)</f>
        <v>0</v>
      </c>
      <c r="BV306" s="523">
        <f>IF(AND($AG306="",COUNTA(V306)&gt;0),1,0)</f>
        <v>0</v>
      </c>
      <c r="BW306" s="523" t="str">
        <f>D306&amp;"-"&amp;U306</f>
        <v>-</v>
      </c>
      <c r="BX306" s="523" t="str">
        <f>IF(U306="","",COUNTIF($BW$14:BW306,BW306))</f>
        <v/>
      </c>
      <c r="BY306" s="523" t="str">
        <f>D306&amp;"-"&amp;V306</f>
        <v>-</v>
      </c>
      <c r="BZ306" s="523" t="str">
        <f>IF(V306="","",COUNTIF($BY$14:BY306,BY306))</f>
        <v/>
      </c>
      <c r="CA306" s="84" t="str">
        <f>IFERROR(IF(VLOOKUP(K306,種目数エラー用!D:E,2,FALSE)=(VLOOKUP(K307,種目数エラー用!D:E,2,FALSE)),1,""),"")</f>
        <v/>
      </c>
    </row>
    <row r="307" spans="1:79" s="1" customFormat="1" ht="18" customHeight="1" thickBot="1">
      <c r="A307" s="547"/>
      <c r="B307" s="548"/>
      <c r="C307" s="549"/>
      <c r="D307" s="550"/>
      <c r="E307" s="550"/>
      <c r="F307" s="470"/>
      <c r="G307" s="336" t="str">
        <f>IF(C306&gt;0,VLOOKUP(C306,女子登録情報!$A$1:$H$2000,5,0),"")</f>
        <v/>
      </c>
      <c r="H307" s="527"/>
      <c r="I307" s="546"/>
      <c r="J307" s="336" t="s">
        <v>28</v>
      </c>
      <c r="K307" s="337"/>
      <c r="L307" s="284" t="str">
        <f>IF(K307&gt;0,VLOOKUP(K307,女子登録情報!$J$66:$K$86,2,0),"")</f>
        <v/>
      </c>
      <c r="M307" s="336" t="s">
        <v>29</v>
      </c>
      <c r="N307" s="285"/>
      <c r="O307" s="59" t="str">
        <f t="shared" si="540"/>
        <v/>
      </c>
      <c r="P307" s="317" t="str">
        <f t="shared" si="517"/>
        <v/>
      </c>
      <c r="Q307" s="209"/>
      <c r="R307" s="535"/>
      <c r="S307" s="536"/>
      <c r="T307" s="537"/>
      <c r="U307" s="532"/>
      <c r="V307" s="534"/>
      <c r="W307" s="339"/>
      <c r="X307" s="84">
        <f t="shared" si="518"/>
        <v>0</v>
      </c>
      <c r="Z307" s="97">
        <f t="shared" si="519"/>
        <v>0</v>
      </c>
      <c r="AA307" s="523"/>
      <c r="AB307" s="84" t="str">
        <f t="shared" si="520"/>
        <v/>
      </c>
      <c r="AC307" s="84" t="str">
        <f t="shared" si="521"/>
        <v/>
      </c>
      <c r="AD307" s="84" t="str">
        <f t="shared" si="522"/>
        <v/>
      </c>
      <c r="AE307" s="84" t="str">
        <f t="shared" si="523"/>
        <v/>
      </c>
      <c r="AF307" s="100">
        <f t="shared" si="541"/>
        <v>0</v>
      </c>
      <c r="AG307" s="100" t="str">
        <f t="shared" ref="AG307" si="602">AG306</f>
        <v/>
      </c>
      <c r="AH307" s="84" t="str">
        <f t="shared" si="524"/>
        <v/>
      </c>
      <c r="AI307" s="84" t="str">
        <f t="shared" si="525"/>
        <v/>
      </c>
      <c r="AJ307" s="104" t="str">
        <f t="shared" si="526"/>
        <v/>
      </c>
      <c r="AK307" s="93">
        <f t="shared" si="543"/>
        <v>0</v>
      </c>
      <c r="AL307" s="93">
        <f>IFERROR(IF(C307="",0,IF(COUNTIF($C$14:C307,C307)&gt;1,1,0)),"")</f>
        <v>0</v>
      </c>
      <c r="AN307" s="93">
        <f t="shared" si="527"/>
        <v>0</v>
      </c>
      <c r="AO307" s="93" t="str">
        <f t="shared" si="544"/>
        <v>00000</v>
      </c>
      <c r="AP307" s="109" t="str">
        <f t="shared" si="545"/>
        <v>0秒0</v>
      </c>
      <c r="AQ307" s="110">
        <f t="shared" si="528"/>
        <v>0</v>
      </c>
      <c r="AR307" s="110" t="str">
        <f t="shared" si="529"/>
        <v>0</v>
      </c>
      <c r="AS307" s="110" t="str">
        <f t="shared" si="530"/>
        <v>0</v>
      </c>
      <c r="AT307" s="110" t="str">
        <f t="shared" si="531"/>
        <v>0m</v>
      </c>
      <c r="AU307" s="110" t="str">
        <f t="shared" si="532"/>
        <v>点</v>
      </c>
      <c r="AV307" s="93">
        <f t="shared" si="533"/>
        <v>0</v>
      </c>
      <c r="AW307" s="83" t="str">
        <f t="shared" si="534"/>
        <v/>
      </c>
      <c r="AX307" s="93">
        <f t="shared" si="535"/>
        <v>0</v>
      </c>
      <c r="AY307" s="93">
        <f t="shared" si="546"/>
        <v>0</v>
      </c>
      <c r="AZ307" s="93">
        <f t="shared" si="547"/>
        <v>0</v>
      </c>
      <c r="BA307" s="504"/>
      <c r="BB307" s="504"/>
      <c r="BC307" s="520"/>
      <c r="BD307" s="558"/>
      <c r="BE307" s="84" t="str">
        <f t="shared" si="536"/>
        <v/>
      </c>
      <c r="BF307" s="84" t="str">
        <f t="shared" si="537"/>
        <v/>
      </c>
      <c r="BG307" s="84" t="str">
        <f t="shared" si="538"/>
        <v/>
      </c>
      <c r="BH307" s="124" t="str">
        <f>IF(K307="","",COUNTIF($BG$14:BG307,BG307))</f>
        <v/>
      </c>
      <c r="BI307" s="1" t="str">
        <f t="shared" si="548"/>
        <v/>
      </c>
      <c r="BJ307" s="523"/>
      <c r="BK307" s="523"/>
      <c r="BL307" s="523"/>
      <c r="BM307" s="523"/>
      <c r="BN307" s="523"/>
      <c r="BO307" s="525"/>
      <c r="BP307" s="523"/>
      <c r="BQ307" s="523"/>
      <c r="BT307" s="525"/>
      <c r="BU307" s="523"/>
      <c r="BV307" s="523"/>
      <c r="BW307" s="523"/>
      <c r="BX307" s="523"/>
      <c r="BY307" s="523"/>
      <c r="BZ307" s="523"/>
      <c r="CA307" s="84" t="str">
        <f>IFERROR(IF(VLOOKUP(K307,種目数エラー用!D:E,2,FALSE)=(VLOOKUP(K308,種目数エラー用!D:E,2,FALSE)),1,""),"")</f>
        <v/>
      </c>
    </row>
    <row r="308" spans="1:79" s="1" customFormat="1" ht="18" customHeight="1" thickTop="1" thickBot="1">
      <c r="A308" s="538">
        <v>148</v>
      </c>
      <c r="B308" s="540" t="s">
        <v>1176</v>
      </c>
      <c r="C308" s="542"/>
      <c r="D308" s="544" t="str">
        <f>IF(C308&gt;0,VLOOKUP(C308,女子登録情報!$A$1:$H$2000,3,0),"")</f>
        <v/>
      </c>
      <c r="E308" s="544" t="str">
        <f>IF(C308&gt;0,VLOOKUP(C308,女子登録情報!$A$1:$H$2000,4,0),"")</f>
        <v/>
      </c>
      <c r="F308" s="469" t="str">
        <f>IF(C308&gt;0,VLOOKUP(C308,女子登録情報!$A$1:$H$1688,7,0),"")</f>
        <v/>
      </c>
      <c r="G308" s="335" t="str">
        <f>IF(C308&gt;0,VLOOKUP(C308,女子登録情報!$A$1:$H$2000,8,0),"")</f>
        <v/>
      </c>
      <c r="H308" s="526" t="e">
        <f>IF(G309&gt;0,VLOOKUP(G309,女子登録情報!$M$2:$N$49,2,0),"")</f>
        <v>#N/A</v>
      </c>
      <c r="I308" s="526" t="str">
        <f t="shared" ref="I308" si="603">IF(C308&gt;0,TEXT(C308,"100000000"),"000000000")</f>
        <v>000000000</v>
      </c>
      <c r="J308" s="324" t="s">
        <v>24</v>
      </c>
      <c r="K308" s="323"/>
      <c r="L308" s="284" t="str">
        <f>IF(K308&gt;0,VLOOKUP(K308,女子登録情報!$J$66:$K$86,2,0),"")</f>
        <v/>
      </c>
      <c r="M308" s="324" t="s">
        <v>27</v>
      </c>
      <c r="N308" s="275"/>
      <c r="O308" s="59" t="str">
        <f t="shared" si="540"/>
        <v/>
      </c>
      <c r="P308" s="316" t="str">
        <f t="shared" si="517"/>
        <v/>
      </c>
      <c r="Q308" s="209"/>
      <c r="R308" s="528"/>
      <c r="S308" s="529"/>
      <c r="T308" s="530"/>
      <c r="U308" s="531"/>
      <c r="V308" s="533"/>
      <c r="W308" s="339"/>
      <c r="X308" s="84">
        <f t="shared" si="518"/>
        <v>0</v>
      </c>
      <c r="Z308" s="97">
        <f t="shared" si="519"/>
        <v>0</v>
      </c>
      <c r="AA308" s="523" t="str">
        <f>IF(C308="","",C308)</f>
        <v/>
      </c>
      <c r="AB308" s="84" t="str">
        <f t="shared" si="520"/>
        <v/>
      </c>
      <c r="AC308" s="84" t="str">
        <f t="shared" si="521"/>
        <v/>
      </c>
      <c r="AD308" s="84" t="str">
        <f t="shared" si="522"/>
        <v/>
      </c>
      <c r="AE308" s="84" t="str">
        <f t="shared" si="523"/>
        <v/>
      </c>
      <c r="AF308" s="100">
        <f t="shared" si="541"/>
        <v>0</v>
      </c>
      <c r="AG308" s="100" t="str">
        <f>IF(D308="","",D308)</f>
        <v/>
      </c>
      <c r="AH308" s="84" t="str">
        <f t="shared" si="524"/>
        <v/>
      </c>
      <c r="AI308" s="84" t="str">
        <f t="shared" si="525"/>
        <v/>
      </c>
      <c r="AJ308" s="104" t="str">
        <f t="shared" si="526"/>
        <v/>
      </c>
      <c r="AK308" s="93">
        <f t="shared" si="543"/>
        <v>0</v>
      </c>
      <c r="AL308" s="93">
        <f>IFERROR(IF(C308="",0,IF(COUNTIF($C$14:C308,C308)&gt;1,1,0)),"")</f>
        <v>0</v>
      </c>
      <c r="AN308" s="93">
        <f t="shared" si="527"/>
        <v>0</v>
      </c>
      <c r="AO308" s="93" t="str">
        <f t="shared" si="544"/>
        <v>00000</v>
      </c>
      <c r="AP308" s="109" t="str">
        <f t="shared" si="545"/>
        <v>0秒0</v>
      </c>
      <c r="AQ308" s="110">
        <f t="shared" si="528"/>
        <v>0</v>
      </c>
      <c r="AR308" s="110" t="str">
        <f t="shared" si="529"/>
        <v>0</v>
      </c>
      <c r="AS308" s="110" t="str">
        <f t="shared" si="530"/>
        <v>0</v>
      </c>
      <c r="AT308" s="110" t="str">
        <f t="shared" si="531"/>
        <v>0m</v>
      </c>
      <c r="AU308" s="110" t="str">
        <f t="shared" si="532"/>
        <v>点</v>
      </c>
      <c r="AV308" s="93">
        <f t="shared" si="533"/>
        <v>0</v>
      </c>
      <c r="AW308" s="83" t="str">
        <f t="shared" si="534"/>
        <v/>
      </c>
      <c r="AX308" s="93">
        <f t="shared" si="535"/>
        <v>0</v>
      </c>
      <c r="AY308" s="93">
        <f t="shared" si="546"/>
        <v>0</v>
      </c>
      <c r="AZ308" s="93">
        <f t="shared" si="547"/>
        <v>0</v>
      </c>
      <c r="BA308" s="503">
        <f>IF(U308="",0,COUNTA($U$14:U309))</f>
        <v>0</v>
      </c>
      <c r="BB308" s="503">
        <f>IF(V308="",0,COUNTA($V$14:V309))</f>
        <v>0</v>
      </c>
      <c r="BC308" s="519" t="e">
        <f>IF(OR($L308="20200",$L309="20200",#REF!="20200"),COUNTIF($L$14:L309,"20200"),0)</f>
        <v>#REF!</v>
      </c>
      <c r="BD308" s="557" t="e">
        <f>IF($BC308=0,0,INDEX($N308:$N309,MATCH("20200",$L308:$L309,0),1))</f>
        <v>#REF!</v>
      </c>
      <c r="BE308" s="84" t="str">
        <f t="shared" si="536"/>
        <v/>
      </c>
      <c r="BF308" s="84" t="str">
        <f t="shared" si="537"/>
        <v/>
      </c>
      <c r="BG308" s="84" t="str">
        <f t="shared" si="538"/>
        <v/>
      </c>
      <c r="BH308" s="124" t="str">
        <f>IF(K308="","",COUNTIF($BG$14:BG308,BG308))</f>
        <v/>
      </c>
      <c r="BI308" s="1" t="str">
        <f t="shared" si="548"/>
        <v/>
      </c>
      <c r="BJ308" s="523" t="str">
        <f>IF(D308="","",COUNTIF($AG$14:AG308,AG308))</f>
        <v/>
      </c>
      <c r="BK308" s="523">
        <f t="shared" ref="BK308" si="604">IF(BJ308=1,BJ308,0)</f>
        <v>0</v>
      </c>
      <c r="BL308" s="523" t="str">
        <f>IF(D308="","",$BP308)</f>
        <v/>
      </c>
      <c r="BM308" s="523" t="str">
        <f>IF(E308="","",$BP308)</f>
        <v/>
      </c>
      <c r="BN308" s="523" t="str">
        <f>IF(G308="","",$BP308)</f>
        <v/>
      </c>
      <c r="BO308" s="524" t="str">
        <f>IFERROR(IF(H308="","",BP308),"")</f>
        <v/>
      </c>
      <c r="BP308" s="523">
        <v>148</v>
      </c>
      <c r="BQ308" s="523">
        <f>IF(C308&gt;0,"",IF(COUNTIF(BL308:BO309,BP308)=4,"",1))</f>
        <v>1</v>
      </c>
      <c r="BT308" s="524" t="str">
        <f>IF(AG308="","",IF(AND(COUNTA(K308:K309)=0,COUNTA(U308:V309)=0),1,""))</f>
        <v/>
      </c>
      <c r="BU308" s="523">
        <f>IF(AND($AG308="",COUNTA(U308)&gt;0),1,0)</f>
        <v>0</v>
      </c>
      <c r="BV308" s="523">
        <f>IF(AND($AG308="",COUNTA(V308)&gt;0),1,0)</f>
        <v>0</v>
      </c>
      <c r="BW308" s="523" t="str">
        <f>D308&amp;"-"&amp;U308</f>
        <v>-</v>
      </c>
      <c r="BX308" s="523" t="str">
        <f>IF(U308="","",COUNTIF($BW$14:BW308,BW308))</f>
        <v/>
      </c>
      <c r="BY308" s="523" t="str">
        <f>D308&amp;"-"&amp;V308</f>
        <v>-</v>
      </c>
      <c r="BZ308" s="523" t="str">
        <f>IF(V308="","",COUNTIF($BY$14:BY308,BY308))</f>
        <v/>
      </c>
      <c r="CA308" s="84" t="str">
        <f>IFERROR(IF(VLOOKUP(K308,種目数エラー用!D:E,2,FALSE)=(VLOOKUP(K309,種目数エラー用!D:E,2,FALSE)),1,""),"")</f>
        <v/>
      </c>
    </row>
    <row r="309" spans="1:79" s="1" customFormat="1" ht="18" customHeight="1" thickBot="1">
      <c r="A309" s="547"/>
      <c r="B309" s="548"/>
      <c r="C309" s="549"/>
      <c r="D309" s="550"/>
      <c r="E309" s="550"/>
      <c r="F309" s="470"/>
      <c r="G309" s="336" t="str">
        <f>IF(C308&gt;0,VLOOKUP(C308,女子登録情報!$A$1:$H$2000,5,0),"")</f>
        <v/>
      </c>
      <c r="H309" s="527"/>
      <c r="I309" s="546"/>
      <c r="J309" s="336" t="s">
        <v>28</v>
      </c>
      <c r="K309" s="337"/>
      <c r="L309" s="284" t="str">
        <f>IF(K309&gt;0,VLOOKUP(K309,女子登録情報!$J$66:$K$86,2,0),"")</f>
        <v/>
      </c>
      <c r="M309" s="336" t="s">
        <v>29</v>
      </c>
      <c r="N309" s="285"/>
      <c r="O309" s="59" t="str">
        <f t="shared" si="540"/>
        <v/>
      </c>
      <c r="P309" s="317" t="str">
        <f t="shared" si="517"/>
        <v/>
      </c>
      <c r="Q309" s="209"/>
      <c r="R309" s="535"/>
      <c r="S309" s="536"/>
      <c r="T309" s="537"/>
      <c r="U309" s="532"/>
      <c r="V309" s="534"/>
      <c r="W309" s="339"/>
      <c r="X309" s="84">
        <f t="shared" si="518"/>
        <v>0</v>
      </c>
      <c r="Z309" s="97">
        <f t="shared" si="519"/>
        <v>0</v>
      </c>
      <c r="AA309" s="523"/>
      <c r="AB309" s="84" t="str">
        <f t="shared" si="520"/>
        <v/>
      </c>
      <c r="AC309" s="84" t="str">
        <f t="shared" si="521"/>
        <v/>
      </c>
      <c r="AD309" s="84" t="str">
        <f t="shared" si="522"/>
        <v/>
      </c>
      <c r="AE309" s="84" t="str">
        <f t="shared" si="523"/>
        <v/>
      </c>
      <c r="AF309" s="100">
        <f t="shared" si="541"/>
        <v>0</v>
      </c>
      <c r="AG309" s="100" t="str">
        <f t="shared" ref="AG309" si="605">AG308</f>
        <v/>
      </c>
      <c r="AH309" s="84" t="str">
        <f t="shared" si="524"/>
        <v/>
      </c>
      <c r="AI309" s="84" t="str">
        <f t="shared" si="525"/>
        <v/>
      </c>
      <c r="AJ309" s="104" t="str">
        <f t="shared" si="526"/>
        <v/>
      </c>
      <c r="AK309" s="93">
        <f t="shared" si="543"/>
        <v>0</v>
      </c>
      <c r="AL309" s="93">
        <f>IFERROR(IF(C309="",0,IF(COUNTIF($C$14:C309,C309)&gt;1,1,0)),"")</f>
        <v>0</v>
      </c>
      <c r="AN309" s="93">
        <f t="shared" si="527"/>
        <v>0</v>
      </c>
      <c r="AO309" s="93" t="str">
        <f t="shared" si="544"/>
        <v>00000</v>
      </c>
      <c r="AP309" s="109" t="str">
        <f t="shared" si="545"/>
        <v>0秒0</v>
      </c>
      <c r="AQ309" s="110">
        <f t="shared" si="528"/>
        <v>0</v>
      </c>
      <c r="AR309" s="110" t="str">
        <f t="shared" si="529"/>
        <v>0</v>
      </c>
      <c r="AS309" s="110" t="str">
        <f t="shared" si="530"/>
        <v>0</v>
      </c>
      <c r="AT309" s="110" t="str">
        <f t="shared" si="531"/>
        <v>0m</v>
      </c>
      <c r="AU309" s="110" t="str">
        <f t="shared" si="532"/>
        <v>点</v>
      </c>
      <c r="AV309" s="93">
        <f t="shared" si="533"/>
        <v>0</v>
      </c>
      <c r="AW309" s="83" t="str">
        <f t="shared" si="534"/>
        <v/>
      </c>
      <c r="AX309" s="93">
        <f t="shared" si="535"/>
        <v>0</v>
      </c>
      <c r="AY309" s="93">
        <f t="shared" si="546"/>
        <v>0</v>
      </c>
      <c r="AZ309" s="93">
        <f t="shared" si="547"/>
        <v>0</v>
      </c>
      <c r="BA309" s="504"/>
      <c r="BB309" s="504"/>
      <c r="BC309" s="520"/>
      <c r="BD309" s="558"/>
      <c r="BE309" s="84" t="str">
        <f t="shared" si="536"/>
        <v/>
      </c>
      <c r="BF309" s="84" t="str">
        <f t="shared" si="537"/>
        <v/>
      </c>
      <c r="BG309" s="84" t="str">
        <f t="shared" si="538"/>
        <v/>
      </c>
      <c r="BH309" s="124" t="str">
        <f>IF(K309="","",COUNTIF($BG$14:BG309,BG309))</f>
        <v/>
      </c>
      <c r="BI309" s="1" t="str">
        <f t="shared" si="548"/>
        <v/>
      </c>
      <c r="BJ309" s="523"/>
      <c r="BK309" s="523"/>
      <c r="BL309" s="523"/>
      <c r="BM309" s="523"/>
      <c r="BN309" s="523"/>
      <c r="BO309" s="525"/>
      <c r="BP309" s="523"/>
      <c r="BQ309" s="523"/>
      <c r="BT309" s="525"/>
      <c r="BU309" s="523"/>
      <c r="BV309" s="523"/>
      <c r="BW309" s="523"/>
      <c r="BX309" s="523"/>
      <c r="BY309" s="523"/>
      <c r="BZ309" s="523"/>
      <c r="CA309" s="84" t="str">
        <f>IFERROR(IF(VLOOKUP(K309,種目数エラー用!D:E,2,FALSE)=(VLOOKUP(K310,種目数エラー用!D:E,2,FALSE)),1,""),"")</f>
        <v/>
      </c>
    </row>
    <row r="310" spans="1:79" s="1" customFormat="1" ht="18" customHeight="1" thickTop="1" thickBot="1">
      <c r="A310" s="538">
        <v>149</v>
      </c>
      <c r="B310" s="540" t="s">
        <v>1176</v>
      </c>
      <c r="C310" s="542"/>
      <c r="D310" s="544" t="str">
        <f>IF(C310&gt;0,VLOOKUP(C310,女子登録情報!$A$1:$H$2000,3,0),"")</f>
        <v/>
      </c>
      <c r="E310" s="544" t="str">
        <f>IF(C310&gt;0,VLOOKUP(C310,女子登録情報!$A$1:$H$2000,4,0),"")</f>
        <v/>
      </c>
      <c r="F310" s="469" t="str">
        <f>IF(C310&gt;0,VLOOKUP(C310,女子登録情報!$A$1:$H$1688,7,0),"")</f>
        <v/>
      </c>
      <c r="G310" s="335" t="str">
        <f>IF(C310&gt;0,VLOOKUP(C310,女子登録情報!$A$1:$H$2000,8,0),"")</f>
        <v/>
      </c>
      <c r="H310" s="526" t="e">
        <f>IF(G311&gt;0,VLOOKUP(G311,女子登録情報!$M$2:$N$49,2,0),"")</f>
        <v>#N/A</v>
      </c>
      <c r="I310" s="526" t="str">
        <f t="shared" ref="I310" si="606">IF(C310&gt;0,TEXT(C310,"100000000"),"000000000")</f>
        <v>000000000</v>
      </c>
      <c r="J310" s="324" t="s">
        <v>24</v>
      </c>
      <c r="K310" s="323"/>
      <c r="L310" s="284" t="str">
        <f>IF(K310&gt;0,VLOOKUP(K310,女子登録情報!$J$66:$K$86,2,0),"")</f>
        <v/>
      </c>
      <c r="M310" s="324" t="s">
        <v>27</v>
      </c>
      <c r="N310" s="275"/>
      <c r="O310" s="59" t="str">
        <f t="shared" si="540"/>
        <v/>
      </c>
      <c r="P310" s="316" t="str">
        <f t="shared" si="517"/>
        <v/>
      </c>
      <c r="Q310" s="209"/>
      <c r="R310" s="528"/>
      <c r="S310" s="529"/>
      <c r="T310" s="530"/>
      <c r="U310" s="531"/>
      <c r="V310" s="533"/>
      <c r="W310" s="339"/>
      <c r="X310" s="84">
        <f t="shared" si="518"/>
        <v>0</v>
      </c>
      <c r="Z310" s="97">
        <f t="shared" si="519"/>
        <v>0</v>
      </c>
      <c r="AA310" s="523" t="str">
        <f>IF(C310="","",C310)</f>
        <v/>
      </c>
      <c r="AB310" s="84" t="str">
        <f t="shared" si="520"/>
        <v/>
      </c>
      <c r="AC310" s="84" t="str">
        <f t="shared" si="521"/>
        <v/>
      </c>
      <c r="AD310" s="84" t="str">
        <f t="shared" si="522"/>
        <v/>
      </c>
      <c r="AE310" s="84" t="str">
        <f t="shared" si="523"/>
        <v/>
      </c>
      <c r="AF310" s="100">
        <f t="shared" si="541"/>
        <v>0</v>
      </c>
      <c r="AG310" s="100" t="str">
        <f>IF(D310="","",D310)</f>
        <v/>
      </c>
      <c r="AH310" s="84" t="str">
        <f t="shared" si="524"/>
        <v/>
      </c>
      <c r="AI310" s="84" t="str">
        <f t="shared" si="525"/>
        <v/>
      </c>
      <c r="AJ310" s="104" t="str">
        <f t="shared" si="526"/>
        <v/>
      </c>
      <c r="AK310" s="93">
        <f t="shared" si="543"/>
        <v>0</v>
      </c>
      <c r="AL310" s="93">
        <f>IFERROR(IF(C310="",0,IF(COUNTIF($C$14:C310,C310)&gt;1,1,0)),"")</f>
        <v>0</v>
      </c>
      <c r="AN310" s="93">
        <f t="shared" si="527"/>
        <v>0</v>
      </c>
      <c r="AO310" s="93" t="str">
        <f t="shared" si="544"/>
        <v>00000</v>
      </c>
      <c r="AP310" s="109" t="str">
        <f t="shared" si="545"/>
        <v>0秒0</v>
      </c>
      <c r="AQ310" s="110">
        <f t="shared" si="528"/>
        <v>0</v>
      </c>
      <c r="AR310" s="110" t="str">
        <f t="shared" si="529"/>
        <v>0</v>
      </c>
      <c r="AS310" s="110" t="str">
        <f t="shared" si="530"/>
        <v>0</v>
      </c>
      <c r="AT310" s="110" t="str">
        <f t="shared" si="531"/>
        <v>0m</v>
      </c>
      <c r="AU310" s="110" t="str">
        <f t="shared" si="532"/>
        <v>点</v>
      </c>
      <c r="AV310" s="93">
        <f t="shared" si="533"/>
        <v>0</v>
      </c>
      <c r="AW310" s="83" t="str">
        <f t="shared" si="534"/>
        <v/>
      </c>
      <c r="AX310" s="93">
        <f t="shared" si="535"/>
        <v>0</v>
      </c>
      <c r="AY310" s="93">
        <f t="shared" si="546"/>
        <v>0</v>
      </c>
      <c r="AZ310" s="93">
        <f t="shared" si="547"/>
        <v>0</v>
      </c>
      <c r="BA310" s="503">
        <f>IF(U310="",0,COUNTA($U$14:U311))</f>
        <v>0</v>
      </c>
      <c r="BB310" s="503">
        <f>IF(V310="",0,COUNTA($V$14:V311))</f>
        <v>0</v>
      </c>
      <c r="BC310" s="519" t="e">
        <f>IF(OR($L310="20200",$L311="20200",#REF!="20200"),COUNTIF($L$14:L311,"20200"),0)</f>
        <v>#REF!</v>
      </c>
      <c r="BD310" s="557" t="e">
        <f>IF($BC310=0,0,INDEX($N310:$N311,MATCH("20200",$L310:$L311,0),1))</f>
        <v>#REF!</v>
      </c>
      <c r="BE310" s="84" t="str">
        <f t="shared" si="536"/>
        <v/>
      </c>
      <c r="BF310" s="84" t="str">
        <f t="shared" si="537"/>
        <v/>
      </c>
      <c r="BG310" s="84" t="str">
        <f t="shared" si="538"/>
        <v/>
      </c>
      <c r="BH310" s="124" t="str">
        <f>IF(K310="","",COUNTIF($BG$14:BG310,BG310))</f>
        <v/>
      </c>
      <c r="BI310" s="1" t="str">
        <f t="shared" si="548"/>
        <v/>
      </c>
      <c r="BJ310" s="523" t="str">
        <f>IF(D310="","",COUNTIF($AG$14:AG310,AG310))</f>
        <v/>
      </c>
      <c r="BK310" s="523">
        <f t="shared" ref="BK310" si="607">IF(BJ310=1,BJ310,0)</f>
        <v>0</v>
      </c>
      <c r="BL310" s="523" t="str">
        <f>IF(D310="","",$BP310)</f>
        <v/>
      </c>
      <c r="BM310" s="523" t="str">
        <f>IF(E310="","",$BP310)</f>
        <v/>
      </c>
      <c r="BN310" s="523" t="str">
        <f>IF(G310="","",$BP310)</f>
        <v/>
      </c>
      <c r="BO310" s="524" t="str">
        <f>IFERROR(IF(H310="","",BP310),"")</f>
        <v/>
      </c>
      <c r="BP310" s="523">
        <v>149</v>
      </c>
      <c r="BQ310" s="523">
        <f>IF(C310&gt;0,"",IF(COUNTIF(BL310:BO311,BP310)=4,"",1))</f>
        <v>1</v>
      </c>
      <c r="BT310" s="524" t="str">
        <f>IF(AG310="","",IF(AND(COUNTA(K310:K311)=0,COUNTA(U310:V311)=0),1,""))</f>
        <v/>
      </c>
      <c r="BU310" s="523">
        <f>IF(AND($AG310="",COUNTA(U310)&gt;0),1,0)</f>
        <v>0</v>
      </c>
      <c r="BV310" s="523">
        <f>IF(AND($AG310="",COUNTA(V310)&gt;0),1,0)</f>
        <v>0</v>
      </c>
      <c r="BW310" s="523" t="str">
        <f>D310&amp;"-"&amp;U310</f>
        <v>-</v>
      </c>
      <c r="BX310" s="523" t="str">
        <f>IF(U310="","",COUNTIF($BW$14:BW310,BW310))</f>
        <v/>
      </c>
      <c r="BY310" s="523" t="str">
        <f>D310&amp;"-"&amp;V310</f>
        <v>-</v>
      </c>
      <c r="BZ310" s="523" t="str">
        <f>IF(V310="","",COUNTIF($BY$14:BY310,BY310))</f>
        <v/>
      </c>
      <c r="CA310" s="84" t="str">
        <f>IFERROR(IF(VLOOKUP(K310,種目数エラー用!D:E,2,FALSE)=(VLOOKUP(K311,種目数エラー用!D:E,2,FALSE)),1,""),"")</f>
        <v/>
      </c>
    </row>
    <row r="311" spans="1:79" s="1" customFormat="1" ht="18" customHeight="1" thickBot="1">
      <c r="A311" s="547"/>
      <c r="B311" s="548"/>
      <c r="C311" s="549"/>
      <c r="D311" s="550"/>
      <c r="E311" s="550"/>
      <c r="F311" s="470"/>
      <c r="G311" s="336" t="str">
        <f>IF(C310&gt;0,VLOOKUP(C310,女子登録情報!$A$1:$H$2000,5,0),"")</f>
        <v/>
      </c>
      <c r="H311" s="527"/>
      <c r="I311" s="546"/>
      <c r="J311" s="336" t="s">
        <v>28</v>
      </c>
      <c r="K311" s="337"/>
      <c r="L311" s="284" t="str">
        <f>IF(K311&gt;0,VLOOKUP(K311,女子登録情報!$J$66:$K$86,2,0),"")</f>
        <v/>
      </c>
      <c r="M311" s="336" t="s">
        <v>29</v>
      </c>
      <c r="N311" s="285"/>
      <c r="O311" s="59" t="str">
        <f t="shared" si="540"/>
        <v/>
      </c>
      <c r="P311" s="317" t="str">
        <f t="shared" si="517"/>
        <v/>
      </c>
      <c r="Q311" s="209"/>
      <c r="R311" s="535"/>
      <c r="S311" s="536"/>
      <c r="T311" s="537"/>
      <c r="U311" s="532"/>
      <c r="V311" s="534"/>
      <c r="W311" s="339"/>
      <c r="X311" s="84">
        <f t="shared" si="518"/>
        <v>0</v>
      </c>
      <c r="Z311" s="97">
        <f t="shared" si="519"/>
        <v>0</v>
      </c>
      <c r="AA311" s="523"/>
      <c r="AB311" s="84" t="str">
        <f t="shared" si="520"/>
        <v/>
      </c>
      <c r="AC311" s="84" t="str">
        <f t="shared" si="521"/>
        <v/>
      </c>
      <c r="AD311" s="84" t="str">
        <f t="shared" si="522"/>
        <v/>
      </c>
      <c r="AE311" s="84" t="str">
        <f t="shared" si="523"/>
        <v/>
      </c>
      <c r="AF311" s="100">
        <f t="shared" si="541"/>
        <v>0</v>
      </c>
      <c r="AG311" s="100" t="str">
        <f t="shared" ref="AG311" si="608">AG310</f>
        <v/>
      </c>
      <c r="AH311" s="84" t="str">
        <f t="shared" si="524"/>
        <v/>
      </c>
      <c r="AI311" s="84" t="str">
        <f t="shared" si="525"/>
        <v/>
      </c>
      <c r="AJ311" s="104" t="str">
        <f t="shared" si="526"/>
        <v/>
      </c>
      <c r="AK311" s="93">
        <f t="shared" si="543"/>
        <v>0</v>
      </c>
      <c r="AL311" s="93">
        <f>IFERROR(IF(C311="",0,IF(COUNTIF($C$14:C311,C311)&gt;1,1,0)),"")</f>
        <v>0</v>
      </c>
      <c r="AN311" s="93">
        <f t="shared" si="527"/>
        <v>0</v>
      </c>
      <c r="AO311" s="93" t="str">
        <f t="shared" si="544"/>
        <v>00000</v>
      </c>
      <c r="AP311" s="109" t="str">
        <f t="shared" si="545"/>
        <v>0秒0</v>
      </c>
      <c r="AQ311" s="110">
        <f t="shared" si="528"/>
        <v>0</v>
      </c>
      <c r="AR311" s="110" t="str">
        <f t="shared" si="529"/>
        <v>0</v>
      </c>
      <c r="AS311" s="110" t="str">
        <f t="shared" si="530"/>
        <v>0</v>
      </c>
      <c r="AT311" s="110" t="str">
        <f t="shared" si="531"/>
        <v>0m</v>
      </c>
      <c r="AU311" s="110" t="str">
        <f t="shared" si="532"/>
        <v>点</v>
      </c>
      <c r="AV311" s="93">
        <f t="shared" si="533"/>
        <v>0</v>
      </c>
      <c r="AW311" s="83" t="str">
        <f t="shared" si="534"/>
        <v/>
      </c>
      <c r="AX311" s="93">
        <f t="shared" si="535"/>
        <v>0</v>
      </c>
      <c r="AY311" s="93">
        <f t="shared" si="546"/>
        <v>0</v>
      </c>
      <c r="AZ311" s="93">
        <f t="shared" si="547"/>
        <v>0</v>
      </c>
      <c r="BA311" s="504"/>
      <c r="BB311" s="504"/>
      <c r="BC311" s="520"/>
      <c r="BD311" s="558"/>
      <c r="BE311" s="84" t="str">
        <f t="shared" si="536"/>
        <v/>
      </c>
      <c r="BF311" s="84" t="str">
        <f t="shared" si="537"/>
        <v/>
      </c>
      <c r="BG311" s="84" t="str">
        <f t="shared" si="538"/>
        <v/>
      </c>
      <c r="BH311" s="124" t="str">
        <f>IF(K311="","",COUNTIF($BG$14:BG311,BG311))</f>
        <v/>
      </c>
      <c r="BI311" s="1" t="str">
        <f t="shared" si="548"/>
        <v/>
      </c>
      <c r="BJ311" s="523"/>
      <c r="BK311" s="523"/>
      <c r="BL311" s="523"/>
      <c r="BM311" s="523"/>
      <c r="BN311" s="523"/>
      <c r="BO311" s="525"/>
      <c r="BP311" s="523"/>
      <c r="BQ311" s="523"/>
      <c r="BT311" s="525"/>
      <c r="BU311" s="523"/>
      <c r="BV311" s="523"/>
      <c r="BW311" s="523"/>
      <c r="BX311" s="523"/>
      <c r="BY311" s="523"/>
      <c r="BZ311" s="523"/>
      <c r="CA311" s="84" t="str">
        <f>IFERROR(IF(VLOOKUP(K311,種目数エラー用!D:E,2,FALSE)=(VLOOKUP(K312,種目数エラー用!D:E,2,FALSE)),1,""),"")</f>
        <v/>
      </c>
    </row>
    <row r="312" spans="1:79" s="1" customFormat="1" ht="18" customHeight="1" thickTop="1" thickBot="1">
      <c r="A312" s="538">
        <v>150</v>
      </c>
      <c r="B312" s="540" t="s">
        <v>1176</v>
      </c>
      <c r="C312" s="542"/>
      <c r="D312" s="544" t="str">
        <f>IF(C312&gt;0,VLOOKUP(C312,女子登録情報!$A$1:$H$2000,3,0),"")</f>
        <v/>
      </c>
      <c r="E312" s="544" t="str">
        <f>IF(C312&gt;0,VLOOKUP(C312,女子登録情報!$A$1:$H$2000,4,0),"")</f>
        <v/>
      </c>
      <c r="F312" s="469" t="str">
        <f>IF(C312&gt;0,VLOOKUP(C312,女子登録情報!$A$1:$H$1688,7,0),"")</f>
        <v/>
      </c>
      <c r="G312" s="335" t="str">
        <f>IF(C312&gt;0,VLOOKUP(C312,女子登録情報!$A$1:$H$2000,8,0),"")</f>
        <v/>
      </c>
      <c r="H312" s="526" t="e">
        <f>IF(G313&gt;0,VLOOKUP(G313,女子登録情報!$M$2:$N$49,2,0),"")</f>
        <v>#N/A</v>
      </c>
      <c r="I312" s="526" t="str">
        <f t="shared" ref="I312" si="609">IF(C312&gt;0,TEXT(C312,"100000000"),"000000000")</f>
        <v>000000000</v>
      </c>
      <c r="J312" s="324" t="s">
        <v>24</v>
      </c>
      <c r="K312" s="323"/>
      <c r="L312" s="284" t="str">
        <f>IF(K312&gt;0,VLOOKUP(K312,女子登録情報!$J$66:$K$86,2,0),"")</f>
        <v/>
      </c>
      <c r="M312" s="324" t="s">
        <v>27</v>
      </c>
      <c r="N312" s="275"/>
      <c r="O312" s="59" t="str">
        <f t="shared" si="540"/>
        <v/>
      </c>
      <c r="P312" s="338" t="str">
        <f t="shared" si="517"/>
        <v/>
      </c>
      <c r="Q312" s="209"/>
      <c r="R312" s="528"/>
      <c r="S312" s="529"/>
      <c r="T312" s="530"/>
      <c r="U312" s="531"/>
      <c r="V312" s="533"/>
      <c r="W312" s="339"/>
      <c r="X312" s="84">
        <f t="shared" si="518"/>
        <v>0</v>
      </c>
      <c r="Z312" s="97">
        <f t="shared" si="519"/>
        <v>0</v>
      </c>
      <c r="AA312" s="523" t="str">
        <f>IF(C312="","",C312)</f>
        <v/>
      </c>
      <c r="AB312" s="84" t="str">
        <f t="shared" si="520"/>
        <v/>
      </c>
      <c r="AC312" s="84" t="str">
        <f t="shared" si="521"/>
        <v/>
      </c>
      <c r="AD312" s="84" t="str">
        <f t="shared" si="522"/>
        <v/>
      </c>
      <c r="AE312" s="84" t="str">
        <f t="shared" si="523"/>
        <v/>
      </c>
      <c r="AF312" s="100">
        <f t="shared" si="541"/>
        <v>0</v>
      </c>
      <c r="AG312" s="100" t="str">
        <f>IF(D312="","",D312)</f>
        <v/>
      </c>
      <c r="AH312" s="84" t="str">
        <f t="shared" si="524"/>
        <v/>
      </c>
      <c r="AI312" s="84" t="str">
        <f t="shared" si="525"/>
        <v/>
      </c>
      <c r="AJ312" s="104" t="str">
        <f t="shared" si="526"/>
        <v/>
      </c>
      <c r="AK312" s="93">
        <f t="shared" si="543"/>
        <v>0</v>
      </c>
      <c r="AL312" s="93">
        <f>IFERROR(IF(C312="",0,IF(COUNTIF($C$14:C312,C312)&gt;1,1,0)),"")</f>
        <v>0</v>
      </c>
      <c r="AN312" s="93">
        <f t="shared" si="527"/>
        <v>0</v>
      </c>
      <c r="AO312" s="93" t="str">
        <f t="shared" si="544"/>
        <v>00000</v>
      </c>
      <c r="AP312" s="109" t="str">
        <f t="shared" si="545"/>
        <v>0秒0</v>
      </c>
      <c r="AQ312" s="110">
        <f t="shared" si="528"/>
        <v>0</v>
      </c>
      <c r="AR312" s="110" t="str">
        <f t="shared" si="529"/>
        <v>0</v>
      </c>
      <c r="AS312" s="110" t="str">
        <f t="shared" si="530"/>
        <v>0</v>
      </c>
      <c r="AT312" s="110" t="str">
        <f t="shared" si="531"/>
        <v>0m</v>
      </c>
      <c r="AU312" s="110" t="str">
        <f t="shared" si="532"/>
        <v>点</v>
      </c>
      <c r="AV312" s="93">
        <f t="shared" si="533"/>
        <v>0</v>
      </c>
      <c r="AW312" s="83" t="str">
        <f t="shared" si="534"/>
        <v/>
      </c>
      <c r="AX312" s="93">
        <f t="shared" si="535"/>
        <v>0</v>
      </c>
      <c r="AY312" s="93">
        <f t="shared" si="546"/>
        <v>0</v>
      </c>
      <c r="AZ312" s="93">
        <f t="shared" si="547"/>
        <v>0</v>
      </c>
      <c r="BA312" s="503">
        <f>IF(U312="",0,COUNTA($U$14:U313))</f>
        <v>0</v>
      </c>
      <c r="BB312" s="503">
        <f>IF(V312="",0,COUNTA($V$14:V313))</f>
        <v>0</v>
      </c>
      <c r="BC312" s="519" t="e">
        <f>IF(OR($L312="20200",$L313="20200",#REF!="20200"),COUNTIF($L$14:L313,"20200"),0)</f>
        <v>#REF!</v>
      </c>
      <c r="BD312" s="557" t="e">
        <f>IF($BC312=0,0,INDEX($N312:$N313,MATCH("20200",$L312:$L313,0),1))</f>
        <v>#REF!</v>
      </c>
      <c r="BE312" s="84" t="str">
        <f t="shared" si="536"/>
        <v/>
      </c>
      <c r="BF312" s="84" t="str">
        <f t="shared" si="537"/>
        <v/>
      </c>
      <c r="BG312" s="84" t="str">
        <f t="shared" si="538"/>
        <v/>
      </c>
      <c r="BH312" s="124" t="str">
        <f>IF(K312="","",COUNTIF($BG$14:BG312,BG312))</f>
        <v/>
      </c>
      <c r="BI312" s="1" t="str">
        <f t="shared" si="548"/>
        <v/>
      </c>
      <c r="BJ312" s="523" t="str">
        <f>IF(D312="","",COUNTIF($AG$14:AG312,AG312))</f>
        <v/>
      </c>
      <c r="BK312" s="523">
        <f t="shared" ref="BK312" si="610">IF(BJ312=1,BJ312,0)</f>
        <v>0</v>
      </c>
      <c r="BL312" s="523" t="str">
        <f>IF(D312="","",$BP312)</f>
        <v/>
      </c>
      <c r="BM312" s="523" t="str">
        <f>IF(E312="","",$BP312)</f>
        <v/>
      </c>
      <c r="BN312" s="523" t="str">
        <f>IF(G312="","",$BP312)</f>
        <v/>
      </c>
      <c r="BO312" s="524" t="str">
        <f>IFERROR(IF(H312="","",BP312),"")</f>
        <v/>
      </c>
      <c r="BP312" s="523">
        <v>150</v>
      </c>
      <c r="BQ312" s="523">
        <f>IF(C312&gt;0,"",IF(COUNTIF(BL312:BO313,BP312)=4,"",1))</f>
        <v>1</v>
      </c>
      <c r="BT312" s="524" t="str">
        <f>IF(AG312="","",IF(AND(COUNTA(K312:K313)=0,COUNTA(U312:V313)=0),1,""))</f>
        <v/>
      </c>
      <c r="BU312" s="523">
        <f>IF(AND($AG312="",COUNTA(U312)&gt;0),1,0)</f>
        <v>0</v>
      </c>
      <c r="BV312" s="523">
        <f>IF(AND($AG312="",COUNTA(V312)&gt;0),1,0)</f>
        <v>0</v>
      </c>
      <c r="BW312" s="523" t="str">
        <f>D312&amp;"-"&amp;U312</f>
        <v>-</v>
      </c>
      <c r="BX312" s="523" t="str">
        <f>IF(U312="","",COUNTIF($BW$14:BW312,BW312))</f>
        <v/>
      </c>
      <c r="BY312" s="523" t="str">
        <f>D312&amp;"-"&amp;V312</f>
        <v>-</v>
      </c>
      <c r="BZ312" s="523" t="str">
        <f>IF(V312="","",COUNTIF($BY$14:BY312,BY312))</f>
        <v/>
      </c>
      <c r="CA312" s="84" t="str">
        <f>IFERROR(IF(VLOOKUP(K312,種目数エラー用!D:E,2,FALSE)=(VLOOKUP(K313,種目数エラー用!D:E,2,FALSE)),1,""),"")</f>
        <v/>
      </c>
    </row>
    <row r="313" spans="1:79" s="1" customFormat="1" ht="18" customHeight="1" thickBot="1">
      <c r="A313" s="539"/>
      <c r="B313" s="541"/>
      <c r="C313" s="543"/>
      <c r="D313" s="545"/>
      <c r="E313" s="545"/>
      <c r="F313" s="486"/>
      <c r="G313" s="336" t="str">
        <f>IF(C312&gt;0,VLOOKUP(C312,女子登録情報!$A$1:$H$2000,5,0),"")</f>
        <v/>
      </c>
      <c r="H313" s="527"/>
      <c r="I313" s="527"/>
      <c r="J313" s="336" t="s">
        <v>28</v>
      </c>
      <c r="K313" s="337"/>
      <c r="L313" s="284" t="str">
        <f>IF(K313&gt;0,VLOOKUP(K313,女子登録情報!$J$66:$K$86,2,0),"")</f>
        <v/>
      </c>
      <c r="M313" s="336" t="s">
        <v>29</v>
      </c>
      <c r="N313" s="285"/>
      <c r="O313" s="286" t="str">
        <f t="shared" si="540"/>
        <v/>
      </c>
      <c r="P313" s="332" t="str">
        <f t="shared" si="517"/>
        <v/>
      </c>
      <c r="Q313" s="209"/>
      <c r="R313" s="535"/>
      <c r="S313" s="536"/>
      <c r="T313" s="537"/>
      <c r="U313" s="532"/>
      <c r="V313" s="534"/>
      <c r="W313" s="339"/>
      <c r="X313" s="84">
        <f t="shared" si="518"/>
        <v>0</v>
      </c>
      <c r="Z313" s="97">
        <f t="shared" si="519"/>
        <v>0</v>
      </c>
      <c r="AA313" s="523"/>
      <c r="AB313" s="84" t="str">
        <f t="shared" si="520"/>
        <v/>
      </c>
      <c r="AC313" s="84" t="str">
        <f t="shared" si="521"/>
        <v/>
      </c>
      <c r="AD313" s="84" t="str">
        <f t="shared" si="522"/>
        <v/>
      </c>
      <c r="AE313" s="84" t="str">
        <f t="shared" si="523"/>
        <v/>
      </c>
      <c r="AF313" s="100">
        <f t="shared" si="541"/>
        <v>0</v>
      </c>
      <c r="AG313" s="100" t="str">
        <f t="shared" ref="AG313" si="611">AG312</f>
        <v/>
      </c>
      <c r="AH313" s="84" t="str">
        <f t="shared" si="524"/>
        <v/>
      </c>
      <c r="AI313" s="84" t="str">
        <f t="shared" si="525"/>
        <v/>
      </c>
      <c r="AJ313" s="104" t="str">
        <f t="shared" si="526"/>
        <v/>
      </c>
      <c r="AK313" s="93">
        <f t="shared" si="543"/>
        <v>0</v>
      </c>
      <c r="AL313" s="93">
        <f>IFERROR(IF(C313="",0,IF(COUNTIF($C$14:C313,C313)&gt;1,1,0)),"")</f>
        <v>0</v>
      </c>
      <c r="AN313" s="93">
        <f t="shared" si="527"/>
        <v>0</v>
      </c>
      <c r="AO313" s="93" t="str">
        <f t="shared" si="544"/>
        <v>00000</v>
      </c>
      <c r="AP313" s="109" t="str">
        <f t="shared" si="545"/>
        <v>0秒0</v>
      </c>
      <c r="AQ313" s="110">
        <f t="shared" si="528"/>
        <v>0</v>
      </c>
      <c r="AR313" s="110" t="str">
        <f t="shared" si="529"/>
        <v>0</v>
      </c>
      <c r="AS313" s="110" t="str">
        <f t="shared" si="530"/>
        <v>0</v>
      </c>
      <c r="AT313" s="110" t="str">
        <f t="shared" si="531"/>
        <v>0m</v>
      </c>
      <c r="AU313" s="110" t="str">
        <f t="shared" si="532"/>
        <v>点</v>
      </c>
      <c r="AV313" s="93">
        <f t="shared" si="533"/>
        <v>0</v>
      </c>
      <c r="AW313" s="83" t="str">
        <f t="shared" si="534"/>
        <v/>
      </c>
      <c r="AX313" s="93">
        <f t="shared" si="535"/>
        <v>0</v>
      </c>
      <c r="AY313" s="93">
        <f t="shared" si="546"/>
        <v>0</v>
      </c>
      <c r="AZ313" s="93">
        <f t="shared" si="547"/>
        <v>0</v>
      </c>
      <c r="BA313" s="504"/>
      <c r="BB313" s="504"/>
      <c r="BC313" s="520"/>
      <c r="BD313" s="558"/>
      <c r="BE313" s="84" t="str">
        <f t="shared" si="536"/>
        <v/>
      </c>
      <c r="BF313" s="84" t="str">
        <f t="shared" si="537"/>
        <v/>
      </c>
      <c r="BG313" s="84" t="str">
        <f t="shared" si="538"/>
        <v/>
      </c>
      <c r="BH313" s="124" t="str">
        <f>IF(K313="","",COUNTIF($BG$14:BG313,BG313))</f>
        <v/>
      </c>
      <c r="BI313" s="1" t="str">
        <f t="shared" si="548"/>
        <v/>
      </c>
      <c r="BJ313" s="523"/>
      <c r="BK313" s="523"/>
      <c r="BL313" s="523"/>
      <c r="BM313" s="523"/>
      <c r="BN313" s="523"/>
      <c r="BO313" s="525"/>
      <c r="BP313" s="523"/>
      <c r="BQ313" s="523"/>
      <c r="BT313" s="525"/>
      <c r="BU313" s="523"/>
      <c r="BV313" s="523"/>
      <c r="BW313" s="523"/>
      <c r="BX313" s="523"/>
      <c r="BY313" s="523"/>
      <c r="BZ313" s="523"/>
      <c r="CA313" s="84" t="str">
        <f>IFERROR(IF(VLOOKUP(K313,種目数エラー用!D:E,2,FALSE)=(VLOOKUP(K314,種目数エラー用!D:E,2,FALSE)),1,""),"")</f>
        <v/>
      </c>
    </row>
    <row r="314" spans="1:79" ht="14.25" thickTop="1"/>
  </sheetData>
  <sheetProtection algorithmName="SHA-512" hashValue="l1HyJIS+Ig0lzU2aD0s8z0as4soOA3Et8h+XCp8y/NhokK7u+mTO5kaT+01iQXiLxt7N44znVYNT5Wlbd9jdAA==" saltValue="4177P1TsGFqbRIr+Udv1tQ==" spinCount="100000" sheet="1" objects="1" scenarios="1"/>
  <mergeCells count="4829">
    <mergeCell ref="F16:F17"/>
    <mergeCell ref="F18:F19"/>
    <mergeCell ref="F20:F21"/>
    <mergeCell ref="F22:F23"/>
    <mergeCell ref="F24:F25"/>
    <mergeCell ref="F26:F27"/>
    <mergeCell ref="F28:F29"/>
    <mergeCell ref="F30:F31"/>
    <mergeCell ref="F32:F33"/>
    <mergeCell ref="F34:F35"/>
    <mergeCell ref="F36:F37"/>
    <mergeCell ref="F38:F39"/>
    <mergeCell ref="F40:F41"/>
    <mergeCell ref="F42:F43"/>
    <mergeCell ref="F44:F45"/>
    <mergeCell ref="F46:F47"/>
    <mergeCell ref="BW312:BW313"/>
    <mergeCell ref="BW292:BW293"/>
    <mergeCell ref="BW282:BW283"/>
    <mergeCell ref="BW272:BW273"/>
    <mergeCell ref="BW262:BW263"/>
    <mergeCell ref="BW252:BW253"/>
    <mergeCell ref="BW242:BW243"/>
    <mergeCell ref="BW232:BW233"/>
    <mergeCell ref="BW222:BW223"/>
    <mergeCell ref="BW212:BW213"/>
    <mergeCell ref="BW202:BW203"/>
    <mergeCell ref="BW192:BW193"/>
    <mergeCell ref="BW182:BW183"/>
    <mergeCell ref="BW172:BW173"/>
    <mergeCell ref="BW162:BW163"/>
    <mergeCell ref="BW152:BW153"/>
    <mergeCell ref="BX312:BX313"/>
    <mergeCell ref="BY312:BY313"/>
    <mergeCell ref="BZ312:BZ313"/>
    <mergeCell ref="BW302:BW303"/>
    <mergeCell ref="BX302:BX303"/>
    <mergeCell ref="BY302:BY303"/>
    <mergeCell ref="BZ302:BZ303"/>
    <mergeCell ref="BW304:BW305"/>
    <mergeCell ref="BX304:BX305"/>
    <mergeCell ref="BY304:BY305"/>
    <mergeCell ref="BZ304:BZ305"/>
    <mergeCell ref="BW306:BW307"/>
    <mergeCell ref="BX306:BX307"/>
    <mergeCell ref="BY306:BY307"/>
    <mergeCell ref="BZ306:BZ307"/>
    <mergeCell ref="BW308:BW309"/>
    <mergeCell ref="BX308:BX309"/>
    <mergeCell ref="BY308:BY309"/>
    <mergeCell ref="BZ308:BZ309"/>
    <mergeCell ref="BW310:BW311"/>
    <mergeCell ref="BX310:BX311"/>
    <mergeCell ref="BY310:BY311"/>
    <mergeCell ref="BZ310:BZ311"/>
    <mergeCell ref="BX292:BX293"/>
    <mergeCell ref="BY292:BY293"/>
    <mergeCell ref="BZ292:BZ293"/>
    <mergeCell ref="BW294:BW295"/>
    <mergeCell ref="BX294:BX295"/>
    <mergeCell ref="BY294:BY295"/>
    <mergeCell ref="BZ294:BZ295"/>
    <mergeCell ref="BW296:BW297"/>
    <mergeCell ref="BX296:BX297"/>
    <mergeCell ref="BY296:BY297"/>
    <mergeCell ref="BZ296:BZ297"/>
    <mergeCell ref="BW298:BW299"/>
    <mergeCell ref="BX298:BX299"/>
    <mergeCell ref="BY298:BY299"/>
    <mergeCell ref="BZ298:BZ299"/>
    <mergeCell ref="BW300:BW301"/>
    <mergeCell ref="BX300:BX301"/>
    <mergeCell ref="BY300:BY301"/>
    <mergeCell ref="BZ300:BZ301"/>
    <mergeCell ref="BX282:BX283"/>
    <mergeCell ref="BY282:BY283"/>
    <mergeCell ref="BZ282:BZ283"/>
    <mergeCell ref="BW284:BW285"/>
    <mergeCell ref="BX284:BX285"/>
    <mergeCell ref="BY284:BY285"/>
    <mergeCell ref="BZ284:BZ285"/>
    <mergeCell ref="BW286:BW287"/>
    <mergeCell ref="BX286:BX287"/>
    <mergeCell ref="BY286:BY287"/>
    <mergeCell ref="BZ286:BZ287"/>
    <mergeCell ref="BW288:BW289"/>
    <mergeCell ref="BX288:BX289"/>
    <mergeCell ref="BY288:BY289"/>
    <mergeCell ref="BZ288:BZ289"/>
    <mergeCell ref="BW290:BW291"/>
    <mergeCell ref="BX290:BX291"/>
    <mergeCell ref="BY290:BY291"/>
    <mergeCell ref="BZ290:BZ291"/>
    <mergeCell ref="BX272:BX273"/>
    <mergeCell ref="BY272:BY273"/>
    <mergeCell ref="BZ272:BZ273"/>
    <mergeCell ref="BW274:BW275"/>
    <mergeCell ref="BX274:BX275"/>
    <mergeCell ref="BY274:BY275"/>
    <mergeCell ref="BZ274:BZ275"/>
    <mergeCell ref="BW276:BW277"/>
    <mergeCell ref="BX276:BX277"/>
    <mergeCell ref="BY276:BY277"/>
    <mergeCell ref="BZ276:BZ277"/>
    <mergeCell ref="BW278:BW279"/>
    <mergeCell ref="BX278:BX279"/>
    <mergeCell ref="BY278:BY279"/>
    <mergeCell ref="BZ278:BZ279"/>
    <mergeCell ref="BW280:BW281"/>
    <mergeCell ref="BX280:BX281"/>
    <mergeCell ref="BY280:BY281"/>
    <mergeCell ref="BZ280:BZ281"/>
    <mergeCell ref="BX262:BX263"/>
    <mergeCell ref="BY262:BY263"/>
    <mergeCell ref="BZ262:BZ263"/>
    <mergeCell ref="BW264:BW265"/>
    <mergeCell ref="BX264:BX265"/>
    <mergeCell ref="BY264:BY265"/>
    <mergeCell ref="BZ264:BZ265"/>
    <mergeCell ref="BW266:BW267"/>
    <mergeCell ref="BX266:BX267"/>
    <mergeCell ref="BY266:BY267"/>
    <mergeCell ref="BZ266:BZ267"/>
    <mergeCell ref="BW268:BW269"/>
    <mergeCell ref="BX268:BX269"/>
    <mergeCell ref="BY268:BY269"/>
    <mergeCell ref="BZ268:BZ269"/>
    <mergeCell ref="BW270:BW271"/>
    <mergeCell ref="BX270:BX271"/>
    <mergeCell ref="BY270:BY271"/>
    <mergeCell ref="BZ270:BZ271"/>
    <mergeCell ref="BX252:BX253"/>
    <mergeCell ref="BY252:BY253"/>
    <mergeCell ref="BZ252:BZ253"/>
    <mergeCell ref="BW254:BW255"/>
    <mergeCell ref="BX254:BX255"/>
    <mergeCell ref="BY254:BY255"/>
    <mergeCell ref="BZ254:BZ255"/>
    <mergeCell ref="BW256:BW257"/>
    <mergeCell ref="BX256:BX257"/>
    <mergeCell ref="BY256:BY257"/>
    <mergeCell ref="BZ256:BZ257"/>
    <mergeCell ref="BW258:BW259"/>
    <mergeCell ref="BX258:BX259"/>
    <mergeCell ref="BY258:BY259"/>
    <mergeCell ref="BZ258:BZ259"/>
    <mergeCell ref="BW260:BW261"/>
    <mergeCell ref="BX260:BX261"/>
    <mergeCell ref="BY260:BY261"/>
    <mergeCell ref="BZ260:BZ261"/>
    <mergeCell ref="BX242:BX243"/>
    <mergeCell ref="BY242:BY243"/>
    <mergeCell ref="BZ242:BZ243"/>
    <mergeCell ref="BW244:BW245"/>
    <mergeCell ref="BX244:BX245"/>
    <mergeCell ref="BY244:BY245"/>
    <mergeCell ref="BZ244:BZ245"/>
    <mergeCell ref="BW246:BW247"/>
    <mergeCell ref="BX246:BX247"/>
    <mergeCell ref="BY246:BY247"/>
    <mergeCell ref="BZ246:BZ247"/>
    <mergeCell ref="BW248:BW249"/>
    <mergeCell ref="BX248:BX249"/>
    <mergeCell ref="BY248:BY249"/>
    <mergeCell ref="BZ248:BZ249"/>
    <mergeCell ref="BW250:BW251"/>
    <mergeCell ref="BX250:BX251"/>
    <mergeCell ref="BY250:BY251"/>
    <mergeCell ref="BZ250:BZ251"/>
    <mergeCell ref="BX232:BX233"/>
    <mergeCell ref="BY232:BY233"/>
    <mergeCell ref="BZ232:BZ233"/>
    <mergeCell ref="BW234:BW235"/>
    <mergeCell ref="BX234:BX235"/>
    <mergeCell ref="BY234:BY235"/>
    <mergeCell ref="BZ234:BZ235"/>
    <mergeCell ref="BW236:BW237"/>
    <mergeCell ref="BX236:BX237"/>
    <mergeCell ref="BY236:BY237"/>
    <mergeCell ref="BZ236:BZ237"/>
    <mergeCell ref="BW238:BW239"/>
    <mergeCell ref="BX238:BX239"/>
    <mergeCell ref="BY238:BY239"/>
    <mergeCell ref="BZ238:BZ239"/>
    <mergeCell ref="BW240:BW241"/>
    <mergeCell ref="BX240:BX241"/>
    <mergeCell ref="BY240:BY241"/>
    <mergeCell ref="BZ240:BZ241"/>
    <mergeCell ref="BX222:BX223"/>
    <mergeCell ref="BY222:BY223"/>
    <mergeCell ref="BZ222:BZ223"/>
    <mergeCell ref="BW224:BW225"/>
    <mergeCell ref="BX224:BX225"/>
    <mergeCell ref="BY224:BY225"/>
    <mergeCell ref="BZ224:BZ225"/>
    <mergeCell ref="BW226:BW227"/>
    <mergeCell ref="BX226:BX227"/>
    <mergeCell ref="BY226:BY227"/>
    <mergeCell ref="BZ226:BZ227"/>
    <mergeCell ref="BW228:BW229"/>
    <mergeCell ref="BX228:BX229"/>
    <mergeCell ref="BY228:BY229"/>
    <mergeCell ref="BZ228:BZ229"/>
    <mergeCell ref="BW230:BW231"/>
    <mergeCell ref="BX230:BX231"/>
    <mergeCell ref="BY230:BY231"/>
    <mergeCell ref="BZ230:BZ231"/>
    <mergeCell ref="BX212:BX213"/>
    <mergeCell ref="BY212:BY213"/>
    <mergeCell ref="BZ212:BZ213"/>
    <mergeCell ref="BW214:BW215"/>
    <mergeCell ref="BX214:BX215"/>
    <mergeCell ref="BY214:BY215"/>
    <mergeCell ref="BZ214:BZ215"/>
    <mergeCell ref="BW216:BW217"/>
    <mergeCell ref="BX216:BX217"/>
    <mergeCell ref="BY216:BY217"/>
    <mergeCell ref="BZ216:BZ217"/>
    <mergeCell ref="BW218:BW219"/>
    <mergeCell ref="BX218:BX219"/>
    <mergeCell ref="BY218:BY219"/>
    <mergeCell ref="BZ218:BZ219"/>
    <mergeCell ref="BW220:BW221"/>
    <mergeCell ref="BX220:BX221"/>
    <mergeCell ref="BY220:BY221"/>
    <mergeCell ref="BZ220:BZ221"/>
    <mergeCell ref="BX202:BX203"/>
    <mergeCell ref="BY202:BY203"/>
    <mergeCell ref="BZ202:BZ203"/>
    <mergeCell ref="BW204:BW205"/>
    <mergeCell ref="BX204:BX205"/>
    <mergeCell ref="BY204:BY205"/>
    <mergeCell ref="BZ204:BZ205"/>
    <mergeCell ref="BW206:BW207"/>
    <mergeCell ref="BX206:BX207"/>
    <mergeCell ref="BY206:BY207"/>
    <mergeCell ref="BZ206:BZ207"/>
    <mergeCell ref="BW208:BW209"/>
    <mergeCell ref="BX208:BX209"/>
    <mergeCell ref="BY208:BY209"/>
    <mergeCell ref="BZ208:BZ209"/>
    <mergeCell ref="BW210:BW211"/>
    <mergeCell ref="BX210:BX211"/>
    <mergeCell ref="BY210:BY211"/>
    <mergeCell ref="BZ210:BZ211"/>
    <mergeCell ref="BX192:BX193"/>
    <mergeCell ref="BY192:BY193"/>
    <mergeCell ref="BZ192:BZ193"/>
    <mergeCell ref="BW194:BW195"/>
    <mergeCell ref="BX194:BX195"/>
    <mergeCell ref="BY194:BY195"/>
    <mergeCell ref="BZ194:BZ195"/>
    <mergeCell ref="BW196:BW197"/>
    <mergeCell ref="BX196:BX197"/>
    <mergeCell ref="BY196:BY197"/>
    <mergeCell ref="BZ196:BZ197"/>
    <mergeCell ref="BW198:BW199"/>
    <mergeCell ref="BX198:BX199"/>
    <mergeCell ref="BY198:BY199"/>
    <mergeCell ref="BZ198:BZ199"/>
    <mergeCell ref="BW200:BW201"/>
    <mergeCell ref="BX200:BX201"/>
    <mergeCell ref="BY200:BY201"/>
    <mergeCell ref="BZ200:BZ201"/>
    <mergeCell ref="BX182:BX183"/>
    <mergeCell ref="BY182:BY183"/>
    <mergeCell ref="BZ182:BZ183"/>
    <mergeCell ref="BW184:BW185"/>
    <mergeCell ref="BX184:BX185"/>
    <mergeCell ref="BY184:BY185"/>
    <mergeCell ref="BZ184:BZ185"/>
    <mergeCell ref="BW186:BW187"/>
    <mergeCell ref="BX186:BX187"/>
    <mergeCell ref="BY186:BY187"/>
    <mergeCell ref="BZ186:BZ187"/>
    <mergeCell ref="BW188:BW189"/>
    <mergeCell ref="BX188:BX189"/>
    <mergeCell ref="BY188:BY189"/>
    <mergeCell ref="BZ188:BZ189"/>
    <mergeCell ref="BW190:BW191"/>
    <mergeCell ref="BX190:BX191"/>
    <mergeCell ref="BY190:BY191"/>
    <mergeCell ref="BZ190:BZ191"/>
    <mergeCell ref="BX172:BX173"/>
    <mergeCell ref="BY172:BY173"/>
    <mergeCell ref="BZ172:BZ173"/>
    <mergeCell ref="BW174:BW175"/>
    <mergeCell ref="BX174:BX175"/>
    <mergeCell ref="BY174:BY175"/>
    <mergeCell ref="BZ174:BZ175"/>
    <mergeCell ref="BW176:BW177"/>
    <mergeCell ref="BX176:BX177"/>
    <mergeCell ref="BY176:BY177"/>
    <mergeCell ref="BZ176:BZ177"/>
    <mergeCell ref="BW178:BW179"/>
    <mergeCell ref="BX178:BX179"/>
    <mergeCell ref="BY178:BY179"/>
    <mergeCell ref="BZ178:BZ179"/>
    <mergeCell ref="BW180:BW181"/>
    <mergeCell ref="BX180:BX181"/>
    <mergeCell ref="BY180:BY181"/>
    <mergeCell ref="BZ180:BZ181"/>
    <mergeCell ref="BX162:BX163"/>
    <mergeCell ref="BY162:BY163"/>
    <mergeCell ref="BZ162:BZ163"/>
    <mergeCell ref="BW164:BW165"/>
    <mergeCell ref="BX164:BX165"/>
    <mergeCell ref="BY164:BY165"/>
    <mergeCell ref="BZ164:BZ165"/>
    <mergeCell ref="BW166:BW167"/>
    <mergeCell ref="BX166:BX167"/>
    <mergeCell ref="BY166:BY167"/>
    <mergeCell ref="BZ166:BZ167"/>
    <mergeCell ref="BW168:BW169"/>
    <mergeCell ref="BX168:BX169"/>
    <mergeCell ref="BY168:BY169"/>
    <mergeCell ref="BZ168:BZ169"/>
    <mergeCell ref="BW170:BW171"/>
    <mergeCell ref="BX170:BX171"/>
    <mergeCell ref="BY170:BY171"/>
    <mergeCell ref="BZ170:BZ171"/>
    <mergeCell ref="BX152:BX153"/>
    <mergeCell ref="BY152:BY153"/>
    <mergeCell ref="BZ152:BZ153"/>
    <mergeCell ref="BW154:BW155"/>
    <mergeCell ref="BX154:BX155"/>
    <mergeCell ref="BY154:BY155"/>
    <mergeCell ref="BZ154:BZ155"/>
    <mergeCell ref="BW156:BW157"/>
    <mergeCell ref="BX156:BX157"/>
    <mergeCell ref="BY156:BY157"/>
    <mergeCell ref="BZ156:BZ157"/>
    <mergeCell ref="BW158:BW159"/>
    <mergeCell ref="BX158:BX159"/>
    <mergeCell ref="BY158:BY159"/>
    <mergeCell ref="BZ158:BZ159"/>
    <mergeCell ref="BW160:BW161"/>
    <mergeCell ref="BX160:BX161"/>
    <mergeCell ref="BY160:BY161"/>
    <mergeCell ref="BZ160:BZ161"/>
    <mergeCell ref="BW142:BW143"/>
    <mergeCell ref="BX142:BX143"/>
    <mergeCell ref="BY142:BY143"/>
    <mergeCell ref="BZ142:BZ143"/>
    <mergeCell ref="BW144:BW145"/>
    <mergeCell ref="BX144:BX145"/>
    <mergeCell ref="BY144:BY145"/>
    <mergeCell ref="BZ144:BZ145"/>
    <mergeCell ref="BW146:BW147"/>
    <mergeCell ref="BX146:BX147"/>
    <mergeCell ref="BY146:BY147"/>
    <mergeCell ref="BZ146:BZ147"/>
    <mergeCell ref="BW148:BW149"/>
    <mergeCell ref="BX148:BX149"/>
    <mergeCell ref="BY148:BY149"/>
    <mergeCell ref="BZ148:BZ149"/>
    <mergeCell ref="BW150:BW151"/>
    <mergeCell ref="BX150:BX151"/>
    <mergeCell ref="BY150:BY151"/>
    <mergeCell ref="BZ150:BZ151"/>
    <mergeCell ref="BW132:BW133"/>
    <mergeCell ref="BX132:BX133"/>
    <mergeCell ref="BY132:BY133"/>
    <mergeCell ref="BZ132:BZ133"/>
    <mergeCell ref="BW134:BW135"/>
    <mergeCell ref="BX134:BX135"/>
    <mergeCell ref="BY134:BY135"/>
    <mergeCell ref="BZ134:BZ135"/>
    <mergeCell ref="BW136:BW137"/>
    <mergeCell ref="BX136:BX137"/>
    <mergeCell ref="BY136:BY137"/>
    <mergeCell ref="BZ136:BZ137"/>
    <mergeCell ref="BW138:BW139"/>
    <mergeCell ref="BX138:BX139"/>
    <mergeCell ref="BY138:BY139"/>
    <mergeCell ref="BZ138:BZ139"/>
    <mergeCell ref="BW140:BW141"/>
    <mergeCell ref="BX140:BX141"/>
    <mergeCell ref="BY140:BY141"/>
    <mergeCell ref="BZ140:BZ141"/>
    <mergeCell ref="BW122:BW123"/>
    <mergeCell ref="BX122:BX123"/>
    <mergeCell ref="BY122:BY123"/>
    <mergeCell ref="BZ122:BZ123"/>
    <mergeCell ref="BW124:BW125"/>
    <mergeCell ref="BX124:BX125"/>
    <mergeCell ref="BY124:BY125"/>
    <mergeCell ref="BZ124:BZ125"/>
    <mergeCell ref="BW126:BW127"/>
    <mergeCell ref="BX126:BX127"/>
    <mergeCell ref="BY126:BY127"/>
    <mergeCell ref="BZ126:BZ127"/>
    <mergeCell ref="BW128:BW129"/>
    <mergeCell ref="BX128:BX129"/>
    <mergeCell ref="BY128:BY129"/>
    <mergeCell ref="BZ128:BZ129"/>
    <mergeCell ref="BW130:BW131"/>
    <mergeCell ref="BX130:BX131"/>
    <mergeCell ref="BY130:BY131"/>
    <mergeCell ref="BZ130:BZ131"/>
    <mergeCell ref="BW112:BW113"/>
    <mergeCell ref="BX112:BX113"/>
    <mergeCell ref="BY112:BY113"/>
    <mergeCell ref="BZ112:BZ113"/>
    <mergeCell ref="BW114:BW115"/>
    <mergeCell ref="BX114:BX115"/>
    <mergeCell ref="BY114:BY115"/>
    <mergeCell ref="BZ114:BZ115"/>
    <mergeCell ref="BW116:BW117"/>
    <mergeCell ref="BX116:BX117"/>
    <mergeCell ref="BY116:BY117"/>
    <mergeCell ref="BZ116:BZ117"/>
    <mergeCell ref="BW118:BW119"/>
    <mergeCell ref="BX118:BX119"/>
    <mergeCell ref="BY118:BY119"/>
    <mergeCell ref="BZ118:BZ119"/>
    <mergeCell ref="BW120:BW121"/>
    <mergeCell ref="BX120:BX121"/>
    <mergeCell ref="BY120:BY121"/>
    <mergeCell ref="BZ120:BZ121"/>
    <mergeCell ref="BW102:BW103"/>
    <mergeCell ref="BX102:BX103"/>
    <mergeCell ref="BY102:BY103"/>
    <mergeCell ref="BZ102:BZ103"/>
    <mergeCell ref="BW104:BW105"/>
    <mergeCell ref="BX104:BX105"/>
    <mergeCell ref="BY104:BY105"/>
    <mergeCell ref="BZ104:BZ105"/>
    <mergeCell ref="BW106:BW107"/>
    <mergeCell ref="BX106:BX107"/>
    <mergeCell ref="BY106:BY107"/>
    <mergeCell ref="BZ106:BZ107"/>
    <mergeCell ref="BW108:BW109"/>
    <mergeCell ref="BX108:BX109"/>
    <mergeCell ref="BY108:BY109"/>
    <mergeCell ref="BZ108:BZ109"/>
    <mergeCell ref="BW110:BW111"/>
    <mergeCell ref="BX110:BX111"/>
    <mergeCell ref="BY110:BY111"/>
    <mergeCell ref="BZ110:BZ111"/>
    <mergeCell ref="BW92:BW93"/>
    <mergeCell ref="BX92:BX93"/>
    <mergeCell ref="BY92:BY93"/>
    <mergeCell ref="BZ92:BZ93"/>
    <mergeCell ref="BW94:BW95"/>
    <mergeCell ref="BX94:BX95"/>
    <mergeCell ref="BY94:BY95"/>
    <mergeCell ref="BZ94:BZ95"/>
    <mergeCell ref="BW96:BW97"/>
    <mergeCell ref="BX96:BX97"/>
    <mergeCell ref="BY96:BY97"/>
    <mergeCell ref="BZ96:BZ97"/>
    <mergeCell ref="BW98:BW99"/>
    <mergeCell ref="BX98:BX99"/>
    <mergeCell ref="BY98:BY99"/>
    <mergeCell ref="BZ98:BZ99"/>
    <mergeCell ref="BW100:BW101"/>
    <mergeCell ref="BX100:BX101"/>
    <mergeCell ref="BY100:BY101"/>
    <mergeCell ref="BZ100:BZ101"/>
    <mergeCell ref="BW82:BW83"/>
    <mergeCell ref="BX82:BX83"/>
    <mergeCell ref="BY82:BY83"/>
    <mergeCell ref="BZ82:BZ83"/>
    <mergeCell ref="BW84:BW85"/>
    <mergeCell ref="BX84:BX85"/>
    <mergeCell ref="BY84:BY85"/>
    <mergeCell ref="BZ84:BZ85"/>
    <mergeCell ref="BW86:BW87"/>
    <mergeCell ref="BX86:BX87"/>
    <mergeCell ref="BY86:BY87"/>
    <mergeCell ref="BZ86:BZ87"/>
    <mergeCell ref="BW88:BW89"/>
    <mergeCell ref="BX88:BX89"/>
    <mergeCell ref="BY88:BY89"/>
    <mergeCell ref="BZ88:BZ89"/>
    <mergeCell ref="BW90:BW91"/>
    <mergeCell ref="BX90:BX91"/>
    <mergeCell ref="BY90:BY91"/>
    <mergeCell ref="BZ90:BZ91"/>
    <mergeCell ref="BW72:BW73"/>
    <mergeCell ref="BX72:BX73"/>
    <mergeCell ref="BY72:BY73"/>
    <mergeCell ref="BZ72:BZ73"/>
    <mergeCell ref="BW74:BW75"/>
    <mergeCell ref="BX74:BX75"/>
    <mergeCell ref="BY74:BY75"/>
    <mergeCell ref="BZ74:BZ75"/>
    <mergeCell ref="BW76:BW77"/>
    <mergeCell ref="BX76:BX77"/>
    <mergeCell ref="BY76:BY77"/>
    <mergeCell ref="BZ76:BZ77"/>
    <mergeCell ref="BW78:BW79"/>
    <mergeCell ref="BX78:BX79"/>
    <mergeCell ref="BY78:BY79"/>
    <mergeCell ref="BZ78:BZ79"/>
    <mergeCell ref="BW80:BW81"/>
    <mergeCell ref="BX80:BX81"/>
    <mergeCell ref="BY80:BY81"/>
    <mergeCell ref="BZ80:BZ81"/>
    <mergeCell ref="BW62:BW63"/>
    <mergeCell ref="BX62:BX63"/>
    <mergeCell ref="BY62:BY63"/>
    <mergeCell ref="BZ62:BZ63"/>
    <mergeCell ref="BW64:BW65"/>
    <mergeCell ref="BX64:BX65"/>
    <mergeCell ref="BY64:BY65"/>
    <mergeCell ref="BZ64:BZ65"/>
    <mergeCell ref="BW66:BW67"/>
    <mergeCell ref="BX66:BX67"/>
    <mergeCell ref="BY66:BY67"/>
    <mergeCell ref="BZ66:BZ67"/>
    <mergeCell ref="BW68:BW69"/>
    <mergeCell ref="BX68:BX69"/>
    <mergeCell ref="BY68:BY69"/>
    <mergeCell ref="BZ68:BZ69"/>
    <mergeCell ref="BW70:BW71"/>
    <mergeCell ref="BX70:BX71"/>
    <mergeCell ref="BY70:BY71"/>
    <mergeCell ref="BZ70:BZ71"/>
    <mergeCell ref="BW52:BW53"/>
    <mergeCell ref="BX52:BX53"/>
    <mergeCell ref="BY52:BY53"/>
    <mergeCell ref="BZ52:BZ53"/>
    <mergeCell ref="BW54:BW55"/>
    <mergeCell ref="BX54:BX55"/>
    <mergeCell ref="BY54:BY55"/>
    <mergeCell ref="BZ54:BZ55"/>
    <mergeCell ref="BW56:BW57"/>
    <mergeCell ref="BX56:BX57"/>
    <mergeCell ref="BY56:BY57"/>
    <mergeCell ref="BZ56:BZ57"/>
    <mergeCell ref="BW58:BW59"/>
    <mergeCell ref="BX58:BX59"/>
    <mergeCell ref="BY58:BY59"/>
    <mergeCell ref="BZ58:BZ59"/>
    <mergeCell ref="BW60:BW61"/>
    <mergeCell ref="BX60:BX61"/>
    <mergeCell ref="BY60:BY61"/>
    <mergeCell ref="BZ60:BZ61"/>
    <mergeCell ref="BW42:BW43"/>
    <mergeCell ref="BX42:BX43"/>
    <mergeCell ref="BY42:BY43"/>
    <mergeCell ref="BZ42:BZ43"/>
    <mergeCell ref="BW44:BW45"/>
    <mergeCell ref="BX44:BX45"/>
    <mergeCell ref="BY44:BY45"/>
    <mergeCell ref="BZ44:BZ45"/>
    <mergeCell ref="BW46:BW47"/>
    <mergeCell ref="BX46:BX47"/>
    <mergeCell ref="BY46:BY47"/>
    <mergeCell ref="BZ46:BZ47"/>
    <mergeCell ref="BW48:BW49"/>
    <mergeCell ref="BX48:BX49"/>
    <mergeCell ref="BY48:BY49"/>
    <mergeCell ref="BZ48:BZ49"/>
    <mergeCell ref="BW50:BW51"/>
    <mergeCell ref="BX50:BX51"/>
    <mergeCell ref="BY50:BY51"/>
    <mergeCell ref="BZ50:BZ51"/>
    <mergeCell ref="BW32:BW33"/>
    <mergeCell ref="BX32:BX33"/>
    <mergeCell ref="BY32:BY33"/>
    <mergeCell ref="BZ32:BZ33"/>
    <mergeCell ref="BW34:BW35"/>
    <mergeCell ref="BX34:BX35"/>
    <mergeCell ref="BY34:BY35"/>
    <mergeCell ref="BZ34:BZ35"/>
    <mergeCell ref="BW36:BW37"/>
    <mergeCell ref="BX36:BX37"/>
    <mergeCell ref="BY36:BY37"/>
    <mergeCell ref="BZ36:BZ37"/>
    <mergeCell ref="BW38:BW39"/>
    <mergeCell ref="BX38:BX39"/>
    <mergeCell ref="BY38:BY39"/>
    <mergeCell ref="BZ38:BZ39"/>
    <mergeCell ref="BW40:BW41"/>
    <mergeCell ref="BX40:BX41"/>
    <mergeCell ref="BY40:BY41"/>
    <mergeCell ref="BZ40:BZ41"/>
    <mergeCell ref="BZ22:BZ23"/>
    <mergeCell ref="BW24:BW25"/>
    <mergeCell ref="BX24:BX25"/>
    <mergeCell ref="BY24:BY25"/>
    <mergeCell ref="BZ24:BZ25"/>
    <mergeCell ref="BW26:BW27"/>
    <mergeCell ref="BX26:BX27"/>
    <mergeCell ref="BY26:BY27"/>
    <mergeCell ref="BZ26:BZ27"/>
    <mergeCell ref="BW28:BW29"/>
    <mergeCell ref="BX28:BX29"/>
    <mergeCell ref="BY28:BY29"/>
    <mergeCell ref="BZ28:BZ29"/>
    <mergeCell ref="BW30:BW31"/>
    <mergeCell ref="BX30:BX31"/>
    <mergeCell ref="BY30:BY31"/>
    <mergeCell ref="BZ30:BZ31"/>
    <mergeCell ref="BV290:BV291"/>
    <mergeCell ref="BV292:BV293"/>
    <mergeCell ref="BV294:BV295"/>
    <mergeCell ref="BV296:BV297"/>
    <mergeCell ref="BV298:BV299"/>
    <mergeCell ref="BV300:BV301"/>
    <mergeCell ref="BV302:BV303"/>
    <mergeCell ref="BV304:BV305"/>
    <mergeCell ref="BV306:BV307"/>
    <mergeCell ref="BV308:BV309"/>
    <mergeCell ref="BV310:BV311"/>
    <mergeCell ref="BV312:BV313"/>
    <mergeCell ref="BW14:BW15"/>
    <mergeCell ref="BX14:BX15"/>
    <mergeCell ref="BY14:BY15"/>
    <mergeCell ref="BZ14:BZ15"/>
    <mergeCell ref="BW16:BW17"/>
    <mergeCell ref="BX16:BX17"/>
    <mergeCell ref="BY16:BY17"/>
    <mergeCell ref="BZ16:BZ17"/>
    <mergeCell ref="BW18:BW19"/>
    <mergeCell ref="BX18:BX19"/>
    <mergeCell ref="BY18:BY19"/>
    <mergeCell ref="BZ18:BZ19"/>
    <mergeCell ref="BW20:BW21"/>
    <mergeCell ref="BX20:BX21"/>
    <mergeCell ref="BY20:BY21"/>
    <mergeCell ref="BZ20:BZ21"/>
    <mergeCell ref="BW22:BW23"/>
    <mergeCell ref="BX22:BX23"/>
    <mergeCell ref="BY22:BY23"/>
    <mergeCell ref="BV256:BV257"/>
    <mergeCell ref="BV258:BV259"/>
    <mergeCell ref="BV260:BV261"/>
    <mergeCell ref="BV262:BV263"/>
    <mergeCell ref="BV264:BV265"/>
    <mergeCell ref="BV266:BV267"/>
    <mergeCell ref="BV268:BV269"/>
    <mergeCell ref="BV270:BV271"/>
    <mergeCell ref="BV272:BV273"/>
    <mergeCell ref="BV274:BV275"/>
    <mergeCell ref="BV276:BV277"/>
    <mergeCell ref="BV278:BV279"/>
    <mergeCell ref="BV280:BV281"/>
    <mergeCell ref="BV282:BV283"/>
    <mergeCell ref="BV284:BV285"/>
    <mergeCell ref="BV286:BV287"/>
    <mergeCell ref="BV288:BV289"/>
    <mergeCell ref="BV222:BV223"/>
    <mergeCell ref="BV224:BV225"/>
    <mergeCell ref="BV226:BV227"/>
    <mergeCell ref="BV228:BV229"/>
    <mergeCell ref="BV230:BV231"/>
    <mergeCell ref="BV232:BV233"/>
    <mergeCell ref="BV234:BV235"/>
    <mergeCell ref="BV236:BV237"/>
    <mergeCell ref="BV238:BV239"/>
    <mergeCell ref="BV240:BV241"/>
    <mergeCell ref="BV242:BV243"/>
    <mergeCell ref="BV244:BV245"/>
    <mergeCell ref="BV246:BV247"/>
    <mergeCell ref="BV248:BV249"/>
    <mergeCell ref="BV250:BV251"/>
    <mergeCell ref="BV252:BV253"/>
    <mergeCell ref="BV254:BV255"/>
    <mergeCell ref="BV188:BV189"/>
    <mergeCell ref="BV190:BV191"/>
    <mergeCell ref="BV192:BV193"/>
    <mergeCell ref="BV194:BV195"/>
    <mergeCell ref="BV196:BV197"/>
    <mergeCell ref="BV198:BV199"/>
    <mergeCell ref="BV200:BV201"/>
    <mergeCell ref="BV202:BV203"/>
    <mergeCell ref="BV204:BV205"/>
    <mergeCell ref="BV206:BV207"/>
    <mergeCell ref="BV208:BV209"/>
    <mergeCell ref="BV210:BV211"/>
    <mergeCell ref="BV212:BV213"/>
    <mergeCell ref="BV214:BV215"/>
    <mergeCell ref="BV216:BV217"/>
    <mergeCell ref="BV218:BV219"/>
    <mergeCell ref="BV220:BV221"/>
    <mergeCell ref="BV154:BV155"/>
    <mergeCell ref="BV156:BV157"/>
    <mergeCell ref="BV158:BV159"/>
    <mergeCell ref="BV160:BV161"/>
    <mergeCell ref="BV162:BV163"/>
    <mergeCell ref="BV164:BV165"/>
    <mergeCell ref="BV166:BV167"/>
    <mergeCell ref="BV168:BV169"/>
    <mergeCell ref="BV170:BV171"/>
    <mergeCell ref="BV172:BV173"/>
    <mergeCell ref="BV174:BV175"/>
    <mergeCell ref="BV176:BV177"/>
    <mergeCell ref="BV178:BV179"/>
    <mergeCell ref="BV180:BV181"/>
    <mergeCell ref="BV182:BV183"/>
    <mergeCell ref="BV184:BV185"/>
    <mergeCell ref="BV186:BV187"/>
    <mergeCell ref="BV120:BV121"/>
    <mergeCell ref="BV122:BV123"/>
    <mergeCell ref="BV124:BV125"/>
    <mergeCell ref="BV126:BV127"/>
    <mergeCell ref="BV128:BV129"/>
    <mergeCell ref="BV130:BV131"/>
    <mergeCell ref="BV132:BV133"/>
    <mergeCell ref="BV134:BV135"/>
    <mergeCell ref="BV136:BV137"/>
    <mergeCell ref="BV138:BV139"/>
    <mergeCell ref="BV140:BV141"/>
    <mergeCell ref="BV142:BV143"/>
    <mergeCell ref="BV144:BV145"/>
    <mergeCell ref="BV146:BV147"/>
    <mergeCell ref="BV148:BV149"/>
    <mergeCell ref="BV150:BV151"/>
    <mergeCell ref="BV152:BV153"/>
    <mergeCell ref="BV86:BV87"/>
    <mergeCell ref="BV88:BV89"/>
    <mergeCell ref="BV90:BV91"/>
    <mergeCell ref="BV92:BV93"/>
    <mergeCell ref="BV94:BV95"/>
    <mergeCell ref="BV96:BV97"/>
    <mergeCell ref="BV98:BV99"/>
    <mergeCell ref="BV100:BV101"/>
    <mergeCell ref="BV102:BV103"/>
    <mergeCell ref="BV104:BV105"/>
    <mergeCell ref="BV106:BV107"/>
    <mergeCell ref="BV108:BV109"/>
    <mergeCell ref="BV110:BV111"/>
    <mergeCell ref="BV112:BV113"/>
    <mergeCell ref="BV114:BV115"/>
    <mergeCell ref="BV116:BV117"/>
    <mergeCell ref="BV118:BV119"/>
    <mergeCell ref="BV52:BV53"/>
    <mergeCell ref="BV54:BV55"/>
    <mergeCell ref="BV56:BV57"/>
    <mergeCell ref="BV58:BV59"/>
    <mergeCell ref="BV60:BV61"/>
    <mergeCell ref="BV62:BV63"/>
    <mergeCell ref="BV64:BV65"/>
    <mergeCell ref="BV66:BV67"/>
    <mergeCell ref="BV68:BV69"/>
    <mergeCell ref="BV70:BV71"/>
    <mergeCell ref="BV72:BV73"/>
    <mergeCell ref="BV74:BV75"/>
    <mergeCell ref="BV76:BV77"/>
    <mergeCell ref="BV78:BV79"/>
    <mergeCell ref="BV80:BV81"/>
    <mergeCell ref="BV82:BV83"/>
    <mergeCell ref="BV84:BV85"/>
    <mergeCell ref="BU286:BU287"/>
    <mergeCell ref="BU288:BU289"/>
    <mergeCell ref="BU290:BU291"/>
    <mergeCell ref="BU292:BU293"/>
    <mergeCell ref="BU294:BU295"/>
    <mergeCell ref="BU296:BU297"/>
    <mergeCell ref="BU298:BU299"/>
    <mergeCell ref="BU300:BU301"/>
    <mergeCell ref="BU302:BU303"/>
    <mergeCell ref="BU304:BU305"/>
    <mergeCell ref="BU306:BU307"/>
    <mergeCell ref="BU308:BU309"/>
    <mergeCell ref="BU310:BU311"/>
    <mergeCell ref="BU312:BU313"/>
    <mergeCell ref="BV16:BV17"/>
    <mergeCell ref="BV18:BV19"/>
    <mergeCell ref="BV20:BV21"/>
    <mergeCell ref="BV22:BV23"/>
    <mergeCell ref="BV24:BV25"/>
    <mergeCell ref="BV26:BV27"/>
    <mergeCell ref="BV28:BV29"/>
    <mergeCell ref="BV30:BV31"/>
    <mergeCell ref="BV32:BV33"/>
    <mergeCell ref="BV34:BV35"/>
    <mergeCell ref="BV36:BV37"/>
    <mergeCell ref="BV38:BV39"/>
    <mergeCell ref="BV40:BV41"/>
    <mergeCell ref="BV42:BV43"/>
    <mergeCell ref="BV44:BV45"/>
    <mergeCell ref="BV46:BV47"/>
    <mergeCell ref="BV48:BV49"/>
    <mergeCell ref="BV50:BV51"/>
    <mergeCell ref="BU252:BU253"/>
    <mergeCell ref="BU254:BU255"/>
    <mergeCell ref="BU256:BU257"/>
    <mergeCell ref="BU258:BU259"/>
    <mergeCell ref="BU260:BU261"/>
    <mergeCell ref="BU262:BU263"/>
    <mergeCell ref="BU264:BU265"/>
    <mergeCell ref="BU266:BU267"/>
    <mergeCell ref="BU268:BU269"/>
    <mergeCell ref="BU270:BU271"/>
    <mergeCell ref="BU272:BU273"/>
    <mergeCell ref="BU274:BU275"/>
    <mergeCell ref="BU276:BU277"/>
    <mergeCell ref="BU278:BU279"/>
    <mergeCell ref="BU280:BU281"/>
    <mergeCell ref="BU282:BU283"/>
    <mergeCell ref="BU284:BU285"/>
    <mergeCell ref="BU218:BU219"/>
    <mergeCell ref="BU220:BU221"/>
    <mergeCell ref="BU222:BU223"/>
    <mergeCell ref="BU224:BU225"/>
    <mergeCell ref="BU226:BU227"/>
    <mergeCell ref="BU228:BU229"/>
    <mergeCell ref="BU230:BU231"/>
    <mergeCell ref="BU232:BU233"/>
    <mergeCell ref="BU234:BU235"/>
    <mergeCell ref="BU236:BU237"/>
    <mergeCell ref="BU238:BU239"/>
    <mergeCell ref="BU240:BU241"/>
    <mergeCell ref="BU242:BU243"/>
    <mergeCell ref="BU244:BU245"/>
    <mergeCell ref="BU246:BU247"/>
    <mergeCell ref="BU248:BU249"/>
    <mergeCell ref="BU250:BU251"/>
    <mergeCell ref="BU184:BU185"/>
    <mergeCell ref="BU186:BU187"/>
    <mergeCell ref="BU188:BU189"/>
    <mergeCell ref="BU190:BU191"/>
    <mergeCell ref="BU192:BU193"/>
    <mergeCell ref="BU194:BU195"/>
    <mergeCell ref="BU196:BU197"/>
    <mergeCell ref="BU198:BU199"/>
    <mergeCell ref="BU200:BU201"/>
    <mergeCell ref="BU202:BU203"/>
    <mergeCell ref="BU204:BU205"/>
    <mergeCell ref="BU206:BU207"/>
    <mergeCell ref="BU208:BU209"/>
    <mergeCell ref="BU210:BU211"/>
    <mergeCell ref="BU212:BU213"/>
    <mergeCell ref="BU214:BU215"/>
    <mergeCell ref="BU216:BU217"/>
    <mergeCell ref="BU150:BU151"/>
    <mergeCell ref="BU152:BU153"/>
    <mergeCell ref="BU154:BU155"/>
    <mergeCell ref="BU156:BU157"/>
    <mergeCell ref="BU158:BU159"/>
    <mergeCell ref="BU160:BU161"/>
    <mergeCell ref="BU162:BU163"/>
    <mergeCell ref="BU164:BU165"/>
    <mergeCell ref="BU166:BU167"/>
    <mergeCell ref="BU168:BU169"/>
    <mergeCell ref="BU170:BU171"/>
    <mergeCell ref="BU172:BU173"/>
    <mergeCell ref="BU174:BU175"/>
    <mergeCell ref="BU176:BU177"/>
    <mergeCell ref="BU178:BU179"/>
    <mergeCell ref="BU180:BU181"/>
    <mergeCell ref="BU182:BU183"/>
    <mergeCell ref="BU116:BU117"/>
    <mergeCell ref="BU118:BU119"/>
    <mergeCell ref="BU120:BU121"/>
    <mergeCell ref="BU122:BU123"/>
    <mergeCell ref="BU124:BU125"/>
    <mergeCell ref="BU126:BU127"/>
    <mergeCell ref="BU128:BU129"/>
    <mergeCell ref="BU130:BU131"/>
    <mergeCell ref="BU132:BU133"/>
    <mergeCell ref="BU134:BU135"/>
    <mergeCell ref="BU136:BU137"/>
    <mergeCell ref="BU138:BU139"/>
    <mergeCell ref="BU140:BU141"/>
    <mergeCell ref="BU142:BU143"/>
    <mergeCell ref="BU144:BU145"/>
    <mergeCell ref="BU146:BU147"/>
    <mergeCell ref="BU148:BU149"/>
    <mergeCell ref="BU82:BU83"/>
    <mergeCell ref="BU84:BU85"/>
    <mergeCell ref="BU86:BU87"/>
    <mergeCell ref="BU88:BU89"/>
    <mergeCell ref="BU90:BU91"/>
    <mergeCell ref="BU92:BU93"/>
    <mergeCell ref="BU94:BU95"/>
    <mergeCell ref="BU96:BU97"/>
    <mergeCell ref="BU98:BU99"/>
    <mergeCell ref="BU100:BU101"/>
    <mergeCell ref="BU102:BU103"/>
    <mergeCell ref="BU104:BU105"/>
    <mergeCell ref="BU106:BU107"/>
    <mergeCell ref="BU108:BU109"/>
    <mergeCell ref="BU110:BU111"/>
    <mergeCell ref="BU112:BU113"/>
    <mergeCell ref="BU114:BU115"/>
    <mergeCell ref="BU48:BU49"/>
    <mergeCell ref="BU50:BU51"/>
    <mergeCell ref="BU52:BU53"/>
    <mergeCell ref="BU54:BU55"/>
    <mergeCell ref="BU56:BU57"/>
    <mergeCell ref="BU58:BU59"/>
    <mergeCell ref="BU60:BU61"/>
    <mergeCell ref="BU62:BU63"/>
    <mergeCell ref="BU64:BU65"/>
    <mergeCell ref="BU66:BU67"/>
    <mergeCell ref="BU68:BU69"/>
    <mergeCell ref="BU70:BU71"/>
    <mergeCell ref="BU72:BU73"/>
    <mergeCell ref="BU74:BU75"/>
    <mergeCell ref="BU76:BU77"/>
    <mergeCell ref="BU78:BU79"/>
    <mergeCell ref="BU80:BU81"/>
    <mergeCell ref="BT286:BT287"/>
    <mergeCell ref="BT288:BT289"/>
    <mergeCell ref="BT290:BT291"/>
    <mergeCell ref="BT292:BT293"/>
    <mergeCell ref="BT294:BT295"/>
    <mergeCell ref="BT296:BT297"/>
    <mergeCell ref="BT298:BT299"/>
    <mergeCell ref="BT300:BT301"/>
    <mergeCell ref="BT302:BT303"/>
    <mergeCell ref="BT304:BT305"/>
    <mergeCell ref="BT306:BT307"/>
    <mergeCell ref="BT308:BT309"/>
    <mergeCell ref="BT310:BT311"/>
    <mergeCell ref="BT312:BT313"/>
    <mergeCell ref="BU14:BU15"/>
    <mergeCell ref="BV14:BV15"/>
    <mergeCell ref="BU16:BU17"/>
    <mergeCell ref="BU18:BU19"/>
    <mergeCell ref="BU20:BU21"/>
    <mergeCell ref="BU22:BU23"/>
    <mergeCell ref="BU24:BU25"/>
    <mergeCell ref="BU26:BU27"/>
    <mergeCell ref="BU28:BU29"/>
    <mergeCell ref="BU30:BU31"/>
    <mergeCell ref="BU32:BU33"/>
    <mergeCell ref="BU34:BU35"/>
    <mergeCell ref="BU36:BU37"/>
    <mergeCell ref="BU38:BU39"/>
    <mergeCell ref="BU40:BU41"/>
    <mergeCell ref="BU42:BU43"/>
    <mergeCell ref="BU44:BU45"/>
    <mergeCell ref="BU46:BU47"/>
    <mergeCell ref="BT252:BT253"/>
    <mergeCell ref="BT254:BT255"/>
    <mergeCell ref="BT256:BT257"/>
    <mergeCell ref="BT258:BT259"/>
    <mergeCell ref="BT260:BT261"/>
    <mergeCell ref="BT262:BT263"/>
    <mergeCell ref="BT264:BT265"/>
    <mergeCell ref="BT266:BT267"/>
    <mergeCell ref="BT268:BT269"/>
    <mergeCell ref="BT270:BT271"/>
    <mergeCell ref="BT272:BT273"/>
    <mergeCell ref="BT274:BT275"/>
    <mergeCell ref="BT276:BT277"/>
    <mergeCell ref="BT278:BT279"/>
    <mergeCell ref="BT280:BT281"/>
    <mergeCell ref="BT282:BT283"/>
    <mergeCell ref="BT284:BT285"/>
    <mergeCell ref="BT218:BT219"/>
    <mergeCell ref="BT220:BT221"/>
    <mergeCell ref="BT222:BT223"/>
    <mergeCell ref="BT224:BT225"/>
    <mergeCell ref="BT226:BT227"/>
    <mergeCell ref="BT228:BT229"/>
    <mergeCell ref="BT230:BT231"/>
    <mergeCell ref="BT232:BT233"/>
    <mergeCell ref="BT234:BT235"/>
    <mergeCell ref="BT236:BT237"/>
    <mergeCell ref="BT238:BT239"/>
    <mergeCell ref="BT240:BT241"/>
    <mergeCell ref="BT242:BT243"/>
    <mergeCell ref="BT244:BT245"/>
    <mergeCell ref="BT246:BT247"/>
    <mergeCell ref="BT248:BT249"/>
    <mergeCell ref="BT250:BT251"/>
    <mergeCell ref="BT184:BT185"/>
    <mergeCell ref="BT186:BT187"/>
    <mergeCell ref="BT188:BT189"/>
    <mergeCell ref="BT190:BT191"/>
    <mergeCell ref="BT192:BT193"/>
    <mergeCell ref="BT194:BT195"/>
    <mergeCell ref="BT196:BT197"/>
    <mergeCell ref="BT198:BT199"/>
    <mergeCell ref="BT200:BT201"/>
    <mergeCell ref="BT202:BT203"/>
    <mergeCell ref="BT204:BT205"/>
    <mergeCell ref="BT206:BT207"/>
    <mergeCell ref="BT208:BT209"/>
    <mergeCell ref="BT210:BT211"/>
    <mergeCell ref="BT212:BT213"/>
    <mergeCell ref="BT214:BT215"/>
    <mergeCell ref="BT216:BT217"/>
    <mergeCell ref="BT150:BT151"/>
    <mergeCell ref="BT152:BT153"/>
    <mergeCell ref="BT154:BT155"/>
    <mergeCell ref="BT156:BT157"/>
    <mergeCell ref="BT158:BT159"/>
    <mergeCell ref="BT160:BT161"/>
    <mergeCell ref="BT162:BT163"/>
    <mergeCell ref="BT164:BT165"/>
    <mergeCell ref="BT166:BT167"/>
    <mergeCell ref="BT168:BT169"/>
    <mergeCell ref="BT170:BT171"/>
    <mergeCell ref="BT172:BT173"/>
    <mergeCell ref="BT174:BT175"/>
    <mergeCell ref="BT176:BT177"/>
    <mergeCell ref="BT178:BT179"/>
    <mergeCell ref="BT180:BT181"/>
    <mergeCell ref="BT182:BT183"/>
    <mergeCell ref="BT116:BT117"/>
    <mergeCell ref="BT118:BT119"/>
    <mergeCell ref="BT120:BT121"/>
    <mergeCell ref="BT122:BT123"/>
    <mergeCell ref="BT124:BT125"/>
    <mergeCell ref="BT126:BT127"/>
    <mergeCell ref="BT128:BT129"/>
    <mergeCell ref="BT130:BT131"/>
    <mergeCell ref="BT132:BT133"/>
    <mergeCell ref="BT134:BT135"/>
    <mergeCell ref="BT136:BT137"/>
    <mergeCell ref="BT138:BT139"/>
    <mergeCell ref="BT140:BT141"/>
    <mergeCell ref="BT142:BT143"/>
    <mergeCell ref="BT144:BT145"/>
    <mergeCell ref="BT146:BT147"/>
    <mergeCell ref="BT148:BT149"/>
    <mergeCell ref="BT82:BT83"/>
    <mergeCell ref="BT84:BT85"/>
    <mergeCell ref="BT86:BT87"/>
    <mergeCell ref="BT88:BT89"/>
    <mergeCell ref="BT90:BT91"/>
    <mergeCell ref="BT92:BT93"/>
    <mergeCell ref="BT94:BT95"/>
    <mergeCell ref="BT96:BT97"/>
    <mergeCell ref="BT98:BT99"/>
    <mergeCell ref="BT100:BT101"/>
    <mergeCell ref="BT102:BT103"/>
    <mergeCell ref="BT104:BT105"/>
    <mergeCell ref="BT106:BT107"/>
    <mergeCell ref="BT108:BT109"/>
    <mergeCell ref="BT110:BT111"/>
    <mergeCell ref="BT112:BT113"/>
    <mergeCell ref="BT114:BT115"/>
    <mergeCell ref="BT48:BT49"/>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14:BT15"/>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L308:BL309"/>
    <mergeCell ref="BM308:BM309"/>
    <mergeCell ref="BN308:BN309"/>
    <mergeCell ref="BO308:BO309"/>
    <mergeCell ref="BP308:BP309"/>
    <mergeCell ref="BQ308:BQ309"/>
    <mergeCell ref="BL310:BL311"/>
    <mergeCell ref="BM310:BM311"/>
    <mergeCell ref="BN310:BN311"/>
    <mergeCell ref="BO310:BO311"/>
    <mergeCell ref="BP310:BP311"/>
    <mergeCell ref="BQ310:BQ311"/>
    <mergeCell ref="BL312:BL313"/>
    <mergeCell ref="BM312:BM313"/>
    <mergeCell ref="BN312:BN313"/>
    <mergeCell ref="BO312:BO313"/>
    <mergeCell ref="BP312:BP313"/>
    <mergeCell ref="BQ312:BQ313"/>
    <mergeCell ref="BL302:BL303"/>
    <mergeCell ref="BM302:BM303"/>
    <mergeCell ref="BN302:BN303"/>
    <mergeCell ref="BO302:BO303"/>
    <mergeCell ref="BP302:BP303"/>
    <mergeCell ref="BQ302:BQ303"/>
    <mergeCell ref="BL304:BL305"/>
    <mergeCell ref="BM304:BM305"/>
    <mergeCell ref="BN304:BN305"/>
    <mergeCell ref="BO304:BO305"/>
    <mergeCell ref="BP304:BP305"/>
    <mergeCell ref="BQ304:BQ305"/>
    <mergeCell ref="BL306:BL307"/>
    <mergeCell ref="BM306:BM307"/>
    <mergeCell ref="BN306:BN307"/>
    <mergeCell ref="BO306:BO307"/>
    <mergeCell ref="BP306:BP307"/>
    <mergeCell ref="BQ306:BQ307"/>
    <mergeCell ref="BL296:BL297"/>
    <mergeCell ref="BM296:BM297"/>
    <mergeCell ref="BN296:BN297"/>
    <mergeCell ref="BO296:BO297"/>
    <mergeCell ref="BP296:BP297"/>
    <mergeCell ref="BQ296:BQ297"/>
    <mergeCell ref="BL298:BL299"/>
    <mergeCell ref="BM298:BM299"/>
    <mergeCell ref="BN298:BN299"/>
    <mergeCell ref="BO298:BO299"/>
    <mergeCell ref="BP298:BP299"/>
    <mergeCell ref="BQ298:BQ299"/>
    <mergeCell ref="BL300:BL301"/>
    <mergeCell ref="BM300:BM301"/>
    <mergeCell ref="BN300:BN301"/>
    <mergeCell ref="BO300:BO301"/>
    <mergeCell ref="BP300:BP301"/>
    <mergeCell ref="BQ300:BQ301"/>
    <mergeCell ref="BL290:BL291"/>
    <mergeCell ref="BM290:BM291"/>
    <mergeCell ref="BN290:BN291"/>
    <mergeCell ref="BO290:BO291"/>
    <mergeCell ref="BP290:BP291"/>
    <mergeCell ref="BQ290:BQ291"/>
    <mergeCell ref="BL292:BL293"/>
    <mergeCell ref="BM292:BM293"/>
    <mergeCell ref="BN292:BN293"/>
    <mergeCell ref="BO292:BO293"/>
    <mergeCell ref="BP292:BP293"/>
    <mergeCell ref="BQ292:BQ293"/>
    <mergeCell ref="BL294:BL295"/>
    <mergeCell ref="BM294:BM295"/>
    <mergeCell ref="BN294:BN295"/>
    <mergeCell ref="BO294:BO295"/>
    <mergeCell ref="BP294:BP295"/>
    <mergeCell ref="BQ294:BQ295"/>
    <mergeCell ref="BL284:BL285"/>
    <mergeCell ref="BM284:BM285"/>
    <mergeCell ref="BN284:BN285"/>
    <mergeCell ref="BO284:BO285"/>
    <mergeCell ref="BP284:BP285"/>
    <mergeCell ref="BQ284:BQ285"/>
    <mergeCell ref="BL286:BL287"/>
    <mergeCell ref="BM286:BM287"/>
    <mergeCell ref="BN286:BN287"/>
    <mergeCell ref="BO286:BO287"/>
    <mergeCell ref="BP286:BP287"/>
    <mergeCell ref="BQ286:BQ287"/>
    <mergeCell ref="BL288:BL289"/>
    <mergeCell ref="BM288:BM289"/>
    <mergeCell ref="BN288:BN289"/>
    <mergeCell ref="BO288:BO289"/>
    <mergeCell ref="BP288:BP289"/>
    <mergeCell ref="BQ288:BQ289"/>
    <mergeCell ref="BL278:BL279"/>
    <mergeCell ref="BM278:BM279"/>
    <mergeCell ref="BN278:BN279"/>
    <mergeCell ref="BO278:BO279"/>
    <mergeCell ref="BP278:BP279"/>
    <mergeCell ref="BQ278:BQ279"/>
    <mergeCell ref="BL280:BL281"/>
    <mergeCell ref="BM280:BM281"/>
    <mergeCell ref="BN280:BN281"/>
    <mergeCell ref="BO280:BO281"/>
    <mergeCell ref="BP280:BP281"/>
    <mergeCell ref="BQ280:BQ281"/>
    <mergeCell ref="BL282:BL283"/>
    <mergeCell ref="BM282:BM283"/>
    <mergeCell ref="BN282:BN283"/>
    <mergeCell ref="BO282:BO283"/>
    <mergeCell ref="BP282:BP283"/>
    <mergeCell ref="BQ282:BQ283"/>
    <mergeCell ref="BL272:BL273"/>
    <mergeCell ref="BM272:BM273"/>
    <mergeCell ref="BN272:BN273"/>
    <mergeCell ref="BO272:BO273"/>
    <mergeCell ref="BP272:BP273"/>
    <mergeCell ref="BQ272:BQ273"/>
    <mergeCell ref="BL274:BL275"/>
    <mergeCell ref="BM274:BM275"/>
    <mergeCell ref="BN274:BN275"/>
    <mergeCell ref="BO274:BO275"/>
    <mergeCell ref="BP274:BP275"/>
    <mergeCell ref="BQ274:BQ275"/>
    <mergeCell ref="BL276:BL277"/>
    <mergeCell ref="BM276:BM277"/>
    <mergeCell ref="BN276:BN277"/>
    <mergeCell ref="BO276:BO277"/>
    <mergeCell ref="BP276:BP277"/>
    <mergeCell ref="BQ276:BQ277"/>
    <mergeCell ref="BL266:BL267"/>
    <mergeCell ref="BM266:BM267"/>
    <mergeCell ref="BN266:BN267"/>
    <mergeCell ref="BO266:BO267"/>
    <mergeCell ref="BP266:BP267"/>
    <mergeCell ref="BQ266:BQ267"/>
    <mergeCell ref="BL268:BL269"/>
    <mergeCell ref="BM268:BM269"/>
    <mergeCell ref="BN268:BN269"/>
    <mergeCell ref="BO268:BO269"/>
    <mergeCell ref="BP268:BP269"/>
    <mergeCell ref="BQ268:BQ269"/>
    <mergeCell ref="BL270:BL271"/>
    <mergeCell ref="BM270:BM271"/>
    <mergeCell ref="BN270:BN271"/>
    <mergeCell ref="BO270:BO271"/>
    <mergeCell ref="BP270:BP271"/>
    <mergeCell ref="BQ270:BQ271"/>
    <mergeCell ref="BL260:BL261"/>
    <mergeCell ref="BM260:BM261"/>
    <mergeCell ref="BN260:BN261"/>
    <mergeCell ref="BO260:BO261"/>
    <mergeCell ref="BP260:BP261"/>
    <mergeCell ref="BQ260:BQ261"/>
    <mergeCell ref="BL262:BL263"/>
    <mergeCell ref="BM262:BM263"/>
    <mergeCell ref="BN262:BN263"/>
    <mergeCell ref="BO262:BO263"/>
    <mergeCell ref="BP262:BP263"/>
    <mergeCell ref="BQ262:BQ263"/>
    <mergeCell ref="BL264:BL265"/>
    <mergeCell ref="BM264:BM265"/>
    <mergeCell ref="BN264:BN265"/>
    <mergeCell ref="BO264:BO265"/>
    <mergeCell ref="BP264:BP265"/>
    <mergeCell ref="BQ264:BQ265"/>
    <mergeCell ref="BL254:BL255"/>
    <mergeCell ref="BM254:BM255"/>
    <mergeCell ref="BN254:BN255"/>
    <mergeCell ref="BO254:BO255"/>
    <mergeCell ref="BP254:BP255"/>
    <mergeCell ref="BQ254:BQ255"/>
    <mergeCell ref="BL256:BL257"/>
    <mergeCell ref="BM256:BM257"/>
    <mergeCell ref="BN256:BN257"/>
    <mergeCell ref="BO256:BO257"/>
    <mergeCell ref="BP256:BP257"/>
    <mergeCell ref="BQ256:BQ257"/>
    <mergeCell ref="BL258:BL259"/>
    <mergeCell ref="BM258:BM259"/>
    <mergeCell ref="BN258:BN259"/>
    <mergeCell ref="BO258:BO259"/>
    <mergeCell ref="BP258:BP259"/>
    <mergeCell ref="BQ258:BQ259"/>
    <mergeCell ref="BL248:BL249"/>
    <mergeCell ref="BM248:BM249"/>
    <mergeCell ref="BN248:BN249"/>
    <mergeCell ref="BO248:BO249"/>
    <mergeCell ref="BP248:BP249"/>
    <mergeCell ref="BQ248:BQ249"/>
    <mergeCell ref="BL250:BL251"/>
    <mergeCell ref="BM250:BM251"/>
    <mergeCell ref="BN250:BN251"/>
    <mergeCell ref="BO250:BO251"/>
    <mergeCell ref="BP250:BP251"/>
    <mergeCell ref="BQ250:BQ251"/>
    <mergeCell ref="BL252:BL253"/>
    <mergeCell ref="BM252:BM253"/>
    <mergeCell ref="BN252:BN253"/>
    <mergeCell ref="BO252:BO253"/>
    <mergeCell ref="BP252:BP253"/>
    <mergeCell ref="BQ252:BQ253"/>
    <mergeCell ref="BL242:BL243"/>
    <mergeCell ref="BM242:BM243"/>
    <mergeCell ref="BN242:BN243"/>
    <mergeCell ref="BO242:BO243"/>
    <mergeCell ref="BP242:BP243"/>
    <mergeCell ref="BQ242:BQ243"/>
    <mergeCell ref="BL244:BL245"/>
    <mergeCell ref="BM244:BM245"/>
    <mergeCell ref="BN244:BN245"/>
    <mergeCell ref="BO244:BO245"/>
    <mergeCell ref="BP244:BP245"/>
    <mergeCell ref="BQ244:BQ245"/>
    <mergeCell ref="BL246:BL247"/>
    <mergeCell ref="BM246:BM247"/>
    <mergeCell ref="BN246:BN247"/>
    <mergeCell ref="BO246:BO247"/>
    <mergeCell ref="BP246:BP247"/>
    <mergeCell ref="BQ246:BQ247"/>
    <mergeCell ref="BL236:BL237"/>
    <mergeCell ref="BM236:BM237"/>
    <mergeCell ref="BN236:BN237"/>
    <mergeCell ref="BO236:BO237"/>
    <mergeCell ref="BP236:BP237"/>
    <mergeCell ref="BQ236:BQ237"/>
    <mergeCell ref="BL238:BL239"/>
    <mergeCell ref="BM238:BM239"/>
    <mergeCell ref="BN238:BN239"/>
    <mergeCell ref="BO238:BO239"/>
    <mergeCell ref="BP238:BP239"/>
    <mergeCell ref="BQ238:BQ239"/>
    <mergeCell ref="BL240:BL241"/>
    <mergeCell ref="BM240:BM241"/>
    <mergeCell ref="BN240:BN241"/>
    <mergeCell ref="BO240:BO241"/>
    <mergeCell ref="BP240:BP241"/>
    <mergeCell ref="BQ240:BQ241"/>
    <mergeCell ref="BL230:BL231"/>
    <mergeCell ref="BM230:BM231"/>
    <mergeCell ref="BN230:BN231"/>
    <mergeCell ref="BO230:BO231"/>
    <mergeCell ref="BP230:BP231"/>
    <mergeCell ref="BQ230:BQ231"/>
    <mergeCell ref="BL232:BL233"/>
    <mergeCell ref="BM232:BM233"/>
    <mergeCell ref="BN232:BN233"/>
    <mergeCell ref="BO232:BO233"/>
    <mergeCell ref="BP232:BP233"/>
    <mergeCell ref="BQ232:BQ233"/>
    <mergeCell ref="BL234:BL235"/>
    <mergeCell ref="BM234:BM235"/>
    <mergeCell ref="BN234:BN235"/>
    <mergeCell ref="BO234:BO235"/>
    <mergeCell ref="BP234:BP235"/>
    <mergeCell ref="BQ234:BQ235"/>
    <mergeCell ref="BL224:BL225"/>
    <mergeCell ref="BM224:BM225"/>
    <mergeCell ref="BN224:BN225"/>
    <mergeCell ref="BO224:BO225"/>
    <mergeCell ref="BP224:BP225"/>
    <mergeCell ref="BQ224:BQ225"/>
    <mergeCell ref="BL226:BL227"/>
    <mergeCell ref="BM226:BM227"/>
    <mergeCell ref="BN226:BN227"/>
    <mergeCell ref="BO226:BO227"/>
    <mergeCell ref="BP226:BP227"/>
    <mergeCell ref="BQ226:BQ227"/>
    <mergeCell ref="BL228:BL229"/>
    <mergeCell ref="BM228:BM229"/>
    <mergeCell ref="BN228:BN229"/>
    <mergeCell ref="BO228:BO229"/>
    <mergeCell ref="BP228:BP229"/>
    <mergeCell ref="BQ228:BQ229"/>
    <mergeCell ref="BL218:BL219"/>
    <mergeCell ref="BM218:BM219"/>
    <mergeCell ref="BN218:BN219"/>
    <mergeCell ref="BO218:BO219"/>
    <mergeCell ref="BP218:BP219"/>
    <mergeCell ref="BQ218:BQ219"/>
    <mergeCell ref="BL220:BL221"/>
    <mergeCell ref="BM220:BM221"/>
    <mergeCell ref="BN220:BN221"/>
    <mergeCell ref="BO220:BO221"/>
    <mergeCell ref="BP220:BP221"/>
    <mergeCell ref="BQ220:BQ221"/>
    <mergeCell ref="BL222:BL223"/>
    <mergeCell ref="BM222:BM223"/>
    <mergeCell ref="BN222:BN223"/>
    <mergeCell ref="BO222:BO223"/>
    <mergeCell ref="BP222:BP223"/>
    <mergeCell ref="BQ222:BQ223"/>
    <mergeCell ref="BL212:BL213"/>
    <mergeCell ref="BM212:BM213"/>
    <mergeCell ref="BN212:BN213"/>
    <mergeCell ref="BO212:BO213"/>
    <mergeCell ref="BP212:BP213"/>
    <mergeCell ref="BQ212:BQ213"/>
    <mergeCell ref="BL214:BL215"/>
    <mergeCell ref="BM214:BM215"/>
    <mergeCell ref="BN214:BN215"/>
    <mergeCell ref="BO214:BO215"/>
    <mergeCell ref="BP214:BP215"/>
    <mergeCell ref="BQ214:BQ215"/>
    <mergeCell ref="BL216:BL217"/>
    <mergeCell ref="BM216:BM217"/>
    <mergeCell ref="BN216:BN217"/>
    <mergeCell ref="BO216:BO217"/>
    <mergeCell ref="BP216:BP217"/>
    <mergeCell ref="BQ216:BQ217"/>
    <mergeCell ref="BL206:BL207"/>
    <mergeCell ref="BM206:BM207"/>
    <mergeCell ref="BN206:BN207"/>
    <mergeCell ref="BO206:BO207"/>
    <mergeCell ref="BP206:BP207"/>
    <mergeCell ref="BQ206:BQ207"/>
    <mergeCell ref="BL208:BL209"/>
    <mergeCell ref="BM208:BM209"/>
    <mergeCell ref="BN208:BN209"/>
    <mergeCell ref="BO208:BO209"/>
    <mergeCell ref="BP208:BP209"/>
    <mergeCell ref="BQ208:BQ209"/>
    <mergeCell ref="BL210:BL211"/>
    <mergeCell ref="BM210:BM211"/>
    <mergeCell ref="BN210:BN211"/>
    <mergeCell ref="BO210:BO211"/>
    <mergeCell ref="BP210:BP211"/>
    <mergeCell ref="BQ210:BQ211"/>
    <mergeCell ref="BL200:BL201"/>
    <mergeCell ref="BM200:BM201"/>
    <mergeCell ref="BN200:BN201"/>
    <mergeCell ref="BO200:BO201"/>
    <mergeCell ref="BP200:BP201"/>
    <mergeCell ref="BQ200:BQ201"/>
    <mergeCell ref="BL202:BL203"/>
    <mergeCell ref="BM202:BM203"/>
    <mergeCell ref="BN202:BN203"/>
    <mergeCell ref="BO202:BO203"/>
    <mergeCell ref="BP202:BP203"/>
    <mergeCell ref="BQ202:BQ203"/>
    <mergeCell ref="BL204:BL205"/>
    <mergeCell ref="BM204:BM205"/>
    <mergeCell ref="BN204:BN205"/>
    <mergeCell ref="BO204:BO205"/>
    <mergeCell ref="BP204:BP205"/>
    <mergeCell ref="BQ204:BQ205"/>
    <mergeCell ref="BL194:BL195"/>
    <mergeCell ref="BM194:BM195"/>
    <mergeCell ref="BN194:BN195"/>
    <mergeCell ref="BO194:BO195"/>
    <mergeCell ref="BP194:BP195"/>
    <mergeCell ref="BQ194:BQ195"/>
    <mergeCell ref="BL196:BL197"/>
    <mergeCell ref="BM196:BM197"/>
    <mergeCell ref="BN196:BN197"/>
    <mergeCell ref="BO196:BO197"/>
    <mergeCell ref="BP196:BP197"/>
    <mergeCell ref="BQ196:BQ197"/>
    <mergeCell ref="BL198:BL199"/>
    <mergeCell ref="BM198:BM199"/>
    <mergeCell ref="BN198:BN199"/>
    <mergeCell ref="BO198:BO199"/>
    <mergeCell ref="BP198:BP199"/>
    <mergeCell ref="BQ198:BQ199"/>
    <mergeCell ref="BL188:BL189"/>
    <mergeCell ref="BM188:BM189"/>
    <mergeCell ref="BN188:BN189"/>
    <mergeCell ref="BO188:BO189"/>
    <mergeCell ref="BP188:BP189"/>
    <mergeCell ref="BQ188:BQ189"/>
    <mergeCell ref="BL190:BL191"/>
    <mergeCell ref="BM190:BM191"/>
    <mergeCell ref="BN190:BN191"/>
    <mergeCell ref="BO190:BO191"/>
    <mergeCell ref="BP190:BP191"/>
    <mergeCell ref="BQ190:BQ191"/>
    <mergeCell ref="BL192:BL193"/>
    <mergeCell ref="BM192:BM193"/>
    <mergeCell ref="BN192:BN193"/>
    <mergeCell ref="BO192:BO193"/>
    <mergeCell ref="BP192:BP193"/>
    <mergeCell ref="BQ192:BQ193"/>
    <mergeCell ref="BL182:BL183"/>
    <mergeCell ref="BM182:BM183"/>
    <mergeCell ref="BN182:BN183"/>
    <mergeCell ref="BO182:BO183"/>
    <mergeCell ref="BP182:BP183"/>
    <mergeCell ref="BQ182:BQ183"/>
    <mergeCell ref="BL184:BL185"/>
    <mergeCell ref="BM184:BM185"/>
    <mergeCell ref="BN184:BN185"/>
    <mergeCell ref="BO184:BO185"/>
    <mergeCell ref="BP184:BP185"/>
    <mergeCell ref="BQ184:BQ185"/>
    <mergeCell ref="BL186:BL187"/>
    <mergeCell ref="BM186:BM187"/>
    <mergeCell ref="BN186:BN187"/>
    <mergeCell ref="BO186:BO187"/>
    <mergeCell ref="BP186:BP187"/>
    <mergeCell ref="BQ186:BQ187"/>
    <mergeCell ref="BL176:BL177"/>
    <mergeCell ref="BM176:BM177"/>
    <mergeCell ref="BN176:BN177"/>
    <mergeCell ref="BO176:BO177"/>
    <mergeCell ref="BP176:BP177"/>
    <mergeCell ref="BQ176:BQ177"/>
    <mergeCell ref="BL178:BL179"/>
    <mergeCell ref="BM178:BM179"/>
    <mergeCell ref="BN178:BN179"/>
    <mergeCell ref="BO178:BO179"/>
    <mergeCell ref="BP178:BP179"/>
    <mergeCell ref="BQ178:BQ179"/>
    <mergeCell ref="BL180:BL181"/>
    <mergeCell ref="BM180:BM181"/>
    <mergeCell ref="BN180:BN181"/>
    <mergeCell ref="BO180:BO181"/>
    <mergeCell ref="BP180:BP181"/>
    <mergeCell ref="BQ180:BQ181"/>
    <mergeCell ref="BL170:BL171"/>
    <mergeCell ref="BM170:BM171"/>
    <mergeCell ref="BN170:BN171"/>
    <mergeCell ref="BO170:BO171"/>
    <mergeCell ref="BP170:BP171"/>
    <mergeCell ref="BQ170:BQ171"/>
    <mergeCell ref="BL172:BL173"/>
    <mergeCell ref="BM172:BM173"/>
    <mergeCell ref="BN172:BN173"/>
    <mergeCell ref="BO172:BO173"/>
    <mergeCell ref="BP172:BP173"/>
    <mergeCell ref="BQ172:BQ173"/>
    <mergeCell ref="BL174:BL175"/>
    <mergeCell ref="BM174:BM175"/>
    <mergeCell ref="BN174:BN175"/>
    <mergeCell ref="BO174:BO175"/>
    <mergeCell ref="BP174:BP175"/>
    <mergeCell ref="BQ174:BQ175"/>
    <mergeCell ref="BL164:BL165"/>
    <mergeCell ref="BM164:BM165"/>
    <mergeCell ref="BN164:BN165"/>
    <mergeCell ref="BO164:BO165"/>
    <mergeCell ref="BP164:BP165"/>
    <mergeCell ref="BQ164:BQ165"/>
    <mergeCell ref="BL166:BL167"/>
    <mergeCell ref="BM166:BM167"/>
    <mergeCell ref="BN166:BN167"/>
    <mergeCell ref="BO166:BO167"/>
    <mergeCell ref="BP166:BP167"/>
    <mergeCell ref="BQ166:BQ167"/>
    <mergeCell ref="BL168:BL169"/>
    <mergeCell ref="BM168:BM169"/>
    <mergeCell ref="BN168:BN169"/>
    <mergeCell ref="BO168:BO169"/>
    <mergeCell ref="BP168:BP169"/>
    <mergeCell ref="BQ168:BQ169"/>
    <mergeCell ref="BL158:BL159"/>
    <mergeCell ref="BM158:BM159"/>
    <mergeCell ref="BN158:BN159"/>
    <mergeCell ref="BO158:BO159"/>
    <mergeCell ref="BP158:BP159"/>
    <mergeCell ref="BQ158:BQ159"/>
    <mergeCell ref="BL160:BL161"/>
    <mergeCell ref="BM160:BM161"/>
    <mergeCell ref="BN160:BN161"/>
    <mergeCell ref="BO160:BO161"/>
    <mergeCell ref="BP160:BP161"/>
    <mergeCell ref="BQ160:BQ161"/>
    <mergeCell ref="BL162:BL163"/>
    <mergeCell ref="BM162:BM163"/>
    <mergeCell ref="BN162:BN163"/>
    <mergeCell ref="BO162:BO163"/>
    <mergeCell ref="BP162:BP163"/>
    <mergeCell ref="BQ162:BQ163"/>
    <mergeCell ref="BL152:BL153"/>
    <mergeCell ref="BM152:BM153"/>
    <mergeCell ref="BN152:BN153"/>
    <mergeCell ref="BO152:BO153"/>
    <mergeCell ref="BP152:BP153"/>
    <mergeCell ref="BQ152:BQ153"/>
    <mergeCell ref="BL154:BL155"/>
    <mergeCell ref="BM154:BM155"/>
    <mergeCell ref="BN154:BN155"/>
    <mergeCell ref="BO154:BO155"/>
    <mergeCell ref="BP154:BP155"/>
    <mergeCell ref="BQ154:BQ155"/>
    <mergeCell ref="BL156:BL157"/>
    <mergeCell ref="BM156:BM157"/>
    <mergeCell ref="BN156:BN157"/>
    <mergeCell ref="BO156:BO157"/>
    <mergeCell ref="BP156:BP157"/>
    <mergeCell ref="BQ156:BQ157"/>
    <mergeCell ref="BL146:BL147"/>
    <mergeCell ref="BM146:BM147"/>
    <mergeCell ref="BN146:BN147"/>
    <mergeCell ref="BO146:BO147"/>
    <mergeCell ref="BP146:BP147"/>
    <mergeCell ref="BQ146:BQ147"/>
    <mergeCell ref="BL148:BL149"/>
    <mergeCell ref="BM148:BM149"/>
    <mergeCell ref="BN148:BN149"/>
    <mergeCell ref="BO148:BO149"/>
    <mergeCell ref="BP148:BP149"/>
    <mergeCell ref="BQ148:BQ149"/>
    <mergeCell ref="BL150:BL151"/>
    <mergeCell ref="BM150:BM151"/>
    <mergeCell ref="BN150:BN151"/>
    <mergeCell ref="BO150:BO151"/>
    <mergeCell ref="BP150:BP151"/>
    <mergeCell ref="BQ150:BQ151"/>
    <mergeCell ref="BL140:BL141"/>
    <mergeCell ref="BM140:BM141"/>
    <mergeCell ref="BN140:BN141"/>
    <mergeCell ref="BO140:BO141"/>
    <mergeCell ref="BP140:BP141"/>
    <mergeCell ref="BQ140:BQ141"/>
    <mergeCell ref="BL142:BL143"/>
    <mergeCell ref="BM142:BM143"/>
    <mergeCell ref="BN142:BN143"/>
    <mergeCell ref="BO142:BO143"/>
    <mergeCell ref="BP142:BP143"/>
    <mergeCell ref="BQ142:BQ143"/>
    <mergeCell ref="BL144:BL145"/>
    <mergeCell ref="BM144:BM145"/>
    <mergeCell ref="BN144:BN145"/>
    <mergeCell ref="BO144:BO145"/>
    <mergeCell ref="BP144:BP145"/>
    <mergeCell ref="BQ144:BQ145"/>
    <mergeCell ref="BL134:BL135"/>
    <mergeCell ref="BM134:BM135"/>
    <mergeCell ref="BN134:BN135"/>
    <mergeCell ref="BO134:BO135"/>
    <mergeCell ref="BP134:BP135"/>
    <mergeCell ref="BQ134:BQ135"/>
    <mergeCell ref="BL136:BL137"/>
    <mergeCell ref="BM136:BM137"/>
    <mergeCell ref="BN136:BN137"/>
    <mergeCell ref="BO136:BO137"/>
    <mergeCell ref="BP136:BP137"/>
    <mergeCell ref="BQ136:BQ137"/>
    <mergeCell ref="BL138:BL139"/>
    <mergeCell ref="BM138:BM139"/>
    <mergeCell ref="BN138:BN139"/>
    <mergeCell ref="BO138:BO139"/>
    <mergeCell ref="BP138:BP139"/>
    <mergeCell ref="BQ138:BQ139"/>
    <mergeCell ref="BL128:BL129"/>
    <mergeCell ref="BM128:BM129"/>
    <mergeCell ref="BN128:BN129"/>
    <mergeCell ref="BO128:BO129"/>
    <mergeCell ref="BP128:BP129"/>
    <mergeCell ref="BQ128:BQ129"/>
    <mergeCell ref="BL130:BL131"/>
    <mergeCell ref="BM130:BM131"/>
    <mergeCell ref="BN130:BN131"/>
    <mergeCell ref="BO130:BO131"/>
    <mergeCell ref="BP130:BP131"/>
    <mergeCell ref="BQ130:BQ131"/>
    <mergeCell ref="BL132:BL133"/>
    <mergeCell ref="BM132:BM133"/>
    <mergeCell ref="BN132:BN133"/>
    <mergeCell ref="BO132:BO133"/>
    <mergeCell ref="BP132:BP133"/>
    <mergeCell ref="BQ132:BQ133"/>
    <mergeCell ref="BL122:BL123"/>
    <mergeCell ref="BM122:BM123"/>
    <mergeCell ref="BN122:BN123"/>
    <mergeCell ref="BO122:BO123"/>
    <mergeCell ref="BP122:BP123"/>
    <mergeCell ref="BQ122:BQ123"/>
    <mergeCell ref="BL124:BL125"/>
    <mergeCell ref="BM124:BM125"/>
    <mergeCell ref="BN124:BN125"/>
    <mergeCell ref="BO124:BO125"/>
    <mergeCell ref="BP124:BP125"/>
    <mergeCell ref="BQ124:BQ125"/>
    <mergeCell ref="BL126:BL127"/>
    <mergeCell ref="BM126:BM127"/>
    <mergeCell ref="BN126:BN127"/>
    <mergeCell ref="BO126:BO127"/>
    <mergeCell ref="BP126:BP127"/>
    <mergeCell ref="BQ126:BQ127"/>
    <mergeCell ref="BL116:BL117"/>
    <mergeCell ref="BM116:BM117"/>
    <mergeCell ref="BN116:BN117"/>
    <mergeCell ref="BO116:BO117"/>
    <mergeCell ref="BP116:BP117"/>
    <mergeCell ref="BQ116:BQ117"/>
    <mergeCell ref="BL118:BL119"/>
    <mergeCell ref="BM118:BM119"/>
    <mergeCell ref="BN118:BN119"/>
    <mergeCell ref="BO118:BO119"/>
    <mergeCell ref="BP118:BP119"/>
    <mergeCell ref="BQ118:BQ119"/>
    <mergeCell ref="BL120:BL121"/>
    <mergeCell ref="BM120:BM121"/>
    <mergeCell ref="BN120:BN121"/>
    <mergeCell ref="BO120:BO121"/>
    <mergeCell ref="BP120:BP121"/>
    <mergeCell ref="BQ120:BQ121"/>
    <mergeCell ref="BL110:BL111"/>
    <mergeCell ref="BM110:BM111"/>
    <mergeCell ref="BN110:BN111"/>
    <mergeCell ref="BO110:BO111"/>
    <mergeCell ref="BP110:BP111"/>
    <mergeCell ref="BQ110:BQ111"/>
    <mergeCell ref="BL112:BL113"/>
    <mergeCell ref="BM112:BM113"/>
    <mergeCell ref="BN112:BN113"/>
    <mergeCell ref="BO112:BO113"/>
    <mergeCell ref="BP112:BP113"/>
    <mergeCell ref="BQ112:BQ113"/>
    <mergeCell ref="BL114:BL115"/>
    <mergeCell ref="BM114:BM115"/>
    <mergeCell ref="BN114:BN115"/>
    <mergeCell ref="BO114:BO115"/>
    <mergeCell ref="BP114:BP115"/>
    <mergeCell ref="BQ114:BQ115"/>
    <mergeCell ref="BL104:BL105"/>
    <mergeCell ref="BM104:BM105"/>
    <mergeCell ref="BN104:BN105"/>
    <mergeCell ref="BO104:BO105"/>
    <mergeCell ref="BP104:BP105"/>
    <mergeCell ref="BQ104:BQ105"/>
    <mergeCell ref="BL106:BL107"/>
    <mergeCell ref="BM106:BM107"/>
    <mergeCell ref="BN106:BN107"/>
    <mergeCell ref="BO106:BO107"/>
    <mergeCell ref="BP106:BP107"/>
    <mergeCell ref="BQ106:BQ107"/>
    <mergeCell ref="BL108:BL109"/>
    <mergeCell ref="BM108:BM109"/>
    <mergeCell ref="BN108:BN109"/>
    <mergeCell ref="BO108:BO109"/>
    <mergeCell ref="BP108:BP109"/>
    <mergeCell ref="BQ108:BQ109"/>
    <mergeCell ref="BL98:BL99"/>
    <mergeCell ref="BM98:BM99"/>
    <mergeCell ref="BN98:BN99"/>
    <mergeCell ref="BO98:BO99"/>
    <mergeCell ref="BP98:BP99"/>
    <mergeCell ref="BQ98:BQ99"/>
    <mergeCell ref="BL100:BL101"/>
    <mergeCell ref="BM100:BM101"/>
    <mergeCell ref="BN100:BN101"/>
    <mergeCell ref="BO100:BO101"/>
    <mergeCell ref="BP100:BP101"/>
    <mergeCell ref="BQ100:BQ101"/>
    <mergeCell ref="BL102:BL103"/>
    <mergeCell ref="BM102:BM103"/>
    <mergeCell ref="BN102:BN103"/>
    <mergeCell ref="BO102:BO103"/>
    <mergeCell ref="BP102:BP103"/>
    <mergeCell ref="BQ102:BQ103"/>
    <mergeCell ref="BL92:BL93"/>
    <mergeCell ref="BM92:BM93"/>
    <mergeCell ref="BN92:BN93"/>
    <mergeCell ref="BO92:BO93"/>
    <mergeCell ref="BP92:BP93"/>
    <mergeCell ref="BQ92:BQ93"/>
    <mergeCell ref="BL94:BL95"/>
    <mergeCell ref="BM94:BM95"/>
    <mergeCell ref="BN94:BN95"/>
    <mergeCell ref="BO94:BO95"/>
    <mergeCell ref="BP94:BP95"/>
    <mergeCell ref="BQ94:BQ95"/>
    <mergeCell ref="BL96:BL97"/>
    <mergeCell ref="BM96:BM97"/>
    <mergeCell ref="BN96:BN97"/>
    <mergeCell ref="BO96:BO97"/>
    <mergeCell ref="BP96:BP97"/>
    <mergeCell ref="BQ96:BQ97"/>
    <mergeCell ref="BL86:BL87"/>
    <mergeCell ref="BM86:BM87"/>
    <mergeCell ref="BN86:BN87"/>
    <mergeCell ref="BO86:BO87"/>
    <mergeCell ref="BP86:BP87"/>
    <mergeCell ref="BQ86:BQ87"/>
    <mergeCell ref="BL88:BL89"/>
    <mergeCell ref="BM88:BM89"/>
    <mergeCell ref="BN88:BN89"/>
    <mergeCell ref="BO88:BO89"/>
    <mergeCell ref="BP88:BP89"/>
    <mergeCell ref="BQ88:BQ89"/>
    <mergeCell ref="BL90:BL91"/>
    <mergeCell ref="BM90:BM91"/>
    <mergeCell ref="BN90:BN91"/>
    <mergeCell ref="BO90:BO91"/>
    <mergeCell ref="BP90:BP91"/>
    <mergeCell ref="BQ90:BQ91"/>
    <mergeCell ref="BL80:BL81"/>
    <mergeCell ref="BM80:BM81"/>
    <mergeCell ref="BN80:BN81"/>
    <mergeCell ref="BO80:BO81"/>
    <mergeCell ref="BP80:BP81"/>
    <mergeCell ref="BQ80:BQ81"/>
    <mergeCell ref="BL82:BL83"/>
    <mergeCell ref="BM82:BM83"/>
    <mergeCell ref="BN82:BN83"/>
    <mergeCell ref="BO82:BO83"/>
    <mergeCell ref="BP82:BP83"/>
    <mergeCell ref="BQ82:BQ83"/>
    <mergeCell ref="BL84:BL85"/>
    <mergeCell ref="BM84:BM85"/>
    <mergeCell ref="BN84:BN85"/>
    <mergeCell ref="BO84:BO85"/>
    <mergeCell ref="BP84:BP85"/>
    <mergeCell ref="BQ84:BQ85"/>
    <mergeCell ref="BL74:BL75"/>
    <mergeCell ref="BM74:BM75"/>
    <mergeCell ref="BN74:BN75"/>
    <mergeCell ref="BO74:BO75"/>
    <mergeCell ref="BP74:BP75"/>
    <mergeCell ref="BQ74:BQ75"/>
    <mergeCell ref="BL76:BL77"/>
    <mergeCell ref="BM76:BM77"/>
    <mergeCell ref="BN76:BN77"/>
    <mergeCell ref="BO76:BO77"/>
    <mergeCell ref="BP76:BP77"/>
    <mergeCell ref="BQ76:BQ77"/>
    <mergeCell ref="BL78:BL79"/>
    <mergeCell ref="BM78:BM79"/>
    <mergeCell ref="BN78:BN79"/>
    <mergeCell ref="BO78:BO79"/>
    <mergeCell ref="BP78:BP79"/>
    <mergeCell ref="BQ78:BQ79"/>
    <mergeCell ref="BL68:BL69"/>
    <mergeCell ref="BM68:BM69"/>
    <mergeCell ref="BN68:BN69"/>
    <mergeCell ref="BO68:BO69"/>
    <mergeCell ref="BP68:BP69"/>
    <mergeCell ref="BQ68:BQ69"/>
    <mergeCell ref="BL70:BL71"/>
    <mergeCell ref="BM70:BM71"/>
    <mergeCell ref="BN70:BN71"/>
    <mergeCell ref="BO70:BO71"/>
    <mergeCell ref="BP70:BP71"/>
    <mergeCell ref="BQ70:BQ71"/>
    <mergeCell ref="BL72:BL73"/>
    <mergeCell ref="BM72:BM73"/>
    <mergeCell ref="BN72:BN73"/>
    <mergeCell ref="BO72:BO73"/>
    <mergeCell ref="BP72:BP73"/>
    <mergeCell ref="BQ72:BQ73"/>
    <mergeCell ref="BL62:BL63"/>
    <mergeCell ref="BM62:BM63"/>
    <mergeCell ref="BN62:BN63"/>
    <mergeCell ref="BO62:BO63"/>
    <mergeCell ref="BP62:BP63"/>
    <mergeCell ref="BQ62:BQ63"/>
    <mergeCell ref="BL64:BL65"/>
    <mergeCell ref="BM64:BM65"/>
    <mergeCell ref="BN64:BN65"/>
    <mergeCell ref="BO64:BO65"/>
    <mergeCell ref="BP64:BP65"/>
    <mergeCell ref="BQ64:BQ65"/>
    <mergeCell ref="BL66:BL67"/>
    <mergeCell ref="BM66:BM67"/>
    <mergeCell ref="BN66:BN67"/>
    <mergeCell ref="BO66:BO67"/>
    <mergeCell ref="BP66:BP67"/>
    <mergeCell ref="BQ66:BQ67"/>
    <mergeCell ref="BL56:BL57"/>
    <mergeCell ref="BM56:BM57"/>
    <mergeCell ref="BN56:BN57"/>
    <mergeCell ref="BO56:BO57"/>
    <mergeCell ref="BP56:BP57"/>
    <mergeCell ref="BQ56:BQ57"/>
    <mergeCell ref="BL58:BL59"/>
    <mergeCell ref="BM58:BM59"/>
    <mergeCell ref="BN58:BN59"/>
    <mergeCell ref="BO58:BO59"/>
    <mergeCell ref="BP58:BP59"/>
    <mergeCell ref="BQ58:BQ59"/>
    <mergeCell ref="BL60:BL61"/>
    <mergeCell ref="BM60:BM61"/>
    <mergeCell ref="BN60:BN61"/>
    <mergeCell ref="BO60:BO61"/>
    <mergeCell ref="BP60:BP61"/>
    <mergeCell ref="BQ60:BQ61"/>
    <mergeCell ref="BL50:BL51"/>
    <mergeCell ref="BM50:BM51"/>
    <mergeCell ref="BN50:BN51"/>
    <mergeCell ref="BO50:BO51"/>
    <mergeCell ref="BP50:BP51"/>
    <mergeCell ref="BQ50:BQ51"/>
    <mergeCell ref="BL52:BL53"/>
    <mergeCell ref="BM52:BM53"/>
    <mergeCell ref="BN52:BN53"/>
    <mergeCell ref="BO52:BO53"/>
    <mergeCell ref="BP52:BP53"/>
    <mergeCell ref="BQ52:BQ53"/>
    <mergeCell ref="BL54:BL55"/>
    <mergeCell ref="BM54:BM55"/>
    <mergeCell ref="BN54:BN55"/>
    <mergeCell ref="BO54:BO55"/>
    <mergeCell ref="BP54:BP55"/>
    <mergeCell ref="BQ54:BQ55"/>
    <mergeCell ref="BL44:BL45"/>
    <mergeCell ref="BM44:BM45"/>
    <mergeCell ref="BN44:BN45"/>
    <mergeCell ref="BO44:BO45"/>
    <mergeCell ref="BP44:BP45"/>
    <mergeCell ref="BQ44:BQ45"/>
    <mergeCell ref="BL46:BL47"/>
    <mergeCell ref="BM46:BM47"/>
    <mergeCell ref="BN46:BN47"/>
    <mergeCell ref="BO46:BO47"/>
    <mergeCell ref="BP46:BP47"/>
    <mergeCell ref="BQ46:BQ47"/>
    <mergeCell ref="BL48:BL49"/>
    <mergeCell ref="BM48:BM49"/>
    <mergeCell ref="BN48:BN49"/>
    <mergeCell ref="BO48:BO49"/>
    <mergeCell ref="BP48:BP49"/>
    <mergeCell ref="BQ48:BQ49"/>
    <mergeCell ref="BL38:BL39"/>
    <mergeCell ref="BM38:BM39"/>
    <mergeCell ref="BN38:BN39"/>
    <mergeCell ref="BO38:BO39"/>
    <mergeCell ref="BP38:BP39"/>
    <mergeCell ref="BQ38:BQ39"/>
    <mergeCell ref="BL40:BL41"/>
    <mergeCell ref="BM40:BM41"/>
    <mergeCell ref="BN40:BN41"/>
    <mergeCell ref="BO40:BO41"/>
    <mergeCell ref="BP40:BP41"/>
    <mergeCell ref="BQ40:BQ41"/>
    <mergeCell ref="BL42:BL43"/>
    <mergeCell ref="BM42:BM43"/>
    <mergeCell ref="BN42:BN43"/>
    <mergeCell ref="BO42:BO43"/>
    <mergeCell ref="BP42:BP43"/>
    <mergeCell ref="BQ42:BQ43"/>
    <mergeCell ref="BL32:BL33"/>
    <mergeCell ref="BM32:BM33"/>
    <mergeCell ref="BN32:BN33"/>
    <mergeCell ref="BO32:BO33"/>
    <mergeCell ref="BP32:BP33"/>
    <mergeCell ref="BQ32:BQ33"/>
    <mergeCell ref="BL34:BL35"/>
    <mergeCell ref="BM34:BM35"/>
    <mergeCell ref="BN34:BN35"/>
    <mergeCell ref="BO34:BO35"/>
    <mergeCell ref="BP34:BP35"/>
    <mergeCell ref="BQ34:BQ35"/>
    <mergeCell ref="BL36:BL37"/>
    <mergeCell ref="BM36:BM37"/>
    <mergeCell ref="BN36:BN37"/>
    <mergeCell ref="BO36:BO37"/>
    <mergeCell ref="BP36:BP37"/>
    <mergeCell ref="BQ36:BQ37"/>
    <mergeCell ref="BL26:BL27"/>
    <mergeCell ref="BM26:BM27"/>
    <mergeCell ref="BN26:BN27"/>
    <mergeCell ref="BO26:BO27"/>
    <mergeCell ref="BP26:BP27"/>
    <mergeCell ref="BQ26:BQ27"/>
    <mergeCell ref="BL28:BL29"/>
    <mergeCell ref="BM28:BM29"/>
    <mergeCell ref="BN28:BN29"/>
    <mergeCell ref="BO28:BO29"/>
    <mergeCell ref="BP28:BP29"/>
    <mergeCell ref="BQ28:BQ29"/>
    <mergeCell ref="BL30:BL31"/>
    <mergeCell ref="BM30:BM31"/>
    <mergeCell ref="BN30:BN31"/>
    <mergeCell ref="BO30:BO31"/>
    <mergeCell ref="BP30:BP31"/>
    <mergeCell ref="BQ30:BQ31"/>
    <mergeCell ref="BL20:BL21"/>
    <mergeCell ref="BM20:BM21"/>
    <mergeCell ref="BN20:BN21"/>
    <mergeCell ref="BO20:BO21"/>
    <mergeCell ref="BP20:BP21"/>
    <mergeCell ref="BQ20:BQ21"/>
    <mergeCell ref="BL22:BL23"/>
    <mergeCell ref="BM22:BM23"/>
    <mergeCell ref="BN22:BN23"/>
    <mergeCell ref="BO22:BO23"/>
    <mergeCell ref="BP22:BP23"/>
    <mergeCell ref="BQ22:BQ23"/>
    <mergeCell ref="BL24:BL25"/>
    <mergeCell ref="BM24:BM25"/>
    <mergeCell ref="BN24:BN25"/>
    <mergeCell ref="BO24:BO25"/>
    <mergeCell ref="BP24:BP25"/>
    <mergeCell ref="BQ24:BQ25"/>
    <mergeCell ref="BL13:BQ13"/>
    <mergeCell ref="BL14:BL15"/>
    <mergeCell ref="BM14:BM15"/>
    <mergeCell ref="BN14:BN15"/>
    <mergeCell ref="BO14:BO15"/>
    <mergeCell ref="BP14:BP15"/>
    <mergeCell ref="BQ14:BQ15"/>
    <mergeCell ref="BL16:BL17"/>
    <mergeCell ref="BM16:BM17"/>
    <mergeCell ref="BN16:BN17"/>
    <mergeCell ref="BO16:BO17"/>
    <mergeCell ref="BP16:BP17"/>
    <mergeCell ref="BQ16:BQ17"/>
    <mergeCell ref="BL18:BL19"/>
    <mergeCell ref="BM18:BM19"/>
    <mergeCell ref="BN18:BN19"/>
    <mergeCell ref="BO18:BO19"/>
    <mergeCell ref="BP18:BP19"/>
    <mergeCell ref="BQ18:BQ19"/>
    <mergeCell ref="BK252:BK253"/>
    <mergeCell ref="BK254:BK255"/>
    <mergeCell ref="BK256:BK257"/>
    <mergeCell ref="BK258:BK259"/>
    <mergeCell ref="BK260:BK261"/>
    <mergeCell ref="BK262:BK263"/>
    <mergeCell ref="BK264:BK265"/>
    <mergeCell ref="BK266:BK267"/>
    <mergeCell ref="BK268:BK269"/>
    <mergeCell ref="BK270:BK271"/>
    <mergeCell ref="BK272:BK273"/>
    <mergeCell ref="BK274:BK275"/>
    <mergeCell ref="BK310:BK311"/>
    <mergeCell ref="BK312:BK313"/>
    <mergeCell ref="BK276:BK277"/>
    <mergeCell ref="BK278:BK279"/>
    <mergeCell ref="BK280:BK281"/>
    <mergeCell ref="BK282:BK283"/>
    <mergeCell ref="BK284:BK285"/>
    <mergeCell ref="BK286:BK287"/>
    <mergeCell ref="BK288:BK289"/>
    <mergeCell ref="BK290:BK291"/>
    <mergeCell ref="BK292:BK293"/>
    <mergeCell ref="BK294:BK295"/>
    <mergeCell ref="BK296:BK297"/>
    <mergeCell ref="BK298:BK299"/>
    <mergeCell ref="BK300:BK301"/>
    <mergeCell ref="BK302:BK303"/>
    <mergeCell ref="BK304:BK305"/>
    <mergeCell ref="BK306:BK307"/>
    <mergeCell ref="BK308:BK309"/>
    <mergeCell ref="BK218:BK219"/>
    <mergeCell ref="BK220:BK221"/>
    <mergeCell ref="BK222:BK223"/>
    <mergeCell ref="BK224:BK225"/>
    <mergeCell ref="BK226:BK227"/>
    <mergeCell ref="BK228:BK229"/>
    <mergeCell ref="BK230:BK231"/>
    <mergeCell ref="BK232:BK233"/>
    <mergeCell ref="BK234:BK235"/>
    <mergeCell ref="BK236:BK237"/>
    <mergeCell ref="BK238:BK239"/>
    <mergeCell ref="BK240:BK241"/>
    <mergeCell ref="BK242:BK243"/>
    <mergeCell ref="BK244:BK245"/>
    <mergeCell ref="BK246:BK247"/>
    <mergeCell ref="BK248:BK249"/>
    <mergeCell ref="BK250:BK251"/>
    <mergeCell ref="BK184:BK185"/>
    <mergeCell ref="BK186:BK187"/>
    <mergeCell ref="BK188:BK189"/>
    <mergeCell ref="BK190:BK191"/>
    <mergeCell ref="BK192:BK193"/>
    <mergeCell ref="BK194:BK195"/>
    <mergeCell ref="BK196:BK197"/>
    <mergeCell ref="BK198:BK199"/>
    <mergeCell ref="BK200:BK201"/>
    <mergeCell ref="BK202:BK203"/>
    <mergeCell ref="BK204:BK205"/>
    <mergeCell ref="BK206:BK207"/>
    <mergeCell ref="BK208:BK209"/>
    <mergeCell ref="BK210:BK211"/>
    <mergeCell ref="BK212:BK213"/>
    <mergeCell ref="BK214:BK215"/>
    <mergeCell ref="BK216:BK217"/>
    <mergeCell ref="BK150:BK151"/>
    <mergeCell ref="BK152:BK153"/>
    <mergeCell ref="BK154:BK155"/>
    <mergeCell ref="BK156:BK157"/>
    <mergeCell ref="BK158:BK159"/>
    <mergeCell ref="BK160:BK161"/>
    <mergeCell ref="BK162:BK163"/>
    <mergeCell ref="BK164:BK165"/>
    <mergeCell ref="BK166:BK167"/>
    <mergeCell ref="BK168:BK169"/>
    <mergeCell ref="BK170:BK171"/>
    <mergeCell ref="BK172:BK173"/>
    <mergeCell ref="BK174:BK175"/>
    <mergeCell ref="BK176:BK177"/>
    <mergeCell ref="BK178:BK179"/>
    <mergeCell ref="BK180:BK181"/>
    <mergeCell ref="BK182:BK183"/>
    <mergeCell ref="BK116:BK117"/>
    <mergeCell ref="BK118:BK119"/>
    <mergeCell ref="BK120:BK121"/>
    <mergeCell ref="BK122:BK123"/>
    <mergeCell ref="BK124:BK125"/>
    <mergeCell ref="BK126:BK127"/>
    <mergeCell ref="BK128:BK129"/>
    <mergeCell ref="BK130:BK131"/>
    <mergeCell ref="BK132:BK133"/>
    <mergeCell ref="BK134:BK135"/>
    <mergeCell ref="BK136:BK137"/>
    <mergeCell ref="BK138:BK139"/>
    <mergeCell ref="BK140:BK141"/>
    <mergeCell ref="BK142:BK143"/>
    <mergeCell ref="BK144:BK145"/>
    <mergeCell ref="BK146:BK147"/>
    <mergeCell ref="BK148:BK149"/>
    <mergeCell ref="BK82:BK83"/>
    <mergeCell ref="BK84:BK85"/>
    <mergeCell ref="BK86:BK87"/>
    <mergeCell ref="BK88:BK89"/>
    <mergeCell ref="BK90:BK91"/>
    <mergeCell ref="BK92:BK93"/>
    <mergeCell ref="BK94:BK95"/>
    <mergeCell ref="BK96:BK97"/>
    <mergeCell ref="BK98:BK99"/>
    <mergeCell ref="BK100:BK101"/>
    <mergeCell ref="BK102:BK103"/>
    <mergeCell ref="BK104:BK105"/>
    <mergeCell ref="BK106:BK107"/>
    <mergeCell ref="BK108:BK109"/>
    <mergeCell ref="BK110:BK111"/>
    <mergeCell ref="BK112:BK113"/>
    <mergeCell ref="BK114:BK115"/>
    <mergeCell ref="BK48:BK49"/>
    <mergeCell ref="BK50:BK51"/>
    <mergeCell ref="BK52:BK53"/>
    <mergeCell ref="BK54:BK55"/>
    <mergeCell ref="BK56:BK57"/>
    <mergeCell ref="BK58:BK59"/>
    <mergeCell ref="BK60:BK61"/>
    <mergeCell ref="BK62:BK63"/>
    <mergeCell ref="BK64:BK65"/>
    <mergeCell ref="BK66:BK67"/>
    <mergeCell ref="BK68:BK69"/>
    <mergeCell ref="BK70:BK71"/>
    <mergeCell ref="BK72:BK73"/>
    <mergeCell ref="BK74:BK75"/>
    <mergeCell ref="BK76:BK77"/>
    <mergeCell ref="BK78:BK79"/>
    <mergeCell ref="BK80:BK81"/>
    <mergeCell ref="BK14:BK15"/>
    <mergeCell ref="BK16:BK17"/>
    <mergeCell ref="BK18:BK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J280:BJ281"/>
    <mergeCell ref="BJ282:BJ283"/>
    <mergeCell ref="BJ284:BJ285"/>
    <mergeCell ref="BJ286:BJ287"/>
    <mergeCell ref="BJ288:BJ289"/>
    <mergeCell ref="BJ290:BJ291"/>
    <mergeCell ref="BJ292:BJ293"/>
    <mergeCell ref="BJ294:BJ295"/>
    <mergeCell ref="BJ296:BJ297"/>
    <mergeCell ref="BJ298:BJ299"/>
    <mergeCell ref="BJ300:BJ301"/>
    <mergeCell ref="BJ302:BJ303"/>
    <mergeCell ref="BJ304:BJ305"/>
    <mergeCell ref="BJ306:BJ307"/>
    <mergeCell ref="BJ308:BJ309"/>
    <mergeCell ref="BJ310:BJ311"/>
    <mergeCell ref="BJ312:BJ313"/>
    <mergeCell ref="BJ246:BJ247"/>
    <mergeCell ref="BJ248:BJ249"/>
    <mergeCell ref="BJ250:BJ251"/>
    <mergeCell ref="BJ252:BJ253"/>
    <mergeCell ref="BJ254:BJ255"/>
    <mergeCell ref="BJ256:BJ257"/>
    <mergeCell ref="BJ258:BJ259"/>
    <mergeCell ref="BJ260:BJ261"/>
    <mergeCell ref="BJ262:BJ263"/>
    <mergeCell ref="BJ264:BJ265"/>
    <mergeCell ref="BJ266:BJ267"/>
    <mergeCell ref="BJ268:BJ269"/>
    <mergeCell ref="BJ270:BJ271"/>
    <mergeCell ref="BJ272:BJ273"/>
    <mergeCell ref="BJ274:BJ275"/>
    <mergeCell ref="BJ276:BJ277"/>
    <mergeCell ref="BJ278:BJ279"/>
    <mergeCell ref="BJ212:BJ213"/>
    <mergeCell ref="BJ214:BJ215"/>
    <mergeCell ref="BJ216:BJ217"/>
    <mergeCell ref="BJ218:BJ219"/>
    <mergeCell ref="BJ220:BJ221"/>
    <mergeCell ref="BJ222:BJ223"/>
    <mergeCell ref="BJ224:BJ225"/>
    <mergeCell ref="BJ226:BJ227"/>
    <mergeCell ref="BJ228:BJ229"/>
    <mergeCell ref="BJ230:BJ231"/>
    <mergeCell ref="BJ232:BJ233"/>
    <mergeCell ref="BJ234:BJ235"/>
    <mergeCell ref="BJ236:BJ237"/>
    <mergeCell ref="BJ238:BJ239"/>
    <mergeCell ref="BJ240:BJ241"/>
    <mergeCell ref="BJ242:BJ243"/>
    <mergeCell ref="BJ244:BJ245"/>
    <mergeCell ref="BJ178:BJ179"/>
    <mergeCell ref="BJ180:BJ181"/>
    <mergeCell ref="BJ182:BJ183"/>
    <mergeCell ref="BJ184:BJ185"/>
    <mergeCell ref="BJ186:BJ187"/>
    <mergeCell ref="BJ188:BJ189"/>
    <mergeCell ref="BJ190:BJ191"/>
    <mergeCell ref="BJ192:BJ193"/>
    <mergeCell ref="BJ194:BJ195"/>
    <mergeCell ref="BJ196:BJ197"/>
    <mergeCell ref="BJ198:BJ199"/>
    <mergeCell ref="BJ200:BJ201"/>
    <mergeCell ref="BJ202:BJ203"/>
    <mergeCell ref="BJ204:BJ205"/>
    <mergeCell ref="BJ206:BJ207"/>
    <mergeCell ref="BJ208:BJ209"/>
    <mergeCell ref="BJ210:BJ211"/>
    <mergeCell ref="BJ144:BJ145"/>
    <mergeCell ref="BJ146:BJ147"/>
    <mergeCell ref="BJ148:BJ149"/>
    <mergeCell ref="BJ150:BJ151"/>
    <mergeCell ref="BJ152:BJ153"/>
    <mergeCell ref="BJ154:BJ155"/>
    <mergeCell ref="BJ156:BJ157"/>
    <mergeCell ref="BJ158:BJ159"/>
    <mergeCell ref="BJ160:BJ161"/>
    <mergeCell ref="BJ162:BJ163"/>
    <mergeCell ref="BJ164:BJ165"/>
    <mergeCell ref="BJ166:BJ167"/>
    <mergeCell ref="BJ168:BJ169"/>
    <mergeCell ref="BJ170:BJ171"/>
    <mergeCell ref="BJ172:BJ173"/>
    <mergeCell ref="BJ174:BJ175"/>
    <mergeCell ref="BJ176:BJ177"/>
    <mergeCell ref="BJ110:BJ111"/>
    <mergeCell ref="BJ112:BJ113"/>
    <mergeCell ref="BJ114:BJ115"/>
    <mergeCell ref="BJ116:BJ117"/>
    <mergeCell ref="BJ118:BJ119"/>
    <mergeCell ref="BJ120:BJ121"/>
    <mergeCell ref="BJ122:BJ123"/>
    <mergeCell ref="BJ124:BJ125"/>
    <mergeCell ref="BJ126:BJ127"/>
    <mergeCell ref="BJ128:BJ129"/>
    <mergeCell ref="BJ130:BJ131"/>
    <mergeCell ref="BJ132:BJ133"/>
    <mergeCell ref="BJ134:BJ135"/>
    <mergeCell ref="BJ136:BJ137"/>
    <mergeCell ref="BJ138:BJ139"/>
    <mergeCell ref="BJ140:BJ141"/>
    <mergeCell ref="BJ142:BJ143"/>
    <mergeCell ref="BJ76:BJ77"/>
    <mergeCell ref="BJ78:BJ79"/>
    <mergeCell ref="BJ80:BJ81"/>
    <mergeCell ref="BJ82:BJ83"/>
    <mergeCell ref="BJ84:BJ85"/>
    <mergeCell ref="BJ86:BJ87"/>
    <mergeCell ref="BJ88:BJ89"/>
    <mergeCell ref="BJ90:BJ91"/>
    <mergeCell ref="BJ92:BJ93"/>
    <mergeCell ref="BJ94:BJ95"/>
    <mergeCell ref="BJ96:BJ97"/>
    <mergeCell ref="BJ98:BJ99"/>
    <mergeCell ref="BJ100:BJ101"/>
    <mergeCell ref="BJ102:BJ103"/>
    <mergeCell ref="BJ104:BJ105"/>
    <mergeCell ref="BJ106:BJ107"/>
    <mergeCell ref="BJ108:BJ109"/>
    <mergeCell ref="AA312:AA313"/>
    <mergeCell ref="BJ14:BJ15"/>
    <mergeCell ref="BJ16:BJ17"/>
    <mergeCell ref="BJ18:BJ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J52:BJ53"/>
    <mergeCell ref="BJ54:BJ55"/>
    <mergeCell ref="BJ56:BJ57"/>
    <mergeCell ref="BJ58:BJ59"/>
    <mergeCell ref="BJ60:BJ61"/>
    <mergeCell ref="BJ62:BJ63"/>
    <mergeCell ref="BJ64:BJ65"/>
    <mergeCell ref="BJ66:BJ67"/>
    <mergeCell ref="BJ68:BJ69"/>
    <mergeCell ref="BJ70:BJ71"/>
    <mergeCell ref="BJ72:BJ73"/>
    <mergeCell ref="BJ74:BJ75"/>
    <mergeCell ref="AA278:AA279"/>
    <mergeCell ref="AA280:AA281"/>
    <mergeCell ref="AA282:AA283"/>
    <mergeCell ref="AA284:AA285"/>
    <mergeCell ref="AA286:AA287"/>
    <mergeCell ref="AA288:AA289"/>
    <mergeCell ref="AA290:AA291"/>
    <mergeCell ref="AA292:AA293"/>
    <mergeCell ref="AA294:AA295"/>
    <mergeCell ref="AA296:AA297"/>
    <mergeCell ref="AA298:AA299"/>
    <mergeCell ref="AA300:AA301"/>
    <mergeCell ref="AA302:AA303"/>
    <mergeCell ref="AA304:AA305"/>
    <mergeCell ref="AA306:AA307"/>
    <mergeCell ref="AA308:AA309"/>
    <mergeCell ref="AA310:AA311"/>
    <mergeCell ref="AA244:AA245"/>
    <mergeCell ref="AA246:AA247"/>
    <mergeCell ref="AA248:AA249"/>
    <mergeCell ref="AA250:AA251"/>
    <mergeCell ref="AA252:AA253"/>
    <mergeCell ref="AA254:AA255"/>
    <mergeCell ref="AA256:AA257"/>
    <mergeCell ref="AA258:AA259"/>
    <mergeCell ref="AA260:AA261"/>
    <mergeCell ref="AA262:AA263"/>
    <mergeCell ref="AA264:AA265"/>
    <mergeCell ref="AA266:AA267"/>
    <mergeCell ref="AA268:AA269"/>
    <mergeCell ref="AA270:AA271"/>
    <mergeCell ref="AA272:AA273"/>
    <mergeCell ref="AA274:AA275"/>
    <mergeCell ref="AA276:AA277"/>
    <mergeCell ref="AA210:AA211"/>
    <mergeCell ref="AA212:AA213"/>
    <mergeCell ref="AA214:AA215"/>
    <mergeCell ref="AA216:AA217"/>
    <mergeCell ref="AA218:AA219"/>
    <mergeCell ref="AA220:AA221"/>
    <mergeCell ref="AA222:AA223"/>
    <mergeCell ref="AA224:AA225"/>
    <mergeCell ref="AA226:AA227"/>
    <mergeCell ref="AA228:AA229"/>
    <mergeCell ref="AA230:AA231"/>
    <mergeCell ref="AA232:AA233"/>
    <mergeCell ref="AA234:AA235"/>
    <mergeCell ref="AA236:AA237"/>
    <mergeCell ref="AA238:AA239"/>
    <mergeCell ref="AA240:AA241"/>
    <mergeCell ref="AA242:AA243"/>
    <mergeCell ref="AA176:AA177"/>
    <mergeCell ref="AA178:AA179"/>
    <mergeCell ref="AA180:AA181"/>
    <mergeCell ref="AA182:AA183"/>
    <mergeCell ref="AA184:AA185"/>
    <mergeCell ref="AA186:AA187"/>
    <mergeCell ref="AA188:AA189"/>
    <mergeCell ref="AA190:AA191"/>
    <mergeCell ref="AA192:AA193"/>
    <mergeCell ref="AA194:AA195"/>
    <mergeCell ref="AA196:AA197"/>
    <mergeCell ref="AA198:AA199"/>
    <mergeCell ref="AA200:AA201"/>
    <mergeCell ref="AA202:AA203"/>
    <mergeCell ref="AA204:AA205"/>
    <mergeCell ref="AA206:AA207"/>
    <mergeCell ref="AA208:AA209"/>
    <mergeCell ref="AA142:AA143"/>
    <mergeCell ref="AA144:AA145"/>
    <mergeCell ref="AA146:AA147"/>
    <mergeCell ref="AA148:AA149"/>
    <mergeCell ref="AA150:AA151"/>
    <mergeCell ref="AA152:AA153"/>
    <mergeCell ref="AA154:AA155"/>
    <mergeCell ref="AA156:AA157"/>
    <mergeCell ref="AA158:AA159"/>
    <mergeCell ref="AA160:AA161"/>
    <mergeCell ref="AA162:AA163"/>
    <mergeCell ref="AA164:AA165"/>
    <mergeCell ref="AA166:AA167"/>
    <mergeCell ref="AA168:AA169"/>
    <mergeCell ref="AA170:AA171"/>
    <mergeCell ref="AA172:AA173"/>
    <mergeCell ref="AA174:AA175"/>
    <mergeCell ref="AA108:AA109"/>
    <mergeCell ref="AA110:AA111"/>
    <mergeCell ref="AA112:AA113"/>
    <mergeCell ref="AA114:AA115"/>
    <mergeCell ref="AA116:AA117"/>
    <mergeCell ref="AA118:AA119"/>
    <mergeCell ref="AA120:AA121"/>
    <mergeCell ref="AA122:AA123"/>
    <mergeCell ref="AA124:AA125"/>
    <mergeCell ref="AA126:AA127"/>
    <mergeCell ref="AA128:AA129"/>
    <mergeCell ref="AA130:AA131"/>
    <mergeCell ref="AA132:AA133"/>
    <mergeCell ref="AA134:AA135"/>
    <mergeCell ref="AA136:AA137"/>
    <mergeCell ref="AA138:AA139"/>
    <mergeCell ref="AA140:AA141"/>
    <mergeCell ref="AA74:AA75"/>
    <mergeCell ref="AA76:AA77"/>
    <mergeCell ref="AA78:AA79"/>
    <mergeCell ref="AA80:AA81"/>
    <mergeCell ref="AA82:AA83"/>
    <mergeCell ref="AA84:AA85"/>
    <mergeCell ref="AA86:AA87"/>
    <mergeCell ref="AA88:AA89"/>
    <mergeCell ref="AA90:AA91"/>
    <mergeCell ref="AA92:AA93"/>
    <mergeCell ref="AA94:AA95"/>
    <mergeCell ref="AA96:AA97"/>
    <mergeCell ref="AA98:AA99"/>
    <mergeCell ref="AA100:AA101"/>
    <mergeCell ref="AA102:AA103"/>
    <mergeCell ref="AA104:AA105"/>
    <mergeCell ref="AA106:AA107"/>
    <mergeCell ref="R16:T16"/>
    <mergeCell ref="U16:U17"/>
    <mergeCell ref="V16:V17"/>
    <mergeCell ref="R17:T17"/>
    <mergeCell ref="A16:A17"/>
    <mergeCell ref="B16:B17"/>
    <mergeCell ref="C16:C17"/>
    <mergeCell ref="D16:D17"/>
    <mergeCell ref="E16:E17"/>
    <mergeCell ref="H16:H17"/>
    <mergeCell ref="R14:T14"/>
    <mergeCell ref="AA68:AA69"/>
    <mergeCell ref="AA70:AA71"/>
    <mergeCell ref="AA72:AA73"/>
    <mergeCell ref="AA14:AA15"/>
    <mergeCell ref="AA16:AA17"/>
    <mergeCell ref="AA18:AA19"/>
    <mergeCell ref="AA20:AA21"/>
    <mergeCell ref="AA22:AA23"/>
    <mergeCell ref="AA24:AA25"/>
    <mergeCell ref="AA26:AA27"/>
    <mergeCell ref="AA28:AA29"/>
    <mergeCell ref="AA30:AA31"/>
    <mergeCell ref="AA32:AA33"/>
    <mergeCell ref="AA34:AA35"/>
    <mergeCell ref="AA36:AA37"/>
    <mergeCell ref="AA38:AA39"/>
    <mergeCell ref="AA40:AA41"/>
    <mergeCell ref="AA42:AA43"/>
    <mergeCell ref="AA44:AA45"/>
    <mergeCell ref="U14:U15"/>
    <mergeCell ref="F14:F15"/>
    <mergeCell ref="AA12:AF12"/>
    <mergeCell ref="AA46:AA47"/>
    <mergeCell ref="AA48:AA49"/>
    <mergeCell ref="AA50:AA51"/>
    <mergeCell ref="AA52:AA53"/>
    <mergeCell ref="AA54:AA55"/>
    <mergeCell ref="AA56:AA57"/>
    <mergeCell ref="AA58:AA59"/>
    <mergeCell ref="AA60:AA61"/>
    <mergeCell ref="AA62:AA63"/>
    <mergeCell ref="AA64:AA65"/>
    <mergeCell ref="AA66:AA67"/>
    <mergeCell ref="BA312:BA313"/>
    <mergeCell ref="BB312:BB313"/>
    <mergeCell ref="BC312:BC313"/>
    <mergeCell ref="BD312:BD313"/>
    <mergeCell ref="BA302:BA303"/>
    <mergeCell ref="BB302:BB303"/>
    <mergeCell ref="BC302:BC303"/>
    <mergeCell ref="BD302:BD303"/>
    <mergeCell ref="BA304:BA305"/>
    <mergeCell ref="BB304:BB305"/>
    <mergeCell ref="BC304:BC305"/>
    <mergeCell ref="BD304:BD305"/>
    <mergeCell ref="BA306:BA307"/>
    <mergeCell ref="BB306:BB307"/>
    <mergeCell ref="BC306:BC307"/>
    <mergeCell ref="BD306:BD307"/>
    <mergeCell ref="BA308:BA309"/>
    <mergeCell ref="BB308:BB309"/>
    <mergeCell ref="BC308:BC309"/>
    <mergeCell ref="BD308:BD309"/>
    <mergeCell ref="BA310:BA311"/>
    <mergeCell ref="BB310:BB311"/>
    <mergeCell ref="BC310:BC311"/>
    <mergeCell ref="BD310:BD311"/>
    <mergeCell ref="BA292:BA293"/>
    <mergeCell ref="BB292:BB293"/>
    <mergeCell ref="BC292:BC293"/>
    <mergeCell ref="BD292:BD293"/>
    <mergeCell ref="BA294:BA295"/>
    <mergeCell ref="BB294:BB295"/>
    <mergeCell ref="BC294:BC295"/>
    <mergeCell ref="BD294:BD295"/>
    <mergeCell ref="BA296:BA297"/>
    <mergeCell ref="BB296:BB297"/>
    <mergeCell ref="BC296:BC297"/>
    <mergeCell ref="BD296:BD297"/>
    <mergeCell ref="BA298:BA299"/>
    <mergeCell ref="BB298:BB299"/>
    <mergeCell ref="BC298:BC299"/>
    <mergeCell ref="BD298:BD299"/>
    <mergeCell ref="BA300:BA301"/>
    <mergeCell ref="BB300:BB301"/>
    <mergeCell ref="BC300:BC301"/>
    <mergeCell ref="BD300:BD301"/>
    <mergeCell ref="BA282:BA283"/>
    <mergeCell ref="BB282:BB283"/>
    <mergeCell ref="BC282:BC283"/>
    <mergeCell ref="BD282:BD283"/>
    <mergeCell ref="BA284:BA285"/>
    <mergeCell ref="BB284:BB285"/>
    <mergeCell ref="BC284:BC285"/>
    <mergeCell ref="BD284:BD285"/>
    <mergeCell ref="BA286:BA287"/>
    <mergeCell ref="BB286:BB287"/>
    <mergeCell ref="BC286:BC287"/>
    <mergeCell ref="BD286:BD287"/>
    <mergeCell ref="BA288:BA289"/>
    <mergeCell ref="BB288:BB289"/>
    <mergeCell ref="BC288:BC289"/>
    <mergeCell ref="BD288:BD289"/>
    <mergeCell ref="BA290:BA291"/>
    <mergeCell ref="BB290:BB291"/>
    <mergeCell ref="BC290:BC291"/>
    <mergeCell ref="BD290:BD291"/>
    <mergeCell ref="BA272:BA273"/>
    <mergeCell ref="BB272:BB273"/>
    <mergeCell ref="BC272:BC273"/>
    <mergeCell ref="BD272:BD273"/>
    <mergeCell ref="BA274:BA275"/>
    <mergeCell ref="BB274:BB275"/>
    <mergeCell ref="BC274:BC275"/>
    <mergeCell ref="BD274:BD275"/>
    <mergeCell ref="BA276:BA277"/>
    <mergeCell ref="BB276:BB277"/>
    <mergeCell ref="BC276:BC277"/>
    <mergeCell ref="BD276:BD277"/>
    <mergeCell ref="BA278:BA279"/>
    <mergeCell ref="BB278:BB279"/>
    <mergeCell ref="BC278:BC279"/>
    <mergeCell ref="BD278:BD279"/>
    <mergeCell ref="BA280:BA281"/>
    <mergeCell ref="BB280:BB281"/>
    <mergeCell ref="BC280:BC281"/>
    <mergeCell ref="BD280:BD281"/>
    <mergeCell ref="BA262:BA263"/>
    <mergeCell ref="BB262:BB263"/>
    <mergeCell ref="BC262:BC263"/>
    <mergeCell ref="BD262:BD263"/>
    <mergeCell ref="BA264:BA265"/>
    <mergeCell ref="BB264:BB265"/>
    <mergeCell ref="BC264:BC265"/>
    <mergeCell ref="BD264:BD265"/>
    <mergeCell ref="BA266:BA267"/>
    <mergeCell ref="BB266:BB267"/>
    <mergeCell ref="BC266:BC267"/>
    <mergeCell ref="BD266:BD267"/>
    <mergeCell ref="BA268:BA269"/>
    <mergeCell ref="BB268:BB269"/>
    <mergeCell ref="BC268:BC269"/>
    <mergeCell ref="BD268:BD269"/>
    <mergeCell ref="BA270:BA271"/>
    <mergeCell ref="BB270:BB271"/>
    <mergeCell ref="BC270:BC271"/>
    <mergeCell ref="BD270:BD271"/>
    <mergeCell ref="BA252:BA253"/>
    <mergeCell ref="BB252:BB253"/>
    <mergeCell ref="BC252:BC253"/>
    <mergeCell ref="BD252:BD253"/>
    <mergeCell ref="BA254:BA255"/>
    <mergeCell ref="BB254:BB255"/>
    <mergeCell ref="BC254:BC255"/>
    <mergeCell ref="BD254:BD255"/>
    <mergeCell ref="BA256:BA257"/>
    <mergeCell ref="BB256:BB257"/>
    <mergeCell ref="BC256:BC257"/>
    <mergeCell ref="BD256:BD257"/>
    <mergeCell ref="BA258:BA259"/>
    <mergeCell ref="BB258:BB259"/>
    <mergeCell ref="BC258:BC259"/>
    <mergeCell ref="BD258:BD259"/>
    <mergeCell ref="BA260:BA261"/>
    <mergeCell ref="BB260:BB261"/>
    <mergeCell ref="BC260:BC261"/>
    <mergeCell ref="BD260:BD261"/>
    <mergeCell ref="BA242:BA243"/>
    <mergeCell ref="BB242:BB243"/>
    <mergeCell ref="BC242:BC243"/>
    <mergeCell ref="BD242:BD243"/>
    <mergeCell ref="BA244:BA245"/>
    <mergeCell ref="BB244:BB245"/>
    <mergeCell ref="BC244:BC245"/>
    <mergeCell ref="BD244:BD245"/>
    <mergeCell ref="BA246:BA247"/>
    <mergeCell ref="BB246:BB247"/>
    <mergeCell ref="BC246:BC247"/>
    <mergeCell ref="BD246:BD247"/>
    <mergeCell ref="BA248:BA249"/>
    <mergeCell ref="BB248:BB249"/>
    <mergeCell ref="BC248:BC249"/>
    <mergeCell ref="BD248:BD249"/>
    <mergeCell ref="BA250:BA251"/>
    <mergeCell ref="BB250:BB251"/>
    <mergeCell ref="BC250:BC251"/>
    <mergeCell ref="BD250:BD251"/>
    <mergeCell ref="BA232:BA233"/>
    <mergeCell ref="BB232:BB233"/>
    <mergeCell ref="BC232:BC233"/>
    <mergeCell ref="BD232:BD233"/>
    <mergeCell ref="BA234:BA235"/>
    <mergeCell ref="BB234:BB235"/>
    <mergeCell ref="BC234:BC235"/>
    <mergeCell ref="BD234:BD235"/>
    <mergeCell ref="BA236:BA237"/>
    <mergeCell ref="BB236:BB237"/>
    <mergeCell ref="BC236:BC237"/>
    <mergeCell ref="BD236:BD237"/>
    <mergeCell ref="BA238:BA239"/>
    <mergeCell ref="BB238:BB239"/>
    <mergeCell ref="BC238:BC239"/>
    <mergeCell ref="BD238:BD239"/>
    <mergeCell ref="BA240:BA241"/>
    <mergeCell ref="BB240:BB241"/>
    <mergeCell ref="BC240:BC241"/>
    <mergeCell ref="BD240:BD241"/>
    <mergeCell ref="BA222:BA223"/>
    <mergeCell ref="BB222:BB223"/>
    <mergeCell ref="BC222:BC223"/>
    <mergeCell ref="BD222:BD223"/>
    <mergeCell ref="BA224:BA225"/>
    <mergeCell ref="BB224:BB225"/>
    <mergeCell ref="BC224:BC225"/>
    <mergeCell ref="BD224:BD225"/>
    <mergeCell ref="BA226:BA227"/>
    <mergeCell ref="BB226:BB227"/>
    <mergeCell ref="BC226:BC227"/>
    <mergeCell ref="BD226:BD227"/>
    <mergeCell ref="BA228:BA229"/>
    <mergeCell ref="BB228:BB229"/>
    <mergeCell ref="BC228:BC229"/>
    <mergeCell ref="BD228:BD229"/>
    <mergeCell ref="BA230:BA231"/>
    <mergeCell ref="BB230:BB231"/>
    <mergeCell ref="BC230:BC231"/>
    <mergeCell ref="BD230:BD231"/>
    <mergeCell ref="BA212:BA213"/>
    <mergeCell ref="BB212:BB213"/>
    <mergeCell ref="BC212:BC213"/>
    <mergeCell ref="BD212:BD213"/>
    <mergeCell ref="BA214:BA215"/>
    <mergeCell ref="BB214:BB215"/>
    <mergeCell ref="BC214:BC215"/>
    <mergeCell ref="BD214:BD215"/>
    <mergeCell ref="BA216:BA217"/>
    <mergeCell ref="BB216:BB217"/>
    <mergeCell ref="BC216:BC217"/>
    <mergeCell ref="BD216:BD217"/>
    <mergeCell ref="BA218:BA219"/>
    <mergeCell ref="BB218:BB219"/>
    <mergeCell ref="BC218:BC219"/>
    <mergeCell ref="BD218:BD219"/>
    <mergeCell ref="BA220:BA221"/>
    <mergeCell ref="BB220:BB221"/>
    <mergeCell ref="BC220:BC221"/>
    <mergeCell ref="BD220:BD221"/>
    <mergeCell ref="BA202:BA203"/>
    <mergeCell ref="BB202:BB203"/>
    <mergeCell ref="BC202:BC203"/>
    <mergeCell ref="BD202:BD203"/>
    <mergeCell ref="BA204:BA205"/>
    <mergeCell ref="BB204:BB205"/>
    <mergeCell ref="BC204:BC205"/>
    <mergeCell ref="BD204:BD205"/>
    <mergeCell ref="BA206:BA207"/>
    <mergeCell ref="BB206:BB207"/>
    <mergeCell ref="BC206:BC207"/>
    <mergeCell ref="BD206:BD207"/>
    <mergeCell ref="BA208:BA209"/>
    <mergeCell ref="BB208:BB209"/>
    <mergeCell ref="BC208:BC209"/>
    <mergeCell ref="BD208:BD209"/>
    <mergeCell ref="BA210:BA211"/>
    <mergeCell ref="BB210:BB211"/>
    <mergeCell ref="BC210:BC211"/>
    <mergeCell ref="BD210:BD211"/>
    <mergeCell ref="BA192:BA193"/>
    <mergeCell ref="BB192:BB193"/>
    <mergeCell ref="BC192:BC193"/>
    <mergeCell ref="BD192:BD193"/>
    <mergeCell ref="BA194:BA195"/>
    <mergeCell ref="BB194:BB195"/>
    <mergeCell ref="BC194:BC195"/>
    <mergeCell ref="BD194:BD195"/>
    <mergeCell ref="BA196:BA197"/>
    <mergeCell ref="BB196:BB197"/>
    <mergeCell ref="BC196:BC197"/>
    <mergeCell ref="BD196:BD197"/>
    <mergeCell ref="BA198:BA199"/>
    <mergeCell ref="BB198:BB199"/>
    <mergeCell ref="BC198:BC199"/>
    <mergeCell ref="BD198:BD199"/>
    <mergeCell ref="BA200:BA201"/>
    <mergeCell ref="BB200:BB201"/>
    <mergeCell ref="BC200:BC201"/>
    <mergeCell ref="BD200:BD201"/>
    <mergeCell ref="BA182:BA183"/>
    <mergeCell ref="BB182:BB183"/>
    <mergeCell ref="BC182:BC183"/>
    <mergeCell ref="BD182:BD183"/>
    <mergeCell ref="BA184:BA185"/>
    <mergeCell ref="BB184:BB185"/>
    <mergeCell ref="BC184:BC185"/>
    <mergeCell ref="BD184:BD185"/>
    <mergeCell ref="BA186:BA187"/>
    <mergeCell ref="BB186:BB187"/>
    <mergeCell ref="BC186:BC187"/>
    <mergeCell ref="BD186:BD187"/>
    <mergeCell ref="BA188:BA189"/>
    <mergeCell ref="BB188:BB189"/>
    <mergeCell ref="BC188:BC189"/>
    <mergeCell ref="BD188:BD189"/>
    <mergeCell ref="BA190:BA191"/>
    <mergeCell ref="BB190:BB191"/>
    <mergeCell ref="BC190:BC191"/>
    <mergeCell ref="BD190:BD191"/>
    <mergeCell ref="BA172:BA173"/>
    <mergeCell ref="BB172:BB173"/>
    <mergeCell ref="BC172:BC173"/>
    <mergeCell ref="BD172:BD173"/>
    <mergeCell ref="BA174:BA175"/>
    <mergeCell ref="BB174:BB175"/>
    <mergeCell ref="BC174:BC175"/>
    <mergeCell ref="BD174:BD175"/>
    <mergeCell ref="BA176:BA177"/>
    <mergeCell ref="BB176:BB177"/>
    <mergeCell ref="BC176:BC177"/>
    <mergeCell ref="BD176:BD177"/>
    <mergeCell ref="BA178:BA179"/>
    <mergeCell ref="BB178:BB179"/>
    <mergeCell ref="BC178:BC179"/>
    <mergeCell ref="BD178:BD179"/>
    <mergeCell ref="BA180:BA181"/>
    <mergeCell ref="BB180:BB181"/>
    <mergeCell ref="BC180:BC181"/>
    <mergeCell ref="BD180:BD181"/>
    <mergeCell ref="BA162:BA163"/>
    <mergeCell ref="BB162:BB163"/>
    <mergeCell ref="BC162:BC163"/>
    <mergeCell ref="BD162:BD163"/>
    <mergeCell ref="BA164:BA165"/>
    <mergeCell ref="BB164:BB165"/>
    <mergeCell ref="BC164:BC165"/>
    <mergeCell ref="BD164:BD165"/>
    <mergeCell ref="BA166:BA167"/>
    <mergeCell ref="BB166:BB167"/>
    <mergeCell ref="BC166:BC167"/>
    <mergeCell ref="BD166:BD167"/>
    <mergeCell ref="BA168:BA169"/>
    <mergeCell ref="BB168:BB169"/>
    <mergeCell ref="BC168:BC169"/>
    <mergeCell ref="BD168:BD169"/>
    <mergeCell ref="BA170:BA171"/>
    <mergeCell ref="BB170:BB171"/>
    <mergeCell ref="BC170:BC171"/>
    <mergeCell ref="BD170:BD171"/>
    <mergeCell ref="BA152:BA153"/>
    <mergeCell ref="BB152:BB153"/>
    <mergeCell ref="BC152:BC153"/>
    <mergeCell ref="BD152:BD153"/>
    <mergeCell ref="BA154:BA155"/>
    <mergeCell ref="BB154:BB155"/>
    <mergeCell ref="BC154:BC155"/>
    <mergeCell ref="BD154:BD155"/>
    <mergeCell ref="BA156:BA157"/>
    <mergeCell ref="BB156:BB157"/>
    <mergeCell ref="BC156:BC157"/>
    <mergeCell ref="BD156:BD157"/>
    <mergeCell ref="BA158:BA159"/>
    <mergeCell ref="BB158:BB159"/>
    <mergeCell ref="BC158:BC159"/>
    <mergeCell ref="BD158:BD159"/>
    <mergeCell ref="BA160:BA161"/>
    <mergeCell ref="BB160:BB161"/>
    <mergeCell ref="BC160:BC161"/>
    <mergeCell ref="BD160:BD161"/>
    <mergeCell ref="BA142:BA143"/>
    <mergeCell ref="BB142:BB143"/>
    <mergeCell ref="BC142:BC143"/>
    <mergeCell ref="BD142:BD143"/>
    <mergeCell ref="BA144:BA145"/>
    <mergeCell ref="BB144:BB145"/>
    <mergeCell ref="BC144:BC145"/>
    <mergeCell ref="BD144:BD145"/>
    <mergeCell ref="BA146:BA147"/>
    <mergeCell ref="BB146:BB147"/>
    <mergeCell ref="BC146:BC147"/>
    <mergeCell ref="BD146:BD147"/>
    <mergeCell ref="BA148:BA149"/>
    <mergeCell ref="BB148:BB149"/>
    <mergeCell ref="BC148:BC149"/>
    <mergeCell ref="BD148:BD149"/>
    <mergeCell ref="BA150:BA151"/>
    <mergeCell ref="BB150:BB151"/>
    <mergeCell ref="BC150:BC151"/>
    <mergeCell ref="BD150:BD151"/>
    <mergeCell ref="BA132:BA133"/>
    <mergeCell ref="BB132:BB133"/>
    <mergeCell ref="BC132:BC133"/>
    <mergeCell ref="BD132:BD133"/>
    <mergeCell ref="BA134:BA135"/>
    <mergeCell ref="BB134:BB135"/>
    <mergeCell ref="BC134:BC135"/>
    <mergeCell ref="BD134:BD135"/>
    <mergeCell ref="BA136:BA137"/>
    <mergeCell ref="BB136:BB137"/>
    <mergeCell ref="BC136:BC137"/>
    <mergeCell ref="BD136:BD137"/>
    <mergeCell ref="BA138:BA139"/>
    <mergeCell ref="BB138:BB139"/>
    <mergeCell ref="BC138:BC139"/>
    <mergeCell ref="BD138:BD139"/>
    <mergeCell ref="BA140:BA141"/>
    <mergeCell ref="BB140:BB141"/>
    <mergeCell ref="BC140:BC141"/>
    <mergeCell ref="BD140:BD141"/>
    <mergeCell ref="BA122:BA123"/>
    <mergeCell ref="BB122:BB123"/>
    <mergeCell ref="BC122:BC123"/>
    <mergeCell ref="BD122:BD123"/>
    <mergeCell ref="BA124:BA125"/>
    <mergeCell ref="BB124:BB125"/>
    <mergeCell ref="BC124:BC125"/>
    <mergeCell ref="BD124:BD125"/>
    <mergeCell ref="BA126:BA127"/>
    <mergeCell ref="BB126:BB127"/>
    <mergeCell ref="BC126:BC127"/>
    <mergeCell ref="BD126:BD127"/>
    <mergeCell ref="BA128:BA129"/>
    <mergeCell ref="BB128:BB129"/>
    <mergeCell ref="BC128:BC129"/>
    <mergeCell ref="BD128:BD129"/>
    <mergeCell ref="BA130:BA131"/>
    <mergeCell ref="BB130:BB131"/>
    <mergeCell ref="BC130:BC131"/>
    <mergeCell ref="BD130:BD131"/>
    <mergeCell ref="BA112:BA113"/>
    <mergeCell ref="BB112:BB113"/>
    <mergeCell ref="BC112:BC113"/>
    <mergeCell ref="BD112:BD113"/>
    <mergeCell ref="BA114:BA115"/>
    <mergeCell ref="BB114:BB115"/>
    <mergeCell ref="BC114:BC115"/>
    <mergeCell ref="BD114:BD115"/>
    <mergeCell ref="BA116:BA117"/>
    <mergeCell ref="BB116:BB117"/>
    <mergeCell ref="BC116:BC117"/>
    <mergeCell ref="BD116:BD117"/>
    <mergeCell ref="BA118:BA119"/>
    <mergeCell ref="BB118:BB119"/>
    <mergeCell ref="BC118:BC119"/>
    <mergeCell ref="BD118:BD119"/>
    <mergeCell ref="BA120:BA121"/>
    <mergeCell ref="BB120:BB121"/>
    <mergeCell ref="BC120:BC121"/>
    <mergeCell ref="BD120:BD121"/>
    <mergeCell ref="BA102:BA103"/>
    <mergeCell ref="BB102:BB103"/>
    <mergeCell ref="BC102:BC103"/>
    <mergeCell ref="BD102:BD103"/>
    <mergeCell ref="BA104:BA105"/>
    <mergeCell ref="BB104:BB105"/>
    <mergeCell ref="BC104:BC105"/>
    <mergeCell ref="BD104:BD105"/>
    <mergeCell ref="BA106:BA107"/>
    <mergeCell ref="BB106:BB107"/>
    <mergeCell ref="BC106:BC107"/>
    <mergeCell ref="BD106:BD107"/>
    <mergeCell ref="BA108:BA109"/>
    <mergeCell ref="BB108:BB109"/>
    <mergeCell ref="BC108:BC109"/>
    <mergeCell ref="BD108:BD109"/>
    <mergeCell ref="BA110:BA111"/>
    <mergeCell ref="BB110:BB111"/>
    <mergeCell ref="BC110:BC111"/>
    <mergeCell ref="BD110:BD111"/>
    <mergeCell ref="BA92:BA93"/>
    <mergeCell ref="BB92:BB93"/>
    <mergeCell ref="BC92:BC93"/>
    <mergeCell ref="BD92:BD93"/>
    <mergeCell ref="BA94:BA95"/>
    <mergeCell ref="BB94:BB95"/>
    <mergeCell ref="BC94:BC95"/>
    <mergeCell ref="BD94:BD95"/>
    <mergeCell ref="BA96:BA97"/>
    <mergeCell ref="BB96:BB97"/>
    <mergeCell ref="BC96:BC97"/>
    <mergeCell ref="BD96:BD97"/>
    <mergeCell ref="BA98:BA99"/>
    <mergeCell ref="BB98:BB99"/>
    <mergeCell ref="BC98:BC99"/>
    <mergeCell ref="BD98:BD99"/>
    <mergeCell ref="BA100:BA101"/>
    <mergeCell ref="BB100:BB101"/>
    <mergeCell ref="BC100:BC101"/>
    <mergeCell ref="BD100:BD101"/>
    <mergeCell ref="BA82:BA83"/>
    <mergeCell ref="BB82:BB83"/>
    <mergeCell ref="BC82:BC83"/>
    <mergeCell ref="BD82:BD83"/>
    <mergeCell ref="BA84:BA85"/>
    <mergeCell ref="BB84:BB85"/>
    <mergeCell ref="BC84:BC85"/>
    <mergeCell ref="BD84:BD85"/>
    <mergeCell ref="BA86:BA87"/>
    <mergeCell ref="BB86:BB87"/>
    <mergeCell ref="BC86:BC87"/>
    <mergeCell ref="BD86:BD87"/>
    <mergeCell ref="BA88:BA89"/>
    <mergeCell ref="BB88:BB89"/>
    <mergeCell ref="BC88:BC89"/>
    <mergeCell ref="BD88:BD89"/>
    <mergeCell ref="BA90:BA91"/>
    <mergeCell ref="BB90:BB91"/>
    <mergeCell ref="BC90:BC91"/>
    <mergeCell ref="BD90:BD91"/>
    <mergeCell ref="BA72:BA73"/>
    <mergeCell ref="BB72:BB73"/>
    <mergeCell ref="BC72:BC73"/>
    <mergeCell ref="BD72:BD73"/>
    <mergeCell ref="BA74:BA75"/>
    <mergeCell ref="BB74:BB75"/>
    <mergeCell ref="BC74:BC75"/>
    <mergeCell ref="BD74:BD75"/>
    <mergeCell ref="BA76:BA77"/>
    <mergeCell ref="BB76:BB77"/>
    <mergeCell ref="BC76:BC77"/>
    <mergeCell ref="BD76:BD77"/>
    <mergeCell ref="BA78:BA79"/>
    <mergeCell ref="BB78:BB79"/>
    <mergeCell ref="BC78:BC79"/>
    <mergeCell ref="BD78:BD79"/>
    <mergeCell ref="BA80:BA81"/>
    <mergeCell ref="BB80:BB81"/>
    <mergeCell ref="BC80:BC81"/>
    <mergeCell ref="BD80:BD81"/>
    <mergeCell ref="BA62:BA63"/>
    <mergeCell ref="BB62:BB63"/>
    <mergeCell ref="BC62:BC63"/>
    <mergeCell ref="BD62:BD63"/>
    <mergeCell ref="BA64:BA65"/>
    <mergeCell ref="BB64:BB65"/>
    <mergeCell ref="BC64:BC65"/>
    <mergeCell ref="BD64:BD65"/>
    <mergeCell ref="BA66:BA67"/>
    <mergeCell ref="BB66:BB67"/>
    <mergeCell ref="BC66:BC67"/>
    <mergeCell ref="BD66:BD67"/>
    <mergeCell ref="BA68:BA69"/>
    <mergeCell ref="BB68:BB69"/>
    <mergeCell ref="BC68:BC69"/>
    <mergeCell ref="BD68:BD69"/>
    <mergeCell ref="BA70:BA71"/>
    <mergeCell ref="BB70:BB71"/>
    <mergeCell ref="BC70:BC71"/>
    <mergeCell ref="BD70:BD71"/>
    <mergeCell ref="BA52:BA53"/>
    <mergeCell ref="BB52:BB53"/>
    <mergeCell ref="BC52:BC53"/>
    <mergeCell ref="BD52:BD53"/>
    <mergeCell ref="BA54:BA55"/>
    <mergeCell ref="BB54:BB55"/>
    <mergeCell ref="BC54:BC55"/>
    <mergeCell ref="BD54:BD55"/>
    <mergeCell ref="BA56:BA57"/>
    <mergeCell ref="BB56:BB57"/>
    <mergeCell ref="BC56:BC57"/>
    <mergeCell ref="BD56:BD57"/>
    <mergeCell ref="BA58:BA59"/>
    <mergeCell ref="BB58:BB59"/>
    <mergeCell ref="BC58:BC59"/>
    <mergeCell ref="BD58:BD59"/>
    <mergeCell ref="BA60:BA61"/>
    <mergeCell ref="BB60:BB61"/>
    <mergeCell ref="BC60:BC61"/>
    <mergeCell ref="BD60:BD61"/>
    <mergeCell ref="BA42:BA43"/>
    <mergeCell ref="BB42:BB43"/>
    <mergeCell ref="BC42:BC43"/>
    <mergeCell ref="BD42:BD43"/>
    <mergeCell ref="BA44:BA45"/>
    <mergeCell ref="BB44:BB45"/>
    <mergeCell ref="BC44:BC45"/>
    <mergeCell ref="BD44:BD45"/>
    <mergeCell ref="BA46:BA47"/>
    <mergeCell ref="BB46:BB47"/>
    <mergeCell ref="BC46:BC47"/>
    <mergeCell ref="BD46:BD47"/>
    <mergeCell ref="BA48:BA49"/>
    <mergeCell ref="BB48:BB49"/>
    <mergeCell ref="BC48:BC49"/>
    <mergeCell ref="BD48:BD49"/>
    <mergeCell ref="BA50:BA51"/>
    <mergeCell ref="BB50:BB51"/>
    <mergeCell ref="BC50:BC51"/>
    <mergeCell ref="BD50:BD51"/>
    <mergeCell ref="BA32:BA33"/>
    <mergeCell ref="BB32:BB33"/>
    <mergeCell ref="BC32:BC33"/>
    <mergeCell ref="BD32:BD33"/>
    <mergeCell ref="BA34:BA35"/>
    <mergeCell ref="BB34:BB35"/>
    <mergeCell ref="BC34:BC35"/>
    <mergeCell ref="BD34:BD35"/>
    <mergeCell ref="BA36:BA37"/>
    <mergeCell ref="BB36:BB37"/>
    <mergeCell ref="BC36:BC37"/>
    <mergeCell ref="BD36:BD37"/>
    <mergeCell ref="BA38:BA39"/>
    <mergeCell ref="BB38:BB39"/>
    <mergeCell ref="BC38:BC39"/>
    <mergeCell ref="BD38:BD39"/>
    <mergeCell ref="BA40:BA41"/>
    <mergeCell ref="BB40:BB41"/>
    <mergeCell ref="BC40:BC41"/>
    <mergeCell ref="BD40:BD41"/>
    <mergeCell ref="BA22:BA23"/>
    <mergeCell ref="BB22:BB23"/>
    <mergeCell ref="BC22:BC23"/>
    <mergeCell ref="BD22:BD23"/>
    <mergeCell ref="BA24:BA25"/>
    <mergeCell ref="BB24:BB25"/>
    <mergeCell ref="BC24:BC25"/>
    <mergeCell ref="BD24:BD25"/>
    <mergeCell ref="BA26:BA27"/>
    <mergeCell ref="BB26:BB27"/>
    <mergeCell ref="BC26:BC27"/>
    <mergeCell ref="BD26:BD27"/>
    <mergeCell ref="BA28:BA29"/>
    <mergeCell ref="BB28:BB29"/>
    <mergeCell ref="BC28:BC29"/>
    <mergeCell ref="BD28:BD29"/>
    <mergeCell ref="BA30:BA31"/>
    <mergeCell ref="BB30:BB31"/>
    <mergeCell ref="BC30:BC31"/>
    <mergeCell ref="BD30:BD31"/>
    <mergeCell ref="AO12:AU12"/>
    <mergeCell ref="BA14:BA15"/>
    <mergeCell ref="BB14:BB15"/>
    <mergeCell ref="BC14:BC15"/>
    <mergeCell ref="BD14:BD15"/>
    <mergeCell ref="BA16:BA17"/>
    <mergeCell ref="BB16:BB17"/>
    <mergeCell ref="BC16:BC17"/>
    <mergeCell ref="BD16:BD17"/>
    <mergeCell ref="BA18:BA19"/>
    <mergeCell ref="BB18:BB19"/>
    <mergeCell ref="BC18:BC19"/>
    <mergeCell ref="BD18:BD19"/>
    <mergeCell ref="BA20:BA21"/>
    <mergeCell ref="BB20:BB21"/>
    <mergeCell ref="BC20:BC21"/>
    <mergeCell ref="BD20:BD21"/>
    <mergeCell ref="D7:E7"/>
    <mergeCell ref="N7:R7"/>
    <mergeCell ref="A12:A13"/>
    <mergeCell ref="B12:C13"/>
    <mergeCell ref="D12:D13"/>
    <mergeCell ref="E12:E13"/>
    <mergeCell ref="G12:G13"/>
    <mergeCell ref="J12:K13"/>
    <mergeCell ref="L12:L13"/>
    <mergeCell ref="A4:C4"/>
    <mergeCell ref="D11:T11"/>
    <mergeCell ref="A11:C11"/>
    <mergeCell ref="A10:C10"/>
    <mergeCell ref="D10:T10"/>
    <mergeCell ref="A1:V3"/>
    <mergeCell ref="D5:E5"/>
    <mergeCell ref="N5:R5"/>
    <mergeCell ref="T5:T6"/>
    <mergeCell ref="U5:V6"/>
    <mergeCell ref="T7:T8"/>
    <mergeCell ref="U7:V8"/>
    <mergeCell ref="U12:V12"/>
    <mergeCell ref="A9:S9"/>
    <mergeCell ref="M12:T12"/>
    <mergeCell ref="M13:N13"/>
    <mergeCell ref="R13:T13"/>
    <mergeCell ref="F12:F13"/>
    <mergeCell ref="V14:V15"/>
    <mergeCell ref="R15:T15"/>
    <mergeCell ref="A14:A15"/>
    <mergeCell ref="B14:B15"/>
    <mergeCell ref="C14:C15"/>
    <mergeCell ref="D14:D15"/>
    <mergeCell ref="E14:E15"/>
    <mergeCell ref="H14:H15"/>
    <mergeCell ref="I14:I15"/>
    <mergeCell ref="I20:I21"/>
    <mergeCell ref="R20:T20"/>
    <mergeCell ref="U20:U21"/>
    <mergeCell ref="V20:V21"/>
    <mergeCell ref="R21:T21"/>
    <mergeCell ref="A20:A21"/>
    <mergeCell ref="B20:B21"/>
    <mergeCell ref="C20:C21"/>
    <mergeCell ref="D20:D21"/>
    <mergeCell ref="E20:E21"/>
    <mergeCell ref="H20:H21"/>
    <mergeCell ref="I18:I19"/>
    <mergeCell ref="R18:T18"/>
    <mergeCell ref="U18:U19"/>
    <mergeCell ref="V18:V19"/>
    <mergeCell ref="R19:T19"/>
    <mergeCell ref="A18:A19"/>
    <mergeCell ref="B18:B19"/>
    <mergeCell ref="C18:C19"/>
    <mergeCell ref="D18:D19"/>
    <mergeCell ref="E18:E19"/>
    <mergeCell ref="H18:H19"/>
    <mergeCell ref="I16:I17"/>
    <mergeCell ref="I24:I25"/>
    <mergeCell ref="R24:T24"/>
    <mergeCell ref="U24:U25"/>
    <mergeCell ref="V24:V25"/>
    <mergeCell ref="R25:T25"/>
    <mergeCell ref="A24:A25"/>
    <mergeCell ref="B24:B25"/>
    <mergeCell ref="C24:C25"/>
    <mergeCell ref="D24:D25"/>
    <mergeCell ref="E24:E25"/>
    <mergeCell ref="H24:H25"/>
    <mergeCell ref="I22:I23"/>
    <mergeCell ref="R22:T22"/>
    <mergeCell ref="U22:U23"/>
    <mergeCell ref="V22:V23"/>
    <mergeCell ref="R23:T23"/>
    <mergeCell ref="A22:A23"/>
    <mergeCell ref="B22:B23"/>
    <mergeCell ref="C22:C23"/>
    <mergeCell ref="D22:D23"/>
    <mergeCell ref="E22:E23"/>
    <mergeCell ref="H22:H23"/>
    <mergeCell ref="I28:I29"/>
    <mergeCell ref="R28:T28"/>
    <mergeCell ref="U28:U29"/>
    <mergeCell ref="V28:V29"/>
    <mergeCell ref="R29:T29"/>
    <mergeCell ref="A28:A29"/>
    <mergeCell ref="B28:B29"/>
    <mergeCell ref="C28:C29"/>
    <mergeCell ref="D28:D29"/>
    <mergeCell ref="E28:E29"/>
    <mergeCell ref="H28:H29"/>
    <mergeCell ref="I26:I27"/>
    <mergeCell ref="R26:T26"/>
    <mergeCell ref="U26:U27"/>
    <mergeCell ref="V26:V27"/>
    <mergeCell ref="R27:T27"/>
    <mergeCell ref="A26:A27"/>
    <mergeCell ref="B26:B27"/>
    <mergeCell ref="C26:C27"/>
    <mergeCell ref="D26:D27"/>
    <mergeCell ref="E26:E27"/>
    <mergeCell ref="H26:H27"/>
    <mergeCell ref="I32:I33"/>
    <mergeCell ref="R32:T32"/>
    <mergeCell ref="U32:U33"/>
    <mergeCell ref="V32:V33"/>
    <mergeCell ref="R33:T33"/>
    <mergeCell ref="A32:A33"/>
    <mergeCell ref="B32:B33"/>
    <mergeCell ref="C32:C33"/>
    <mergeCell ref="D32:D33"/>
    <mergeCell ref="E32:E33"/>
    <mergeCell ref="H32:H33"/>
    <mergeCell ref="I30:I31"/>
    <mergeCell ref="R30:T30"/>
    <mergeCell ref="U30:U31"/>
    <mergeCell ref="V30:V31"/>
    <mergeCell ref="R31:T31"/>
    <mergeCell ref="A30:A31"/>
    <mergeCell ref="B30:B31"/>
    <mergeCell ref="C30:C31"/>
    <mergeCell ref="D30:D31"/>
    <mergeCell ref="E30:E31"/>
    <mergeCell ref="H30:H31"/>
    <mergeCell ref="I36:I37"/>
    <mergeCell ref="R36:T36"/>
    <mergeCell ref="U36:U37"/>
    <mergeCell ref="V36:V37"/>
    <mergeCell ref="R37:T37"/>
    <mergeCell ref="A36:A37"/>
    <mergeCell ref="B36:B37"/>
    <mergeCell ref="C36:C37"/>
    <mergeCell ref="D36:D37"/>
    <mergeCell ref="E36:E37"/>
    <mergeCell ref="H36:H37"/>
    <mergeCell ref="I34:I35"/>
    <mergeCell ref="R34:T34"/>
    <mergeCell ref="U34:U35"/>
    <mergeCell ref="V34:V35"/>
    <mergeCell ref="R35:T35"/>
    <mergeCell ref="A34:A35"/>
    <mergeCell ref="B34:B35"/>
    <mergeCell ref="C34:C35"/>
    <mergeCell ref="D34:D35"/>
    <mergeCell ref="E34:E35"/>
    <mergeCell ref="H34:H35"/>
    <mergeCell ref="I40:I41"/>
    <mergeCell ref="R40:T40"/>
    <mergeCell ref="U40:U41"/>
    <mergeCell ref="V40:V41"/>
    <mergeCell ref="R41:T41"/>
    <mergeCell ref="A40:A41"/>
    <mergeCell ref="B40:B41"/>
    <mergeCell ref="C40:C41"/>
    <mergeCell ref="D40:D41"/>
    <mergeCell ref="E40:E41"/>
    <mergeCell ref="H40:H41"/>
    <mergeCell ref="I38:I39"/>
    <mergeCell ref="R38:T38"/>
    <mergeCell ref="U38:U39"/>
    <mergeCell ref="V38:V39"/>
    <mergeCell ref="R39:T39"/>
    <mergeCell ref="A38:A39"/>
    <mergeCell ref="B38:B39"/>
    <mergeCell ref="C38:C39"/>
    <mergeCell ref="D38:D39"/>
    <mergeCell ref="E38:E39"/>
    <mergeCell ref="H38:H39"/>
    <mergeCell ref="I44:I45"/>
    <mergeCell ref="R44:T44"/>
    <mergeCell ref="U44:U45"/>
    <mergeCell ref="V44:V45"/>
    <mergeCell ref="R45:T45"/>
    <mergeCell ref="A44:A45"/>
    <mergeCell ref="B44:B45"/>
    <mergeCell ref="C44:C45"/>
    <mergeCell ref="D44:D45"/>
    <mergeCell ref="E44:E45"/>
    <mergeCell ref="H44:H45"/>
    <mergeCell ref="I42:I43"/>
    <mergeCell ref="R42:T42"/>
    <mergeCell ref="U42:U43"/>
    <mergeCell ref="V42:V43"/>
    <mergeCell ref="R43:T43"/>
    <mergeCell ref="A42:A43"/>
    <mergeCell ref="B42:B43"/>
    <mergeCell ref="C42:C43"/>
    <mergeCell ref="D42:D43"/>
    <mergeCell ref="E42:E43"/>
    <mergeCell ref="H42:H43"/>
    <mergeCell ref="I48:I49"/>
    <mergeCell ref="R48:T48"/>
    <mergeCell ref="U48:U49"/>
    <mergeCell ref="V48:V49"/>
    <mergeCell ref="R49:T49"/>
    <mergeCell ref="A48:A49"/>
    <mergeCell ref="B48:B49"/>
    <mergeCell ref="C48:C49"/>
    <mergeCell ref="D48:D49"/>
    <mergeCell ref="E48:E49"/>
    <mergeCell ref="H48:H49"/>
    <mergeCell ref="I46:I47"/>
    <mergeCell ref="R46:T46"/>
    <mergeCell ref="U46:U47"/>
    <mergeCell ref="V46:V47"/>
    <mergeCell ref="R47:T47"/>
    <mergeCell ref="A46:A47"/>
    <mergeCell ref="B46:B47"/>
    <mergeCell ref="C46:C47"/>
    <mergeCell ref="D46:D47"/>
    <mergeCell ref="E46:E47"/>
    <mergeCell ref="H46:H47"/>
    <mergeCell ref="F48:F49"/>
    <mergeCell ref="I52:I53"/>
    <mergeCell ref="R52:T52"/>
    <mergeCell ref="U52:U53"/>
    <mergeCell ref="V52:V53"/>
    <mergeCell ref="R53:T53"/>
    <mergeCell ref="A52:A53"/>
    <mergeCell ref="B52:B53"/>
    <mergeCell ref="C52:C53"/>
    <mergeCell ref="D52:D53"/>
    <mergeCell ref="E52:E53"/>
    <mergeCell ref="H52:H53"/>
    <mergeCell ref="I50:I51"/>
    <mergeCell ref="R50:T50"/>
    <mergeCell ref="U50:U51"/>
    <mergeCell ref="V50:V51"/>
    <mergeCell ref="R51:T51"/>
    <mergeCell ref="A50:A51"/>
    <mergeCell ref="B50:B51"/>
    <mergeCell ref="C50:C51"/>
    <mergeCell ref="D50:D51"/>
    <mergeCell ref="E50:E51"/>
    <mergeCell ref="H50:H51"/>
    <mergeCell ref="F50:F51"/>
    <mergeCell ref="F52:F53"/>
    <mergeCell ref="I56:I57"/>
    <mergeCell ref="R56:T56"/>
    <mergeCell ref="U56:U57"/>
    <mergeCell ref="V56:V57"/>
    <mergeCell ref="R57:T57"/>
    <mergeCell ref="A56:A57"/>
    <mergeCell ref="B56:B57"/>
    <mergeCell ref="C56:C57"/>
    <mergeCell ref="D56:D57"/>
    <mergeCell ref="E56:E57"/>
    <mergeCell ref="H56:H57"/>
    <mergeCell ref="I54:I55"/>
    <mergeCell ref="R54:T54"/>
    <mergeCell ref="U54:U55"/>
    <mergeCell ref="V54:V55"/>
    <mergeCell ref="R55:T55"/>
    <mergeCell ref="A54:A55"/>
    <mergeCell ref="B54:B55"/>
    <mergeCell ref="C54:C55"/>
    <mergeCell ref="D54:D55"/>
    <mergeCell ref="E54:E55"/>
    <mergeCell ref="H54:H55"/>
    <mergeCell ref="F54:F55"/>
    <mergeCell ref="F56:F57"/>
    <mergeCell ref="I60:I61"/>
    <mergeCell ref="R60:T60"/>
    <mergeCell ref="U60:U61"/>
    <mergeCell ref="V60:V61"/>
    <mergeCell ref="R61:T61"/>
    <mergeCell ref="A60:A61"/>
    <mergeCell ref="B60:B61"/>
    <mergeCell ref="C60:C61"/>
    <mergeCell ref="D60:D61"/>
    <mergeCell ref="E60:E61"/>
    <mergeCell ref="H60:H61"/>
    <mergeCell ref="I58:I59"/>
    <mergeCell ref="R58:T58"/>
    <mergeCell ref="U58:U59"/>
    <mergeCell ref="V58:V59"/>
    <mergeCell ref="R59:T59"/>
    <mergeCell ref="A58:A59"/>
    <mergeCell ref="B58:B59"/>
    <mergeCell ref="C58:C59"/>
    <mergeCell ref="D58:D59"/>
    <mergeCell ref="E58:E59"/>
    <mergeCell ref="H58:H59"/>
    <mergeCell ref="F58:F59"/>
    <mergeCell ref="F60:F61"/>
    <mergeCell ref="I64:I65"/>
    <mergeCell ref="R64:T64"/>
    <mergeCell ref="U64:U65"/>
    <mergeCell ref="V64:V65"/>
    <mergeCell ref="R65:T65"/>
    <mergeCell ref="A64:A65"/>
    <mergeCell ref="B64:B65"/>
    <mergeCell ref="C64:C65"/>
    <mergeCell ref="D64:D65"/>
    <mergeCell ref="E64:E65"/>
    <mergeCell ref="H64:H65"/>
    <mergeCell ref="I62:I63"/>
    <mergeCell ref="R62:T62"/>
    <mergeCell ref="U62:U63"/>
    <mergeCell ref="V62:V63"/>
    <mergeCell ref="R63:T63"/>
    <mergeCell ref="A62:A63"/>
    <mergeCell ref="B62:B63"/>
    <mergeCell ref="C62:C63"/>
    <mergeCell ref="D62:D63"/>
    <mergeCell ref="E62:E63"/>
    <mergeCell ref="H62:H63"/>
    <mergeCell ref="F62:F63"/>
    <mergeCell ref="F64:F65"/>
    <mergeCell ref="I68:I69"/>
    <mergeCell ref="R68:T68"/>
    <mergeCell ref="U68:U69"/>
    <mergeCell ref="V68:V69"/>
    <mergeCell ref="R69:T69"/>
    <mergeCell ref="A68:A69"/>
    <mergeCell ref="B68:B69"/>
    <mergeCell ref="C68:C69"/>
    <mergeCell ref="D68:D69"/>
    <mergeCell ref="E68:E69"/>
    <mergeCell ref="H68:H69"/>
    <mergeCell ref="I66:I67"/>
    <mergeCell ref="R66:T66"/>
    <mergeCell ref="U66:U67"/>
    <mergeCell ref="V66:V67"/>
    <mergeCell ref="R67:T67"/>
    <mergeCell ref="A66:A67"/>
    <mergeCell ref="B66:B67"/>
    <mergeCell ref="C66:C67"/>
    <mergeCell ref="D66:D67"/>
    <mergeCell ref="E66:E67"/>
    <mergeCell ref="H66:H67"/>
    <mergeCell ref="F66:F67"/>
    <mergeCell ref="F68:F69"/>
    <mergeCell ref="I72:I73"/>
    <mergeCell ref="R72:T72"/>
    <mergeCell ref="U72:U73"/>
    <mergeCell ref="V72:V73"/>
    <mergeCell ref="R73:T73"/>
    <mergeCell ref="A72:A73"/>
    <mergeCell ref="B72:B73"/>
    <mergeCell ref="C72:C73"/>
    <mergeCell ref="D72:D73"/>
    <mergeCell ref="E72:E73"/>
    <mergeCell ref="H72:H73"/>
    <mergeCell ref="I70:I71"/>
    <mergeCell ref="R70:T70"/>
    <mergeCell ref="U70:U71"/>
    <mergeCell ref="V70:V71"/>
    <mergeCell ref="R71:T71"/>
    <mergeCell ref="A70:A71"/>
    <mergeCell ref="B70:B71"/>
    <mergeCell ref="C70:C71"/>
    <mergeCell ref="D70:D71"/>
    <mergeCell ref="E70:E71"/>
    <mergeCell ref="H70:H71"/>
    <mergeCell ref="F70:F71"/>
    <mergeCell ref="F72:F73"/>
    <mergeCell ref="I76:I77"/>
    <mergeCell ref="R76:T76"/>
    <mergeCell ref="U76:U77"/>
    <mergeCell ref="V76:V77"/>
    <mergeCell ref="R77:T77"/>
    <mergeCell ref="A76:A77"/>
    <mergeCell ref="B76:B77"/>
    <mergeCell ref="C76:C77"/>
    <mergeCell ref="D76:D77"/>
    <mergeCell ref="E76:E77"/>
    <mergeCell ref="H76:H77"/>
    <mergeCell ref="I74:I75"/>
    <mergeCell ref="R74:T74"/>
    <mergeCell ref="U74:U75"/>
    <mergeCell ref="V74:V75"/>
    <mergeCell ref="R75:T75"/>
    <mergeCell ref="A74:A75"/>
    <mergeCell ref="B74:B75"/>
    <mergeCell ref="C74:C75"/>
    <mergeCell ref="D74:D75"/>
    <mergeCell ref="E74:E75"/>
    <mergeCell ref="H74:H75"/>
    <mergeCell ref="F74:F75"/>
    <mergeCell ref="F76:F77"/>
    <mergeCell ref="I80:I81"/>
    <mergeCell ref="R80:T80"/>
    <mergeCell ref="U80:U81"/>
    <mergeCell ref="V80:V81"/>
    <mergeCell ref="R81:T81"/>
    <mergeCell ref="A80:A81"/>
    <mergeCell ref="B80:B81"/>
    <mergeCell ref="C80:C81"/>
    <mergeCell ref="D80:D81"/>
    <mergeCell ref="E80:E81"/>
    <mergeCell ref="H80:H81"/>
    <mergeCell ref="I78:I79"/>
    <mergeCell ref="R78:T78"/>
    <mergeCell ref="U78:U79"/>
    <mergeCell ref="V78:V79"/>
    <mergeCell ref="R79:T79"/>
    <mergeCell ref="A78:A79"/>
    <mergeCell ref="B78:B79"/>
    <mergeCell ref="C78:C79"/>
    <mergeCell ref="D78:D79"/>
    <mergeCell ref="E78:E79"/>
    <mergeCell ref="H78:H79"/>
    <mergeCell ref="F78:F79"/>
    <mergeCell ref="F80:F81"/>
    <mergeCell ref="I84:I85"/>
    <mergeCell ref="R84:T84"/>
    <mergeCell ref="U84:U85"/>
    <mergeCell ref="V84:V85"/>
    <mergeCell ref="R85:T85"/>
    <mergeCell ref="A84:A85"/>
    <mergeCell ref="B84:B85"/>
    <mergeCell ref="C84:C85"/>
    <mergeCell ref="D84:D85"/>
    <mergeCell ref="E84:E85"/>
    <mergeCell ref="H84:H85"/>
    <mergeCell ref="I82:I83"/>
    <mergeCell ref="R82:T82"/>
    <mergeCell ref="U82:U83"/>
    <mergeCell ref="V82:V83"/>
    <mergeCell ref="R83:T83"/>
    <mergeCell ref="A82:A83"/>
    <mergeCell ref="B82:B83"/>
    <mergeCell ref="C82:C83"/>
    <mergeCell ref="D82:D83"/>
    <mergeCell ref="E82:E83"/>
    <mergeCell ref="H82:H83"/>
    <mergeCell ref="F82:F83"/>
    <mergeCell ref="F84:F85"/>
    <mergeCell ref="I88:I89"/>
    <mergeCell ref="R88:T88"/>
    <mergeCell ref="U88:U89"/>
    <mergeCell ref="V88:V89"/>
    <mergeCell ref="R89:T89"/>
    <mergeCell ref="A88:A89"/>
    <mergeCell ref="B88:B89"/>
    <mergeCell ref="C88:C89"/>
    <mergeCell ref="D88:D89"/>
    <mergeCell ref="E88:E89"/>
    <mergeCell ref="H88:H89"/>
    <mergeCell ref="I86:I87"/>
    <mergeCell ref="R86:T86"/>
    <mergeCell ref="U86:U87"/>
    <mergeCell ref="V86:V87"/>
    <mergeCell ref="R87:T87"/>
    <mergeCell ref="A86:A87"/>
    <mergeCell ref="B86:B87"/>
    <mergeCell ref="C86:C87"/>
    <mergeCell ref="D86:D87"/>
    <mergeCell ref="E86:E87"/>
    <mergeCell ref="H86:H87"/>
    <mergeCell ref="F86:F87"/>
    <mergeCell ref="F88:F89"/>
    <mergeCell ref="I92:I93"/>
    <mergeCell ref="R92:T92"/>
    <mergeCell ref="U92:U93"/>
    <mergeCell ref="V92:V93"/>
    <mergeCell ref="R93:T93"/>
    <mergeCell ref="A92:A93"/>
    <mergeCell ref="B92:B93"/>
    <mergeCell ref="C92:C93"/>
    <mergeCell ref="D92:D93"/>
    <mergeCell ref="E92:E93"/>
    <mergeCell ref="H92:H93"/>
    <mergeCell ref="I90:I91"/>
    <mergeCell ref="R90:T90"/>
    <mergeCell ref="U90:U91"/>
    <mergeCell ref="V90:V91"/>
    <mergeCell ref="R91:T91"/>
    <mergeCell ref="A90:A91"/>
    <mergeCell ref="B90:B91"/>
    <mergeCell ref="C90:C91"/>
    <mergeCell ref="D90:D91"/>
    <mergeCell ref="E90:E91"/>
    <mergeCell ref="H90:H91"/>
    <mergeCell ref="F90:F91"/>
    <mergeCell ref="F92:F93"/>
    <mergeCell ref="I96:I97"/>
    <mergeCell ref="R96:T96"/>
    <mergeCell ref="U96:U97"/>
    <mergeCell ref="V96:V97"/>
    <mergeCell ref="R97:T97"/>
    <mergeCell ref="A96:A97"/>
    <mergeCell ref="B96:B97"/>
    <mergeCell ref="C96:C97"/>
    <mergeCell ref="D96:D97"/>
    <mergeCell ref="E96:E97"/>
    <mergeCell ref="H96:H97"/>
    <mergeCell ref="I94:I95"/>
    <mergeCell ref="R94:T94"/>
    <mergeCell ref="U94:U95"/>
    <mergeCell ref="V94:V95"/>
    <mergeCell ref="R95:T95"/>
    <mergeCell ref="A94:A95"/>
    <mergeCell ref="B94:B95"/>
    <mergeCell ref="C94:C95"/>
    <mergeCell ref="D94:D95"/>
    <mergeCell ref="E94:E95"/>
    <mergeCell ref="H94:H95"/>
    <mergeCell ref="F94:F95"/>
    <mergeCell ref="F96:F97"/>
    <mergeCell ref="I100:I101"/>
    <mergeCell ref="R100:T100"/>
    <mergeCell ref="U100:U101"/>
    <mergeCell ref="V100:V101"/>
    <mergeCell ref="R101:T101"/>
    <mergeCell ref="A100:A101"/>
    <mergeCell ref="B100:B101"/>
    <mergeCell ref="C100:C101"/>
    <mergeCell ref="D100:D101"/>
    <mergeCell ref="E100:E101"/>
    <mergeCell ref="H100:H101"/>
    <mergeCell ref="I98:I99"/>
    <mergeCell ref="R98:T98"/>
    <mergeCell ref="U98:U99"/>
    <mergeCell ref="V98:V99"/>
    <mergeCell ref="R99:T99"/>
    <mergeCell ref="A98:A99"/>
    <mergeCell ref="B98:B99"/>
    <mergeCell ref="C98:C99"/>
    <mergeCell ref="D98:D99"/>
    <mergeCell ref="E98:E99"/>
    <mergeCell ref="H98:H99"/>
    <mergeCell ref="F98:F99"/>
    <mergeCell ref="F100:F101"/>
    <mergeCell ref="I104:I105"/>
    <mergeCell ref="R104:T104"/>
    <mergeCell ref="U104:U105"/>
    <mergeCell ref="V104:V105"/>
    <mergeCell ref="R105:T105"/>
    <mergeCell ref="A104:A105"/>
    <mergeCell ref="B104:B105"/>
    <mergeCell ref="C104:C105"/>
    <mergeCell ref="D104:D105"/>
    <mergeCell ref="E104:E105"/>
    <mergeCell ref="H104:H105"/>
    <mergeCell ref="I102:I103"/>
    <mergeCell ref="R102:T102"/>
    <mergeCell ref="U102:U103"/>
    <mergeCell ref="V102:V103"/>
    <mergeCell ref="R103:T103"/>
    <mergeCell ref="A102:A103"/>
    <mergeCell ref="B102:B103"/>
    <mergeCell ref="C102:C103"/>
    <mergeCell ref="D102:D103"/>
    <mergeCell ref="E102:E103"/>
    <mergeCell ref="H102:H103"/>
    <mergeCell ref="F102:F103"/>
    <mergeCell ref="F104:F105"/>
    <mergeCell ref="I108:I109"/>
    <mergeCell ref="R108:T108"/>
    <mergeCell ref="U108:U109"/>
    <mergeCell ref="V108:V109"/>
    <mergeCell ref="R109:T109"/>
    <mergeCell ref="A108:A109"/>
    <mergeCell ref="B108:B109"/>
    <mergeCell ref="C108:C109"/>
    <mergeCell ref="D108:D109"/>
    <mergeCell ref="E108:E109"/>
    <mergeCell ref="H108:H109"/>
    <mergeCell ref="I106:I107"/>
    <mergeCell ref="R106:T106"/>
    <mergeCell ref="U106:U107"/>
    <mergeCell ref="V106:V107"/>
    <mergeCell ref="R107:T107"/>
    <mergeCell ref="A106:A107"/>
    <mergeCell ref="B106:B107"/>
    <mergeCell ref="C106:C107"/>
    <mergeCell ref="D106:D107"/>
    <mergeCell ref="E106:E107"/>
    <mergeCell ref="H106:H107"/>
    <mergeCell ref="F106:F107"/>
    <mergeCell ref="F108:F109"/>
    <mergeCell ref="I112:I113"/>
    <mergeCell ref="R112:T112"/>
    <mergeCell ref="U112:U113"/>
    <mergeCell ref="V112:V113"/>
    <mergeCell ref="R113:T113"/>
    <mergeCell ref="A112:A113"/>
    <mergeCell ref="B112:B113"/>
    <mergeCell ref="C112:C113"/>
    <mergeCell ref="D112:D113"/>
    <mergeCell ref="E112:E113"/>
    <mergeCell ref="H112:H113"/>
    <mergeCell ref="I110:I111"/>
    <mergeCell ref="R110:T110"/>
    <mergeCell ref="U110:U111"/>
    <mergeCell ref="V110:V111"/>
    <mergeCell ref="R111:T111"/>
    <mergeCell ref="A110:A111"/>
    <mergeCell ref="B110:B111"/>
    <mergeCell ref="C110:C111"/>
    <mergeCell ref="D110:D111"/>
    <mergeCell ref="E110:E111"/>
    <mergeCell ref="H110:H111"/>
    <mergeCell ref="F110:F111"/>
    <mergeCell ref="F112:F113"/>
    <mergeCell ref="I116:I117"/>
    <mergeCell ref="R116:T116"/>
    <mergeCell ref="U116:U117"/>
    <mergeCell ref="V116:V117"/>
    <mergeCell ref="R117:T117"/>
    <mergeCell ref="A116:A117"/>
    <mergeCell ref="B116:B117"/>
    <mergeCell ref="C116:C117"/>
    <mergeCell ref="D116:D117"/>
    <mergeCell ref="E116:E117"/>
    <mergeCell ref="H116:H117"/>
    <mergeCell ref="I114:I115"/>
    <mergeCell ref="R114:T114"/>
    <mergeCell ref="U114:U115"/>
    <mergeCell ref="V114:V115"/>
    <mergeCell ref="R115:T115"/>
    <mergeCell ref="A114:A115"/>
    <mergeCell ref="B114:B115"/>
    <mergeCell ref="C114:C115"/>
    <mergeCell ref="D114:D115"/>
    <mergeCell ref="E114:E115"/>
    <mergeCell ref="H114:H115"/>
    <mergeCell ref="F114:F115"/>
    <mergeCell ref="F116:F117"/>
    <mergeCell ref="I120:I121"/>
    <mergeCell ref="R120:T120"/>
    <mergeCell ref="U120:U121"/>
    <mergeCell ref="V120:V121"/>
    <mergeCell ref="R121:T121"/>
    <mergeCell ref="A120:A121"/>
    <mergeCell ref="B120:B121"/>
    <mergeCell ref="C120:C121"/>
    <mergeCell ref="D120:D121"/>
    <mergeCell ref="E120:E121"/>
    <mergeCell ref="H120:H121"/>
    <mergeCell ref="I118:I119"/>
    <mergeCell ref="R118:T118"/>
    <mergeCell ref="U118:U119"/>
    <mergeCell ref="V118:V119"/>
    <mergeCell ref="R119:T119"/>
    <mergeCell ref="A118:A119"/>
    <mergeCell ref="B118:B119"/>
    <mergeCell ref="C118:C119"/>
    <mergeCell ref="D118:D119"/>
    <mergeCell ref="E118:E119"/>
    <mergeCell ref="H118:H119"/>
    <mergeCell ref="F118:F119"/>
    <mergeCell ref="F120:F121"/>
    <mergeCell ref="I124:I125"/>
    <mergeCell ref="R124:T124"/>
    <mergeCell ref="U124:U125"/>
    <mergeCell ref="V124:V125"/>
    <mergeCell ref="R125:T125"/>
    <mergeCell ref="A124:A125"/>
    <mergeCell ref="B124:B125"/>
    <mergeCell ref="C124:C125"/>
    <mergeCell ref="D124:D125"/>
    <mergeCell ref="E124:E125"/>
    <mergeCell ref="H124:H125"/>
    <mergeCell ref="I122:I123"/>
    <mergeCell ref="R122:T122"/>
    <mergeCell ref="U122:U123"/>
    <mergeCell ref="V122:V123"/>
    <mergeCell ref="R123:T123"/>
    <mergeCell ref="A122:A123"/>
    <mergeCell ref="B122:B123"/>
    <mergeCell ref="C122:C123"/>
    <mergeCell ref="D122:D123"/>
    <mergeCell ref="E122:E123"/>
    <mergeCell ref="H122:H123"/>
    <mergeCell ref="F122:F123"/>
    <mergeCell ref="F124:F125"/>
    <mergeCell ref="I128:I129"/>
    <mergeCell ref="R128:T128"/>
    <mergeCell ref="U128:U129"/>
    <mergeCell ref="V128:V129"/>
    <mergeCell ref="R129:T129"/>
    <mergeCell ref="A128:A129"/>
    <mergeCell ref="B128:B129"/>
    <mergeCell ref="C128:C129"/>
    <mergeCell ref="D128:D129"/>
    <mergeCell ref="E128:E129"/>
    <mergeCell ref="H128:H129"/>
    <mergeCell ref="I126:I127"/>
    <mergeCell ref="R126:T126"/>
    <mergeCell ref="U126:U127"/>
    <mergeCell ref="V126:V127"/>
    <mergeCell ref="R127:T127"/>
    <mergeCell ref="A126:A127"/>
    <mergeCell ref="B126:B127"/>
    <mergeCell ref="C126:C127"/>
    <mergeCell ref="D126:D127"/>
    <mergeCell ref="E126:E127"/>
    <mergeCell ref="H126:H127"/>
    <mergeCell ref="F126:F127"/>
    <mergeCell ref="F128:F129"/>
    <mergeCell ref="I132:I133"/>
    <mergeCell ref="R132:T132"/>
    <mergeCell ref="U132:U133"/>
    <mergeCell ref="V132:V133"/>
    <mergeCell ref="R133:T133"/>
    <mergeCell ref="A132:A133"/>
    <mergeCell ref="B132:B133"/>
    <mergeCell ref="C132:C133"/>
    <mergeCell ref="D132:D133"/>
    <mergeCell ref="E132:E133"/>
    <mergeCell ref="H132:H133"/>
    <mergeCell ref="I130:I131"/>
    <mergeCell ref="R130:T130"/>
    <mergeCell ref="U130:U131"/>
    <mergeCell ref="V130:V131"/>
    <mergeCell ref="R131:T131"/>
    <mergeCell ref="A130:A131"/>
    <mergeCell ref="B130:B131"/>
    <mergeCell ref="C130:C131"/>
    <mergeCell ref="D130:D131"/>
    <mergeCell ref="E130:E131"/>
    <mergeCell ref="H130:H131"/>
    <mergeCell ref="F130:F131"/>
    <mergeCell ref="F132:F133"/>
    <mergeCell ref="I136:I137"/>
    <mergeCell ref="R136:T136"/>
    <mergeCell ref="U136:U137"/>
    <mergeCell ref="V136:V137"/>
    <mergeCell ref="R137:T137"/>
    <mergeCell ref="A136:A137"/>
    <mergeCell ref="B136:B137"/>
    <mergeCell ref="C136:C137"/>
    <mergeCell ref="D136:D137"/>
    <mergeCell ref="E136:E137"/>
    <mergeCell ref="H136:H137"/>
    <mergeCell ref="I134:I135"/>
    <mergeCell ref="R134:T134"/>
    <mergeCell ref="U134:U135"/>
    <mergeCell ref="V134:V135"/>
    <mergeCell ref="R135:T135"/>
    <mergeCell ref="A134:A135"/>
    <mergeCell ref="B134:B135"/>
    <mergeCell ref="C134:C135"/>
    <mergeCell ref="D134:D135"/>
    <mergeCell ref="E134:E135"/>
    <mergeCell ref="H134:H135"/>
    <mergeCell ref="F134:F135"/>
    <mergeCell ref="F136:F137"/>
    <mergeCell ref="I140:I141"/>
    <mergeCell ref="R140:T140"/>
    <mergeCell ref="U140:U141"/>
    <mergeCell ref="V140:V141"/>
    <mergeCell ref="R141:T141"/>
    <mergeCell ref="A140:A141"/>
    <mergeCell ref="B140:B141"/>
    <mergeCell ref="C140:C141"/>
    <mergeCell ref="D140:D141"/>
    <mergeCell ref="E140:E141"/>
    <mergeCell ref="H140:H141"/>
    <mergeCell ref="I138:I139"/>
    <mergeCell ref="R138:T138"/>
    <mergeCell ref="U138:U139"/>
    <mergeCell ref="V138:V139"/>
    <mergeCell ref="R139:T139"/>
    <mergeCell ref="A138:A139"/>
    <mergeCell ref="B138:B139"/>
    <mergeCell ref="C138:C139"/>
    <mergeCell ref="D138:D139"/>
    <mergeCell ref="E138:E139"/>
    <mergeCell ref="H138:H139"/>
    <mergeCell ref="F138:F139"/>
    <mergeCell ref="F140:F141"/>
    <mergeCell ref="I144:I145"/>
    <mergeCell ref="R144:T144"/>
    <mergeCell ref="U144:U145"/>
    <mergeCell ref="V144:V145"/>
    <mergeCell ref="R145:T145"/>
    <mergeCell ref="A144:A145"/>
    <mergeCell ref="B144:B145"/>
    <mergeCell ref="C144:C145"/>
    <mergeCell ref="D144:D145"/>
    <mergeCell ref="E144:E145"/>
    <mergeCell ref="H144:H145"/>
    <mergeCell ref="I142:I143"/>
    <mergeCell ref="R142:T142"/>
    <mergeCell ref="U142:U143"/>
    <mergeCell ref="V142:V143"/>
    <mergeCell ref="R143:T143"/>
    <mergeCell ref="A142:A143"/>
    <mergeCell ref="B142:B143"/>
    <mergeCell ref="C142:C143"/>
    <mergeCell ref="D142:D143"/>
    <mergeCell ref="E142:E143"/>
    <mergeCell ref="H142:H143"/>
    <mergeCell ref="F142:F143"/>
    <mergeCell ref="F144:F145"/>
    <mergeCell ref="I148:I149"/>
    <mergeCell ref="R148:T148"/>
    <mergeCell ref="U148:U149"/>
    <mergeCell ref="V148:V149"/>
    <mergeCell ref="R149:T149"/>
    <mergeCell ref="A148:A149"/>
    <mergeCell ref="B148:B149"/>
    <mergeCell ref="C148:C149"/>
    <mergeCell ref="D148:D149"/>
    <mergeCell ref="E148:E149"/>
    <mergeCell ref="H148:H149"/>
    <mergeCell ref="I146:I147"/>
    <mergeCell ref="R146:T146"/>
    <mergeCell ref="U146:U147"/>
    <mergeCell ref="V146:V147"/>
    <mergeCell ref="R147:T147"/>
    <mergeCell ref="A146:A147"/>
    <mergeCell ref="B146:B147"/>
    <mergeCell ref="C146:C147"/>
    <mergeCell ref="D146:D147"/>
    <mergeCell ref="E146:E147"/>
    <mergeCell ref="H146:H147"/>
    <mergeCell ref="F146:F147"/>
    <mergeCell ref="F148:F149"/>
    <mergeCell ref="I152:I153"/>
    <mergeCell ref="R152:T152"/>
    <mergeCell ref="U152:U153"/>
    <mergeCell ref="V152:V153"/>
    <mergeCell ref="R153:T153"/>
    <mergeCell ref="A152:A153"/>
    <mergeCell ref="B152:B153"/>
    <mergeCell ref="C152:C153"/>
    <mergeCell ref="D152:D153"/>
    <mergeCell ref="E152:E153"/>
    <mergeCell ref="H152:H153"/>
    <mergeCell ref="I150:I151"/>
    <mergeCell ref="R150:T150"/>
    <mergeCell ref="U150:U151"/>
    <mergeCell ref="V150:V151"/>
    <mergeCell ref="R151:T151"/>
    <mergeCell ref="A150:A151"/>
    <mergeCell ref="B150:B151"/>
    <mergeCell ref="C150:C151"/>
    <mergeCell ref="D150:D151"/>
    <mergeCell ref="E150:E151"/>
    <mergeCell ref="H150:H151"/>
    <mergeCell ref="F150:F151"/>
    <mergeCell ref="F152:F153"/>
    <mergeCell ref="I156:I157"/>
    <mergeCell ref="R156:T156"/>
    <mergeCell ref="U156:U157"/>
    <mergeCell ref="V156:V157"/>
    <mergeCell ref="R157:T157"/>
    <mergeCell ref="A156:A157"/>
    <mergeCell ref="B156:B157"/>
    <mergeCell ref="C156:C157"/>
    <mergeCell ref="D156:D157"/>
    <mergeCell ref="E156:E157"/>
    <mergeCell ref="H156:H157"/>
    <mergeCell ref="I154:I155"/>
    <mergeCell ref="R154:T154"/>
    <mergeCell ref="U154:U155"/>
    <mergeCell ref="V154:V155"/>
    <mergeCell ref="R155:T155"/>
    <mergeCell ref="A154:A155"/>
    <mergeCell ref="B154:B155"/>
    <mergeCell ref="C154:C155"/>
    <mergeCell ref="D154:D155"/>
    <mergeCell ref="E154:E155"/>
    <mergeCell ref="H154:H155"/>
    <mergeCell ref="F154:F155"/>
    <mergeCell ref="F156:F157"/>
    <mergeCell ref="I160:I161"/>
    <mergeCell ref="R160:T160"/>
    <mergeCell ref="U160:U161"/>
    <mergeCell ref="V160:V161"/>
    <mergeCell ref="R161:T161"/>
    <mergeCell ref="A160:A161"/>
    <mergeCell ref="B160:B161"/>
    <mergeCell ref="C160:C161"/>
    <mergeCell ref="D160:D161"/>
    <mergeCell ref="E160:E161"/>
    <mergeCell ref="H160:H161"/>
    <mergeCell ref="I158:I159"/>
    <mergeCell ref="R158:T158"/>
    <mergeCell ref="U158:U159"/>
    <mergeCell ref="V158:V159"/>
    <mergeCell ref="R159:T159"/>
    <mergeCell ref="A158:A159"/>
    <mergeCell ref="B158:B159"/>
    <mergeCell ref="C158:C159"/>
    <mergeCell ref="D158:D159"/>
    <mergeCell ref="E158:E159"/>
    <mergeCell ref="H158:H159"/>
    <mergeCell ref="F158:F159"/>
    <mergeCell ref="F160:F161"/>
    <mergeCell ref="I164:I165"/>
    <mergeCell ref="R164:T164"/>
    <mergeCell ref="U164:U165"/>
    <mergeCell ref="V164:V165"/>
    <mergeCell ref="R165:T165"/>
    <mergeCell ref="A164:A165"/>
    <mergeCell ref="B164:B165"/>
    <mergeCell ref="C164:C165"/>
    <mergeCell ref="D164:D165"/>
    <mergeCell ref="E164:E165"/>
    <mergeCell ref="H164:H165"/>
    <mergeCell ref="I162:I163"/>
    <mergeCell ref="R162:T162"/>
    <mergeCell ref="U162:U163"/>
    <mergeCell ref="V162:V163"/>
    <mergeCell ref="R163:T163"/>
    <mergeCell ref="A162:A163"/>
    <mergeCell ref="B162:B163"/>
    <mergeCell ref="C162:C163"/>
    <mergeCell ref="D162:D163"/>
    <mergeCell ref="E162:E163"/>
    <mergeCell ref="H162:H163"/>
    <mergeCell ref="F162:F163"/>
    <mergeCell ref="F164:F165"/>
    <mergeCell ref="I168:I169"/>
    <mergeCell ref="R168:T168"/>
    <mergeCell ref="U168:U169"/>
    <mergeCell ref="V168:V169"/>
    <mergeCell ref="R169:T169"/>
    <mergeCell ref="A168:A169"/>
    <mergeCell ref="B168:B169"/>
    <mergeCell ref="C168:C169"/>
    <mergeCell ref="D168:D169"/>
    <mergeCell ref="E168:E169"/>
    <mergeCell ref="H168:H169"/>
    <mergeCell ref="I166:I167"/>
    <mergeCell ref="R166:T166"/>
    <mergeCell ref="U166:U167"/>
    <mergeCell ref="V166:V167"/>
    <mergeCell ref="R167:T167"/>
    <mergeCell ref="A166:A167"/>
    <mergeCell ref="C166:C167"/>
    <mergeCell ref="D166:D167"/>
    <mergeCell ref="E166:E167"/>
    <mergeCell ref="H166:H167"/>
    <mergeCell ref="F166:F167"/>
    <mergeCell ref="F168:F169"/>
    <mergeCell ref="I172:I173"/>
    <mergeCell ref="R172:T172"/>
    <mergeCell ref="U172:U173"/>
    <mergeCell ref="V172:V173"/>
    <mergeCell ref="R173:T173"/>
    <mergeCell ref="A172:A173"/>
    <mergeCell ref="B172:B173"/>
    <mergeCell ref="C172:C173"/>
    <mergeCell ref="D172:D173"/>
    <mergeCell ref="E172:E173"/>
    <mergeCell ref="H172:H173"/>
    <mergeCell ref="I170:I171"/>
    <mergeCell ref="R170:T170"/>
    <mergeCell ref="U170:U171"/>
    <mergeCell ref="V170:V171"/>
    <mergeCell ref="R171:T171"/>
    <mergeCell ref="A170:A171"/>
    <mergeCell ref="B170:B171"/>
    <mergeCell ref="C170:C171"/>
    <mergeCell ref="D170:D171"/>
    <mergeCell ref="E170:E171"/>
    <mergeCell ref="H170:H171"/>
    <mergeCell ref="F170:F171"/>
    <mergeCell ref="F172:F173"/>
    <mergeCell ref="I176:I177"/>
    <mergeCell ref="R176:T176"/>
    <mergeCell ref="U176:U177"/>
    <mergeCell ref="V176:V177"/>
    <mergeCell ref="R177:T177"/>
    <mergeCell ref="A176:A177"/>
    <mergeCell ref="B176:B177"/>
    <mergeCell ref="C176:C177"/>
    <mergeCell ref="D176:D177"/>
    <mergeCell ref="E176:E177"/>
    <mergeCell ref="H176:H177"/>
    <mergeCell ref="I174:I175"/>
    <mergeCell ref="R174:T174"/>
    <mergeCell ref="U174:U175"/>
    <mergeCell ref="V174:V175"/>
    <mergeCell ref="R175:T175"/>
    <mergeCell ref="A174:A175"/>
    <mergeCell ref="B174:B175"/>
    <mergeCell ref="C174:C175"/>
    <mergeCell ref="D174:D175"/>
    <mergeCell ref="E174:E175"/>
    <mergeCell ref="H174:H175"/>
    <mergeCell ref="F174:F175"/>
    <mergeCell ref="F176:F177"/>
    <mergeCell ref="I180:I181"/>
    <mergeCell ref="R180:T180"/>
    <mergeCell ref="U180:U181"/>
    <mergeCell ref="V180:V181"/>
    <mergeCell ref="R181:T181"/>
    <mergeCell ref="A180:A181"/>
    <mergeCell ref="B180:B181"/>
    <mergeCell ref="C180:C181"/>
    <mergeCell ref="D180:D181"/>
    <mergeCell ref="E180:E181"/>
    <mergeCell ref="H180:H181"/>
    <mergeCell ref="I178:I179"/>
    <mergeCell ref="R178:T178"/>
    <mergeCell ref="U178:U179"/>
    <mergeCell ref="V178:V179"/>
    <mergeCell ref="R179:T179"/>
    <mergeCell ref="A178:A179"/>
    <mergeCell ref="B178:B179"/>
    <mergeCell ref="C178:C179"/>
    <mergeCell ref="D178:D179"/>
    <mergeCell ref="E178:E179"/>
    <mergeCell ref="H178:H179"/>
    <mergeCell ref="F178:F179"/>
    <mergeCell ref="F180:F181"/>
    <mergeCell ref="I184:I185"/>
    <mergeCell ref="R184:T184"/>
    <mergeCell ref="U184:U185"/>
    <mergeCell ref="V184:V185"/>
    <mergeCell ref="R185:T185"/>
    <mergeCell ref="A184:A185"/>
    <mergeCell ref="B184:B185"/>
    <mergeCell ref="C184:C185"/>
    <mergeCell ref="D184:D185"/>
    <mergeCell ref="E184:E185"/>
    <mergeCell ref="H184:H185"/>
    <mergeCell ref="I182:I183"/>
    <mergeCell ref="R182:T182"/>
    <mergeCell ref="U182:U183"/>
    <mergeCell ref="V182:V183"/>
    <mergeCell ref="R183:T183"/>
    <mergeCell ref="A182:A183"/>
    <mergeCell ref="B182:B183"/>
    <mergeCell ref="C182:C183"/>
    <mergeCell ref="D182:D183"/>
    <mergeCell ref="E182:E183"/>
    <mergeCell ref="H182:H183"/>
    <mergeCell ref="F182:F183"/>
    <mergeCell ref="F184:F185"/>
    <mergeCell ref="I188:I189"/>
    <mergeCell ref="R188:T188"/>
    <mergeCell ref="U188:U189"/>
    <mergeCell ref="V188:V189"/>
    <mergeCell ref="R189:T189"/>
    <mergeCell ref="A188:A189"/>
    <mergeCell ref="B188:B189"/>
    <mergeCell ref="C188:C189"/>
    <mergeCell ref="D188:D189"/>
    <mergeCell ref="E188:E189"/>
    <mergeCell ref="H188:H189"/>
    <mergeCell ref="I186:I187"/>
    <mergeCell ref="R186:T186"/>
    <mergeCell ref="U186:U187"/>
    <mergeCell ref="V186:V187"/>
    <mergeCell ref="R187:T187"/>
    <mergeCell ref="A186:A187"/>
    <mergeCell ref="B186:B187"/>
    <mergeCell ref="C186:C187"/>
    <mergeCell ref="D186:D187"/>
    <mergeCell ref="E186:E187"/>
    <mergeCell ref="H186:H187"/>
    <mergeCell ref="F186:F187"/>
    <mergeCell ref="F188:F189"/>
    <mergeCell ref="I192:I193"/>
    <mergeCell ref="R192:T192"/>
    <mergeCell ref="U192:U193"/>
    <mergeCell ref="V192:V193"/>
    <mergeCell ref="R193:T193"/>
    <mergeCell ref="A192:A193"/>
    <mergeCell ref="B192:B193"/>
    <mergeCell ref="C192:C193"/>
    <mergeCell ref="D192:D193"/>
    <mergeCell ref="E192:E193"/>
    <mergeCell ref="H192:H193"/>
    <mergeCell ref="I190:I191"/>
    <mergeCell ref="R190:T190"/>
    <mergeCell ref="U190:U191"/>
    <mergeCell ref="V190:V191"/>
    <mergeCell ref="R191:T191"/>
    <mergeCell ref="A190:A191"/>
    <mergeCell ref="B190:B191"/>
    <mergeCell ref="C190:C191"/>
    <mergeCell ref="D190:D191"/>
    <mergeCell ref="E190:E191"/>
    <mergeCell ref="H190:H191"/>
    <mergeCell ref="F190:F191"/>
    <mergeCell ref="F192:F193"/>
    <mergeCell ref="I196:I197"/>
    <mergeCell ref="R196:T196"/>
    <mergeCell ref="U196:U197"/>
    <mergeCell ref="V196:V197"/>
    <mergeCell ref="R197:T197"/>
    <mergeCell ref="A196:A197"/>
    <mergeCell ref="B196:B197"/>
    <mergeCell ref="C196:C197"/>
    <mergeCell ref="D196:D197"/>
    <mergeCell ref="E196:E197"/>
    <mergeCell ref="H196:H197"/>
    <mergeCell ref="I194:I195"/>
    <mergeCell ref="R194:T194"/>
    <mergeCell ref="U194:U195"/>
    <mergeCell ref="V194:V195"/>
    <mergeCell ref="R195:T195"/>
    <mergeCell ref="A194:A195"/>
    <mergeCell ref="B194:B195"/>
    <mergeCell ref="C194:C195"/>
    <mergeCell ref="D194:D195"/>
    <mergeCell ref="E194:E195"/>
    <mergeCell ref="H194:H195"/>
    <mergeCell ref="F194:F195"/>
    <mergeCell ref="F196:F197"/>
    <mergeCell ref="I200:I201"/>
    <mergeCell ref="R200:T200"/>
    <mergeCell ref="U200:U201"/>
    <mergeCell ref="V200:V201"/>
    <mergeCell ref="R201:T201"/>
    <mergeCell ref="A200:A201"/>
    <mergeCell ref="B200:B201"/>
    <mergeCell ref="C200:C201"/>
    <mergeCell ref="D200:D201"/>
    <mergeCell ref="E200:E201"/>
    <mergeCell ref="H200:H201"/>
    <mergeCell ref="I198:I199"/>
    <mergeCell ref="R198:T198"/>
    <mergeCell ref="U198:U199"/>
    <mergeCell ref="V198:V199"/>
    <mergeCell ref="R199:T199"/>
    <mergeCell ref="A198:A199"/>
    <mergeCell ref="B198:B199"/>
    <mergeCell ref="C198:C199"/>
    <mergeCell ref="D198:D199"/>
    <mergeCell ref="E198:E199"/>
    <mergeCell ref="H198:H199"/>
    <mergeCell ref="F198:F199"/>
    <mergeCell ref="F200:F201"/>
    <mergeCell ref="I204:I205"/>
    <mergeCell ref="R204:T204"/>
    <mergeCell ref="U204:U205"/>
    <mergeCell ref="V204:V205"/>
    <mergeCell ref="R205:T205"/>
    <mergeCell ref="A204:A205"/>
    <mergeCell ref="B204:B205"/>
    <mergeCell ref="C204:C205"/>
    <mergeCell ref="D204:D205"/>
    <mergeCell ref="E204:E205"/>
    <mergeCell ref="H204:H205"/>
    <mergeCell ref="I202:I203"/>
    <mergeCell ref="R202:T202"/>
    <mergeCell ref="U202:U203"/>
    <mergeCell ref="V202:V203"/>
    <mergeCell ref="R203:T203"/>
    <mergeCell ref="A202:A203"/>
    <mergeCell ref="B202:B203"/>
    <mergeCell ref="C202:C203"/>
    <mergeCell ref="D202:D203"/>
    <mergeCell ref="E202:E203"/>
    <mergeCell ref="H202:H203"/>
    <mergeCell ref="F202:F203"/>
    <mergeCell ref="F204:F205"/>
    <mergeCell ref="I208:I209"/>
    <mergeCell ref="R208:T208"/>
    <mergeCell ref="U208:U209"/>
    <mergeCell ref="V208:V209"/>
    <mergeCell ref="R209:T209"/>
    <mergeCell ref="A208:A209"/>
    <mergeCell ref="B208:B209"/>
    <mergeCell ref="C208:C209"/>
    <mergeCell ref="D208:D209"/>
    <mergeCell ref="E208:E209"/>
    <mergeCell ref="H208:H209"/>
    <mergeCell ref="I206:I207"/>
    <mergeCell ref="R206:T206"/>
    <mergeCell ref="U206:U207"/>
    <mergeCell ref="V206:V207"/>
    <mergeCell ref="R207:T207"/>
    <mergeCell ref="A206:A207"/>
    <mergeCell ref="B206:B207"/>
    <mergeCell ref="C206:C207"/>
    <mergeCell ref="D206:D207"/>
    <mergeCell ref="E206:E207"/>
    <mergeCell ref="H206:H207"/>
    <mergeCell ref="F206:F207"/>
    <mergeCell ref="F208:F209"/>
    <mergeCell ref="I212:I213"/>
    <mergeCell ref="R212:T212"/>
    <mergeCell ref="U212:U213"/>
    <mergeCell ref="V212:V213"/>
    <mergeCell ref="R213:T213"/>
    <mergeCell ref="A212:A213"/>
    <mergeCell ref="B212:B213"/>
    <mergeCell ref="C212:C213"/>
    <mergeCell ref="D212:D213"/>
    <mergeCell ref="E212:E213"/>
    <mergeCell ref="H212:H213"/>
    <mergeCell ref="I210:I211"/>
    <mergeCell ref="R210:T210"/>
    <mergeCell ref="U210:U211"/>
    <mergeCell ref="V210:V211"/>
    <mergeCell ref="R211:T211"/>
    <mergeCell ref="A210:A211"/>
    <mergeCell ref="B210:B211"/>
    <mergeCell ref="C210:C211"/>
    <mergeCell ref="D210:D211"/>
    <mergeCell ref="E210:E211"/>
    <mergeCell ref="H210:H211"/>
    <mergeCell ref="F210:F211"/>
    <mergeCell ref="F212:F213"/>
    <mergeCell ref="I216:I217"/>
    <mergeCell ref="R216:T216"/>
    <mergeCell ref="U216:U217"/>
    <mergeCell ref="V216:V217"/>
    <mergeCell ref="R217:T217"/>
    <mergeCell ref="A216:A217"/>
    <mergeCell ref="B216:B217"/>
    <mergeCell ref="C216:C217"/>
    <mergeCell ref="D216:D217"/>
    <mergeCell ref="E216:E217"/>
    <mergeCell ref="H216:H217"/>
    <mergeCell ref="I214:I215"/>
    <mergeCell ref="R214:T214"/>
    <mergeCell ref="U214:U215"/>
    <mergeCell ref="V214:V215"/>
    <mergeCell ref="R215:T215"/>
    <mergeCell ref="A214:A215"/>
    <mergeCell ref="B214:B215"/>
    <mergeCell ref="C214:C215"/>
    <mergeCell ref="D214:D215"/>
    <mergeCell ref="E214:E215"/>
    <mergeCell ref="H214:H215"/>
    <mergeCell ref="F214:F215"/>
    <mergeCell ref="F216:F217"/>
    <mergeCell ref="I220:I221"/>
    <mergeCell ref="R220:T220"/>
    <mergeCell ref="U220:U221"/>
    <mergeCell ref="V220:V221"/>
    <mergeCell ref="R221:T221"/>
    <mergeCell ref="A220:A221"/>
    <mergeCell ref="B220:B221"/>
    <mergeCell ref="C220:C221"/>
    <mergeCell ref="D220:D221"/>
    <mergeCell ref="E220:E221"/>
    <mergeCell ref="H220:H221"/>
    <mergeCell ref="I218:I219"/>
    <mergeCell ref="R218:T218"/>
    <mergeCell ref="U218:U219"/>
    <mergeCell ref="V218:V219"/>
    <mergeCell ref="R219:T219"/>
    <mergeCell ref="A218:A219"/>
    <mergeCell ref="B218:B219"/>
    <mergeCell ref="C218:C219"/>
    <mergeCell ref="D218:D219"/>
    <mergeCell ref="E218:E219"/>
    <mergeCell ref="H218:H219"/>
    <mergeCell ref="F218:F219"/>
    <mergeCell ref="F220:F221"/>
    <mergeCell ref="I224:I225"/>
    <mergeCell ref="R224:T224"/>
    <mergeCell ref="U224:U225"/>
    <mergeCell ref="V224:V225"/>
    <mergeCell ref="R225:T225"/>
    <mergeCell ref="A224:A225"/>
    <mergeCell ref="B224:B225"/>
    <mergeCell ref="C224:C225"/>
    <mergeCell ref="D224:D225"/>
    <mergeCell ref="E224:E225"/>
    <mergeCell ref="H224:H225"/>
    <mergeCell ref="I222:I223"/>
    <mergeCell ref="R222:T222"/>
    <mergeCell ref="U222:U223"/>
    <mergeCell ref="V222:V223"/>
    <mergeCell ref="R223:T223"/>
    <mergeCell ref="A222:A223"/>
    <mergeCell ref="B222:B223"/>
    <mergeCell ref="C222:C223"/>
    <mergeCell ref="D222:D223"/>
    <mergeCell ref="E222:E223"/>
    <mergeCell ref="H222:H223"/>
    <mergeCell ref="F222:F223"/>
    <mergeCell ref="F224:F225"/>
    <mergeCell ref="I228:I229"/>
    <mergeCell ref="R228:T228"/>
    <mergeCell ref="U228:U229"/>
    <mergeCell ref="V228:V229"/>
    <mergeCell ref="R229:T229"/>
    <mergeCell ref="A228:A229"/>
    <mergeCell ref="B228:B229"/>
    <mergeCell ref="C228:C229"/>
    <mergeCell ref="D228:D229"/>
    <mergeCell ref="E228:E229"/>
    <mergeCell ref="H228:H229"/>
    <mergeCell ref="I226:I227"/>
    <mergeCell ref="R226:T226"/>
    <mergeCell ref="U226:U227"/>
    <mergeCell ref="V226:V227"/>
    <mergeCell ref="R227:T227"/>
    <mergeCell ref="A226:A227"/>
    <mergeCell ref="B226:B227"/>
    <mergeCell ref="C226:C227"/>
    <mergeCell ref="D226:D227"/>
    <mergeCell ref="E226:E227"/>
    <mergeCell ref="H226:H227"/>
    <mergeCell ref="F226:F227"/>
    <mergeCell ref="F228:F229"/>
    <mergeCell ref="I232:I233"/>
    <mergeCell ref="R232:T232"/>
    <mergeCell ref="U232:U233"/>
    <mergeCell ref="V232:V233"/>
    <mergeCell ref="R233:T233"/>
    <mergeCell ref="A232:A233"/>
    <mergeCell ref="B232:B233"/>
    <mergeCell ref="C232:C233"/>
    <mergeCell ref="D232:D233"/>
    <mergeCell ref="E232:E233"/>
    <mergeCell ref="H232:H233"/>
    <mergeCell ref="I230:I231"/>
    <mergeCell ref="R230:T230"/>
    <mergeCell ref="U230:U231"/>
    <mergeCell ref="V230:V231"/>
    <mergeCell ref="R231:T231"/>
    <mergeCell ref="A230:A231"/>
    <mergeCell ref="B230:B231"/>
    <mergeCell ref="C230:C231"/>
    <mergeCell ref="D230:D231"/>
    <mergeCell ref="E230:E231"/>
    <mergeCell ref="H230:H231"/>
    <mergeCell ref="F230:F231"/>
    <mergeCell ref="F232:F233"/>
    <mergeCell ref="I236:I237"/>
    <mergeCell ref="R236:T236"/>
    <mergeCell ref="U236:U237"/>
    <mergeCell ref="V236:V237"/>
    <mergeCell ref="R237:T237"/>
    <mergeCell ref="A236:A237"/>
    <mergeCell ref="B236:B237"/>
    <mergeCell ref="C236:C237"/>
    <mergeCell ref="D236:D237"/>
    <mergeCell ref="E236:E237"/>
    <mergeCell ref="H236:H237"/>
    <mergeCell ref="I234:I235"/>
    <mergeCell ref="R234:T234"/>
    <mergeCell ref="U234:U235"/>
    <mergeCell ref="V234:V235"/>
    <mergeCell ref="R235:T235"/>
    <mergeCell ref="A234:A235"/>
    <mergeCell ref="B234:B235"/>
    <mergeCell ref="C234:C235"/>
    <mergeCell ref="D234:D235"/>
    <mergeCell ref="E234:E235"/>
    <mergeCell ref="H234:H235"/>
    <mergeCell ref="F234:F235"/>
    <mergeCell ref="F236:F237"/>
    <mergeCell ref="I240:I241"/>
    <mergeCell ref="R240:T240"/>
    <mergeCell ref="U240:U241"/>
    <mergeCell ref="V240:V241"/>
    <mergeCell ref="R241:T241"/>
    <mergeCell ref="A240:A241"/>
    <mergeCell ref="B240:B241"/>
    <mergeCell ref="C240:C241"/>
    <mergeCell ref="D240:D241"/>
    <mergeCell ref="E240:E241"/>
    <mergeCell ref="H240:H241"/>
    <mergeCell ref="I238:I239"/>
    <mergeCell ref="R238:T238"/>
    <mergeCell ref="U238:U239"/>
    <mergeCell ref="V238:V239"/>
    <mergeCell ref="R239:T239"/>
    <mergeCell ref="A238:A239"/>
    <mergeCell ref="B238:B239"/>
    <mergeCell ref="C238:C239"/>
    <mergeCell ref="D238:D239"/>
    <mergeCell ref="E238:E239"/>
    <mergeCell ref="H238:H239"/>
    <mergeCell ref="F238:F239"/>
    <mergeCell ref="F240:F241"/>
    <mergeCell ref="I244:I245"/>
    <mergeCell ref="R244:T244"/>
    <mergeCell ref="U244:U245"/>
    <mergeCell ref="V244:V245"/>
    <mergeCell ref="R245:T245"/>
    <mergeCell ref="A244:A245"/>
    <mergeCell ref="B244:B245"/>
    <mergeCell ref="C244:C245"/>
    <mergeCell ref="D244:D245"/>
    <mergeCell ref="E244:E245"/>
    <mergeCell ref="H244:H245"/>
    <mergeCell ref="I242:I243"/>
    <mergeCell ref="R242:T242"/>
    <mergeCell ref="U242:U243"/>
    <mergeCell ref="V242:V243"/>
    <mergeCell ref="R243:T243"/>
    <mergeCell ref="A242:A243"/>
    <mergeCell ref="B242:B243"/>
    <mergeCell ref="C242:C243"/>
    <mergeCell ref="D242:D243"/>
    <mergeCell ref="E242:E243"/>
    <mergeCell ref="H242:H243"/>
    <mergeCell ref="F242:F243"/>
    <mergeCell ref="F244:F245"/>
    <mergeCell ref="I248:I249"/>
    <mergeCell ref="R248:T248"/>
    <mergeCell ref="U248:U249"/>
    <mergeCell ref="V248:V249"/>
    <mergeCell ref="R249:T249"/>
    <mergeCell ref="A248:A249"/>
    <mergeCell ref="B248:B249"/>
    <mergeCell ref="C248:C249"/>
    <mergeCell ref="D248:D249"/>
    <mergeCell ref="E248:E249"/>
    <mergeCell ref="H248:H249"/>
    <mergeCell ref="I246:I247"/>
    <mergeCell ref="R246:T246"/>
    <mergeCell ref="U246:U247"/>
    <mergeCell ref="V246:V247"/>
    <mergeCell ref="R247:T247"/>
    <mergeCell ref="A246:A247"/>
    <mergeCell ref="B246:B247"/>
    <mergeCell ref="C246:C247"/>
    <mergeCell ref="D246:D247"/>
    <mergeCell ref="E246:E247"/>
    <mergeCell ref="H246:H247"/>
    <mergeCell ref="F246:F247"/>
    <mergeCell ref="F248:F249"/>
    <mergeCell ref="I252:I253"/>
    <mergeCell ref="R252:T252"/>
    <mergeCell ref="U252:U253"/>
    <mergeCell ref="V252:V253"/>
    <mergeCell ref="R253:T253"/>
    <mergeCell ref="A252:A253"/>
    <mergeCell ref="B252:B253"/>
    <mergeCell ref="C252:C253"/>
    <mergeCell ref="D252:D253"/>
    <mergeCell ref="E252:E253"/>
    <mergeCell ref="H252:H253"/>
    <mergeCell ref="I250:I251"/>
    <mergeCell ref="R250:T250"/>
    <mergeCell ref="U250:U251"/>
    <mergeCell ref="V250:V251"/>
    <mergeCell ref="R251:T251"/>
    <mergeCell ref="A250:A251"/>
    <mergeCell ref="B250:B251"/>
    <mergeCell ref="C250:C251"/>
    <mergeCell ref="D250:D251"/>
    <mergeCell ref="E250:E251"/>
    <mergeCell ref="H250:H251"/>
    <mergeCell ref="F250:F251"/>
    <mergeCell ref="F252:F253"/>
    <mergeCell ref="I256:I257"/>
    <mergeCell ref="R256:T256"/>
    <mergeCell ref="U256:U257"/>
    <mergeCell ref="V256:V257"/>
    <mergeCell ref="R257:T257"/>
    <mergeCell ref="A256:A257"/>
    <mergeCell ref="B256:B257"/>
    <mergeCell ref="C256:C257"/>
    <mergeCell ref="D256:D257"/>
    <mergeCell ref="E256:E257"/>
    <mergeCell ref="H256:H257"/>
    <mergeCell ref="I254:I255"/>
    <mergeCell ref="R254:T254"/>
    <mergeCell ref="U254:U255"/>
    <mergeCell ref="V254:V255"/>
    <mergeCell ref="R255:T255"/>
    <mergeCell ref="A254:A255"/>
    <mergeCell ref="B254:B255"/>
    <mergeCell ref="C254:C255"/>
    <mergeCell ref="D254:D255"/>
    <mergeCell ref="E254:E255"/>
    <mergeCell ref="H254:H255"/>
    <mergeCell ref="F254:F255"/>
    <mergeCell ref="F256:F257"/>
    <mergeCell ref="I260:I261"/>
    <mergeCell ref="R260:T260"/>
    <mergeCell ref="U260:U261"/>
    <mergeCell ref="V260:V261"/>
    <mergeCell ref="R261:T261"/>
    <mergeCell ref="A260:A261"/>
    <mergeCell ref="B260:B261"/>
    <mergeCell ref="C260:C261"/>
    <mergeCell ref="D260:D261"/>
    <mergeCell ref="E260:E261"/>
    <mergeCell ref="H260:H261"/>
    <mergeCell ref="I258:I259"/>
    <mergeCell ref="R258:T258"/>
    <mergeCell ref="U258:U259"/>
    <mergeCell ref="V258:V259"/>
    <mergeCell ref="R259:T259"/>
    <mergeCell ref="A258:A259"/>
    <mergeCell ref="B258:B259"/>
    <mergeCell ref="C258:C259"/>
    <mergeCell ref="D258:D259"/>
    <mergeCell ref="E258:E259"/>
    <mergeCell ref="H258:H259"/>
    <mergeCell ref="F258:F259"/>
    <mergeCell ref="F260:F261"/>
    <mergeCell ref="I264:I265"/>
    <mergeCell ref="R264:T264"/>
    <mergeCell ref="U264:U265"/>
    <mergeCell ref="V264:V265"/>
    <mergeCell ref="R265:T265"/>
    <mergeCell ref="A264:A265"/>
    <mergeCell ref="B264:B265"/>
    <mergeCell ref="C264:C265"/>
    <mergeCell ref="D264:D265"/>
    <mergeCell ref="E264:E265"/>
    <mergeCell ref="H264:H265"/>
    <mergeCell ref="I262:I263"/>
    <mergeCell ref="R262:T262"/>
    <mergeCell ref="U262:U263"/>
    <mergeCell ref="V262:V263"/>
    <mergeCell ref="R263:T263"/>
    <mergeCell ref="A262:A263"/>
    <mergeCell ref="B262:B263"/>
    <mergeCell ref="C262:C263"/>
    <mergeCell ref="D262:D263"/>
    <mergeCell ref="E262:E263"/>
    <mergeCell ref="H262:H263"/>
    <mergeCell ref="F262:F263"/>
    <mergeCell ref="F264:F265"/>
    <mergeCell ref="I268:I269"/>
    <mergeCell ref="R268:T268"/>
    <mergeCell ref="U268:U269"/>
    <mergeCell ref="V268:V269"/>
    <mergeCell ref="R269:T269"/>
    <mergeCell ref="A268:A269"/>
    <mergeCell ref="B268:B269"/>
    <mergeCell ref="C268:C269"/>
    <mergeCell ref="D268:D269"/>
    <mergeCell ref="E268:E269"/>
    <mergeCell ref="H268:H269"/>
    <mergeCell ref="I266:I267"/>
    <mergeCell ref="R266:T266"/>
    <mergeCell ref="U266:U267"/>
    <mergeCell ref="V266:V267"/>
    <mergeCell ref="R267:T267"/>
    <mergeCell ref="A266:A267"/>
    <mergeCell ref="B266:B267"/>
    <mergeCell ref="C266:C267"/>
    <mergeCell ref="D266:D267"/>
    <mergeCell ref="E266:E267"/>
    <mergeCell ref="H266:H267"/>
    <mergeCell ref="F266:F267"/>
    <mergeCell ref="F268:F269"/>
    <mergeCell ref="I272:I273"/>
    <mergeCell ref="R272:T272"/>
    <mergeCell ref="U272:U273"/>
    <mergeCell ref="V272:V273"/>
    <mergeCell ref="R273:T273"/>
    <mergeCell ref="A272:A273"/>
    <mergeCell ref="B272:B273"/>
    <mergeCell ref="C272:C273"/>
    <mergeCell ref="D272:D273"/>
    <mergeCell ref="E272:E273"/>
    <mergeCell ref="H272:H273"/>
    <mergeCell ref="I270:I271"/>
    <mergeCell ref="R270:T270"/>
    <mergeCell ref="U270:U271"/>
    <mergeCell ref="V270:V271"/>
    <mergeCell ref="R271:T271"/>
    <mergeCell ref="A270:A271"/>
    <mergeCell ref="B270:B271"/>
    <mergeCell ref="C270:C271"/>
    <mergeCell ref="D270:D271"/>
    <mergeCell ref="E270:E271"/>
    <mergeCell ref="H270:H271"/>
    <mergeCell ref="F270:F271"/>
    <mergeCell ref="F272:F273"/>
    <mergeCell ref="I276:I277"/>
    <mergeCell ref="R276:T276"/>
    <mergeCell ref="U276:U277"/>
    <mergeCell ref="V276:V277"/>
    <mergeCell ref="R277:T277"/>
    <mergeCell ref="A276:A277"/>
    <mergeCell ref="B276:B277"/>
    <mergeCell ref="C276:C277"/>
    <mergeCell ref="D276:D277"/>
    <mergeCell ref="E276:E277"/>
    <mergeCell ref="H276:H277"/>
    <mergeCell ref="I274:I275"/>
    <mergeCell ref="R274:T274"/>
    <mergeCell ref="U274:U275"/>
    <mergeCell ref="V274:V275"/>
    <mergeCell ref="R275:T275"/>
    <mergeCell ref="A274:A275"/>
    <mergeCell ref="B274:B275"/>
    <mergeCell ref="C274:C275"/>
    <mergeCell ref="D274:D275"/>
    <mergeCell ref="E274:E275"/>
    <mergeCell ref="H274:H275"/>
    <mergeCell ref="F274:F275"/>
    <mergeCell ref="F276:F277"/>
    <mergeCell ref="I280:I281"/>
    <mergeCell ref="R280:T280"/>
    <mergeCell ref="U280:U281"/>
    <mergeCell ref="V280:V281"/>
    <mergeCell ref="R281:T281"/>
    <mergeCell ref="A280:A281"/>
    <mergeCell ref="B280:B281"/>
    <mergeCell ref="C280:C281"/>
    <mergeCell ref="D280:D281"/>
    <mergeCell ref="E280:E281"/>
    <mergeCell ref="H280:H281"/>
    <mergeCell ref="I278:I279"/>
    <mergeCell ref="R278:T278"/>
    <mergeCell ref="U278:U279"/>
    <mergeCell ref="V278:V279"/>
    <mergeCell ref="R279:T279"/>
    <mergeCell ref="A278:A279"/>
    <mergeCell ref="B278:B279"/>
    <mergeCell ref="C278:C279"/>
    <mergeCell ref="D278:D279"/>
    <mergeCell ref="E278:E279"/>
    <mergeCell ref="H278:H279"/>
    <mergeCell ref="F278:F279"/>
    <mergeCell ref="F280:F281"/>
    <mergeCell ref="I284:I285"/>
    <mergeCell ref="R284:T284"/>
    <mergeCell ref="U284:U285"/>
    <mergeCell ref="V284:V285"/>
    <mergeCell ref="R285:T285"/>
    <mergeCell ref="A284:A285"/>
    <mergeCell ref="B284:B285"/>
    <mergeCell ref="C284:C285"/>
    <mergeCell ref="D284:D285"/>
    <mergeCell ref="E284:E285"/>
    <mergeCell ref="H284:H285"/>
    <mergeCell ref="I282:I283"/>
    <mergeCell ref="R282:T282"/>
    <mergeCell ref="U282:U283"/>
    <mergeCell ref="V282:V283"/>
    <mergeCell ref="R283:T283"/>
    <mergeCell ref="A282:A283"/>
    <mergeCell ref="B282:B283"/>
    <mergeCell ref="C282:C283"/>
    <mergeCell ref="D282:D283"/>
    <mergeCell ref="E282:E283"/>
    <mergeCell ref="H282:H283"/>
    <mergeCell ref="F282:F283"/>
    <mergeCell ref="F284:F285"/>
    <mergeCell ref="I288:I289"/>
    <mergeCell ref="R288:T288"/>
    <mergeCell ref="U288:U289"/>
    <mergeCell ref="V288:V289"/>
    <mergeCell ref="R289:T289"/>
    <mergeCell ref="A288:A289"/>
    <mergeCell ref="B288:B289"/>
    <mergeCell ref="C288:C289"/>
    <mergeCell ref="D288:D289"/>
    <mergeCell ref="E288:E289"/>
    <mergeCell ref="H288:H289"/>
    <mergeCell ref="I286:I287"/>
    <mergeCell ref="R286:T286"/>
    <mergeCell ref="U286:U287"/>
    <mergeCell ref="V286:V287"/>
    <mergeCell ref="R287:T287"/>
    <mergeCell ref="A286:A287"/>
    <mergeCell ref="B286:B287"/>
    <mergeCell ref="C286:C287"/>
    <mergeCell ref="D286:D287"/>
    <mergeCell ref="E286:E287"/>
    <mergeCell ref="H286:H287"/>
    <mergeCell ref="F286:F287"/>
    <mergeCell ref="F288:F289"/>
    <mergeCell ref="I292:I293"/>
    <mergeCell ref="R292:T292"/>
    <mergeCell ref="U292:U293"/>
    <mergeCell ref="V292:V293"/>
    <mergeCell ref="R293:T293"/>
    <mergeCell ref="A292:A293"/>
    <mergeCell ref="B292:B293"/>
    <mergeCell ref="C292:C293"/>
    <mergeCell ref="D292:D293"/>
    <mergeCell ref="E292:E293"/>
    <mergeCell ref="H292:H293"/>
    <mergeCell ref="I290:I291"/>
    <mergeCell ref="R290:T290"/>
    <mergeCell ref="U290:U291"/>
    <mergeCell ref="V290:V291"/>
    <mergeCell ref="R291:T291"/>
    <mergeCell ref="A290:A291"/>
    <mergeCell ref="B290:B291"/>
    <mergeCell ref="C290:C291"/>
    <mergeCell ref="D290:D291"/>
    <mergeCell ref="E290:E291"/>
    <mergeCell ref="H290:H291"/>
    <mergeCell ref="F290:F291"/>
    <mergeCell ref="F292:F293"/>
    <mergeCell ref="I296:I297"/>
    <mergeCell ref="R296:T296"/>
    <mergeCell ref="U296:U297"/>
    <mergeCell ref="V296:V297"/>
    <mergeCell ref="R297:T297"/>
    <mergeCell ref="A296:A297"/>
    <mergeCell ref="B296:B297"/>
    <mergeCell ref="C296:C297"/>
    <mergeCell ref="D296:D297"/>
    <mergeCell ref="E296:E297"/>
    <mergeCell ref="H296:H297"/>
    <mergeCell ref="I294:I295"/>
    <mergeCell ref="R294:T294"/>
    <mergeCell ref="U294:U295"/>
    <mergeCell ref="V294:V295"/>
    <mergeCell ref="R295:T295"/>
    <mergeCell ref="A294:A295"/>
    <mergeCell ref="B294:B295"/>
    <mergeCell ref="C294:C295"/>
    <mergeCell ref="D294:D295"/>
    <mergeCell ref="E294:E295"/>
    <mergeCell ref="H294:H295"/>
    <mergeCell ref="F294:F295"/>
    <mergeCell ref="F296:F297"/>
    <mergeCell ref="I300:I301"/>
    <mergeCell ref="R300:T300"/>
    <mergeCell ref="U300:U301"/>
    <mergeCell ref="V300:V301"/>
    <mergeCell ref="R301:T301"/>
    <mergeCell ref="A300:A301"/>
    <mergeCell ref="B300:B301"/>
    <mergeCell ref="C300:C301"/>
    <mergeCell ref="D300:D301"/>
    <mergeCell ref="E300:E301"/>
    <mergeCell ref="H300:H301"/>
    <mergeCell ref="I298:I299"/>
    <mergeCell ref="R298:T298"/>
    <mergeCell ref="U298:U299"/>
    <mergeCell ref="V298:V299"/>
    <mergeCell ref="R299:T299"/>
    <mergeCell ref="A298:A299"/>
    <mergeCell ref="B298:B299"/>
    <mergeCell ref="C298:C299"/>
    <mergeCell ref="D298:D299"/>
    <mergeCell ref="E298:E299"/>
    <mergeCell ref="H298:H299"/>
    <mergeCell ref="F298:F299"/>
    <mergeCell ref="F300:F301"/>
    <mergeCell ref="I304:I305"/>
    <mergeCell ref="R304:T304"/>
    <mergeCell ref="U304:U305"/>
    <mergeCell ref="V304:V305"/>
    <mergeCell ref="R305:T305"/>
    <mergeCell ref="A304:A305"/>
    <mergeCell ref="B304:B305"/>
    <mergeCell ref="C304:C305"/>
    <mergeCell ref="D304:D305"/>
    <mergeCell ref="E304:E305"/>
    <mergeCell ref="H304:H305"/>
    <mergeCell ref="I302:I303"/>
    <mergeCell ref="R302:T302"/>
    <mergeCell ref="U302:U303"/>
    <mergeCell ref="V302:V303"/>
    <mergeCell ref="R303:T303"/>
    <mergeCell ref="A302:A303"/>
    <mergeCell ref="B302:B303"/>
    <mergeCell ref="C302:C303"/>
    <mergeCell ref="D302:D303"/>
    <mergeCell ref="E302:E303"/>
    <mergeCell ref="H302:H303"/>
    <mergeCell ref="F302:F303"/>
    <mergeCell ref="F304:F305"/>
    <mergeCell ref="I308:I309"/>
    <mergeCell ref="R308:T308"/>
    <mergeCell ref="U308:U309"/>
    <mergeCell ref="V308:V309"/>
    <mergeCell ref="R309:T309"/>
    <mergeCell ref="A308:A309"/>
    <mergeCell ref="B308:B309"/>
    <mergeCell ref="C308:C309"/>
    <mergeCell ref="D308:D309"/>
    <mergeCell ref="E308:E309"/>
    <mergeCell ref="H308:H309"/>
    <mergeCell ref="I306:I307"/>
    <mergeCell ref="R306:T306"/>
    <mergeCell ref="U306:U307"/>
    <mergeCell ref="V306:V307"/>
    <mergeCell ref="R307:T307"/>
    <mergeCell ref="A306:A307"/>
    <mergeCell ref="B306:B307"/>
    <mergeCell ref="C306:C307"/>
    <mergeCell ref="D306:D307"/>
    <mergeCell ref="E306:E307"/>
    <mergeCell ref="H306:H307"/>
    <mergeCell ref="F306:F307"/>
    <mergeCell ref="F308:F309"/>
    <mergeCell ref="I312:I313"/>
    <mergeCell ref="R312:T312"/>
    <mergeCell ref="U312:U313"/>
    <mergeCell ref="V312:V313"/>
    <mergeCell ref="R313:T313"/>
    <mergeCell ref="A312:A313"/>
    <mergeCell ref="B312:B313"/>
    <mergeCell ref="C312:C313"/>
    <mergeCell ref="D312:D313"/>
    <mergeCell ref="E312:E313"/>
    <mergeCell ref="H312:H313"/>
    <mergeCell ref="I310:I311"/>
    <mergeCell ref="R310:T310"/>
    <mergeCell ref="U310:U311"/>
    <mergeCell ref="V310:V311"/>
    <mergeCell ref="R311:T311"/>
    <mergeCell ref="A310:A311"/>
    <mergeCell ref="B310:B311"/>
    <mergeCell ref="C310:C311"/>
    <mergeCell ref="D310:D311"/>
    <mergeCell ref="E310:E311"/>
    <mergeCell ref="H310:H311"/>
    <mergeCell ref="F310:F311"/>
    <mergeCell ref="F312:F313"/>
  </mergeCells>
  <phoneticPr fontId="1"/>
  <dataValidations count="4">
    <dataValidation imeMode="halfKatakana" allowBlank="1" showInputMessage="1" showErrorMessage="1" sqref="E14:F313"/>
    <dataValidation imeMode="halfAlpha" allowBlank="1" showInputMessage="1" showErrorMessage="1" sqref="G14 G312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G310 N14:N313"/>
    <dataValidation imeMode="off" allowBlank="1" showInputMessage="1" showErrorMessage="1" sqref="Q14"/>
    <dataValidation type="list" allowBlank="1" showInputMessage="1" showErrorMessage="1" sqref="U14:W313">
      <formula1>$Y$13</formula1>
    </dataValidation>
  </dataValidations>
  <pageMargins left="0.70866141732283472" right="0.70866141732283472" top="0.74803149606299213" bottom="0.74803149606299213" header="0.31496062992125984" footer="0.31496062992125984"/>
  <pageSetup paperSize="9" scale="47" fitToHeight="0" orientation="portrait" horizontalDpi="4294967293" verticalDpi="1200" r:id="rId1"/>
  <rowBreaks count="7" manualBreakCount="7">
    <brk id="53" max="19" man="1"/>
    <brk id="93" max="19" man="1"/>
    <brk id="133" max="19" man="1"/>
    <brk id="173" max="19" man="1"/>
    <brk id="213" max="19" man="1"/>
    <brk id="253" max="16383" man="1"/>
    <brk id="293" max="19"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女子登録情報!$J$66:$J$84</xm:f>
          </x14:formula1>
          <xm:sqref>K14:K313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62"/>
  <sheetViews>
    <sheetView showGridLines="0" zoomScale="80" workbookViewId="0">
      <selection sqref="A1:M1"/>
    </sheetView>
  </sheetViews>
  <sheetFormatPr defaultColWidth="8.875" defaultRowHeight="13.5"/>
  <cols>
    <col min="1" max="1" width="5.25" style="130" customWidth="1"/>
    <col min="2" max="2" width="14.875" style="130" customWidth="1"/>
    <col min="3" max="3" width="4.625" style="130" customWidth="1"/>
    <col min="4" max="4" width="10.5" style="130" customWidth="1"/>
    <col min="5" max="5" width="15.125" style="130" customWidth="1"/>
    <col min="6" max="6" width="42.625" style="130" customWidth="1"/>
    <col min="7" max="7" width="12.125" style="130" customWidth="1"/>
    <col min="8" max="8" width="14.125" style="130" customWidth="1"/>
    <col min="9" max="10" width="3.875" style="130" hidden="1" customWidth="1"/>
    <col min="11" max="11" width="6.125" style="130" hidden="1" customWidth="1"/>
    <col min="12" max="12" width="25.625" style="130" hidden="1" customWidth="1"/>
    <col min="13" max="13" width="29.5" style="130" hidden="1" customWidth="1"/>
    <col min="14" max="16" width="9.125" hidden="1" customWidth="1"/>
    <col min="17" max="18" width="8.875" hidden="1" customWidth="1"/>
  </cols>
  <sheetData>
    <row r="1" spans="1:18" ht="18.75">
      <c r="A1" s="584" t="str">
        <f>基本情報登録!A1&amp;"リレー確認表（記録入力）"</f>
        <v>第50回東海学生陸上競技秋季選手権大会　申込リレー確認表（記録入力）</v>
      </c>
      <c r="B1" s="584"/>
      <c r="C1" s="584"/>
      <c r="D1" s="584"/>
      <c r="E1" s="584"/>
      <c r="F1" s="584"/>
      <c r="G1" s="584"/>
      <c r="H1" s="584"/>
      <c r="I1" s="584"/>
      <c r="J1" s="584"/>
      <c r="K1" s="584"/>
      <c r="L1" s="584"/>
      <c r="M1" s="584"/>
    </row>
    <row r="4" spans="1:18" ht="18.75">
      <c r="B4" s="585" t="str">
        <f>基本情報登録!B8</f>
        <v>大学名</v>
      </c>
      <c r="C4" s="585"/>
      <c r="D4" s="586" t="str">
        <f>'様式Ⅰ(男子)'!V4&amp;"　　  "&amp;基本情報登録!D8</f>
        <v xml:space="preserve">　　  </v>
      </c>
      <c r="E4" s="586"/>
      <c r="F4" s="103"/>
      <c r="G4" s="102"/>
      <c r="H4" s="235" t="str">
        <f>基本情報登録!B20</f>
        <v>監督名</v>
      </c>
      <c r="I4" s="131"/>
      <c r="J4" s="131"/>
      <c r="L4" s="258">
        <f>基本情報登録!D20</f>
        <v>0</v>
      </c>
      <c r="M4" s="113"/>
    </row>
    <row r="5" spans="1:18" ht="17.25">
      <c r="H5" s="236"/>
      <c r="L5" s="259"/>
    </row>
    <row r="6" spans="1:18" ht="18.75">
      <c r="B6" s="585" t="str">
        <f>基本情報登録!B25</f>
        <v>申込責任者氏名</v>
      </c>
      <c r="C6" s="585"/>
      <c r="D6" s="587">
        <f>基本情報登録!D25</f>
        <v>0</v>
      </c>
      <c r="E6" s="587"/>
      <c r="F6" s="113"/>
      <c r="H6" s="235" t="str">
        <f>基本情報登録!B27</f>
        <v>電話番号</v>
      </c>
      <c r="I6" s="131"/>
      <c r="J6" s="131"/>
      <c r="K6" s="132"/>
      <c r="L6" s="260">
        <f>基本情報登録!D27</f>
        <v>0</v>
      </c>
      <c r="M6" s="131"/>
    </row>
    <row r="7" spans="1:18" ht="16.5">
      <c r="I7" s="112"/>
      <c r="J7" s="132"/>
      <c r="K7" s="132"/>
      <c r="L7" s="132"/>
    </row>
    <row r="9" spans="1:18" ht="19.5">
      <c r="B9" s="133" t="s">
        <v>2197</v>
      </c>
      <c r="C9" s="134"/>
      <c r="D9" s="134"/>
      <c r="E9" s="292" t="s">
        <v>6018</v>
      </c>
      <c r="F9" s="569" t="str">
        <f>L9</f>
        <v/>
      </c>
      <c r="G9" s="569"/>
      <c r="H9" s="569"/>
      <c r="I9" s="256"/>
      <c r="J9" s="257"/>
      <c r="K9" s="256"/>
      <c r="L9" s="562" t="str">
        <f>IFERROR(HLOOKUP(1,$O$9:$Z$10,2,FALSE),"")</f>
        <v/>
      </c>
      <c r="M9" s="562"/>
      <c r="O9" s="93" t="str">
        <f t="shared" ref="O9" si="0">IF(SUM(O13:O14)=0,"",1)</f>
        <v/>
      </c>
      <c r="P9" s="93" t="str">
        <f>IF(SUM(P13:P14)=0,"",1)</f>
        <v/>
      </c>
      <c r="Q9" s="93" t="e">
        <f>IF(SUM(Q13:Q14)=0,"",1)*0</f>
        <v>#VALUE!</v>
      </c>
      <c r="R9" s="93" t="e">
        <f>IF(SUM(R13:R14)=0,"",1)*0</f>
        <v>#VALUE!</v>
      </c>
    </row>
    <row r="10" spans="1:18" ht="20.25" thickBot="1">
      <c r="B10" s="135" t="s">
        <v>2164</v>
      </c>
      <c r="C10" s="135" t="s">
        <v>1182</v>
      </c>
      <c r="D10" s="135" t="s">
        <v>32</v>
      </c>
      <c r="E10" s="135" t="s">
        <v>2198</v>
      </c>
      <c r="F10" s="135" t="s">
        <v>6024</v>
      </c>
      <c r="G10" s="135" t="s">
        <v>2199</v>
      </c>
      <c r="H10" s="136" t="s">
        <v>2037</v>
      </c>
      <c r="I10" s="137" t="s">
        <v>2200</v>
      </c>
      <c r="J10" s="137" t="s">
        <v>2201</v>
      </c>
      <c r="K10" s="137" t="s">
        <v>2202</v>
      </c>
      <c r="L10" s="135" t="s">
        <v>2208</v>
      </c>
      <c r="M10" s="135" t="s">
        <v>2203</v>
      </c>
      <c r="N10" s="160" t="s">
        <v>2217</v>
      </c>
      <c r="O10" s="255" t="s">
        <v>2335</v>
      </c>
      <c r="P10" s="254" t="s">
        <v>2334</v>
      </c>
      <c r="Q10" s="254" t="s">
        <v>2336</v>
      </c>
      <c r="R10" s="93" t="s">
        <v>2176</v>
      </c>
    </row>
    <row r="11" spans="1:18" ht="20.25" thickTop="1">
      <c r="B11" s="575" t="s">
        <v>2204</v>
      </c>
      <c r="C11" s="139">
        <v>1</v>
      </c>
      <c r="D11" s="139" t="str">
        <f>IF(C11&gt;MAX('様式Ⅰ(男子)'!$BA$14:$BA$313),"",INDEX('様式Ⅰ(男子)'!$C$14:$C$313,MATCH(C11,'様式Ⅰ(男子)'!$BA$14:$BA$313,0),1))</f>
        <v/>
      </c>
      <c r="E11" s="139" t="str">
        <f>IF(C11&gt;MAX('様式Ⅰ(男子)'!$BA$14:$BA$313),"",INDEX('様式Ⅰ(男子)'!$D$14:$D$313,MATCH(C11,'様式Ⅰ(男子)'!$BA$14:$BA$313,0),1))</f>
        <v/>
      </c>
      <c r="F11" s="139" t="str">
        <f>IF(C11&gt;MAX('様式Ⅰ(男子)'!$BA$14:$BA$313),"",INDEX('様式Ⅰ(男子)'!$E$14:$E$313,MATCH(C11,'様式Ⅰ(男子)'!$BA$14:$BA$313,0),1))</f>
        <v/>
      </c>
      <c r="G11" s="577">
        <v>0</v>
      </c>
      <c r="H11" s="579" t="str">
        <f>IF(G11="","",IF(G11=0,"なし",IF(I11=0,J11&amp;"秒"&amp;K11,I11&amp;"分"&amp;J11&amp;"秒"&amp;K11)))</f>
        <v>なし</v>
      </c>
      <c r="I11" s="140">
        <f>INT(G11/10000)</f>
        <v>0</v>
      </c>
      <c r="J11" s="140" t="str">
        <f>RIGHT(INT(G11/100),2)</f>
        <v>0</v>
      </c>
      <c r="K11" s="140" t="str">
        <f>RIGHT(INT(G11/1),2)</f>
        <v>0</v>
      </c>
      <c r="L11" s="568"/>
      <c r="M11" s="563"/>
      <c r="N11" s="139" t="str">
        <f>IF(C11&gt;MAX('様式Ⅰ(男子)'!$BA$14:$BA$313),"",INDEX('様式Ⅰ(男子)'!$I$14:$I$313,MATCH(C11,'様式Ⅰ(男子)'!$BA$14:$BA$313,0),1))</f>
        <v/>
      </c>
      <c r="P11" s="254"/>
      <c r="Q11" s="254"/>
      <c r="R11" s="123">
        <f>DATE(2018,1,1)</f>
        <v>43101</v>
      </c>
    </row>
    <row r="12" spans="1:18" ht="19.5">
      <c r="B12" s="571"/>
      <c r="C12" s="139">
        <v>2</v>
      </c>
      <c r="D12" s="139" t="str">
        <f>IF(C12&gt;MAX('様式Ⅰ(男子)'!$BA$14:$BA$313),"",INDEX('様式Ⅰ(男子)'!$C$14:$C$313,MATCH(C12,'様式Ⅰ(男子)'!$BA$14:$BA$313,0),1))</f>
        <v/>
      </c>
      <c r="E12" s="139" t="str">
        <f>IF(C12&gt;MAX('様式Ⅰ(男子)'!$BA$14:$BA$313),"",INDEX('様式Ⅰ(男子)'!$D$14:$D$313,MATCH(C12,'様式Ⅰ(男子)'!$BA$14:$BA$313,0),1))</f>
        <v/>
      </c>
      <c r="F12" s="139" t="str">
        <f>IF(C12&gt;MAX('様式Ⅰ(男子)'!$BA$14:$BA$313),"",INDEX('様式Ⅰ(男子)'!$E$14:$E$313,MATCH(C12,'様式Ⅰ(男子)'!$BA$14:$BA$313,0),1))</f>
        <v/>
      </c>
      <c r="G12" s="573"/>
      <c r="H12" s="580"/>
      <c r="I12" s="142"/>
      <c r="J12" s="142"/>
      <c r="K12" s="142"/>
      <c r="L12" s="564"/>
      <c r="M12" s="564"/>
      <c r="N12" s="139" t="str">
        <f>IF(C12&gt;MAX('様式Ⅰ(男子)'!$BA$14:$BA$313),"",INDEX('様式Ⅰ(男子)'!$I$14:$I$313,MATCH(C12,'様式Ⅰ(男子)'!$BA$14:$BA$313,0),1))</f>
        <v/>
      </c>
      <c r="P12" s="254"/>
      <c r="Q12" s="254"/>
      <c r="R12" s="123">
        <f>DATE(2019,9,16)</f>
        <v>43724</v>
      </c>
    </row>
    <row r="13" spans="1:18" ht="19.5">
      <c r="B13" s="571"/>
      <c r="C13" s="139">
        <v>3</v>
      </c>
      <c r="D13" s="139" t="str">
        <f>IF(C13&gt;MAX('様式Ⅰ(男子)'!$BA$14:$BA$313),"",INDEX('様式Ⅰ(男子)'!$C$14:$C$313,MATCH(C13,'様式Ⅰ(男子)'!$BA$14:$BA$313,0),1))</f>
        <v/>
      </c>
      <c r="E13" s="139" t="str">
        <f>IF(C13&gt;MAX('様式Ⅰ(男子)'!$BA$14:$BA$313),"",INDEX('様式Ⅰ(男子)'!$D$14:$D$313,MATCH(C13,'様式Ⅰ(男子)'!$BA$14:$BA$313,0),1))</f>
        <v/>
      </c>
      <c r="F13" s="139" t="str">
        <f>IF(C13&gt;MAX('様式Ⅰ(男子)'!$BA$14:$BA$313),"",INDEX('様式Ⅰ(男子)'!$E$14:$E$313,MATCH(C13,'様式Ⅰ(男子)'!$BA$14:$BA$313,0),1))</f>
        <v/>
      </c>
      <c r="G13" s="573"/>
      <c r="H13" s="580"/>
      <c r="I13" s="142"/>
      <c r="J13" s="142"/>
      <c r="K13" s="143" t="s">
        <v>2205</v>
      </c>
      <c r="L13" s="564"/>
      <c r="M13" s="564"/>
      <c r="N13" s="139" t="str">
        <f>IF(C13&gt;MAX('様式Ⅰ(男子)'!$BA$14:$BA$313),"",INDEX('様式Ⅰ(男子)'!$I$14:$I$313,MATCH(C13,'様式Ⅰ(男子)'!$BA$14:$BA$313,0),1))</f>
        <v/>
      </c>
      <c r="O13" t="str">
        <f>IF(F14="","",IF(G11="",1,""))</f>
        <v/>
      </c>
      <c r="P13" s="254" t="str">
        <f>IF(VALUE(J11)&gt;59,1,"")</f>
        <v/>
      </c>
      <c r="Q13" s="254" t="str">
        <f>IF(G11=0,"",IF(OR(L11="",M11=""),1,""))</f>
        <v/>
      </c>
      <c r="R13" s="93">
        <f>IF(L11="",0,IF(OR(L11&lt;$R$11,L11&gt;$R$12),1,0))</f>
        <v>0</v>
      </c>
    </row>
    <row r="14" spans="1:18" ht="19.5">
      <c r="B14" s="571"/>
      <c r="C14" s="139">
        <v>4</v>
      </c>
      <c r="D14" s="139" t="str">
        <f>IF(C14&gt;MAX('様式Ⅰ(男子)'!$BA$14:$BA$313),"",INDEX('様式Ⅰ(男子)'!$C$14:$C$313,MATCH(C14,'様式Ⅰ(男子)'!$BA$14:$BA$313,0),1))</f>
        <v/>
      </c>
      <c r="E14" s="139" t="str">
        <f>IF(C14&gt;MAX('様式Ⅰ(男子)'!$BA$14:$BA$313),"",INDEX('様式Ⅰ(男子)'!$D$14:$D$313,MATCH(C14,'様式Ⅰ(男子)'!$BA$14:$BA$313,0),1))</f>
        <v/>
      </c>
      <c r="F14" s="139" t="str">
        <f>IF(C14&gt;MAX('様式Ⅰ(男子)'!$BA$14:$BA$313),"",INDEX('様式Ⅰ(男子)'!$E$14:$E$313,MATCH(C14,'様式Ⅰ(男子)'!$BA$14:$BA$313,0),1))</f>
        <v/>
      </c>
      <c r="G14" s="573"/>
      <c r="H14" s="580"/>
      <c r="I14" s="142"/>
      <c r="J14" s="142"/>
      <c r="K14" s="140">
        <f>IF(COUNTBLANK(D11:D16)&lt;3,IF(COUNT(G11)&gt;0,1,0),0)</f>
        <v>0</v>
      </c>
      <c r="L14" s="564"/>
      <c r="M14" s="564"/>
      <c r="N14" s="139" t="str">
        <f>IF(C14&gt;MAX('様式Ⅰ(男子)'!$BA$14:$BA$313),"",INDEX('様式Ⅰ(男子)'!$I$14:$I$313,MATCH(C14,'様式Ⅰ(男子)'!$BA$14:$BA$313,0),1))</f>
        <v/>
      </c>
      <c r="O14" t="str">
        <f>IF(F20="","",IF(G17="",1,""))</f>
        <v/>
      </c>
      <c r="P14" s="254" t="str">
        <f>IF(VALUE(J17)&gt;59,1,"")</f>
        <v/>
      </c>
      <c r="Q14" s="254" t="str">
        <f>IF(G17=0,"",IF(OR(L17="",M17=""),1,""))</f>
        <v/>
      </c>
      <c r="R14" s="93">
        <f>IF(L17="",0,IF(OR(L17&lt;$R$11,L17&gt;$R$12),1,0))</f>
        <v>0</v>
      </c>
    </row>
    <row r="15" spans="1:18" ht="19.5">
      <c r="B15" s="571"/>
      <c r="C15" s="139">
        <v>5</v>
      </c>
      <c r="D15" s="139" t="str">
        <f>IF(C15&gt;MAX('様式Ⅰ(男子)'!$BA$14:$BA$313),"",INDEX('様式Ⅰ(男子)'!$C$14:$C$313,MATCH(C15,'様式Ⅰ(男子)'!$BA$14:$BA$313,0),1))</f>
        <v/>
      </c>
      <c r="E15" s="139" t="str">
        <f>IF(C15&gt;MAX('様式Ⅰ(男子)'!$BA$14:$BA$313),"",INDEX('様式Ⅰ(男子)'!$D$14:$D$313,MATCH(C15,'様式Ⅰ(男子)'!$BA$14:$BA$313,0),1))</f>
        <v/>
      </c>
      <c r="F15" s="139" t="str">
        <f>IF(C15&gt;MAX('様式Ⅰ(男子)'!$BA$14:$BA$313),"",INDEX('様式Ⅰ(男子)'!$E$14:$E$313,MATCH(C15,'様式Ⅰ(男子)'!$BA$14:$BA$313,0),1))</f>
        <v/>
      </c>
      <c r="G15" s="573"/>
      <c r="H15" s="580"/>
      <c r="I15" s="142"/>
      <c r="J15" s="142"/>
      <c r="K15" s="142"/>
      <c r="L15" s="564"/>
      <c r="M15" s="564"/>
      <c r="N15" s="139" t="str">
        <f>IF(C15&gt;MAX('様式Ⅰ(男子)'!$BA$14:$BA$313),"",INDEX('様式Ⅰ(男子)'!$I$14:$I$313,MATCH(C15,'様式Ⅰ(男子)'!$BA$14:$BA$313,0),1))</f>
        <v/>
      </c>
    </row>
    <row r="16" spans="1:18" ht="20.25" thickBot="1">
      <c r="B16" s="576"/>
      <c r="C16" s="144">
        <v>6</v>
      </c>
      <c r="D16" s="145" t="str">
        <f>IF(C16&gt;MAX('様式Ⅰ(男子)'!$BA$14:$BA$313),"",INDEX('様式Ⅰ(男子)'!$C$14:$C$313,MATCH(C16,'様式Ⅰ(男子)'!$BA$14:$BA$313,0),1))</f>
        <v/>
      </c>
      <c r="E16" s="145" t="str">
        <f>IF(C16&gt;MAX('様式Ⅰ(男子)'!$BA$14:$BA$313),"",INDEX('様式Ⅰ(男子)'!$D$14:$D$313,MATCH(C16,'様式Ⅰ(男子)'!$BA$14:$BA$313,0),1))</f>
        <v/>
      </c>
      <c r="F16" s="145" t="str">
        <f>IF(C16&gt;MAX('様式Ⅰ(男子)'!$BA$14:$BA$313),"",INDEX('様式Ⅰ(男子)'!$E$14:$E$313,MATCH(C16,'様式Ⅰ(男子)'!$BA$14:$BA$313,0),1))</f>
        <v/>
      </c>
      <c r="G16" s="578"/>
      <c r="H16" s="581"/>
      <c r="I16" s="146"/>
      <c r="J16" s="146"/>
      <c r="K16" s="146"/>
      <c r="L16" s="567"/>
      <c r="M16" s="565"/>
      <c r="N16" s="139" t="str">
        <f>IF(C16&gt;MAX('様式Ⅰ(男子)'!$BA$14:$BA$313),"",INDEX('様式Ⅰ(男子)'!$I$14:$I$313,MATCH(C16,'様式Ⅰ(男子)'!$BA$14:$BA$313,0),1))</f>
        <v/>
      </c>
    </row>
    <row r="17" spans="2:18" ht="20.25" thickTop="1">
      <c r="B17" s="571" t="s">
        <v>2206</v>
      </c>
      <c r="C17" s="141">
        <v>1</v>
      </c>
      <c r="D17" s="147" t="str">
        <f>IF(C17&gt;MAX('様式Ⅰ(男子)'!$BB$14:$BB$313),"",INDEX('様式Ⅰ(男子)'!$C$14:$C$313,MATCH(C17,'様式Ⅰ(男子)'!$BB$14:$BB$313,0),1))</f>
        <v/>
      </c>
      <c r="E17" s="147" t="str">
        <f>IF(C17&gt;MAX('様式Ⅰ(男子)'!$BB$14:$BB$313),"",INDEX('様式Ⅰ(男子)'!$D$14:$D$313,MATCH(C17,'様式Ⅰ(男子)'!$BB$14:$BB$313,0),1))</f>
        <v/>
      </c>
      <c r="F17" s="147" t="str">
        <f>IF(C17&gt;MAX('様式Ⅰ(男子)'!$BB$14:$BB$313),"",INDEX('様式Ⅰ(男子)'!$E$14:$E$313,MATCH(C17,'様式Ⅰ(男子)'!$BB$14:$BB$313,0),1))</f>
        <v/>
      </c>
      <c r="G17" s="573">
        <v>0</v>
      </c>
      <c r="H17" s="582" t="str">
        <f>IF(G17="","",IF(G17=0,"なし",IF(I17=0,J17&amp;"秒"&amp;K17,I17&amp;"分"&amp;J17&amp;"秒"&amp;K17)))</f>
        <v>なし</v>
      </c>
      <c r="I17" s="148">
        <f>INT(G17/10000)</f>
        <v>0</v>
      </c>
      <c r="J17" s="148" t="str">
        <f>RIGHT(INT(G17/100),2)</f>
        <v>0</v>
      </c>
      <c r="K17" s="148" t="str">
        <f>RIGHT(INT(G17/1),2)</f>
        <v>0</v>
      </c>
      <c r="L17" s="566"/>
      <c r="M17" s="566"/>
      <c r="N17" s="139" t="str">
        <f>IF(C17&gt;MAX('様式Ⅰ(男子)'!$BB$14:$BB$313),"",INDEX('様式Ⅰ(男子)'!$I$14:$I$313,MATCH(C17,'様式Ⅰ(男子)'!$BB$14:$BB$313,0),1))</f>
        <v/>
      </c>
    </row>
    <row r="18" spans="2:18" ht="19.5">
      <c r="B18" s="571"/>
      <c r="C18" s="139">
        <v>2</v>
      </c>
      <c r="D18" s="147" t="str">
        <f>IF(C18&gt;MAX('様式Ⅰ(男子)'!$BB$14:$BB$313),"",INDEX('様式Ⅰ(男子)'!$C$14:$C$313,MATCH(C18,'様式Ⅰ(男子)'!$BB$14:$BB$313,0),1))</f>
        <v/>
      </c>
      <c r="E18" s="147" t="str">
        <f>IF(C18&gt;MAX('様式Ⅰ(男子)'!$BB$14:$BB$313),"",INDEX('様式Ⅰ(男子)'!$D$14:$D$313,MATCH(C18,'様式Ⅰ(男子)'!$BB$14:$BB$313,0),1))</f>
        <v/>
      </c>
      <c r="F18" s="147" t="str">
        <f>IF(C18&gt;MAX('様式Ⅰ(男子)'!$BB$14:$BB$313),"",INDEX('様式Ⅰ(男子)'!$E$14:$E$313,MATCH(C18,'様式Ⅰ(男子)'!$BB$14:$BB$313,0),1))</f>
        <v/>
      </c>
      <c r="G18" s="573"/>
      <c r="H18" s="580"/>
      <c r="I18" s="142"/>
      <c r="J18" s="142"/>
      <c r="K18" s="142"/>
      <c r="L18" s="564"/>
      <c r="M18" s="564"/>
      <c r="N18" s="139" t="str">
        <f>IF(C18&gt;MAX('様式Ⅰ(男子)'!$BB$14:$BB$313),"",INDEX('様式Ⅰ(男子)'!$I$14:$I$313,MATCH(C18,'様式Ⅰ(男子)'!$BB$14:$BB$313,0),1))</f>
        <v/>
      </c>
    </row>
    <row r="19" spans="2:18" ht="19.5">
      <c r="B19" s="571"/>
      <c r="C19" s="139">
        <v>3</v>
      </c>
      <c r="D19" s="147" t="str">
        <f>IF(C19&gt;MAX('様式Ⅰ(男子)'!$BB$14:$BB$313),"",INDEX('様式Ⅰ(男子)'!$C$14:$C$313,MATCH(C19,'様式Ⅰ(男子)'!$BB$14:$BB$313,0),1))</f>
        <v/>
      </c>
      <c r="E19" s="147" t="str">
        <f>IF(C19&gt;MAX('様式Ⅰ(男子)'!$BB$14:$BB$313),"",INDEX('様式Ⅰ(男子)'!$D$14:$D$313,MATCH(C19,'様式Ⅰ(男子)'!$BB$14:$BB$313,0),1))</f>
        <v/>
      </c>
      <c r="F19" s="147" t="str">
        <f>IF(C19&gt;MAX('様式Ⅰ(男子)'!$BB$14:$BB$313),"",INDEX('様式Ⅰ(男子)'!$E$14:$E$313,MATCH(C19,'様式Ⅰ(男子)'!$BB$14:$BB$313,0),1))</f>
        <v/>
      </c>
      <c r="G19" s="573"/>
      <c r="H19" s="580"/>
      <c r="I19" s="142"/>
      <c r="J19" s="142"/>
      <c r="K19" s="143" t="s">
        <v>2205</v>
      </c>
      <c r="L19" s="564"/>
      <c r="M19" s="564"/>
      <c r="N19" s="139" t="str">
        <f>IF(C19&gt;MAX('様式Ⅰ(男子)'!$BB$14:$BB$313),"",INDEX('様式Ⅰ(男子)'!$I$14:$I$313,MATCH(C19,'様式Ⅰ(男子)'!$BB$14:$BB$313,0),1))</f>
        <v/>
      </c>
    </row>
    <row r="20" spans="2:18" ht="19.5">
      <c r="B20" s="571"/>
      <c r="C20" s="139">
        <v>4</v>
      </c>
      <c r="D20" s="147" t="str">
        <f>IF(C20&gt;MAX('様式Ⅰ(男子)'!$BB$14:$BB$313),"",INDEX('様式Ⅰ(男子)'!$C$14:$C$313,MATCH(C20,'様式Ⅰ(男子)'!$BB$14:$BB$313,0),1))</f>
        <v/>
      </c>
      <c r="E20" s="147" t="str">
        <f>IF(C20&gt;MAX('様式Ⅰ(男子)'!$BB$14:$BB$313),"",INDEX('様式Ⅰ(男子)'!$D$14:$D$313,MATCH(C20,'様式Ⅰ(男子)'!$BB$14:$BB$313,0),1))</f>
        <v/>
      </c>
      <c r="F20" s="147" t="str">
        <f>IF(C20&gt;MAX('様式Ⅰ(男子)'!$BB$14:$BB$313),"",INDEX('様式Ⅰ(男子)'!$E$14:$E$313,MATCH(C20,'様式Ⅰ(男子)'!$BB$14:$BB$313,0),1))</f>
        <v/>
      </c>
      <c r="G20" s="573"/>
      <c r="H20" s="580"/>
      <c r="I20" s="142"/>
      <c r="J20" s="142"/>
      <c r="K20" s="140">
        <f>IF(COUNTBLANK(D17:D22)&lt;3,IF(COUNT(G17)&gt;0,1,0),0)</f>
        <v>0</v>
      </c>
      <c r="L20" s="564"/>
      <c r="M20" s="564"/>
      <c r="N20" s="139" t="str">
        <f>IF(C20&gt;MAX('様式Ⅰ(男子)'!$BB$14:$BB$313),"",INDEX('様式Ⅰ(男子)'!$I$14:$I$313,MATCH(C20,'様式Ⅰ(男子)'!$BB$14:$BB$313,0),1))</f>
        <v/>
      </c>
    </row>
    <row r="21" spans="2:18" ht="19.5">
      <c r="B21" s="571"/>
      <c r="C21" s="139">
        <v>5</v>
      </c>
      <c r="D21" s="147" t="str">
        <f>IF(C21&gt;MAX('様式Ⅰ(男子)'!$BB$14:$BB$313),"",INDEX('様式Ⅰ(男子)'!$C$14:$C$313,MATCH(C21,'様式Ⅰ(男子)'!$BB$14:$BB$313,0),1))</f>
        <v/>
      </c>
      <c r="E21" s="147" t="str">
        <f>IF(C21&gt;MAX('様式Ⅰ(男子)'!$BB$14:$BB$313),"",INDEX('様式Ⅰ(男子)'!$D$14:$D$313,MATCH(C21,'様式Ⅰ(男子)'!$BB$14:$BB$313,0),1))</f>
        <v/>
      </c>
      <c r="F21" s="147" t="str">
        <f>IF(C21&gt;MAX('様式Ⅰ(男子)'!$BB$14:$BB$313),"",INDEX('様式Ⅰ(男子)'!$E$14:$E$313,MATCH(C21,'様式Ⅰ(男子)'!$BB$14:$BB$313,0),1))</f>
        <v/>
      </c>
      <c r="G21" s="573"/>
      <c r="H21" s="580"/>
      <c r="I21" s="142"/>
      <c r="J21" s="142"/>
      <c r="K21" s="142"/>
      <c r="L21" s="564"/>
      <c r="M21" s="564"/>
      <c r="N21" s="139" t="str">
        <f>IF(C21&gt;MAX('様式Ⅰ(男子)'!$BB$14:$BB$313),"",INDEX('様式Ⅰ(男子)'!$I$14:$I$313,MATCH(C21,'様式Ⅰ(男子)'!$BB$14:$BB$313,0),1))</f>
        <v/>
      </c>
    </row>
    <row r="22" spans="2:18" ht="19.5">
      <c r="B22" s="572"/>
      <c r="C22" s="139">
        <v>6</v>
      </c>
      <c r="D22" s="147" t="str">
        <f>IF(C22&gt;MAX('様式Ⅰ(男子)'!$BB$14:$BB$313),"",INDEX('様式Ⅰ(男子)'!$C$14:$C$313,MATCH(C22,'様式Ⅰ(男子)'!$BB$14:$BB$313,0),1))</f>
        <v/>
      </c>
      <c r="E22" s="147" t="str">
        <f>IF(C22&gt;MAX('様式Ⅰ(男子)'!$BB$14:$BB$313),"",INDEX('様式Ⅰ(男子)'!$D$14:$D$313,MATCH(C22,'様式Ⅰ(男子)'!$BB$14:$BB$313,0),1))</f>
        <v/>
      </c>
      <c r="F22" s="147" t="str">
        <f>IF(C22&gt;MAX('様式Ⅰ(男子)'!$BB$14:$BB$313),"",INDEX('様式Ⅰ(男子)'!$E$14:$E$313,MATCH(C22,'様式Ⅰ(男子)'!$BB$14:$BB$313,0),1))</f>
        <v/>
      </c>
      <c r="G22" s="574"/>
      <c r="H22" s="583"/>
      <c r="I22" s="142"/>
      <c r="J22" s="142"/>
      <c r="K22" s="142"/>
      <c r="L22" s="567"/>
      <c r="M22" s="567"/>
      <c r="N22" s="139" t="str">
        <f>IF(C22&gt;MAX('様式Ⅰ(男子)'!$BB$14:$BB$313),"",INDEX('様式Ⅰ(男子)'!$I$14:$I$313,MATCH(C22,'様式Ⅰ(男子)'!$BB$14:$BB$313,0),1))</f>
        <v/>
      </c>
    </row>
    <row r="23" spans="2:18" ht="19.5">
      <c r="B23" s="142"/>
      <c r="C23" s="142"/>
      <c r="D23" s="142"/>
      <c r="E23" s="142"/>
      <c r="F23" s="142"/>
      <c r="G23" s="142"/>
      <c r="H23" s="142"/>
      <c r="I23" s="142"/>
      <c r="J23" s="142"/>
      <c r="K23" s="142"/>
      <c r="L23" s="142"/>
    </row>
    <row r="24" spans="2:18" ht="19.5">
      <c r="B24" s="142"/>
      <c r="C24" s="142"/>
      <c r="D24" s="142"/>
      <c r="E24" s="142"/>
      <c r="F24" s="142"/>
      <c r="G24" s="142"/>
      <c r="H24" s="142"/>
      <c r="I24" s="142"/>
      <c r="J24" s="142"/>
      <c r="K24" s="142"/>
      <c r="L24" s="142"/>
    </row>
    <row r="25" spans="2:18" ht="19.5">
      <c r="B25" s="133" t="s">
        <v>2207</v>
      </c>
      <c r="C25" s="149"/>
      <c r="D25" s="149"/>
      <c r="E25" s="292" t="s">
        <v>6018</v>
      </c>
      <c r="F25" s="570" t="str">
        <f>L25</f>
        <v/>
      </c>
      <c r="G25" s="570"/>
      <c r="H25" s="570"/>
      <c r="I25" s="256"/>
      <c r="J25" s="257"/>
      <c r="K25" s="256"/>
      <c r="L25" s="562" t="str">
        <f>IFERROR(HLOOKUP(1,$O$25:$Z$26,2,FALSE),"")</f>
        <v/>
      </c>
      <c r="M25" s="562"/>
      <c r="O25" s="93" t="str">
        <f>IF(SUM(O29:O30)=0,"",1)</f>
        <v/>
      </c>
      <c r="P25" s="93" t="str">
        <f t="shared" ref="P25" si="1">IF(SUM(P29:P30)=0,"",1)</f>
        <v/>
      </c>
      <c r="Q25" s="93" t="e">
        <f>IF(SUM(Q29:Q30)=0,"",1)*0</f>
        <v>#VALUE!</v>
      </c>
      <c r="R25" s="93" t="e">
        <f>IF(SUM(R29:R30)=0,"",1)*0</f>
        <v>#VALUE!</v>
      </c>
    </row>
    <row r="26" spans="2:18" ht="19.5">
      <c r="B26" s="150" t="s">
        <v>2164</v>
      </c>
      <c r="C26" s="150" t="s">
        <v>1182</v>
      </c>
      <c r="D26" s="150" t="s">
        <v>32</v>
      </c>
      <c r="E26" s="150" t="s">
        <v>2198</v>
      </c>
      <c r="F26" s="150" t="s">
        <v>6024</v>
      </c>
      <c r="G26" s="150" t="s">
        <v>2199</v>
      </c>
      <c r="H26" s="151" t="s">
        <v>2037</v>
      </c>
      <c r="I26" s="137" t="s">
        <v>2200</v>
      </c>
      <c r="J26" s="137" t="s">
        <v>2201</v>
      </c>
      <c r="K26" s="137" t="s">
        <v>2202</v>
      </c>
      <c r="L26" s="150" t="s">
        <v>2208</v>
      </c>
      <c r="M26" s="150" t="s">
        <v>2210</v>
      </c>
      <c r="N26" s="160" t="s">
        <v>2218</v>
      </c>
      <c r="O26" s="255" t="s">
        <v>2335</v>
      </c>
      <c r="P26" s="254" t="s">
        <v>2334</v>
      </c>
      <c r="Q26" s="254" t="s">
        <v>2336</v>
      </c>
      <c r="R26" s="93" t="s">
        <v>2176</v>
      </c>
    </row>
    <row r="27" spans="2:18" ht="19.350000000000001" customHeight="1">
      <c r="B27" s="575" t="s">
        <v>2204</v>
      </c>
      <c r="C27" s="139">
        <v>1</v>
      </c>
      <c r="D27" s="139" t="str">
        <f>IF(C27&gt;MAX('様式Ⅰ(女子)'!$BA$14:$BA$313),"",INDEX('様式Ⅰ(女子)'!$C$14:$C$313,MATCH(C27,'様式Ⅰ(女子)'!$BA$14:$BA$313,0),1))</f>
        <v/>
      </c>
      <c r="E27" s="139" t="str">
        <f>IF($C27&gt;MAX('様式Ⅰ(女子)'!$BA$14:$BA$313),"",INDEX('様式Ⅰ(女子)'!$D$14:$D$313,MATCH($C27,'様式Ⅰ(女子)'!$BA$14:$BA$313,0),1))</f>
        <v/>
      </c>
      <c r="F27" s="139" t="str">
        <f>IF($C27&gt;MAX('様式Ⅰ(女子)'!$BA$14:$BA$313),"",INDEX('様式Ⅰ(女子)'!$E$14:$E$313,MATCH($C27,'様式Ⅰ(女子)'!$BA$14:$BA$313,0),1))</f>
        <v/>
      </c>
      <c r="G27" s="577">
        <v>0</v>
      </c>
      <c r="H27" s="579" t="str">
        <f>IF(G27="","",IF(G27=0,"なし",IF(I27=0,J27&amp;"秒"&amp;K27,I27&amp;"分"&amp;J27&amp;"秒"&amp;K27)))</f>
        <v>なし</v>
      </c>
      <c r="I27" s="140">
        <f>INT(G27/10000)</f>
        <v>0</v>
      </c>
      <c r="J27" s="140" t="str">
        <f>RIGHT(INT(G27/100),2)</f>
        <v>0</v>
      </c>
      <c r="K27" s="140" t="str">
        <f>RIGHT(INT(G27/1),2)</f>
        <v>0</v>
      </c>
      <c r="L27" s="589"/>
      <c r="M27" s="563"/>
      <c r="N27" s="139" t="str">
        <f>IF(C27&gt;MAX('様式Ⅰ(女子)'!$BA$14:$BA$313),"",INDEX('様式Ⅰ(女子)'!$I$14:$I$313,MATCH(C27,'様式Ⅰ(女子)'!$BA$14:$BA$313,0),1))</f>
        <v/>
      </c>
      <c r="P27" s="254"/>
      <c r="Q27" s="254"/>
      <c r="R27" s="123">
        <f>DATE(2018,1,1)</f>
        <v>43101</v>
      </c>
    </row>
    <row r="28" spans="2:18" ht="19.350000000000001" customHeight="1">
      <c r="B28" s="571"/>
      <c r="C28" s="139">
        <v>2</v>
      </c>
      <c r="D28" s="139" t="str">
        <f>IF(C28&gt;MAX('様式Ⅰ(女子)'!$BA$14:$BA$313),"",INDEX('様式Ⅰ(女子)'!$C$14:$C$313,MATCH(C28,'様式Ⅰ(女子)'!$BA$14:$BA$313,0),1))</f>
        <v/>
      </c>
      <c r="E28" s="139" t="str">
        <f>IF($C28&gt;MAX('様式Ⅰ(女子)'!$BA$14:$BA$313),"",INDEX('様式Ⅰ(女子)'!$D$14:$D$313,MATCH($C28,'様式Ⅰ(女子)'!$BA$14:$BA$313,0),1))</f>
        <v/>
      </c>
      <c r="F28" s="139" t="str">
        <f>IF($C28&gt;MAX('様式Ⅰ(女子)'!$BA$14:$BA$313),"",INDEX('様式Ⅰ(女子)'!$E$14:$E$313,MATCH($C28,'様式Ⅰ(女子)'!$BA$14:$BA$313,0),1))</f>
        <v/>
      </c>
      <c r="G28" s="573"/>
      <c r="H28" s="580"/>
      <c r="I28" s="142"/>
      <c r="J28" s="142"/>
      <c r="K28" s="142"/>
      <c r="L28" s="564"/>
      <c r="M28" s="564"/>
      <c r="N28" s="139" t="str">
        <f>IF(C28&gt;MAX('様式Ⅰ(女子)'!$BA$14:$BA$313),"",INDEX('様式Ⅰ(女子)'!$I$14:$I$313,MATCH(C28,'様式Ⅰ(女子)'!$BA$14:$BA$313,0),1))</f>
        <v/>
      </c>
      <c r="P28" s="254"/>
      <c r="Q28" s="254"/>
      <c r="R28" s="123">
        <f>DATE(2019,9,16)</f>
        <v>43724</v>
      </c>
    </row>
    <row r="29" spans="2:18" ht="19.350000000000001" customHeight="1">
      <c r="B29" s="571"/>
      <c r="C29" s="139">
        <v>3</v>
      </c>
      <c r="D29" s="139" t="str">
        <f>IF(C29&gt;MAX('様式Ⅰ(女子)'!$BA$14:$BA$313),"",INDEX('様式Ⅰ(女子)'!$C$14:$C$313,MATCH(C29,'様式Ⅰ(女子)'!$BA$14:$BA$313,0),1))</f>
        <v/>
      </c>
      <c r="E29" s="139" t="str">
        <f>IF($C29&gt;MAX('様式Ⅰ(女子)'!$BA$14:$BA$313),"",INDEX('様式Ⅰ(女子)'!$D$14:$D$313,MATCH($C29,'様式Ⅰ(女子)'!$BA$14:$BA$313,0),1))</f>
        <v/>
      </c>
      <c r="F29" s="139" t="str">
        <f>IF($C29&gt;MAX('様式Ⅰ(女子)'!$BA$14:$BA$313),"",INDEX('様式Ⅰ(女子)'!$E$14:$E$313,MATCH($C29,'様式Ⅰ(女子)'!$BA$14:$BA$313,0),1))</f>
        <v/>
      </c>
      <c r="G29" s="573"/>
      <c r="H29" s="580"/>
      <c r="I29" s="142"/>
      <c r="J29" s="142"/>
      <c r="K29" s="143" t="s">
        <v>2205</v>
      </c>
      <c r="L29" s="564"/>
      <c r="M29" s="564"/>
      <c r="N29" s="139" t="str">
        <f>IF(C29&gt;MAX('様式Ⅰ(女子)'!$BA$14:$BA$313),"",INDEX('様式Ⅰ(女子)'!$I$14:$I$313,MATCH(C29,'様式Ⅰ(女子)'!$BA$14:$BA$313,0),1))</f>
        <v/>
      </c>
      <c r="O29" t="str">
        <f>IF(F30="","",IF(G27="",1,""))</f>
        <v/>
      </c>
      <c r="P29" s="254" t="str">
        <f>IF(VALUE(J27)&gt;59,1,"")</f>
        <v/>
      </c>
      <c r="Q29" s="254" t="str">
        <f>IF(G27=0,"",IF(OR(L27="",M27=""),1,""))</f>
        <v/>
      </c>
      <c r="R29" s="93">
        <f>IF(L27="",0,IF(OR(L27&lt;$R$11,L27&gt;$R$12),1,0))</f>
        <v>0</v>
      </c>
    </row>
    <row r="30" spans="2:18" ht="19.350000000000001" customHeight="1">
      <c r="B30" s="571"/>
      <c r="C30" s="139">
        <v>4</v>
      </c>
      <c r="D30" s="139" t="str">
        <f>IF(C30&gt;MAX('様式Ⅰ(女子)'!$BA$14:$BA$313),"",INDEX('様式Ⅰ(女子)'!$C$14:$C$313,MATCH(C30,'様式Ⅰ(女子)'!$BA$14:$BA$313,0),1))</f>
        <v/>
      </c>
      <c r="E30" s="139" t="str">
        <f>IF($C30&gt;MAX('様式Ⅰ(女子)'!$BA$14:$BA$313),"",INDEX('様式Ⅰ(女子)'!$D$14:$D$313,MATCH($C30,'様式Ⅰ(女子)'!$BA$14:$BA$313,0),1))</f>
        <v/>
      </c>
      <c r="F30" s="139" t="str">
        <f>IF($C30&gt;MAX('様式Ⅰ(女子)'!$BA$14:$BA$313),"",INDEX('様式Ⅰ(女子)'!$E$14:$E$313,MATCH($C30,'様式Ⅰ(女子)'!$BA$14:$BA$313,0),1))</f>
        <v/>
      </c>
      <c r="G30" s="573"/>
      <c r="H30" s="580"/>
      <c r="I30" s="142"/>
      <c r="J30" s="142"/>
      <c r="K30" s="140">
        <f>IF(COUNTBLANK(D27:D32)&lt;3,IF(COUNT(G27)&gt;0,1,0),0)</f>
        <v>0</v>
      </c>
      <c r="L30" s="564"/>
      <c r="M30" s="564"/>
      <c r="N30" s="139" t="str">
        <f>IF(C30&gt;MAX('様式Ⅰ(女子)'!$BA$14:$BA$313),"",INDEX('様式Ⅰ(女子)'!$I$14:$I$313,MATCH(C30,'様式Ⅰ(女子)'!$BA$14:$BA$313,0),1))</f>
        <v/>
      </c>
      <c r="O30" t="str">
        <f>IF(F36="","",IF(G33="",1,""))</f>
        <v/>
      </c>
      <c r="P30" s="254" t="str">
        <f>IF(VALUE(J33)&gt;59,1,"")</f>
        <v/>
      </c>
      <c r="Q30" s="254" t="str">
        <f>IF(G33=0,"",IF(OR(L33="",M33=""),1,""))</f>
        <v/>
      </c>
      <c r="R30" s="93">
        <f>IF(L33="",0,IF(OR(L33&lt;$R$11,L33&gt;$R$12),1,0))</f>
        <v>0</v>
      </c>
    </row>
    <row r="31" spans="2:18" ht="19.350000000000001" customHeight="1">
      <c r="B31" s="571"/>
      <c r="C31" s="139">
        <v>5</v>
      </c>
      <c r="D31" s="139" t="str">
        <f>IF(C31&gt;MAX('様式Ⅰ(女子)'!$BA$14:$BA$313),"",INDEX('様式Ⅰ(女子)'!$C$14:$C$313,MATCH(C31,'様式Ⅰ(女子)'!$BA$14:$BA$313,0),1))</f>
        <v/>
      </c>
      <c r="E31" s="139" t="str">
        <f>IF($C31&gt;MAX('様式Ⅰ(女子)'!$BA$14:$BA$313),"",INDEX('様式Ⅰ(女子)'!$D$14:$D$313,MATCH($C31,'様式Ⅰ(女子)'!$BA$14:$BA$313,0),1))</f>
        <v/>
      </c>
      <c r="F31" s="139" t="str">
        <f>IF($C31&gt;MAX('様式Ⅰ(女子)'!$BA$14:$BA$313),"",INDEX('様式Ⅰ(女子)'!$E$14:$E$313,MATCH($C31,'様式Ⅰ(女子)'!$BA$14:$BA$313,0),1))</f>
        <v/>
      </c>
      <c r="G31" s="573"/>
      <c r="H31" s="580"/>
      <c r="I31" s="142"/>
      <c r="J31" s="142"/>
      <c r="K31" s="142"/>
      <c r="L31" s="564"/>
      <c r="M31" s="564"/>
      <c r="N31" s="139" t="str">
        <f>IF(C31&gt;MAX('様式Ⅰ(女子)'!$BA$14:$BA$313),"",INDEX('様式Ⅰ(女子)'!$I$14:$I$313,MATCH(C31,'様式Ⅰ(女子)'!$BA$14:$BA$313,0),1))</f>
        <v/>
      </c>
    </row>
    <row r="32" spans="2:18" ht="19.5" customHeight="1" thickBot="1">
      <c r="B32" s="576"/>
      <c r="C32" s="144">
        <v>6</v>
      </c>
      <c r="D32" s="145" t="str">
        <f>IF(C32&gt;MAX('様式Ⅰ(女子)'!$BA$14:$BA$313),"",INDEX('様式Ⅰ(女子)'!$C$14:$C$313,MATCH(C32,'様式Ⅰ(女子)'!$BA$14:$BA$313,0),1))</f>
        <v/>
      </c>
      <c r="E32" s="145" t="str">
        <f>IF($C32&gt;MAX('様式Ⅰ(女子)'!$BA$14:$BA$313),"",INDEX('様式Ⅰ(女子)'!$D$14:$D$313,MATCH($C32,'様式Ⅰ(女子)'!$BA$14:$BA$313,0),1))</f>
        <v/>
      </c>
      <c r="F32" s="145" t="str">
        <f>IF($C32&gt;MAX('様式Ⅰ(女子)'!$BA$14:$BA$313),"",INDEX('様式Ⅰ(女子)'!$E$14:$E$313,MATCH($C32,'様式Ⅰ(女子)'!$BA$14:$BA$313,0),1))</f>
        <v/>
      </c>
      <c r="G32" s="578"/>
      <c r="H32" s="581"/>
      <c r="I32" s="146"/>
      <c r="J32" s="146"/>
      <c r="K32" s="146"/>
      <c r="L32" s="565"/>
      <c r="M32" s="565"/>
      <c r="N32" s="139" t="str">
        <f>IF(C32&gt;MAX('様式Ⅰ(女子)'!$BA$14:$BA$313),"",INDEX('様式Ⅰ(女子)'!$I$14:$I$313,MATCH(C32,'様式Ⅰ(女子)'!$BA$14:$BA$313,0),1))</f>
        <v/>
      </c>
    </row>
    <row r="33" spans="2:14" ht="19.5" customHeight="1" thickTop="1">
      <c r="B33" s="571" t="s">
        <v>2206</v>
      </c>
      <c r="C33" s="141">
        <v>1</v>
      </c>
      <c r="D33" s="147" t="str">
        <f>IF($C33&gt;MAX('様式Ⅰ(女子)'!$BB$14:$BB$313),"",INDEX('様式Ⅰ(女子)'!$C$14:$C$313,MATCH($C33,'様式Ⅰ(女子)'!$BB$14:$BB$313,0),1))</f>
        <v/>
      </c>
      <c r="E33" s="147" t="str">
        <f>IF($C33&gt;MAX('様式Ⅰ(女子)'!$BB$14:$BB$313),"",INDEX('様式Ⅰ(女子)'!$D$14:$D$313,MATCH($C33,'様式Ⅰ(女子)'!$BB$14:$BB$313,0),1))</f>
        <v/>
      </c>
      <c r="F33" s="147" t="str">
        <f>IF($C33&gt;MAX('様式Ⅰ(女子)'!$BB$14:$BB$313),"",INDEX('様式Ⅰ(女子)'!$E$14:$E$313,MATCH($C33,'様式Ⅰ(女子)'!$BB$14:$BB$313,0),1))</f>
        <v/>
      </c>
      <c r="G33" s="588">
        <v>0</v>
      </c>
      <c r="H33" s="582" t="str">
        <f>IF(G33="","",IF(G33=0,"なし",IF(I33=0,J33&amp;"秒"&amp;K33,I33&amp;"分"&amp;J33&amp;"秒"&amp;K33)))</f>
        <v>なし</v>
      </c>
      <c r="I33" s="148">
        <f>INT(G33/10000)</f>
        <v>0</v>
      </c>
      <c r="J33" s="148" t="str">
        <f>RIGHT(INT(G33/100),2)</f>
        <v>0</v>
      </c>
      <c r="K33" s="148" t="str">
        <f>RIGHT(INT(G33/1),2)</f>
        <v>0</v>
      </c>
      <c r="L33" s="568"/>
      <c r="M33" s="566"/>
      <c r="N33" s="147" t="str">
        <f>IF($C33&gt;MAX('様式Ⅰ(女子)'!$BB$14:$BB$313),"",INDEX('様式Ⅰ(女子)'!$I$14:$I$313,MATCH($C33,'様式Ⅰ(女子)'!$BB$14:$BB$313,0),1))</f>
        <v/>
      </c>
    </row>
    <row r="34" spans="2:14" ht="19.350000000000001" customHeight="1">
      <c r="B34" s="571"/>
      <c r="C34" s="139">
        <v>2</v>
      </c>
      <c r="D34" s="139" t="str">
        <f>IF(C34&gt;MAX('様式Ⅰ(女子)'!$BB$14:$BB$313),"",INDEX('様式Ⅰ(女子)'!$C$14:$C$313,MATCH(C34,'様式Ⅰ(女子)'!$BB$14:$BB$313,0),1))</f>
        <v/>
      </c>
      <c r="E34" s="147" t="str">
        <f>IF($C34&gt;MAX('様式Ⅰ(女子)'!$BB$14:$BB$313),"",INDEX('様式Ⅰ(女子)'!$D$14:$D$313,MATCH($C34,'様式Ⅰ(女子)'!$BB$14:$BB$313,0),1))</f>
        <v/>
      </c>
      <c r="F34" s="147" t="str">
        <f>IF($C34&gt;MAX('様式Ⅰ(女子)'!$BB$14:$BB$313),"",INDEX('様式Ⅰ(女子)'!$E$14:$E$313,MATCH($C34,'様式Ⅰ(女子)'!$BB$14:$BB$313,0),1))</f>
        <v/>
      </c>
      <c r="G34" s="573"/>
      <c r="H34" s="580"/>
      <c r="I34" s="142"/>
      <c r="J34" s="142"/>
      <c r="K34" s="142"/>
      <c r="L34" s="564"/>
      <c r="M34" s="564"/>
      <c r="N34" s="147" t="str">
        <f>IF($C34&gt;MAX('様式Ⅰ(女子)'!$BB$14:$BB$313),"",INDEX('様式Ⅰ(女子)'!$I$14:$I$313,MATCH($C34,'様式Ⅰ(女子)'!$BB$14:$BB$313,0),1))</f>
        <v/>
      </c>
    </row>
    <row r="35" spans="2:14" ht="19.350000000000001" customHeight="1">
      <c r="B35" s="571"/>
      <c r="C35" s="139">
        <v>3</v>
      </c>
      <c r="D35" s="139" t="str">
        <f>IF(C35&gt;MAX('様式Ⅰ(女子)'!$BB$14:$BB$313),"",INDEX('様式Ⅰ(女子)'!$C$14:$C$313,MATCH(C35,'様式Ⅰ(女子)'!$BB$14:$BB$313,0),1))</f>
        <v/>
      </c>
      <c r="E35" s="147" t="str">
        <f>IF($C35&gt;MAX('様式Ⅰ(女子)'!$BB$14:$BB$313),"",INDEX('様式Ⅰ(女子)'!$D$14:$D$313,MATCH($C35,'様式Ⅰ(女子)'!$BB$14:$BB$313,0),1))</f>
        <v/>
      </c>
      <c r="F35" s="147" t="str">
        <f>IF($C35&gt;MAX('様式Ⅰ(女子)'!$BB$14:$BB$313),"",INDEX('様式Ⅰ(女子)'!$E$14:$E$313,MATCH($C35,'様式Ⅰ(女子)'!$BB$14:$BB$313,0),1))</f>
        <v/>
      </c>
      <c r="G35" s="573"/>
      <c r="H35" s="580"/>
      <c r="I35" s="142"/>
      <c r="J35" s="142"/>
      <c r="K35" s="143" t="s">
        <v>2205</v>
      </c>
      <c r="L35" s="564"/>
      <c r="M35" s="564"/>
      <c r="N35" s="147" t="str">
        <f>IF($C35&gt;MAX('様式Ⅰ(女子)'!$BB$14:$BB$313),"",INDEX('様式Ⅰ(女子)'!$I$14:$I$313,MATCH($C35,'様式Ⅰ(女子)'!$BB$14:$BB$313,0),1))</f>
        <v/>
      </c>
    </row>
    <row r="36" spans="2:14" ht="19.350000000000001" customHeight="1">
      <c r="B36" s="571"/>
      <c r="C36" s="139">
        <v>4</v>
      </c>
      <c r="D36" s="139" t="str">
        <f>IF(C36&gt;MAX('様式Ⅰ(女子)'!$BB$14:$BB$313),"",INDEX('様式Ⅰ(女子)'!$C$14:$C$313,MATCH(C36,'様式Ⅰ(女子)'!$BB$14:$BB$313,0),1))</f>
        <v/>
      </c>
      <c r="E36" s="147" t="str">
        <f>IF($C36&gt;MAX('様式Ⅰ(女子)'!$BB$14:$BB$313),"",INDEX('様式Ⅰ(女子)'!$D$14:$D$313,MATCH($C36,'様式Ⅰ(女子)'!$BB$14:$BB$313,0),1))</f>
        <v/>
      </c>
      <c r="F36" s="147" t="str">
        <f>IF($C36&gt;MAX('様式Ⅰ(女子)'!$BB$14:$BB$313),"",INDEX('様式Ⅰ(女子)'!$E$14:$E$313,MATCH($C36,'様式Ⅰ(女子)'!$BB$14:$BB$313,0),1))</f>
        <v/>
      </c>
      <c r="G36" s="573"/>
      <c r="H36" s="580"/>
      <c r="I36" s="142"/>
      <c r="J36" s="142"/>
      <c r="K36" s="140">
        <f>IF(COUNTBLANK(D33:D38)&lt;3,IF(COUNT(G33)&gt;0,1,0),0)</f>
        <v>0</v>
      </c>
      <c r="L36" s="564"/>
      <c r="M36" s="564"/>
      <c r="N36" s="147" t="str">
        <f>IF($C36&gt;MAX('様式Ⅰ(女子)'!$BB$14:$BB$313),"",INDEX('様式Ⅰ(女子)'!$I$14:$I$313,MATCH($C36,'様式Ⅰ(女子)'!$BB$14:$BB$313,0),1))</f>
        <v/>
      </c>
    </row>
    <row r="37" spans="2:14" ht="19.350000000000001" customHeight="1">
      <c r="B37" s="571"/>
      <c r="C37" s="139">
        <v>5</v>
      </c>
      <c r="D37" s="139" t="str">
        <f>IF(C37&gt;MAX('様式Ⅰ(女子)'!$BB$14:$BB$313),"",INDEX('様式Ⅰ(女子)'!$C$14:$C$313,MATCH(C37,'様式Ⅰ(女子)'!$BB$14:$BB$313,0),1))</f>
        <v/>
      </c>
      <c r="E37" s="147" t="str">
        <f>IF($C37&gt;MAX('様式Ⅰ(女子)'!$BB$14:$BB$313),"",INDEX('様式Ⅰ(女子)'!$D$14:$D$313,MATCH($C37,'様式Ⅰ(女子)'!$BB$14:$BB$313,0),1))</f>
        <v/>
      </c>
      <c r="F37" s="147" t="str">
        <f>IF($C37&gt;MAX('様式Ⅰ(女子)'!$BB$14:$BB$313),"",INDEX('様式Ⅰ(女子)'!$E$14:$E$313,MATCH($C37,'様式Ⅰ(女子)'!$BB$14:$BB$313,0),1))</f>
        <v/>
      </c>
      <c r="G37" s="573"/>
      <c r="H37" s="580"/>
      <c r="I37" s="142"/>
      <c r="J37" s="142"/>
      <c r="K37" s="142"/>
      <c r="L37" s="564"/>
      <c r="M37" s="564"/>
      <c r="N37" s="147" t="str">
        <f>IF($C37&gt;MAX('様式Ⅰ(女子)'!$BB$14:$BB$313),"",INDEX('様式Ⅰ(女子)'!$I$14:$I$313,MATCH($C37,'様式Ⅰ(女子)'!$BB$14:$BB$313,0),1))</f>
        <v/>
      </c>
    </row>
    <row r="38" spans="2:14" ht="19.350000000000001" customHeight="1">
      <c r="B38" s="571"/>
      <c r="C38" s="138">
        <v>6</v>
      </c>
      <c r="D38" s="139" t="str">
        <f>IF(C38&gt;MAX('様式Ⅰ(女子)'!$BB$14:$BB$313),"",INDEX('様式Ⅰ(女子)'!$C$14:$C$313,MATCH(C38,'様式Ⅰ(女子)'!$BB$14:$BB$313,0),1))</f>
        <v/>
      </c>
      <c r="E38" s="147" t="str">
        <f>IF($C38&gt;MAX('様式Ⅰ(女子)'!$BB$14:$BB$313),"",INDEX('様式Ⅰ(女子)'!$D$14:$D$313,MATCH($C38,'様式Ⅰ(女子)'!$BB$14:$BB$313,0),1))</f>
        <v/>
      </c>
      <c r="F38" s="147" t="str">
        <f>IF($C38&gt;MAX('様式Ⅰ(女子)'!$BB$14:$BB$313),"",INDEX('様式Ⅰ(女子)'!$E$14:$E$313,MATCH($C38,'様式Ⅰ(女子)'!$BB$14:$BB$313,0),1))</f>
        <v/>
      </c>
      <c r="G38" s="574"/>
      <c r="H38" s="583"/>
      <c r="I38" s="142"/>
      <c r="J38" s="142"/>
      <c r="K38" s="142"/>
      <c r="L38" s="567"/>
      <c r="M38" s="567"/>
      <c r="N38" s="147" t="str">
        <f>IF($C38&gt;MAX('様式Ⅰ(女子)'!$BB$14:$BB$313),"",INDEX('様式Ⅰ(女子)'!$I$14:$I$313,MATCH($C38,'様式Ⅰ(女子)'!$BB$14:$BB$313,0),1))</f>
        <v/>
      </c>
    </row>
    <row r="39" spans="2:14" ht="17.25">
      <c r="B39" s="153"/>
      <c r="C39" s="154"/>
      <c r="D39" s="155"/>
      <c r="E39" s="153"/>
      <c r="F39" s="153"/>
      <c r="G39" s="340"/>
      <c r="H39" s="156"/>
      <c r="I39" s="152"/>
      <c r="J39" s="152"/>
      <c r="K39" s="152"/>
      <c r="L39" s="152"/>
      <c r="M39" s="152"/>
    </row>
    <row r="40" spans="2:14" ht="14.25">
      <c r="B40" s="152"/>
      <c r="C40" s="152"/>
      <c r="D40" s="152"/>
      <c r="E40" s="152"/>
      <c r="F40" s="152"/>
      <c r="G40" s="152"/>
      <c r="H40" s="152"/>
      <c r="I40" s="152"/>
      <c r="J40" s="152"/>
      <c r="K40" s="152"/>
      <c r="L40" s="152"/>
      <c r="M40" s="152"/>
    </row>
    <row r="41" spans="2:14" ht="14.25">
      <c r="B41" s="152"/>
      <c r="C41" s="152"/>
      <c r="D41" s="152"/>
      <c r="E41" s="152"/>
      <c r="F41" s="152"/>
      <c r="G41" s="152"/>
      <c r="H41" s="152"/>
      <c r="I41" s="152"/>
      <c r="J41" s="152"/>
      <c r="K41" s="152"/>
      <c r="L41" s="152"/>
      <c r="M41" s="152"/>
    </row>
    <row r="42" spans="2:14" ht="14.25">
      <c r="B42" s="152"/>
      <c r="C42" s="152"/>
      <c r="D42" s="152"/>
      <c r="E42" s="152"/>
      <c r="F42" s="152"/>
      <c r="G42" s="152"/>
      <c r="H42" s="152"/>
      <c r="I42" s="152"/>
      <c r="J42" s="152"/>
      <c r="K42" s="152"/>
      <c r="L42" s="152"/>
      <c r="M42" s="152"/>
    </row>
    <row r="43" spans="2:14" ht="14.25">
      <c r="B43" s="152"/>
      <c r="C43" s="152"/>
      <c r="D43" s="152"/>
      <c r="E43" s="152"/>
      <c r="F43" s="152"/>
      <c r="G43" s="152"/>
      <c r="H43" s="152"/>
      <c r="I43" s="152"/>
      <c r="J43" s="152"/>
      <c r="K43" s="152"/>
      <c r="L43" s="152"/>
      <c r="M43" s="152"/>
    </row>
    <row r="44" spans="2:14" ht="14.25">
      <c r="B44" s="152"/>
      <c r="C44" s="152"/>
      <c r="D44" s="152"/>
      <c r="E44" s="152"/>
      <c r="F44" s="152"/>
      <c r="G44" s="152"/>
      <c r="H44" s="152"/>
      <c r="I44" s="152"/>
      <c r="J44" s="152"/>
      <c r="K44" s="152"/>
      <c r="L44" s="152"/>
      <c r="M44" s="152"/>
    </row>
    <row r="45" spans="2:14" ht="14.25">
      <c r="B45" s="152"/>
      <c r="C45" s="152"/>
      <c r="D45" s="152"/>
      <c r="E45" s="152"/>
      <c r="F45" s="152"/>
      <c r="G45" s="152"/>
      <c r="H45" s="152"/>
      <c r="I45" s="152"/>
      <c r="J45" s="152"/>
      <c r="K45" s="152"/>
      <c r="L45" s="152"/>
      <c r="M45" s="152"/>
    </row>
    <row r="46" spans="2:14" ht="14.25">
      <c r="B46" s="152"/>
      <c r="C46" s="152"/>
      <c r="D46" s="152"/>
      <c r="E46" s="152"/>
      <c r="F46" s="152"/>
      <c r="G46" s="152"/>
      <c r="H46" s="152"/>
      <c r="I46" s="152"/>
      <c r="J46" s="152"/>
      <c r="K46" s="152"/>
      <c r="L46" s="152"/>
      <c r="M46" s="152"/>
    </row>
    <row r="47" spans="2:14" ht="14.25">
      <c r="B47" s="152"/>
      <c r="C47" s="152"/>
      <c r="D47" s="152"/>
      <c r="E47" s="152"/>
      <c r="F47" s="152"/>
      <c r="G47" s="152"/>
      <c r="H47" s="152"/>
      <c r="I47" s="152"/>
      <c r="J47" s="152"/>
      <c r="K47" s="152"/>
      <c r="L47" s="152"/>
      <c r="M47" s="152"/>
    </row>
    <row r="48" spans="2:14" ht="14.25">
      <c r="B48" s="152"/>
      <c r="C48" s="152"/>
      <c r="D48" s="152"/>
      <c r="E48" s="152"/>
      <c r="F48" s="152"/>
      <c r="G48" s="152"/>
      <c r="H48" s="152"/>
      <c r="I48" s="152"/>
      <c r="J48" s="152"/>
      <c r="K48" s="152"/>
      <c r="L48" s="152"/>
      <c r="M48" s="152"/>
    </row>
    <row r="49" spans="2:13" ht="14.25">
      <c r="B49" s="152"/>
      <c r="C49" s="152"/>
      <c r="D49" s="152"/>
      <c r="E49" s="152"/>
      <c r="F49" s="152"/>
      <c r="G49" s="152"/>
      <c r="H49" s="152"/>
      <c r="I49" s="152"/>
      <c r="J49" s="152"/>
      <c r="K49" s="152"/>
      <c r="L49" s="152"/>
      <c r="M49" s="152"/>
    </row>
    <row r="50" spans="2:13" ht="14.25">
      <c r="B50" s="152"/>
      <c r="C50" s="152"/>
      <c r="D50" s="152"/>
      <c r="E50" s="152"/>
      <c r="F50" s="152"/>
      <c r="G50" s="152"/>
      <c r="H50" s="152"/>
      <c r="I50" s="152"/>
      <c r="J50" s="152"/>
      <c r="K50" s="152"/>
      <c r="L50" s="152"/>
      <c r="M50" s="152"/>
    </row>
    <row r="51" spans="2:13" ht="14.25">
      <c r="B51" s="152"/>
      <c r="C51" s="152"/>
      <c r="D51" s="152"/>
      <c r="E51" s="152"/>
      <c r="F51" s="152"/>
      <c r="G51" s="152"/>
      <c r="H51" s="152"/>
      <c r="I51" s="152"/>
      <c r="J51" s="152"/>
      <c r="K51" s="152"/>
      <c r="L51" s="152"/>
      <c r="M51" s="152"/>
    </row>
    <row r="52" spans="2:13" ht="14.25">
      <c r="B52" s="152"/>
      <c r="C52" s="152"/>
      <c r="D52" s="152"/>
      <c r="E52" s="152"/>
      <c r="F52" s="152"/>
      <c r="G52" s="152"/>
      <c r="H52" s="152"/>
      <c r="I52" s="152"/>
      <c r="J52" s="152"/>
      <c r="K52" s="152"/>
      <c r="L52" s="152"/>
      <c r="M52" s="152"/>
    </row>
    <row r="53" spans="2:13" ht="14.25">
      <c r="B53" s="152"/>
      <c r="C53" s="152"/>
      <c r="D53" s="152"/>
      <c r="E53" s="152"/>
      <c r="F53" s="152"/>
      <c r="G53" s="152"/>
      <c r="H53" s="152"/>
      <c r="I53" s="152"/>
      <c r="J53" s="152"/>
      <c r="K53" s="152"/>
      <c r="L53" s="152"/>
      <c r="M53" s="152"/>
    </row>
    <row r="54" spans="2:13" ht="14.25">
      <c r="B54" s="152"/>
      <c r="C54" s="152"/>
      <c r="D54" s="152"/>
      <c r="E54" s="152"/>
      <c r="F54" s="152"/>
      <c r="G54" s="152"/>
      <c r="H54" s="152"/>
      <c r="I54" s="152"/>
      <c r="J54" s="152"/>
      <c r="K54" s="152"/>
      <c r="L54" s="152"/>
      <c r="M54" s="152"/>
    </row>
    <row r="55" spans="2:13" ht="14.25">
      <c r="B55" s="152"/>
      <c r="C55" s="152"/>
      <c r="D55" s="152"/>
      <c r="E55" s="152"/>
      <c r="F55" s="152"/>
      <c r="G55" s="152"/>
      <c r="H55" s="152"/>
      <c r="I55" s="152"/>
      <c r="J55" s="152"/>
      <c r="K55" s="152"/>
      <c r="L55" s="152"/>
      <c r="M55" s="152"/>
    </row>
    <row r="56" spans="2:13" ht="14.25">
      <c r="B56" s="152"/>
      <c r="C56" s="152"/>
      <c r="D56" s="152"/>
      <c r="E56" s="152"/>
      <c r="F56" s="152"/>
      <c r="G56" s="152"/>
      <c r="H56" s="152"/>
      <c r="I56" s="152"/>
      <c r="J56" s="152"/>
      <c r="K56" s="152"/>
      <c r="L56" s="152"/>
      <c r="M56" s="152"/>
    </row>
    <row r="57" spans="2:13" ht="14.25">
      <c r="B57" s="152"/>
      <c r="C57" s="152"/>
      <c r="D57" s="152"/>
      <c r="E57" s="152"/>
      <c r="F57" s="152"/>
      <c r="G57" s="152"/>
      <c r="H57" s="152"/>
      <c r="I57" s="152"/>
      <c r="J57" s="152"/>
      <c r="K57" s="152"/>
      <c r="L57" s="152"/>
      <c r="M57" s="152"/>
    </row>
    <row r="58" spans="2:13" ht="14.25">
      <c r="B58" s="152"/>
      <c r="C58" s="152"/>
      <c r="D58" s="152"/>
      <c r="E58" s="152"/>
      <c r="F58" s="152"/>
      <c r="G58" s="152"/>
      <c r="H58" s="152"/>
      <c r="I58" s="152"/>
      <c r="J58" s="152"/>
      <c r="K58" s="152"/>
      <c r="L58" s="152"/>
      <c r="M58" s="152"/>
    </row>
    <row r="59" spans="2:13" ht="14.25">
      <c r="B59" s="152"/>
      <c r="C59" s="152"/>
      <c r="D59" s="152"/>
      <c r="E59" s="152"/>
      <c r="F59" s="152"/>
      <c r="G59" s="152"/>
      <c r="H59" s="152"/>
      <c r="I59" s="152"/>
      <c r="J59" s="152"/>
      <c r="K59" s="152"/>
      <c r="L59" s="152"/>
      <c r="M59" s="152"/>
    </row>
    <row r="60" spans="2:13" ht="14.25">
      <c r="B60" s="152"/>
      <c r="C60" s="152"/>
      <c r="D60" s="152"/>
      <c r="E60" s="152"/>
      <c r="F60" s="152"/>
      <c r="G60" s="152"/>
      <c r="H60" s="152"/>
      <c r="I60" s="152"/>
      <c r="J60" s="152"/>
      <c r="K60" s="152"/>
      <c r="L60" s="152"/>
      <c r="M60" s="152"/>
    </row>
    <row r="61" spans="2:13" ht="14.25">
      <c r="B61" s="152"/>
      <c r="C61" s="152"/>
      <c r="D61" s="152"/>
      <c r="E61" s="152"/>
      <c r="F61" s="152"/>
      <c r="G61" s="152"/>
      <c r="H61" s="152"/>
      <c r="I61" s="152"/>
      <c r="J61" s="152"/>
      <c r="K61" s="152"/>
      <c r="L61" s="152"/>
      <c r="M61" s="152"/>
    </row>
    <row r="62" spans="2:13" ht="14.25">
      <c r="M62" s="152"/>
    </row>
  </sheetData>
  <sheetProtection algorithmName="SHA-512" hashValue="ymcCQZ6GYLT7ACKpH8hWJm4M4PTdYVvtHbHMx8uQhDJwYYCz+VCiqChJ1FDoWOBOLl5dKU5/K2YLxEXmuUz3xQ==" saltValue="iu8Q3slhigFbDhQ3cntAqw==" spinCount="100000" sheet="1" objects="1" scenarios="1"/>
  <mergeCells count="29">
    <mergeCell ref="B27:B32"/>
    <mergeCell ref="G27:G32"/>
    <mergeCell ref="H27:H32"/>
    <mergeCell ref="M33:M38"/>
    <mergeCell ref="B33:B38"/>
    <mergeCell ref="G33:G38"/>
    <mergeCell ref="H33:H38"/>
    <mergeCell ref="L33:L38"/>
    <mergeCell ref="L27:L32"/>
    <mergeCell ref="M27:M32"/>
    <mergeCell ref="A1:M1"/>
    <mergeCell ref="B4:C4"/>
    <mergeCell ref="D4:E4"/>
    <mergeCell ref="B6:C6"/>
    <mergeCell ref="D6:E6"/>
    <mergeCell ref="F9:H9"/>
    <mergeCell ref="F25:H25"/>
    <mergeCell ref="B17:B22"/>
    <mergeCell ref="G17:G22"/>
    <mergeCell ref="B11:B16"/>
    <mergeCell ref="G11:G16"/>
    <mergeCell ref="H11:H16"/>
    <mergeCell ref="H17:H22"/>
    <mergeCell ref="L9:M9"/>
    <mergeCell ref="L25:M25"/>
    <mergeCell ref="M11:M16"/>
    <mergeCell ref="M17:M22"/>
    <mergeCell ref="L17:L22"/>
    <mergeCell ref="L11:L16"/>
  </mergeCells>
  <phoneticPr fontId="1"/>
  <dataValidations count="2">
    <dataValidation type="date" allowBlank="1" showInputMessage="1" showErrorMessage="1" sqref="L11:L16 L27:L32">
      <formula1>R11</formula1>
      <formula2>R12</formula2>
    </dataValidation>
    <dataValidation type="date" allowBlank="1" showInputMessage="1" showErrorMessage="1" sqref="L17:L22 L33:L38">
      <formula1>R11</formula1>
      <formula2>R12</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6"/>
  <sheetViews>
    <sheetView workbookViewId="0">
      <selection activeCell="B15" sqref="B15"/>
    </sheetView>
  </sheetViews>
  <sheetFormatPr defaultColWidth="8.875" defaultRowHeight="13.5"/>
  <cols>
    <col min="1" max="1" width="8.875" style="351"/>
    <col min="2" max="2" width="14.75" style="351" bestFit="1" customWidth="1"/>
    <col min="3" max="4" width="10.5" style="351" customWidth="1"/>
    <col min="5" max="16384" width="8.875" style="351"/>
  </cols>
  <sheetData>
    <row r="1" spans="1:11" ht="28.5">
      <c r="A1" s="590"/>
      <c r="B1" s="590"/>
      <c r="C1" s="590"/>
      <c r="D1" s="590"/>
      <c r="E1" s="590"/>
      <c r="F1" s="590"/>
      <c r="G1" s="590"/>
      <c r="H1" s="590"/>
      <c r="I1" s="590"/>
      <c r="J1" s="590"/>
      <c r="K1" s="590"/>
    </row>
    <row r="2" spans="1:11" ht="28.5">
      <c r="A2" s="590" t="s">
        <v>8360</v>
      </c>
      <c r="B2" s="590"/>
      <c r="C2" s="590"/>
      <c r="D2" s="590"/>
      <c r="E2" s="590"/>
      <c r="F2" s="590"/>
      <c r="G2" s="590"/>
      <c r="H2" s="590"/>
      <c r="I2" s="590"/>
      <c r="J2" s="590"/>
      <c r="K2" s="590"/>
    </row>
    <row r="3" spans="1:11" ht="42.75" thickBot="1">
      <c r="A3" s="358"/>
      <c r="K3" s="367"/>
    </row>
    <row r="4" spans="1:11" ht="14.25" thickBot="1">
      <c r="A4" s="591" t="s">
        <v>8359</v>
      </c>
      <c r="B4" s="591"/>
      <c r="C4" s="592" t="s">
        <v>8358</v>
      </c>
      <c r="D4" s="593"/>
      <c r="E4" s="593"/>
      <c r="F4" s="593"/>
      <c r="G4" s="593"/>
      <c r="H4" s="593"/>
      <c r="I4" s="593"/>
      <c r="J4" s="594"/>
    </row>
    <row r="5" spans="1:11" ht="14.25" thickBot="1">
      <c r="A5" s="591" t="s">
        <v>8357</v>
      </c>
      <c r="B5" s="595"/>
      <c r="C5" s="592" t="s">
        <v>8356</v>
      </c>
      <c r="D5" s="593"/>
      <c r="E5" s="594"/>
      <c r="F5" s="358"/>
      <c r="G5" s="358"/>
      <c r="H5" s="358"/>
      <c r="I5" s="358"/>
      <c r="J5" s="358"/>
    </row>
    <row r="6" spans="1:11" ht="14.25" customHeight="1" thickBot="1">
      <c r="A6" s="607" t="s">
        <v>8355</v>
      </c>
      <c r="B6" s="358" t="s">
        <v>15</v>
      </c>
      <c r="C6" s="592" t="s">
        <v>8354</v>
      </c>
      <c r="D6" s="593"/>
      <c r="E6" s="594"/>
    </row>
    <row r="7" spans="1:11" ht="14.25" customHeight="1" thickBot="1">
      <c r="A7" s="607"/>
      <c r="B7" s="358" t="s">
        <v>8353</v>
      </c>
      <c r="C7" s="601" t="s">
        <v>8352</v>
      </c>
      <c r="D7" s="602"/>
      <c r="E7" s="603"/>
    </row>
    <row r="8" spans="1:11" ht="14.25" customHeight="1" thickBot="1">
      <c r="A8" s="607"/>
      <c r="B8" s="358" t="s">
        <v>8351</v>
      </c>
      <c r="C8" s="604"/>
      <c r="D8" s="602"/>
      <c r="E8" s="603"/>
    </row>
    <row r="9" spans="1:11" ht="14.25" customHeight="1" thickBot="1">
      <c r="A9" s="607"/>
      <c r="B9" s="358" t="s">
        <v>8350</v>
      </c>
      <c r="C9" s="592"/>
      <c r="D9" s="593"/>
      <c r="E9" s="594"/>
    </row>
    <row r="10" spans="1:11" ht="13.5" customHeight="1">
      <c r="A10" s="607"/>
      <c r="B10" s="358" t="s">
        <v>8349</v>
      </c>
      <c r="C10" s="608"/>
      <c r="D10" s="607"/>
      <c r="E10" s="607"/>
      <c r="F10" s="609"/>
      <c r="G10" s="609"/>
      <c r="H10" s="609"/>
      <c r="I10" s="609"/>
      <c r="J10" s="610"/>
    </row>
    <row r="11" spans="1:11" ht="14.25" thickBot="1">
      <c r="A11" s="366"/>
      <c r="B11" s="366"/>
      <c r="C11" s="611"/>
      <c r="D11" s="612"/>
      <c r="E11" s="612"/>
      <c r="F11" s="612"/>
      <c r="G11" s="612"/>
      <c r="H11" s="612"/>
      <c r="I11" s="612"/>
      <c r="J11" s="613"/>
    </row>
    <row r="12" spans="1:11">
      <c r="A12" s="358"/>
      <c r="B12" s="358"/>
      <c r="C12" s="358"/>
      <c r="D12" s="358"/>
      <c r="E12" s="358"/>
      <c r="F12" s="358"/>
      <c r="G12" s="358"/>
      <c r="H12" s="358"/>
    </row>
    <row r="13" spans="1:11" ht="18.75">
      <c r="A13" s="356" t="s">
        <v>8348</v>
      </c>
      <c r="B13" s="356"/>
      <c r="C13" s="356"/>
      <c r="D13" s="356"/>
      <c r="E13" s="356"/>
      <c r="F13" s="356"/>
      <c r="G13" s="356"/>
      <c r="H13" s="356"/>
    </row>
    <row r="14" spans="1:11">
      <c r="A14" s="358"/>
      <c r="B14" s="352"/>
      <c r="C14" s="365" t="s">
        <v>8347</v>
      </c>
      <c r="D14" s="364" t="s">
        <v>8346</v>
      </c>
      <c r="E14" s="363"/>
      <c r="F14" s="359"/>
      <c r="G14" s="358"/>
      <c r="H14" s="358"/>
    </row>
    <row r="15" spans="1:11" ht="18.75">
      <c r="A15" s="358"/>
      <c r="B15" s="362">
        <v>45143</v>
      </c>
      <c r="C15" s="361">
        <v>5</v>
      </c>
      <c r="D15" s="361">
        <v>3</v>
      </c>
      <c r="E15" s="360"/>
      <c r="F15" s="359"/>
      <c r="G15" s="358"/>
      <c r="H15" s="358"/>
    </row>
    <row r="16" spans="1:11" ht="18.75">
      <c r="A16" s="358"/>
      <c r="B16" s="362">
        <v>45144</v>
      </c>
      <c r="C16" s="361">
        <v>5</v>
      </c>
      <c r="D16" s="361">
        <v>4</v>
      </c>
      <c r="E16" s="360"/>
      <c r="F16" s="359"/>
      <c r="G16" s="358"/>
      <c r="H16" s="358"/>
    </row>
    <row r="17" spans="1:11">
      <c r="A17" s="357"/>
    </row>
    <row r="18" spans="1:11" ht="18.75">
      <c r="A18" s="605" t="s">
        <v>8345</v>
      </c>
      <c r="B18" s="605"/>
      <c r="C18" s="605"/>
      <c r="D18" s="605"/>
      <c r="E18" s="606"/>
      <c r="F18" s="606"/>
      <c r="G18" s="606"/>
      <c r="H18" s="606"/>
      <c r="I18" s="606"/>
      <c r="J18" s="356"/>
      <c r="K18" s="356"/>
    </row>
    <row r="19" spans="1:11">
      <c r="A19" s="596" t="s">
        <v>8344</v>
      </c>
      <c r="B19" s="596" t="s">
        <v>34</v>
      </c>
      <c r="C19" s="596" t="s">
        <v>8343</v>
      </c>
      <c r="D19" s="596" t="s">
        <v>8342</v>
      </c>
      <c r="E19" s="597" t="s">
        <v>1938</v>
      </c>
      <c r="F19" s="596" t="s">
        <v>8341</v>
      </c>
      <c r="G19" s="596"/>
      <c r="H19" s="596"/>
      <c r="I19" s="596"/>
      <c r="J19" s="596"/>
    </row>
    <row r="20" spans="1:11" ht="14.25" thickBot="1">
      <c r="A20" s="597"/>
      <c r="B20" s="597"/>
      <c r="C20" s="597"/>
      <c r="D20" s="597"/>
      <c r="E20" s="598"/>
      <c r="F20" s="597"/>
      <c r="G20" s="599"/>
      <c r="H20" s="599"/>
      <c r="I20" s="599"/>
      <c r="J20" s="599"/>
    </row>
    <row r="21" spans="1:11" ht="15" thickTop="1" thickBot="1">
      <c r="A21" s="355" t="s">
        <v>8340</v>
      </c>
      <c r="B21" s="355" t="s">
        <v>8339</v>
      </c>
      <c r="C21" s="355" t="s">
        <v>8338</v>
      </c>
      <c r="D21" s="355" t="s">
        <v>8337</v>
      </c>
      <c r="E21" s="355">
        <v>2</v>
      </c>
      <c r="F21" s="355"/>
      <c r="G21" s="354"/>
      <c r="H21" s="354"/>
      <c r="I21" s="354"/>
      <c r="J21" s="354"/>
    </row>
    <row r="22" spans="1:11" ht="14.25" thickTop="1">
      <c r="A22" s="353" t="s">
        <v>8336</v>
      </c>
      <c r="B22" s="353" t="str">
        <f>IF(C6="","",C6)</f>
        <v>△△　△△</v>
      </c>
      <c r="C22" s="353" t="s">
        <v>8335</v>
      </c>
      <c r="D22" s="353" t="s">
        <v>8319</v>
      </c>
      <c r="E22" s="353">
        <v>4</v>
      </c>
      <c r="F22" s="600"/>
      <c r="G22" s="600"/>
      <c r="H22" s="600"/>
      <c r="I22" s="600"/>
      <c r="J22" s="600"/>
    </row>
    <row r="23" spans="1:11">
      <c r="A23" s="352">
        <v>2</v>
      </c>
      <c r="B23" s="353" t="s">
        <v>8334</v>
      </c>
      <c r="C23" s="352" t="s">
        <v>8333</v>
      </c>
      <c r="D23" s="352" t="s">
        <v>8322</v>
      </c>
      <c r="E23" s="352">
        <v>4</v>
      </c>
      <c r="F23" s="596"/>
      <c r="G23" s="596"/>
      <c r="H23" s="596"/>
      <c r="I23" s="596"/>
      <c r="J23" s="596"/>
    </row>
    <row r="24" spans="1:11">
      <c r="A24" s="352">
        <v>3</v>
      </c>
      <c r="B24" s="352" t="s">
        <v>8332</v>
      </c>
      <c r="C24" s="352" t="s">
        <v>8331</v>
      </c>
      <c r="D24" s="352" t="s">
        <v>8319</v>
      </c>
      <c r="E24" s="352">
        <v>3</v>
      </c>
      <c r="F24" s="596"/>
      <c r="G24" s="596"/>
      <c r="H24" s="596"/>
      <c r="I24" s="596"/>
      <c r="J24" s="596"/>
    </row>
    <row r="25" spans="1:11">
      <c r="A25" s="352">
        <v>4</v>
      </c>
      <c r="B25" s="352" t="s">
        <v>8330</v>
      </c>
      <c r="C25" s="352" t="s">
        <v>8329</v>
      </c>
      <c r="D25" s="352" t="s">
        <v>8319</v>
      </c>
      <c r="E25" s="352">
        <v>3</v>
      </c>
      <c r="F25" s="596"/>
      <c r="G25" s="596"/>
      <c r="H25" s="596"/>
      <c r="I25" s="596"/>
      <c r="J25" s="596"/>
    </row>
    <row r="26" spans="1:11">
      <c r="A26" s="352">
        <v>5</v>
      </c>
      <c r="B26" s="352" t="s">
        <v>8328</v>
      </c>
      <c r="C26" s="352" t="s">
        <v>8327</v>
      </c>
      <c r="D26" s="352" t="s">
        <v>8322</v>
      </c>
      <c r="E26" s="352">
        <v>2</v>
      </c>
      <c r="F26" s="596"/>
      <c r="G26" s="596"/>
      <c r="H26" s="596"/>
      <c r="I26" s="596"/>
      <c r="J26" s="596"/>
    </row>
    <row r="27" spans="1:11">
      <c r="A27" s="352">
        <v>6</v>
      </c>
      <c r="B27" s="352" t="s">
        <v>8326</v>
      </c>
      <c r="C27" s="352" t="s">
        <v>8325</v>
      </c>
      <c r="D27" s="352" t="s">
        <v>8322</v>
      </c>
      <c r="E27" s="352">
        <v>1</v>
      </c>
      <c r="F27" s="596"/>
      <c r="G27" s="596"/>
      <c r="H27" s="596"/>
      <c r="I27" s="596"/>
      <c r="J27" s="596"/>
    </row>
    <row r="28" spans="1:11">
      <c r="A28" s="352">
        <v>7</v>
      </c>
      <c r="B28" s="352" t="s">
        <v>8324</v>
      </c>
      <c r="C28" s="352" t="s">
        <v>8323</v>
      </c>
      <c r="D28" s="352" t="s">
        <v>8322</v>
      </c>
      <c r="E28" s="352">
        <v>1</v>
      </c>
      <c r="F28" s="596"/>
      <c r="G28" s="596"/>
      <c r="H28" s="596"/>
      <c r="I28" s="596"/>
      <c r="J28" s="596"/>
    </row>
    <row r="29" spans="1:11">
      <c r="A29" s="352">
        <v>8</v>
      </c>
      <c r="B29" s="352" t="s">
        <v>8321</v>
      </c>
      <c r="C29" s="352" t="s">
        <v>8320</v>
      </c>
      <c r="D29" s="352" t="s">
        <v>8319</v>
      </c>
      <c r="E29" s="352">
        <v>1</v>
      </c>
      <c r="F29" s="596"/>
      <c r="G29" s="596"/>
      <c r="H29" s="596"/>
      <c r="I29" s="596"/>
      <c r="J29" s="596"/>
    </row>
    <row r="30" spans="1:11">
      <c r="A30" s="352">
        <v>9</v>
      </c>
      <c r="B30" s="352"/>
      <c r="C30" s="352"/>
      <c r="D30" s="352"/>
      <c r="E30" s="352"/>
      <c r="F30" s="596"/>
      <c r="G30" s="596"/>
      <c r="H30" s="596"/>
      <c r="I30" s="596"/>
      <c r="J30" s="596"/>
    </row>
    <row r="31" spans="1:11">
      <c r="A31" s="352">
        <v>10</v>
      </c>
      <c r="B31" s="352"/>
      <c r="C31" s="352"/>
      <c r="D31" s="352"/>
      <c r="E31" s="352"/>
      <c r="F31" s="596"/>
      <c r="G31" s="596"/>
      <c r="H31" s="596"/>
      <c r="I31" s="596"/>
      <c r="J31" s="596"/>
    </row>
    <row r="32" spans="1:11">
      <c r="A32" s="352">
        <v>11</v>
      </c>
      <c r="B32" s="352"/>
      <c r="C32" s="352"/>
      <c r="D32" s="352"/>
      <c r="E32" s="352"/>
      <c r="F32" s="596"/>
      <c r="G32" s="596"/>
      <c r="H32" s="596"/>
      <c r="I32" s="596"/>
      <c r="J32" s="596"/>
    </row>
    <row r="33" spans="1:10">
      <c r="A33" s="352">
        <v>12</v>
      </c>
      <c r="B33" s="352"/>
      <c r="C33" s="352"/>
      <c r="D33" s="352"/>
      <c r="E33" s="352"/>
      <c r="F33" s="596"/>
      <c r="G33" s="596"/>
      <c r="H33" s="596"/>
      <c r="I33" s="596"/>
      <c r="J33" s="596"/>
    </row>
    <row r="34" spans="1:10">
      <c r="A34" s="352">
        <v>13</v>
      </c>
      <c r="B34" s="352"/>
      <c r="C34" s="352"/>
      <c r="D34" s="352"/>
      <c r="E34" s="352"/>
      <c r="F34" s="596"/>
      <c r="G34" s="596"/>
      <c r="H34" s="596"/>
      <c r="I34" s="596"/>
      <c r="J34" s="596"/>
    </row>
    <row r="35" spans="1:10">
      <c r="A35" s="352">
        <v>14</v>
      </c>
      <c r="B35" s="352"/>
      <c r="C35" s="352"/>
      <c r="D35" s="352"/>
      <c r="E35" s="352"/>
      <c r="F35" s="596"/>
      <c r="G35" s="596"/>
      <c r="H35" s="596"/>
      <c r="I35" s="596"/>
      <c r="J35" s="596"/>
    </row>
    <row r="36" spans="1:10">
      <c r="A36" s="352">
        <v>15</v>
      </c>
      <c r="B36" s="352"/>
      <c r="C36" s="352"/>
      <c r="D36" s="352"/>
      <c r="E36" s="352"/>
      <c r="F36" s="596"/>
      <c r="G36" s="596"/>
      <c r="H36" s="596"/>
      <c r="I36" s="596"/>
      <c r="J36" s="596"/>
    </row>
  </sheetData>
  <sheetProtection algorithmName="SHA-512" hashValue="Y773YVea3PTN7JbeUxhxgovDjms/aGfXSYacndyfQwxA7lP8zoPLBrRExZZD5tXWlz5Ew40s/RjjNvc0eJlVUw==" saltValue="r1xY+6w0fWdTb/Lfvih/MA==" spinCount="100000" sheet="1" objects="1" scenarios="1"/>
  <mergeCells count="34">
    <mergeCell ref="F36:J36"/>
    <mergeCell ref="F27:J27"/>
    <mergeCell ref="F28:J28"/>
    <mergeCell ref="F29:J29"/>
    <mergeCell ref="F30:J30"/>
    <mergeCell ref="F31:J31"/>
    <mergeCell ref="F32:J32"/>
    <mergeCell ref="F33:J33"/>
    <mergeCell ref="F34:J34"/>
    <mergeCell ref="F35:J35"/>
    <mergeCell ref="C6:E6"/>
    <mergeCell ref="C7:E7"/>
    <mergeCell ref="C8:E8"/>
    <mergeCell ref="F23:J23"/>
    <mergeCell ref="F24:J24"/>
    <mergeCell ref="A18:I18"/>
    <mergeCell ref="A6:A10"/>
    <mergeCell ref="C9:E9"/>
    <mergeCell ref="C10:J11"/>
    <mergeCell ref="F26:J26"/>
    <mergeCell ref="A19:A20"/>
    <mergeCell ref="B19:B20"/>
    <mergeCell ref="C19:C20"/>
    <mergeCell ref="D19:D20"/>
    <mergeCell ref="F25:J25"/>
    <mergeCell ref="E19:E20"/>
    <mergeCell ref="F19:J20"/>
    <mergeCell ref="F22:J22"/>
    <mergeCell ref="A1:K1"/>
    <mergeCell ref="A2:K2"/>
    <mergeCell ref="A4:B4"/>
    <mergeCell ref="C4:J4"/>
    <mergeCell ref="A5:B5"/>
    <mergeCell ref="C5:E5"/>
  </mergeCells>
  <phoneticPr fontId="1"/>
  <dataValidations count="5">
    <dataValidation imeMode="halfAlpha" allowBlank="1" showInputMessage="1" showErrorMessage="1" sqref="E22:E36 C7:E9"/>
    <dataValidation type="list" allowBlank="1" showInputMessage="1" showErrorMessage="1" sqref="D22:D36">
      <formula1>"男,女"</formula1>
    </dataValidation>
    <dataValidation imeMode="halfKatakana" allowBlank="1" showInputMessage="1" showErrorMessage="1" sqref="C22:C36 C19"/>
    <dataValidation imeMode="hiragana" allowBlank="1" showInputMessage="1" showErrorMessage="1" sqref="B22:B36 C4:J4 C5:E6 C10:J11"/>
    <dataValidation type="list" allowBlank="1" showInputMessage="1" showErrorMessage="1" sqref="D12">
      <formula1>"トレーナーステーション,大学待機場所(スタンド・回廊等),大学待機場所(施設外)"</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36"/>
  <sheetViews>
    <sheetView zoomScale="93" workbookViewId="0">
      <selection activeCell="C15" sqref="C15"/>
    </sheetView>
  </sheetViews>
  <sheetFormatPr defaultColWidth="8.875" defaultRowHeight="13.5"/>
  <cols>
    <col min="1" max="1" width="10.75" style="351" customWidth="1"/>
    <col min="2" max="2" width="14.75" style="351" bestFit="1" customWidth="1"/>
    <col min="3" max="10" width="10.75" style="351" customWidth="1"/>
    <col min="11" max="16384" width="8.875" style="351"/>
  </cols>
  <sheetData>
    <row r="1" spans="1:10" ht="28.5">
      <c r="A1" s="590" t="s">
        <v>8366</v>
      </c>
      <c r="B1" s="590"/>
      <c r="C1" s="590"/>
      <c r="D1" s="590"/>
      <c r="E1" s="590"/>
      <c r="F1" s="590"/>
      <c r="G1" s="590"/>
      <c r="H1" s="590"/>
      <c r="I1" s="590"/>
      <c r="J1" s="590"/>
    </row>
    <row r="2" spans="1:10" ht="25.5">
      <c r="A2" s="614" t="s">
        <v>8361</v>
      </c>
      <c r="B2" s="614"/>
      <c r="C2" s="614"/>
      <c r="D2" s="614"/>
      <c r="E2" s="614"/>
      <c r="F2" s="614"/>
      <c r="G2" s="614"/>
      <c r="H2" s="614"/>
      <c r="I2" s="614"/>
      <c r="J2" s="614"/>
    </row>
    <row r="3" spans="1:10" ht="29.25" thickBot="1">
      <c r="A3" s="372"/>
      <c r="E3" s="372"/>
    </row>
    <row r="4" spans="1:10" ht="14.25" thickBot="1">
      <c r="A4" s="591" t="s">
        <v>8359</v>
      </c>
      <c r="B4" s="591"/>
      <c r="C4" s="615">
        <f>基本情報登録!D8</f>
        <v>0</v>
      </c>
      <c r="D4" s="616"/>
      <c r="E4" s="616"/>
      <c r="F4" s="616"/>
      <c r="G4" s="616"/>
      <c r="H4" s="616"/>
      <c r="I4" s="616"/>
      <c r="J4" s="617"/>
    </row>
    <row r="5" spans="1:10" ht="14.25" thickBot="1">
      <c r="A5" s="591" t="s">
        <v>8357</v>
      </c>
      <c r="B5" s="595"/>
      <c r="C5" s="615">
        <f>基本情報登録!D20</f>
        <v>0</v>
      </c>
      <c r="D5" s="616"/>
      <c r="E5" s="617"/>
      <c r="F5" s="359"/>
      <c r="G5" s="359"/>
      <c r="H5" s="359"/>
      <c r="I5" s="359"/>
      <c r="J5" s="359"/>
    </row>
    <row r="6" spans="1:10" ht="14.25" customHeight="1" thickBot="1">
      <c r="A6" s="607" t="s">
        <v>8355</v>
      </c>
      <c r="B6" s="358" t="s">
        <v>15</v>
      </c>
      <c r="C6" s="615"/>
      <c r="D6" s="616"/>
      <c r="E6" s="617"/>
    </row>
    <row r="7" spans="1:10" ht="14.25" customHeight="1" thickBot="1">
      <c r="A7" s="607"/>
      <c r="B7" s="358" t="s">
        <v>8353</v>
      </c>
      <c r="C7" s="618"/>
      <c r="D7" s="619"/>
      <c r="E7" s="620"/>
    </row>
    <row r="8" spans="1:10" ht="14.25" customHeight="1" thickBot="1">
      <c r="A8" s="607"/>
      <c r="B8" s="358" t="s">
        <v>8351</v>
      </c>
      <c r="C8" s="621"/>
      <c r="D8" s="619"/>
      <c r="E8" s="620"/>
    </row>
    <row r="9" spans="1:10" ht="14.25" customHeight="1" thickBot="1">
      <c r="A9" s="607"/>
      <c r="B9" s="358" t="s">
        <v>8350</v>
      </c>
      <c r="C9" s="615"/>
      <c r="D9" s="616"/>
      <c r="E9" s="617"/>
    </row>
    <row r="10" spans="1:10" ht="13.5" customHeight="1">
      <c r="A10" s="607"/>
      <c r="B10" s="358" t="s">
        <v>8349</v>
      </c>
      <c r="C10" s="622"/>
      <c r="D10" s="623"/>
      <c r="E10" s="623"/>
      <c r="F10" s="624"/>
      <c r="G10" s="624"/>
      <c r="H10" s="624"/>
      <c r="I10" s="624"/>
      <c r="J10" s="625"/>
    </row>
    <row r="11" spans="1:10" ht="14.25" thickBot="1">
      <c r="A11" s="366"/>
      <c r="B11" s="366"/>
      <c r="C11" s="626"/>
      <c r="D11" s="627"/>
      <c r="E11" s="627"/>
      <c r="F11" s="627"/>
      <c r="G11" s="627"/>
      <c r="H11" s="627"/>
      <c r="I11" s="627"/>
      <c r="J11" s="628"/>
    </row>
    <row r="12" spans="1:10">
      <c r="A12" s="358"/>
      <c r="B12" s="358"/>
      <c r="C12" s="358"/>
      <c r="D12" s="359"/>
      <c r="E12" s="359"/>
      <c r="F12" s="359"/>
      <c r="G12" s="359"/>
      <c r="H12" s="359"/>
    </row>
    <row r="13" spans="1:10" ht="18.75">
      <c r="A13" s="606" t="s">
        <v>8348</v>
      </c>
      <c r="B13" s="606"/>
      <c r="C13" s="606"/>
      <c r="D13" s="606"/>
      <c r="E13" s="606"/>
      <c r="F13" s="606"/>
      <c r="G13" s="606"/>
      <c r="H13" s="606"/>
      <c r="I13" s="606"/>
      <c r="J13" s="606"/>
    </row>
    <row r="14" spans="1:10">
      <c r="A14" s="358"/>
      <c r="B14" s="352"/>
      <c r="C14" s="365" t="s">
        <v>8347</v>
      </c>
      <c r="D14" s="368" t="s">
        <v>8346</v>
      </c>
      <c r="E14" s="363"/>
      <c r="F14" s="359"/>
      <c r="G14" s="359"/>
      <c r="H14" s="359"/>
    </row>
    <row r="15" spans="1:10" ht="18.75">
      <c r="A15" s="358"/>
      <c r="B15" s="362">
        <v>45220</v>
      </c>
      <c r="C15" s="361"/>
      <c r="D15" s="371"/>
      <c r="E15" s="360"/>
      <c r="F15" s="359"/>
      <c r="G15" s="359"/>
      <c r="H15" s="359"/>
    </row>
    <row r="16" spans="1:10" ht="18.75">
      <c r="A16" s="358"/>
      <c r="B16" s="362">
        <v>45221</v>
      </c>
      <c r="C16" s="361"/>
      <c r="D16" s="371"/>
      <c r="E16" s="360"/>
      <c r="F16" s="359"/>
      <c r="G16" s="359"/>
      <c r="H16" s="359"/>
    </row>
    <row r="17" spans="1:10">
      <c r="A17" s="357"/>
    </row>
    <row r="18" spans="1:10" ht="18.75">
      <c r="A18" s="605" t="s">
        <v>8345</v>
      </c>
      <c r="B18" s="605"/>
      <c r="C18" s="605"/>
      <c r="D18" s="605"/>
      <c r="E18" s="605"/>
      <c r="F18" s="605"/>
      <c r="G18" s="605"/>
      <c r="H18" s="605"/>
      <c r="I18" s="605"/>
      <c r="J18" s="605"/>
    </row>
    <row r="19" spans="1:10">
      <c r="A19" s="596" t="s">
        <v>8344</v>
      </c>
      <c r="B19" s="596" t="s">
        <v>34</v>
      </c>
      <c r="C19" s="596" t="s">
        <v>8343</v>
      </c>
      <c r="D19" s="596" t="s">
        <v>8342</v>
      </c>
      <c r="E19" s="597" t="s">
        <v>1938</v>
      </c>
      <c r="F19" s="596" t="s">
        <v>8341</v>
      </c>
      <c r="G19" s="596"/>
      <c r="H19" s="596"/>
      <c r="I19" s="596"/>
      <c r="J19" s="596"/>
    </row>
    <row r="20" spans="1:10">
      <c r="A20" s="597"/>
      <c r="B20" s="597"/>
      <c r="C20" s="597"/>
      <c r="D20" s="597"/>
      <c r="E20" s="598"/>
      <c r="F20" s="597"/>
      <c r="G20" s="597"/>
      <c r="H20" s="597"/>
      <c r="I20" s="597"/>
      <c r="J20" s="597"/>
    </row>
    <row r="21" spans="1:10" ht="14.25" thickBot="1">
      <c r="A21" s="355" t="s">
        <v>8340</v>
      </c>
      <c r="B21" s="355" t="s">
        <v>8339</v>
      </c>
      <c r="C21" s="355" t="s">
        <v>8338</v>
      </c>
      <c r="D21" s="355" t="s">
        <v>8337</v>
      </c>
      <c r="E21" s="355">
        <v>2</v>
      </c>
      <c r="F21" s="599"/>
      <c r="G21" s="599"/>
      <c r="H21" s="599"/>
      <c r="I21" s="599"/>
      <c r="J21" s="599"/>
    </row>
    <row r="22" spans="1:10" ht="14.25" thickTop="1">
      <c r="A22" s="353" t="s">
        <v>8336</v>
      </c>
      <c r="B22" s="353" t="str">
        <f>IF(C6="","",C6)</f>
        <v/>
      </c>
      <c r="C22" s="369"/>
      <c r="D22" s="369"/>
      <c r="E22" s="370"/>
      <c r="F22" s="629"/>
      <c r="G22" s="629"/>
      <c r="H22" s="629"/>
      <c r="I22" s="629"/>
      <c r="J22" s="629"/>
    </row>
    <row r="23" spans="1:10">
      <c r="A23" s="352">
        <v>2</v>
      </c>
      <c r="B23" s="353"/>
      <c r="C23" s="364"/>
      <c r="D23" s="364"/>
      <c r="E23" s="368"/>
      <c r="F23" s="630"/>
      <c r="G23" s="630"/>
      <c r="H23" s="630"/>
      <c r="I23" s="630"/>
      <c r="J23" s="630"/>
    </row>
    <row r="24" spans="1:10">
      <c r="A24" s="352">
        <v>3</v>
      </c>
      <c r="B24" s="364"/>
      <c r="C24" s="364"/>
      <c r="D24" s="364"/>
      <c r="E24" s="368"/>
      <c r="F24" s="630"/>
      <c r="G24" s="630"/>
      <c r="H24" s="630"/>
      <c r="I24" s="630"/>
      <c r="J24" s="630"/>
    </row>
    <row r="25" spans="1:10">
      <c r="A25" s="352">
        <v>4</v>
      </c>
      <c r="B25" s="364"/>
      <c r="C25" s="364"/>
      <c r="D25" s="364"/>
      <c r="E25" s="368"/>
      <c r="F25" s="630"/>
      <c r="G25" s="630"/>
      <c r="H25" s="630"/>
      <c r="I25" s="630"/>
      <c r="J25" s="630"/>
    </row>
    <row r="26" spans="1:10">
      <c r="A26" s="352">
        <v>5</v>
      </c>
      <c r="B26" s="364"/>
      <c r="C26" s="364"/>
      <c r="D26" s="364"/>
      <c r="E26" s="368"/>
      <c r="F26" s="630"/>
      <c r="G26" s="630"/>
      <c r="H26" s="630"/>
      <c r="I26" s="630"/>
      <c r="J26" s="630"/>
    </row>
    <row r="27" spans="1:10">
      <c r="A27" s="352">
        <v>6</v>
      </c>
      <c r="B27" s="364"/>
      <c r="C27" s="364"/>
      <c r="D27" s="364"/>
      <c r="E27" s="368"/>
      <c r="F27" s="630"/>
      <c r="G27" s="630"/>
      <c r="H27" s="630"/>
      <c r="I27" s="630"/>
      <c r="J27" s="630"/>
    </row>
    <row r="28" spans="1:10">
      <c r="A28" s="352">
        <v>7</v>
      </c>
      <c r="B28" s="364"/>
      <c r="C28" s="364"/>
      <c r="D28" s="364"/>
      <c r="E28" s="368"/>
      <c r="F28" s="630"/>
      <c r="G28" s="630"/>
      <c r="H28" s="630"/>
      <c r="I28" s="630"/>
      <c r="J28" s="630"/>
    </row>
    <row r="29" spans="1:10">
      <c r="A29" s="352">
        <v>8</v>
      </c>
      <c r="B29" s="364"/>
      <c r="C29" s="364"/>
      <c r="D29" s="364"/>
      <c r="E29" s="368"/>
      <c r="F29" s="630"/>
      <c r="G29" s="630"/>
      <c r="H29" s="630"/>
      <c r="I29" s="630"/>
      <c r="J29" s="630"/>
    </row>
    <row r="30" spans="1:10">
      <c r="A30" s="352">
        <v>9</v>
      </c>
      <c r="B30" s="364"/>
      <c r="C30" s="364"/>
      <c r="D30" s="364"/>
      <c r="E30" s="368"/>
      <c r="F30" s="630"/>
      <c r="G30" s="630"/>
      <c r="H30" s="630"/>
      <c r="I30" s="630"/>
      <c r="J30" s="630"/>
    </row>
    <row r="31" spans="1:10">
      <c r="A31" s="352">
        <v>10</v>
      </c>
      <c r="B31" s="364"/>
      <c r="C31" s="364"/>
      <c r="D31" s="364"/>
      <c r="E31" s="368"/>
      <c r="F31" s="630"/>
      <c r="G31" s="630"/>
      <c r="H31" s="630"/>
      <c r="I31" s="630"/>
      <c r="J31" s="630"/>
    </row>
    <row r="32" spans="1:10">
      <c r="A32" s="352">
        <v>11</v>
      </c>
      <c r="B32" s="364"/>
      <c r="C32" s="364"/>
      <c r="D32" s="364"/>
      <c r="E32" s="368"/>
      <c r="F32" s="630"/>
      <c r="G32" s="630"/>
      <c r="H32" s="630"/>
      <c r="I32" s="630"/>
      <c r="J32" s="630"/>
    </row>
    <row r="33" spans="1:10">
      <c r="A33" s="352">
        <v>12</v>
      </c>
      <c r="B33" s="364"/>
      <c r="C33" s="364"/>
      <c r="D33" s="364"/>
      <c r="E33" s="368"/>
      <c r="F33" s="630"/>
      <c r="G33" s="630"/>
      <c r="H33" s="630"/>
      <c r="I33" s="630"/>
      <c r="J33" s="630"/>
    </row>
    <row r="34" spans="1:10">
      <c r="A34" s="352">
        <v>13</v>
      </c>
      <c r="B34" s="364"/>
      <c r="C34" s="364"/>
      <c r="D34" s="364"/>
      <c r="E34" s="368"/>
      <c r="F34" s="630"/>
      <c r="G34" s="630"/>
      <c r="H34" s="630"/>
      <c r="I34" s="630"/>
      <c r="J34" s="630"/>
    </row>
    <row r="35" spans="1:10">
      <c r="A35" s="352">
        <v>14</v>
      </c>
      <c r="B35" s="364"/>
      <c r="C35" s="364"/>
      <c r="D35" s="364"/>
      <c r="E35" s="368"/>
      <c r="F35" s="630"/>
      <c r="G35" s="630"/>
      <c r="H35" s="630"/>
      <c r="I35" s="630"/>
      <c r="J35" s="630"/>
    </row>
    <row r="36" spans="1:10">
      <c r="A36" s="352">
        <v>15</v>
      </c>
      <c r="B36" s="364"/>
      <c r="C36" s="364"/>
      <c r="D36" s="364"/>
      <c r="E36" s="368"/>
      <c r="F36" s="630"/>
      <c r="G36" s="630"/>
      <c r="H36" s="630"/>
      <c r="I36" s="630"/>
      <c r="J36" s="630"/>
    </row>
  </sheetData>
  <mergeCells count="36">
    <mergeCell ref="F34:J34"/>
    <mergeCell ref="F35:J35"/>
    <mergeCell ref="F36:J36"/>
    <mergeCell ref="F21:J21"/>
    <mergeCell ref="F31:J31"/>
    <mergeCell ref="F32:J32"/>
    <mergeCell ref="F33:J33"/>
    <mergeCell ref="F27:J27"/>
    <mergeCell ref="F28:J28"/>
    <mergeCell ref="F29:J29"/>
    <mergeCell ref="F30:J30"/>
    <mergeCell ref="F26:J26"/>
    <mergeCell ref="A19:A20"/>
    <mergeCell ref="B19:B20"/>
    <mergeCell ref="C19:C20"/>
    <mergeCell ref="D19:D20"/>
    <mergeCell ref="E19:E20"/>
    <mergeCell ref="F19:J20"/>
    <mergeCell ref="F22:J22"/>
    <mergeCell ref="F23:J23"/>
    <mergeCell ref="F24:J24"/>
    <mergeCell ref="F25:J25"/>
    <mergeCell ref="A18:J18"/>
    <mergeCell ref="C6:E6"/>
    <mergeCell ref="C7:E7"/>
    <mergeCell ref="C8:E8"/>
    <mergeCell ref="A13:J13"/>
    <mergeCell ref="C9:E9"/>
    <mergeCell ref="C10:J11"/>
    <mergeCell ref="A6:A10"/>
    <mergeCell ref="A1:J1"/>
    <mergeCell ref="A2:J2"/>
    <mergeCell ref="A4:B4"/>
    <mergeCell ref="C4:J4"/>
    <mergeCell ref="A5:B5"/>
    <mergeCell ref="C5:E5"/>
  </mergeCells>
  <phoneticPr fontId="1"/>
  <dataValidations count="5">
    <dataValidation imeMode="halfAlpha" allowBlank="1" showInputMessage="1" showErrorMessage="1" sqref="C7:E9"/>
    <dataValidation imeMode="halfKatakana" allowBlank="1" showInputMessage="1" showErrorMessage="1" sqref="C22:C36 C19"/>
    <dataValidation type="list" allowBlank="1" showInputMessage="1" showErrorMessage="1" sqref="D22:D36">
      <formula1>"男,女"</formula1>
    </dataValidation>
    <dataValidation type="list" allowBlank="1" showInputMessage="1" showErrorMessage="1" sqref="D12">
      <formula1>"トレーナーステーション,大学待機場所(スタンド・回廊等),大学待機場所(施設外)"</formula1>
    </dataValidation>
    <dataValidation imeMode="hiragana" allowBlank="1" showInputMessage="1" showErrorMessage="1" sqref="B22:B36 C4:J4 C5:E6 C10:J11"/>
  </dataValidations>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R44"/>
  <sheetViews>
    <sheetView topLeftCell="A5" workbookViewId="0">
      <selection activeCell="E12" sqref="E12"/>
    </sheetView>
  </sheetViews>
  <sheetFormatPr defaultColWidth="8.875" defaultRowHeight="13.5"/>
  <cols>
    <col min="3" max="3" width="10.125" bestFit="1" customWidth="1"/>
    <col min="5" max="5" width="9.125" customWidth="1"/>
    <col min="7" max="7" width="9.875" hidden="1" customWidth="1"/>
    <col min="8" max="8" width="9" hidden="1" customWidth="1"/>
    <col min="9" max="9" width="15.375" customWidth="1"/>
    <col min="13" max="17" width="9.625" style="111" hidden="1" customWidth="1"/>
    <col min="18" max="18" width="9" hidden="1" customWidth="1"/>
    <col min="19" max="21" width="0" hidden="1" customWidth="1"/>
  </cols>
  <sheetData>
    <row r="1" spans="1:17" ht="17.25">
      <c r="A1" s="633" t="str">
        <f>基本情報登録!A1&amp;"  （男子十種競技）"</f>
        <v>第50回東海学生陸上競技秋季選手権大会　申込  （男子十種競技）</v>
      </c>
      <c r="B1" s="633"/>
      <c r="C1" s="633"/>
      <c r="D1" s="633"/>
      <c r="E1" s="633"/>
      <c r="F1" s="633"/>
      <c r="G1" s="633"/>
      <c r="H1" s="633"/>
      <c r="I1" s="633"/>
      <c r="J1" s="633"/>
    </row>
    <row r="2" spans="1:17">
      <c r="A2" s="111"/>
      <c r="B2" s="111"/>
      <c r="C2" s="111"/>
      <c r="D2" s="111"/>
      <c r="E2" s="111"/>
      <c r="F2" s="111"/>
      <c r="G2" s="111"/>
      <c r="H2" s="111"/>
      <c r="I2" s="111"/>
      <c r="J2" s="111"/>
    </row>
    <row r="3" spans="1:17" ht="18.75">
      <c r="A3" s="585" t="str">
        <f>基本情報登録!B8</f>
        <v>大学名</v>
      </c>
      <c r="B3" s="585"/>
      <c r="C3" s="634">
        <f>基本情報登録!D8</f>
        <v>0</v>
      </c>
      <c r="D3" s="634"/>
      <c r="E3" s="111"/>
      <c r="F3" s="112" t="str">
        <f>基本情報登録!B20</f>
        <v>監督名</v>
      </c>
      <c r="G3" s="635">
        <f>基本情報登録!D20</f>
        <v>0</v>
      </c>
      <c r="H3" s="635"/>
      <c r="I3" s="635"/>
      <c r="J3" s="113" t="s">
        <v>5</v>
      </c>
    </row>
    <row r="4" spans="1:17" ht="18.75">
      <c r="A4" s="111"/>
      <c r="B4" s="112"/>
      <c r="C4" s="102"/>
      <c r="D4" s="102"/>
      <c r="E4" s="111"/>
      <c r="F4" s="111"/>
      <c r="G4" s="111"/>
      <c r="H4" s="111"/>
      <c r="I4" s="111"/>
      <c r="J4" s="111"/>
    </row>
    <row r="5" spans="1:17" ht="18.75">
      <c r="A5" s="585" t="str">
        <f>基本情報登録!B25</f>
        <v>申込責任者氏名</v>
      </c>
      <c r="B5" s="585"/>
      <c r="C5" s="636">
        <f>基本情報登録!D25</f>
        <v>0</v>
      </c>
      <c r="D5" s="636"/>
      <c r="E5" s="113" t="s">
        <v>5</v>
      </c>
      <c r="F5" s="112" t="str">
        <f>基本情報登録!B27</f>
        <v>電話番号</v>
      </c>
      <c r="G5" s="637">
        <f>基本情報登録!D27</f>
        <v>0</v>
      </c>
      <c r="H5" s="635"/>
      <c r="I5" s="635"/>
      <c r="J5" s="111"/>
    </row>
    <row r="6" spans="1:17">
      <c r="A6" s="111"/>
      <c r="B6" s="111"/>
      <c r="C6" s="111"/>
      <c r="D6" s="111"/>
      <c r="E6" s="111"/>
      <c r="F6" s="111"/>
      <c r="G6" s="111"/>
      <c r="H6" s="111"/>
      <c r="I6" s="111"/>
      <c r="J6" s="111"/>
    </row>
    <row r="7" spans="1:17" ht="14.25">
      <c r="A7" s="111"/>
      <c r="B7" s="114" t="s">
        <v>2192</v>
      </c>
      <c r="C7" s="111"/>
      <c r="D7" s="111"/>
      <c r="E7" s="111"/>
      <c r="F7" s="111"/>
      <c r="G7" s="111"/>
      <c r="H7" s="111"/>
      <c r="I7" s="111"/>
      <c r="J7" s="111"/>
    </row>
    <row r="8" spans="1:17" ht="14.25">
      <c r="A8" s="111"/>
      <c r="B8" s="114" t="s">
        <v>2276</v>
      </c>
      <c r="C8" s="111"/>
      <c r="D8" s="111"/>
      <c r="E8" s="111"/>
      <c r="F8" s="111"/>
      <c r="G8" s="111"/>
      <c r="H8" s="111"/>
      <c r="I8" s="111"/>
      <c r="J8" s="111"/>
    </row>
    <row r="9" spans="1:17" ht="14.25" thickBot="1">
      <c r="A9" s="111"/>
      <c r="B9" s="111"/>
      <c r="C9" s="111"/>
      <c r="D9" s="111"/>
      <c r="E9" s="111"/>
      <c r="F9" s="111"/>
      <c r="G9" s="111"/>
      <c r="H9" s="111"/>
      <c r="I9" s="111"/>
      <c r="J9" s="111"/>
    </row>
    <row r="10" spans="1:17" ht="38.25" thickBot="1">
      <c r="A10" s="111"/>
      <c r="B10" s="631" t="s">
        <v>2191</v>
      </c>
      <c r="C10" s="632"/>
      <c r="D10" s="199" t="s">
        <v>2164</v>
      </c>
      <c r="E10" s="115" t="s">
        <v>2165</v>
      </c>
      <c r="F10" s="192" t="s">
        <v>2166</v>
      </c>
      <c r="G10" s="111" t="s">
        <v>2217</v>
      </c>
      <c r="H10" s="111" t="s">
        <v>2275</v>
      </c>
      <c r="I10" s="111"/>
      <c r="J10" s="111"/>
      <c r="N10" s="122" t="s">
        <v>2187</v>
      </c>
      <c r="O10" s="122" t="s">
        <v>2188</v>
      </c>
      <c r="P10" s="122" t="s">
        <v>2189</v>
      </c>
      <c r="Q10" s="122" t="s">
        <v>2190</v>
      </c>
    </row>
    <row r="11" spans="1:17" ht="19.5">
      <c r="A11" s="111"/>
      <c r="B11" s="184" t="s">
        <v>2167</v>
      </c>
      <c r="C11" s="190" t="e">
        <f>IF($M$11&gt;MAX('様式Ⅰ(男子)'!$BC$14:$BC$313),"",INDEX('様式Ⅰ(男子)'!$C$14:$C$313,MATCH($M$11,'様式Ⅰ(男子)'!$BC$14:$BC$313,0),1))</f>
        <v>#REF!</v>
      </c>
      <c r="D11" s="200" t="s">
        <v>2081</v>
      </c>
      <c r="E11" s="193"/>
      <c r="F11" s="118" t="str">
        <f>IF(E11="","",INT(E11/100)&amp;"秒"&amp;RIGHT(INT(E11),2))</f>
        <v/>
      </c>
      <c r="G11" s="117" t="e">
        <f>IF($M$11&gt;MAX('様式Ⅰ(男子)'!$BC$14:$BC$313),"",INDEX('様式Ⅰ(男子)'!$I$14:$I$313,MATCH($M$11,'様式Ⅰ(男子)'!$BC$14:$BC$313,0),1))</f>
        <v>#REF!</v>
      </c>
      <c r="H11" s="117" t="e">
        <f>IF($M$11&gt;MAX('様式Ⅰ(男子)'!$BC$14:$BC$313),"",INDEX('様式Ⅰ(男子)'!$H$14:$H$313,MATCH($M$11,'様式Ⅰ(男子)'!$BC$14:$BC$313,0),1))</f>
        <v>#REF!</v>
      </c>
      <c r="I11" s="111"/>
      <c r="J11" s="111"/>
      <c r="M11" s="111">
        <v>1</v>
      </c>
      <c r="N11" s="93" t="str">
        <f>IF($D11="","",VLOOKUP($D11,男子登録情報!$J$2:$K$22,2,FALSE))</f>
        <v>00200</v>
      </c>
      <c r="O11" s="93" t="str">
        <f>IF($D11="","",IF(COUNTIF($D11,"*m*")&gt;0,RIGHT(10000000+$E11,7),RIGHT(100000+$E11,5)))</f>
        <v>0000000</v>
      </c>
      <c r="P11" s="122" t="str">
        <f>IF($N11="","",CONCATENATE($N11," ",$O11))</f>
        <v>00200 0000000</v>
      </c>
      <c r="Q11" s="122" t="e">
        <f>IF($C15="","",CONCATENATE(20100," ",RIGHT(100000+$C15,5)))</f>
        <v>#REF!</v>
      </c>
    </row>
    <row r="12" spans="1:17" ht="19.5">
      <c r="A12" s="111"/>
      <c r="B12" s="184" t="s">
        <v>15</v>
      </c>
      <c r="C12" s="190" t="e">
        <f>IF($M$11&gt;MAX('様式Ⅰ(男子)'!$BC$14:$BC$313),"",INDEX('様式Ⅰ(男子)'!$D$14:$D$313,MATCH($M$11,'様式Ⅰ(男子)'!$BC$14:$BC$313,0),1))</f>
        <v>#REF!</v>
      </c>
      <c r="D12" s="201" t="s">
        <v>2168</v>
      </c>
      <c r="E12" s="194"/>
      <c r="F12" s="117" t="str">
        <f>IF(E12="","",INT(E12/100)&amp;"m"&amp;RIGHT(INT(E12),2))</f>
        <v/>
      </c>
      <c r="G12" s="111"/>
      <c r="H12" s="111"/>
      <c r="I12" s="111"/>
      <c r="J12" s="111"/>
      <c r="M12" s="111">
        <v>2</v>
      </c>
      <c r="N12" s="93" t="str">
        <f>IF($D12="","",VLOOKUP($D12,男子登録情報!$J$2:$K$22,2,FALSE))</f>
        <v>07300</v>
      </c>
      <c r="O12" s="93" t="str">
        <f t="shared" ref="O12:O43" si="0">IF($D12="","",IF(COUNTIF($D12,"*m*")&gt;0,RIGHT(10000000+$E12,7),RIGHT(100000+$E12,5)))</f>
        <v>00000</v>
      </c>
      <c r="P12" s="122" t="str">
        <f t="shared" ref="P12:P43" si="1">IF($N12="","",CONCATENATE($N12," ",$O12))</f>
        <v>07300 00000</v>
      </c>
      <c r="Q12" s="122" t="e">
        <f>IF($C27="","",CONCATENATE(20100," ",RIGHT(100000+$C27,5)))</f>
        <v>#REF!</v>
      </c>
    </row>
    <row r="13" spans="1:17" ht="19.5">
      <c r="A13" s="111"/>
      <c r="B13" s="184" t="s">
        <v>1183</v>
      </c>
      <c r="C13" s="190" t="e">
        <f>IF($M$11&gt;MAX('様式Ⅰ(男子)'!$BC$14:$BC$313),"",INDEX('様式Ⅰ(男子)'!$E$14:$E$313,MATCH($M$11,'様式Ⅰ(男子)'!$BC$14:$BC$313,0),1))</f>
        <v>#REF!</v>
      </c>
      <c r="D13" s="201" t="s">
        <v>2169</v>
      </c>
      <c r="E13" s="195"/>
      <c r="F13" s="117" t="str">
        <f t="shared" ref="F13:F14" si="2">IF(E13="","",INT(E13/100)&amp;"m"&amp;RIGHT(INT(E13),2))</f>
        <v/>
      </c>
      <c r="G13" s="111"/>
      <c r="H13" s="111"/>
      <c r="I13" s="111"/>
      <c r="J13" s="111"/>
      <c r="M13" s="111">
        <v>3</v>
      </c>
      <c r="N13" s="93" t="str">
        <f>IF($D13="","",VLOOKUP($D13,男子登録情報!$J$2:$K$22,2,FALSE))</f>
        <v>08100</v>
      </c>
      <c r="O13" s="93" t="str">
        <f t="shared" si="0"/>
        <v>00000</v>
      </c>
      <c r="P13" s="122" t="str">
        <f t="shared" si="1"/>
        <v>08100 00000</v>
      </c>
      <c r="Q13" s="122" t="e">
        <f>IF($C39="","",CONCATENATE(20100," ",RIGHT(100000+$C39,5)))</f>
        <v>#REF!</v>
      </c>
    </row>
    <row r="14" spans="1:17" ht="19.5">
      <c r="A14" s="111"/>
      <c r="B14" s="184" t="s">
        <v>39</v>
      </c>
      <c r="C14" s="190" t="e">
        <f>IF($M$11&gt;MAX('様式Ⅰ(男子)'!$BC$14:$BC$313),"",INDEX('様式Ⅰ(男子)'!$G$14:$G$313,MATCH($M$11,'様式Ⅰ(男子)'!$BC$14:$BC$313,0),1))</f>
        <v>#REF!</v>
      </c>
      <c r="D14" s="201" t="s">
        <v>2170</v>
      </c>
      <c r="E14" s="194"/>
      <c r="F14" s="117" t="str">
        <f t="shared" si="2"/>
        <v/>
      </c>
      <c r="G14" s="111"/>
      <c r="H14" s="111"/>
      <c r="I14" s="111"/>
      <c r="J14" s="111"/>
      <c r="N14" s="93" t="str">
        <f>IF($D14="","",VLOOKUP($D14,男子登録情報!$J$2:$K$22,2,FALSE))</f>
        <v>07100</v>
      </c>
      <c r="O14" s="93" t="str">
        <f t="shared" si="0"/>
        <v>00000</v>
      </c>
      <c r="P14" s="122" t="str">
        <f t="shared" si="1"/>
        <v>07100 00000</v>
      </c>
    </row>
    <row r="15" spans="1:17" ht="20.25" thickBot="1">
      <c r="A15" s="111"/>
      <c r="B15" s="197" t="s">
        <v>2037</v>
      </c>
      <c r="C15" s="198" t="e">
        <f>IF($M$11&gt;MAX('様式Ⅰ(男子)'!$BC$14:$BC$313),"",INDEX('様式Ⅰ(男子)'!$BD$14:$BD$313,MATCH($M$11,'様式Ⅰ(男子)'!$BC$14:$BC$313,0),1))</f>
        <v>#REF!</v>
      </c>
      <c r="D15" s="201" t="s">
        <v>2085</v>
      </c>
      <c r="E15" s="194"/>
      <c r="F15" s="119" t="str">
        <f>IF(E15="","",IF(LEN(E15)&lt;5,INT(E15/100)&amp;"秒"&amp;RIGHT(INT(E15),2),INT(E15/10000)&amp;"分"&amp;RIGHT(INT(E15/100),2)&amp;"秒"&amp;RIGHT(INT(E15),2)))</f>
        <v/>
      </c>
      <c r="G15" s="111"/>
      <c r="H15" s="111"/>
      <c r="I15" s="111"/>
      <c r="J15" s="111"/>
      <c r="N15" s="93" t="str">
        <f>IF($D15="","",VLOOKUP($D15,男子登録情報!$J$2:$K$22,2,FALSE))</f>
        <v>00500</v>
      </c>
      <c r="O15" s="93" t="str">
        <f t="shared" si="0"/>
        <v>0000000</v>
      </c>
      <c r="P15" s="122" t="str">
        <f t="shared" si="1"/>
        <v>00500 0000000</v>
      </c>
    </row>
    <row r="16" spans="1:17" ht="19.5">
      <c r="A16" s="111"/>
      <c r="B16" s="127"/>
      <c r="C16" s="126"/>
      <c r="D16" s="201" t="s">
        <v>2171</v>
      </c>
      <c r="E16" s="194"/>
      <c r="F16" s="119" t="str">
        <f>IF(E16="","",INT(E16/100)&amp;"秒"&amp;RIGHT(INT(E16),2))</f>
        <v/>
      </c>
      <c r="G16" s="111"/>
      <c r="H16" s="111"/>
      <c r="I16" s="111"/>
      <c r="J16" s="111"/>
      <c r="N16" s="93" t="str">
        <f>IF($D16="","",VLOOKUP($D16,男子登録情報!$J$2:$K$22,2,FALSE))</f>
        <v>03400</v>
      </c>
      <c r="O16" s="93" t="str">
        <f t="shared" si="0"/>
        <v>0000000</v>
      </c>
      <c r="P16" s="122" t="str">
        <f t="shared" si="1"/>
        <v>03400 0000000</v>
      </c>
    </row>
    <row r="17" spans="1:16" ht="19.5">
      <c r="A17" s="111"/>
      <c r="B17" s="127"/>
      <c r="C17" s="126"/>
      <c r="D17" s="201" t="s">
        <v>2172</v>
      </c>
      <c r="E17" s="194"/>
      <c r="F17" s="117" t="str">
        <f t="shared" ref="F17:F19" si="3">IF(E17="","",INT(E17/100)&amp;"m"&amp;RIGHT(INT(E17),2))</f>
        <v/>
      </c>
      <c r="G17" s="111"/>
      <c r="H17" s="111"/>
      <c r="I17" s="111"/>
      <c r="J17" s="111"/>
      <c r="N17" s="93" t="str">
        <f>IF($D17="","",VLOOKUP($D17,男子登録情報!$J$2:$K$22,2,FALSE))</f>
        <v>08600</v>
      </c>
      <c r="O17" s="93" t="str">
        <f t="shared" si="0"/>
        <v>00000</v>
      </c>
      <c r="P17" s="122" t="str">
        <f t="shared" si="1"/>
        <v>08600 00000</v>
      </c>
    </row>
    <row r="18" spans="1:16" ht="19.5">
      <c r="A18" s="111"/>
      <c r="B18" s="128"/>
      <c r="C18" s="165"/>
      <c r="D18" s="201" t="s">
        <v>2173</v>
      </c>
      <c r="E18" s="194"/>
      <c r="F18" s="117" t="str">
        <f t="shared" si="3"/>
        <v/>
      </c>
      <c r="G18" s="111"/>
      <c r="H18" s="111"/>
      <c r="I18" s="111"/>
      <c r="J18" s="111"/>
      <c r="N18" s="93" t="str">
        <f>IF($D18="","",VLOOKUP($D18,男子登録情報!$J$2:$K$22,2,FALSE))</f>
        <v>07200</v>
      </c>
      <c r="O18" s="93" t="str">
        <f t="shared" si="0"/>
        <v>00000</v>
      </c>
      <c r="P18" s="122" t="str">
        <f t="shared" si="1"/>
        <v>07200 00000</v>
      </c>
    </row>
    <row r="19" spans="1:16" ht="20.25" thickBot="1">
      <c r="A19" s="111"/>
      <c r="B19" s="127"/>
      <c r="C19" s="126"/>
      <c r="D19" s="202" t="s">
        <v>2174</v>
      </c>
      <c r="E19" s="196"/>
      <c r="F19" s="121" t="str">
        <f t="shared" si="3"/>
        <v/>
      </c>
      <c r="G19" s="111"/>
      <c r="H19" s="111"/>
      <c r="I19" s="111"/>
      <c r="J19" s="111"/>
      <c r="N19" s="93" t="str">
        <f>IF($D19="","",VLOOKUP($D19,男子登録情報!$J$2:$K$22,2,FALSE))</f>
        <v>09200</v>
      </c>
      <c r="O19" s="93" t="str">
        <f t="shared" si="0"/>
        <v>00000</v>
      </c>
      <c r="P19" s="122" t="str">
        <f t="shared" si="1"/>
        <v>09200 00000</v>
      </c>
    </row>
    <row r="20" spans="1:16" ht="18.75" hidden="1">
      <c r="A20" s="111"/>
      <c r="B20" s="111"/>
      <c r="C20" s="111"/>
      <c r="D20" s="111"/>
      <c r="E20" s="111"/>
      <c r="F20" s="111"/>
      <c r="G20" s="111"/>
      <c r="H20" s="111"/>
      <c r="I20" s="111"/>
      <c r="J20" s="111"/>
      <c r="N20" s="93" t="str">
        <f>IF($D20="","",VLOOKUP($D20,男子登録情報!$J$2:$K$22,2,FALSE))</f>
        <v/>
      </c>
      <c r="O20" s="93" t="str">
        <f t="shared" si="0"/>
        <v/>
      </c>
      <c r="P20" s="122" t="str">
        <f t="shared" si="1"/>
        <v/>
      </c>
    </row>
    <row r="21" spans="1:16" ht="19.5" thickBot="1">
      <c r="A21" s="111"/>
      <c r="B21" s="111"/>
      <c r="C21" s="111"/>
      <c r="D21" s="111"/>
      <c r="E21" s="111"/>
      <c r="F21" s="111"/>
      <c r="G21" s="111"/>
      <c r="H21" s="111"/>
      <c r="I21" s="111"/>
      <c r="J21" s="111"/>
      <c r="N21" s="93" t="str">
        <f>IF($D21="","",VLOOKUP($D21,男子登録情報!$J$2:$K$22,2,FALSE))</f>
        <v/>
      </c>
      <c r="O21" s="93" t="str">
        <f t="shared" si="0"/>
        <v/>
      </c>
      <c r="P21" s="122" t="str">
        <f t="shared" si="1"/>
        <v/>
      </c>
    </row>
    <row r="22" spans="1:16" ht="38.25" thickBot="1">
      <c r="A22" s="111"/>
      <c r="B22" s="631" t="s">
        <v>2191</v>
      </c>
      <c r="C22" s="632"/>
      <c r="D22" s="199" t="s">
        <v>2164</v>
      </c>
      <c r="E22" s="115" t="s">
        <v>2165</v>
      </c>
      <c r="F22" s="192" t="s">
        <v>2166</v>
      </c>
      <c r="G22" s="111" t="s">
        <v>2217</v>
      </c>
      <c r="H22" s="111" t="s">
        <v>2275</v>
      </c>
      <c r="I22" s="111"/>
      <c r="J22" s="111"/>
      <c r="N22" s="93" t="e">
        <f>IF($D22="","",VLOOKUP($D22,男子登録情報!$J$2:$K$22,2,FALSE))</f>
        <v>#N/A</v>
      </c>
      <c r="O22" s="93" t="e">
        <f t="shared" si="0"/>
        <v>#VALUE!</v>
      </c>
      <c r="P22" s="122" t="e">
        <f t="shared" si="1"/>
        <v>#N/A</v>
      </c>
    </row>
    <row r="23" spans="1:16" ht="19.5">
      <c r="A23" s="111"/>
      <c r="B23" s="184" t="s">
        <v>2167</v>
      </c>
      <c r="C23" s="190" t="e">
        <f>IF($M$12&gt;MAX('様式Ⅰ(男子)'!$BC$14:$BC$313),"",INDEX('様式Ⅰ(男子)'!$C$14:$C$313,MATCH($M$12,'様式Ⅰ(男子)'!$BC$14:$BC$313,0),1))</f>
        <v>#REF!</v>
      </c>
      <c r="D23" s="200" t="s">
        <v>2081</v>
      </c>
      <c r="E23" s="193"/>
      <c r="F23" s="118" t="str">
        <f>IF(E23="","",INT(E23/100)&amp;"秒"&amp;RIGHT(INT(E23),2))</f>
        <v/>
      </c>
      <c r="G23" s="117" t="e">
        <f>IF($M$12&gt;MAX('様式Ⅰ(男子)'!$BC$14:$BC$313),"",INDEX('様式Ⅰ(男子)'!$I$14:$I$313,MATCH($M$12,'様式Ⅰ(男子)'!$BC$14:$BC$313,0),1))</f>
        <v>#REF!</v>
      </c>
      <c r="H23" s="117" t="e">
        <f>IF($M$13&gt;MAX('様式Ⅰ(男子)'!$BC$14:$BC$313),"",INDEX('様式Ⅰ(男子)'!$H$14:$H$313,MATCH($M$13,'様式Ⅰ(男子)'!$BC$14:$BC$313,0),1))</f>
        <v>#REF!</v>
      </c>
      <c r="I23" s="111"/>
      <c r="J23" s="111"/>
      <c r="N23" s="93" t="str">
        <f>IF($D23="","",VLOOKUP($D23,男子登録情報!$J$2:$K$22,2,FALSE))</f>
        <v>00200</v>
      </c>
      <c r="O23" s="93" t="str">
        <f t="shared" si="0"/>
        <v>0000000</v>
      </c>
      <c r="P23" s="122" t="str">
        <f t="shared" si="1"/>
        <v>00200 0000000</v>
      </c>
    </row>
    <row r="24" spans="1:16" ht="19.5">
      <c r="A24" s="111"/>
      <c r="B24" s="184" t="s">
        <v>15</v>
      </c>
      <c r="C24" s="190" t="e">
        <f>IF($M$12&gt;MAX('様式Ⅰ(男子)'!$BC$14:$BC$313),"",INDEX('様式Ⅰ(男子)'!$D$14:$D$313,MATCH($M$12,'様式Ⅰ(男子)'!$BC$14:$BC$313,0),1))</f>
        <v>#REF!</v>
      </c>
      <c r="D24" s="201" t="s">
        <v>2168</v>
      </c>
      <c r="E24" s="194"/>
      <c r="F24" s="117" t="str">
        <f>IF(E24="","",INT(E24/100)&amp;"m"&amp;RIGHT(INT(E24),2))</f>
        <v/>
      </c>
      <c r="G24" s="111"/>
      <c r="H24" s="111"/>
      <c r="I24" s="111"/>
      <c r="J24" s="111"/>
      <c r="N24" s="93" t="str">
        <f>IF($D24="","",VLOOKUP($D24,男子登録情報!$J$2:$K$22,2,FALSE))</f>
        <v>07300</v>
      </c>
      <c r="O24" s="93" t="str">
        <f t="shared" si="0"/>
        <v>00000</v>
      </c>
      <c r="P24" s="122" t="str">
        <f t="shared" si="1"/>
        <v>07300 00000</v>
      </c>
    </row>
    <row r="25" spans="1:16" ht="19.5">
      <c r="A25" s="111"/>
      <c r="B25" s="184" t="s">
        <v>1183</v>
      </c>
      <c r="C25" s="190" t="e">
        <f>IF($M$12&gt;MAX('様式Ⅰ(男子)'!$BC$14:$BC$313),"",INDEX('様式Ⅰ(男子)'!$E$14:$E$313,MATCH($M$12,'様式Ⅰ(男子)'!$BC$14:$BC$313,0),1))</f>
        <v>#REF!</v>
      </c>
      <c r="D25" s="201" t="s">
        <v>2169</v>
      </c>
      <c r="E25" s="195"/>
      <c r="F25" s="117" t="str">
        <f t="shared" ref="F25:F26" si="4">IF(E25="","",INT(E25/100)&amp;"m"&amp;RIGHT(INT(E25),2))</f>
        <v/>
      </c>
      <c r="G25" s="111"/>
      <c r="H25" s="111"/>
      <c r="I25" s="111"/>
      <c r="J25" s="111"/>
      <c r="N25" s="93" t="str">
        <f>IF($D25="","",VLOOKUP($D25,男子登録情報!$J$2:$K$22,2,FALSE))</f>
        <v>08100</v>
      </c>
      <c r="O25" s="93" t="str">
        <f t="shared" si="0"/>
        <v>00000</v>
      </c>
      <c r="P25" s="122" t="str">
        <f t="shared" si="1"/>
        <v>08100 00000</v>
      </c>
    </row>
    <row r="26" spans="1:16" ht="19.5">
      <c r="A26" s="111"/>
      <c r="B26" s="184" t="s">
        <v>39</v>
      </c>
      <c r="C26" s="190" t="e">
        <f>IF($M$12&gt;MAX('様式Ⅰ(男子)'!$BC$14:$BC$313),"",INDEX('様式Ⅰ(男子)'!$G$14:$G$313,MATCH($M$12,'様式Ⅰ(男子)'!$BC$14:$BC$313,0),1))</f>
        <v>#REF!</v>
      </c>
      <c r="D26" s="201" t="s">
        <v>2170</v>
      </c>
      <c r="E26" s="194"/>
      <c r="F26" s="117" t="str">
        <f t="shared" si="4"/>
        <v/>
      </c>
      <c r="G26" s="111"/>
      <c r="H26" s="111"/>
      <c r="I26" s="111"/>
      <c r="J26" s="111"/>
      <c r="N26" s="93" t="str">
        <f>IF($D26="","",VLOOKUP($D26,男子登録情報!$J$2:$K$22,2,FALSE))</f>
        <v>07100</v>
      </c>
      <c r="O26" s="93" t="str">
        <f t="shared" si="0"/>
        <v>00000</v>
      </c>
      <c r="P26" s="122" t="str">
        <f t="shared" si="1"/>
        <v>07100 00000</v>
      </c>
    </row>
    <row r="27" spans="1:16" ht="20.25" thickBot="1">
      <c r="A27" s="111"/>
      <c r="B27" s="184" t="s">
        <v>2037</v>
      </c>
      <c r="C27" s="190" t="e">
        <f>IF($M$12&gt;MAX('様式Ⅰ(男子)'!$BC$14:$BC$313),"",INDEX('様式Ⅰ(男子)'!$BD$14:$BD$313,MATCH($M$12,'様式Ⅰ(男子)'!$BC$14:$BC$313,0),1))</f>
        <v>#REF!</v>
      </c>
      <c r="D27" s="201" t="s">
        <v>2085</v>
      </c>
      <c r="E27" s="194"/>
      <c r="F27" s="119" t="str">
        <f>IF(E27="","",IF(LEN(E27)&lt;5,INT(E27/100)&amp;"秒"&amp;RIGHT(INT(E27),2),INT(E27/10000)&amp;"分"&amp;RIGHT(INT(E27/100),2)&amp;"秒"&amp;RIGHT(INT(E27),2)))</f>
        <v/>
      </c>
      <c r="G27" s="111"/>
      <c r="H27" s="111"/>
      <c r="I27" s="111"/>
      <c r="J27" s="111"/>
      <c r="N27" s="93" t="str">
        <f>IF($D27="","",VLOOKUP($D27,男子登録情報!$J$2:$K$22,2,FALSE))</f>
        <v>00500</v>
      </c>
      <c r="O27" s="93" t="str">
        <f t="shared" si="0"/>
        <v>0000000</v>
      </c>
      <c r="P27" s="122" t="str">
        <f t="shared" si="1"/>
        <v>00500 0000000</v>
      </c>
    </row>
    <row r="28" spans="1:16" ht="19.5">
      <c r="A28" s="111"/>
      <c r="B28" s="185"/>
      <c r="C28" s="186"/>
      <c r="D28" s="201" t="s">
        <v>2171</v>
      </c>
      <c r="E28" s="194"/>
      <c r="F28" s="119" t="str">
        <f>IF(E28="","",INT(E28/100)&amp;"秒"&amp;RIGHT(INT(E28),2))</f>
        <v/>
      </c>
      <c r="G28" s="111"/>
      <c r="H28" s="111"/>
      <c r="I28" s="111"/>
      <c r="J28" s="111"/>
      <c r="N28" s="93" t="str">
        <f>IF($D28="","",VLOOKUP($D28,男子登録情報!$J$2:$K$22,2,FALSE))</f>
        <v>03400</v>
      </c>
      <c r="O28" s="93" t="str">
        <f t="shared" si="0"/>
        <v>0000000</v>
      </c>
      <c r="P28" s="122" t="str">
        <f t="shared" si="1"/>
        <v>03400 0000000</v>
      </c>
    </row>
    <row r="29" spans="1:16" ht="19.5">
      <c r="A29" s="111"/>
      <c r="B29" s="127"/>
      <c r="C29" s="126"/>
      <c r="D29" s="201" t="s">
        <v>2172</v>
      </c>
      <c r="E29" s="194"/>
      <c r="F29" s="117" t="str">
        <f t="shared" ref="F29:F31" si="5">IF(E29="","",INT(E29/100)&amp;"m"&amp;RIGHT(INT(E29),2))</f>
        <v/>
      </c>
      <c r="G29" s="111"/>
      <c r="H29" s="111"/>
      <c r="I29" s="111"/>
      <c r="J29" s="111"/>
      <c r="N29" s="93" t="str">
        <f>IF($D29="","",VLOOKUP($D29,男子登録情報!$J$2:$K$22,2,FALSE))</f>
        <v>08600</v>
      </c>
      <c r="O29" s="93" t="str">
        <f t="shared" si="0"/>
        <v>00000</v>
      </c>
      <c r="P29" s="122" t="str">
        <f t="shared" si="1"/>
        <v>08600 00000</v>
      </c>
    </row>
    <row r="30" spans="1:16" ht="19.5">
      <c r="A30" s="111"/>
      <c r="B30" s="128"/>
      <c r="C30" s="165"/>
      <c r="D30" s="201" t="s">
        <v>2173</v>
      </c>
      <c r="E30" s="194"/>
      <c r="F30" s="117" t="str">
        <f t="shared" si="5"/>
        <v/>
      </c>
      <c r="G30" s="111"/>
      <c r="H30" s="111"/>
      <c r="I30" s="111"/>
      <c r="J30" s="111"/>
      <c r="N30" s="93" t="str">
        <f>IF($D30="","",VLOOKUP($D30,男子登録情報!$J$2:$K$22,2,FALSE))</f>
        <v>07200</v>
      </c>
      <c r="O30" s="93" t="str">
        <f t="shared" si="0"/>
        <v>00000</v>
      </c>
      <c r="P30" s="122" t="str">
        <f t="shared" si="1"/>
        <v>07200 00000</v>
      </c>
    </row>
    <row r="31" spans="1:16" ht="20.25" thickBot="1">
      <c r="A31" s="111"/>
      <c r="B31" s="127"/>
      <c r="C31" s="126"/>
      <c r="D31" s="203" t="s">
        <v>2174</v>
      </c>
      <c r="E31" s="196"/>
      <c r="F31" s="121" t="str">
        <f t="shared" si="5"/>
        <v/>
      </c>
      <c r="G31" s="111"/>
      <c r="H31" s="111"/>
      <c r="I31" s="111"/>
      <c r="J31" s="111"/>
      <c r="N31" s="93" t="str">
        <f>IF($D31="","",VLOOKUP($D31,男子登録情報!$J$2:$K$22,2,FALSE))</f>
        <v>09200</v>
      </c>
      <c r="O31" s="93" t="str">
        <f t="shared" si="0"/>
        <v>00000</v>
      </c>
      <c r="P31" s="122" t="str">
        <f t="shared" si="1"/>
        <v>09200 00000</v>
      </c>
    </row>
    <row r="32" spans="1:16" ht="19.5" thickBot="1">
      <c r="A32" s="111"/>
      <c r="B32" s="111"/>
      <c r="C32" s="111"/>
      <c r="D32" s="111"/>
      <c r="E32" s="111"/>
      <c r="F32" s="111"/>
      <c r="G32" s="111"/>
      <c r="H32" s="111"/>
      <c r="I32" s="111"/>
      <c r="J32" s="111"/>
      <c r="N32" s="93" t="str">
        <f>IF($D32="","",VLOOKUP($D32,男子登録情報!$J$2:$K$22,2,FALSE))</f>
        <v/>
      </c>
      <c r="O32" s="93" t="str">
        <f t="shared" si="0"/>
        <v/>
      </c>
      <c r="P32" s="122" t="str">
        <f t="shared" si="1"/>
        <v/>
      </c>
    </row>
    <row r="33" spans="1:16" ht="19.5" hidden="1" thickBot="1">
      <c r="A33" s="111"/>
      <c r="B33" s="111"/>
      <c r="C33" s="111"/>
      <c r="D33" s="111"/>
      <c r="E33" s="111"/>
      <c r="F33" s="111"/>
      <c r="G33" s="111"/>
      <c r="H33" s="111"/>
      <c r="I33" s="111"/>
      <c r="J33" s="111"/>
      <c r="N33" s="93" t="str">
        <f>IF($D33="","",VLOOKUP($D33,男子登録情報!$J$2:$K$22,2,FALSE))</f>
        <v/>
      </c>
      <c r="O33" s="93" t="str">
        <f t="shared" si="0"/>
        <v/>
      </c>
      <c r="P33" s="122" t="str">
        <f t="shared" si="1"/>
        <v/>
      </c>
    </row>
    <row r="34" spans="1:16" ht="38.25" thickBot="1">
      <c r="A34" s="111"/>
      <c r="B34" s="631" t="s">
        <v>2191</v>
      </c>
      <c r="C34" s="632"/>
      <c r="D34" s="199" t="s">
        <v>2164</v>
      </c>
      <c r="E34" s="115" t="s">
        <v>2165</v>
      </c>
      <c r="F34" s="192" t="s">
        <v>2166</v>
      </c>
      <c r="G34" s="111" t="s">
        <v>2217</v>
      </c>
      <c r="H34" s="111" t="s">
        <v>2275</v>
      </c>
      <c r="I34" s="111"/>
      <c r="J34" s="111"/>
      <c r="N34" s="93" t="e">
        <f>IF($D34="","",VLOOKUP($D34,男子登録情報!$J$2:$K$22,2,FALSE))</f>
        <v>#N/A</v>
      </c>
      <c r="O34" s="93" t="e">
        <f t="shared" si="0"/>
        <v>#VALUE!</v>
      </c>
      <c r="P34" s="122" t="e">
        <f t="shared" si="1"/>
        <v>#N/A</v>
      </c>
    </row>
    <row r="35" spans="1:16" ht="19.5">
      <c r="A35" s="111"/>
      <c r="B35" s="184" t="s">
        <v>2167</v>
      </c>
      <c r="C35" s="190" t="e">
        <f>IF($M$13&gt;MAX('様式Ⅰ(男子)'!$BC$14:$BC$313),"",INDEX('様式Ⅰ(男子)'!$C$14:$C$313,MATCH($M$13,'様式Ⅰ(男子)'!$BC$14:$BC$313,0),1))</f>
        <v>#REF!</v>
      </c>
      <c r="D35" s="200" t="s">
        <v>2081</v>
      </c>
      <c r="E35" s="193"/>
      <c r="F35" s="118" t="str">
        <f>IF(E35="","",INT(E35/100)&amp;"秒"&amp;RIGHT(INT(E35),2))</f>
        <v/>
      </c>
      <c r="G35" s="117" t="e">
        <f>IF($M$13&gt;MAX('様式Ⅰ(男子)'!$BC$14:$BC$313),"",INDEX('様式Ⅰ(男子)'!$I$14:$I$313,MATCH($M$13,'様式Ⅰ(男子)'!$BC$14:$BC$313,0),1))</f>
        <v>#REF!</v>
      </c>
      <c r="H35" s="117" t="e">
        <f>IF($M$13&gt;MAX('様式Ⅰ(男子)'!$BC$14:$BC$313),"",INDEX('様式Ⅰ(男子)'!$H$14:$H$313,MATCH($M$13,'様式Ⅰ(男子)'!$BC$14:$BC$313,0),1))</f>
        <v>#REF!</v>
      </c>
      <c r="I35" s="111"/>
      <c r="J35" s="111"/>
      <c r="N35" s="93" t="str">
        <f>IF($D35="","",VLOOKUP($D35,男子登録情報!$J$2:$K$22,2,FALSE))</f>
        <v>00200</v>
      </c>
      <c r="O35" s="93" t="str">
        <f t="shared" si="0"/>
        <v>0000000</v>
      </c>
      <c r="P35" s="122" t="str">
        <f t="shared" si="1"/>
        <v>00200 0000000</v>
      </c>
    </row>
    <row r="36" spans="1:16" ht="19.5">
      <c r="A36" s="111"/>
      <c r="B36" s="184" t="s">
        <v>15</v>
      </c>
      <c r="C36" s="190" t="e">
        <f>IF($M$13&gt;MAX('様式Ⅰ(男子)'!$BC$14:$BC$313),"",INDEX('様式Ⅰ(男子)'!$D$14:$D$313,MATCH($M$13,'様式Ⅰ(男子)'!$BC$14:$BC$313,0),1))</f>
        <v>#REF!</v>
      </c>
      <c r="D36" s="201" t="s">
        <v>2168</v>
      </c>
      <c r="E36" s="194"/>
      <c r="F36" s="117" t="str">
        <f>IF(E36="","",INT(E36/100)&amp;"m"&amp;RIGHT(INT(E36),2))</f>
        <v/>
      </c>
      <c r="G36" s="111"/>
      <c r="H36" s="111"/>
      <c r="I36" s="111"/>
      <c r="J36" s="111"/>
      <c r="N36" s="93" t="str">
        <f>IF($D36="","",VLOOKUP($D36,男子登録情報!$J$2:$K$22,2,FALSE))</f>
        <v>07300</v>
      </c>
      <c r="O36" s="93" t="str">
        <f t="shared" si="0"/>
        <v>00000</v>
      </c>
      <c r="P36" s="122" t="str">
        <f t="shared" si="1"/>
        <v>07300 00000</v>
      </c>
    </row>
    <row r="37" spans="1:16" ht="19.5">
      <c r="A37" s="111"/>
      <c r="B37" s="184" t="s">
        <v>1183</v>
      </c>
      <c r="C37" s="190" t="e">
        <f>IF($M$13&gt;MAX('様式Ⅰ(男子)'!$BC$14:$BC$313),"",INDEX('様式Ⅰ(男子)'!$E$14:$E$313,MATCH($M$13,'様式Ⅰ(男子)'!$BC$14:$BC$313,0),1))</f>
        <v>#REF!</v>
      </c>
      <c r="D37" s="201" t="s">
        <v>2169</v>
      </c>
      <c r="E37" s="195"/>
      <c r="F37" s="117" t="str">
        <f t="shared" ref="F37:F38" si="6">IF(E37="","",INT(E37/100)&amp;"m"&amp;RIGHT(INT(E37),2))</f>
        <v/>
      </c>
      <c r="G37" s="111"/>
      <c r="H37" s="111"/>
      <c r="I37" s="111"/>
      <c r="J37" s="111"/>
      <c r="N37" s="93" t="str">
        <f>IF($D37="","",VLOOKUP($D37,男子登録情報!$J$2:$K$22,2,FALSE))</f>
        <v>08100</v>
      </c>
      <c r="O37" s="93" t="str">
        <f t="shared" si="0"/>
        <v>00000</v>
      </c>
      <c r="P37" s="122" t="str">
        <f t="shared" si="1"/>
        <v>08100 00000</v>
      </c>
    </row>
    <row r="38" spans="1:16" ht="19.5">
      <c r="A38" s="111"/>
      <c r="B38" s="184" t="s">
        <v>39</v>
      </c>
      <c r="C38" s="190" t="e">
        <f>IF($M$13&gt;MAX('様式Ⅰ(男子)'!$BC$14:$BC$313),"",INDEX('様式Ⅰ(男子)'!$G$14:$G$313,MATCH($M$13,'様式Ⅰ(男子)'!$BC$14:$BC$313,0),1))</f>
        <v>#REF!</v>
      </c>
      <c r="D38" s="201" t="s">
        <v>2170</v>
      </c>
      <c r="E38" s="194"/>
      <c r="F38" s="117" t="str">
        <f t="shared" si="6"/>
        <v/>
      </c>
      <c r="G38" s="111"/>
      <c r="H38" s="111"/>
      <c r="I38" s="111"/>
      <c r="J38" s="111"/>
      <c r="N38" s="93" t="str">
        <f>IF($D38="","",VLOOKUP($D38,男子登録情報!$J$2:$K$22,2,FALSE))</f>
        <v>07100</v>
      </c>
      <c r="O38" s="93" t="str">
        <f t="shared" si="0"/>
        <v>00000</v>
      </c>
      <c r="P38" s="122" t="str">
        <f t="shared" si="1"/>
        <v>07100 00000</v>
      </c>
    </row>
    <row r="39" spans="1:16" ht="20.25" thickBot="1">
      <c r="A39" s="111"/>
      <c r="B39" s="187" t="s">
        <v>2037</v>
      </c>
      <c r="C39" s="191" t="e">
        <f>IF($M$13&gt;MAX('様式Ⅰ(男子)'!$BC$14:$BC$313),"",INDEX('様式Ⅰ(男子)'!$BD$14:$BD$313,MATCH($M$13,'様式Ⅰ(男子)'!$BC$14:$BC$313,0),1))</f>
        <v>#REF!</v>
      </c>
      <c r="D39" s="201" t="s">
        <v>2085</v>
      </c>
      <c r="E39" s="194"/>
      <c r="F39" s="119" t="str">
        <f>IF(E39="","",IF(LEN(E39)&lt;5,INT(E39/100)&amp;"秒"&amp;RIGHT(INT(E39),2),INT(E39/10000)&amp;"分"&amp;RIGHT(INT(E39/100),2)&amp;"秒"&amp;RIGHT(INT(E39),2)))</f>
        <v/>
      </c>
      <c r="G39" s="111"/>
      <c r="H39" s="111"/>
      <c r="I39" s="111"/>
      <c r="J39" s="111"/>
      <c r="N39" s="93" t="str">
        <f>IF($D39="","",VLOOKUP($D39,男子登録情報!$J$2:$K$22,2,FALSE))</f>
        <v>00500</v>
      </c>
      <c r="O39" s="93" t="str">
        <f t="shared" si="0"/>
        <v>0000000</v>
      </c>
      <c r="P39" s="122" t="str">
        <f t="shared" si="1"/>
        <v>00500 0000000</v>
      </c>
    </row>
    <row r="40" spans="1:16" ht="19.5">
      <c r="A40" s="111"/>
      <c r="B40" s="185"/>
      <c r="C40" s="186"/>
      <c r="D40" s="201" t="s">
        <v>2171</v>
      </c>
      <c r="E40" s="194"/>
      <c r="F40" s="119" t="str">
        <f>IF(E40="","",INT(E40/100)&amp;"秒"&amp;RIGHT(INT(E40),2))</f>
        <v/>
      </c>
      <c r="G40" s="111"/>
      <c r="H40" s="111"/>
      <c r="I40" s="111"/>
      <c r="J40" s="111"/>
      <c r="N40" s="93" t="str">
        <f>IF($D40="","",VLOOKUP($D40,男子登録情報!$J$2:$K$22,2,FALSE))</f>
        <v>03400</v>
      </c>
      <c r="O40" s="93" t="str">
        <f t="shared" si="0"/>
        <v>0000000</v>
      </c>
      <c r="P40" s="122" t="str">
        <f t="shared" si="1"/>
        <v>03400 0000000</v>
      </c>
    </row>
    <row r="41" spans="1:16" ht="19.5">
      <c r="A41" s="111"/>
      <c r="B41" s="127"/>
      <c r="C41" s="126"/>
      <c r="D41" s="201" t="s">
        <v>2172</v>
      </c>
      <c r="E41" s="194"/>
      <c r="F41" s="117" t="str">
        <f t="shared" ref="F41:F43" si="7">IF(E41="","",INT(E41/100)&amp;"m"&amp;RIGHT(INT(E41),2))</f>
        <v/>
      </c>
      <c r="G41" s="111"/>
      <c r="H41" s="111"/>
      <c r="I41" s="111"/>
      <c r="J41" s="111"/>
      <c r="N41" s="93" t="str">
        <f>IF($D41="","",VLOOKUP($D41,男子登録情報!$J$2:$K$22,2,FALSE))</f>
        <v>08600</v>
      </c>
      <c r="O41" s="93" t="str">
        <f t="shared" si="0"/>
        <v>00000</v>
      </c>
      <c r="P41" s="122" t="str">
        <f t="shared" si="1"/>
        <v>08600 00000</v>
      </c>
    </row>
    <row r="42" spans="1:16" ht="19.5">
      <c r="A42" s="111"/>
      <c r="B42" s="128"/>
      <c r="C42" s="165"/>
      <c r="D42" s="201" t="s">
        <v>2173</v>
      </c>
      <c r="E42" s="194"/>
      <c r="F42" s="117" t="str">
        <f t="shared" si="7"/>
        <v/>
      </c>
      <c r="G42" s="111"/>
      <c r="H42" s="111"/>
      <c r="I42" s="111"/>
      <c r="J42" s="111"/>
      <c r="N42" s="93" t="str">
        <f>IF($D42="","",VLOOKUP($D42,男子登録情報!$J$2:$K$22,2,FALSE))</f>
        <v>07200</v>
      </c>
      <c r="O42" s="93" t="str">
        <f t="shared" si="0"/>
        <v>00000</v>
      </c>
      <c r="P42" s="122" t="str">
        <f t="shared" si="1"/>
        <v>07200 00000</v>
      </c>
    </row>
    <row r="43" spans="1:16" ht="20.25" thickBot="1">
      <c r="A43" s="111"/>
      <c r="B43" s="127"/>
      <c r="C43" s="126"/>
      <c r="D43" s="202" t="s">
        <v>2174</v>
      </c>
      <c r="E43" s="196"/>
      <c r="F43" s="121" t="str">
        <f t="shared" si="7"/>
        <v/>
      </c>
      <c r="G43" s="111"/>
      <c r="H43" s="111"/>
      <c r="I43" s="111"/>
      <c r="J43" s="111"/>
      <c r="N43" s="93" t="str">
        <f>IF($D43="","",VLOOKUP($D43,男子登録情報!$J$2:$K$22,2,FALSE))</f>
        <v>09200</v>
      </c>
      <c r="O43" s="93" t="str">
        <f t="shared" si="0"/>
        <v>00000</v>
      </c>
      <c r="P43" s="122" t="str">
        <f t="shared" si="1"/>
        <v>09200 00000</v>
      </c>
    </row>
    <row r="44" spans="1:16">
      <c r="A44" s="111"/>
      <c r="B44" s="111"/>
      <c r="C44" s="111"/>
      <c r="D44" s="111"/>
      <c r="E44" s="111"/>
      <c r="F44" s="111"/>
      <c r="G44" s="111"/>
      <c r="H44" s="111"/>
      <c r="I44" s="111"/>
      <c r="J44" s="111"/>
    </row>
  </sheetData>
  <sheetProtection password="E027"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dataValidations>
  <pageMargins left="0.7" right="0.7" top="0.75" bottom="0.75" header="0.3" footer="0.3"/>
  <pageSetup paperSize="9" scale="91" orientation="portrait" horizontalDpi="300" verticalDpi="300"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99"/>
  </sheetPr>
  <dimension ref="A1:R44"/>
  <sheetViews>
    <sheetView topLeftCell="A12" workbookViewId="0">
      <selection activeCell="C12" sqref="C12"/>
    </sheetView>
  </sheetViews>
  <sheetFormatPr defaultColWidth="8.875" defaultRowHeight="13.5"/>
  <cols>
    <col min="3" max="3" width="10.125" bestFit="1" customWidth="1"/>
    <col min="7" max="8" width="9" hidden="1" customWidth="1"/>
    <col min="9" max="9" width="15.375" customWidth="1"/>
    <col min="13" max="17" width="9.625" style="111" hidden="1" customWidth="1"/>
    <col min="18" max="18" width="9" hidden="1" customWidth="1"/>
    <col min="19" max="19" width="0" hidden="1" customWidth="1"/>
  </cols>
  <sheetData>
    <row r="1" spans="1:17" ht="17.25">
      <c r="A1" s="638" t="str">
        <f>基本情報登録!A1&amp;"　（女子七種競技）"</f>
        <v>第50回東海学生陸上競技秋季選手権大会　申込　（女子七種競技）</v>
      </c>
      <c r="B1" s="638"/>
      <c r="C1" s="638"/>
      <c r="D1" s="638"/>
      <c r="E1" s="638"/>
      <c r="F1" s="638"/>
      <c r="G1" s="638"/>
      <c r="H1" s="638"/>
      <c r="I1" s="638"/>
      <c r="J1" s="638"/>
    </row>
    <row r="2" spans="1:17">
      <c r="A2" s="111"/>
      <c r="B2" s="111"/>
      <c r="C2" s="111"/>
      <c r="D2" s="111"/>
      <c r="E2" s="111"/>
      <c r="F2" s="111"/>
      <c r="G2" s="111"/>
      <c r="H2" s="111"/>
      <c r="I2" s="111"/>
      <c r="J2" s="111"/>
    </row>
    <row r="3" spans="1:17" ht="18.75">
      <c r="A3" s="585" t="str">
        <f>基本情報登録!B8</f>
        <v>大学名</v>
      </c>
      <c r="B3" s="585"/>
      <c r="C3" s="634">
        <f>基本情報登録!D8</f>
        <v>0</v>
      </c>
      <c r="D3" s="634"/>
      <c r="E3" s="111"/>
      <c r="F3" s="112" t="str">
        <f>基本情報登録!B20</f>
        <v>監督名</v>
      </c>
      <c r="G3" s="635">
        <f>基本情報登録!D20</f>
        <v>0</v>
      </c>
      <c r="H3" s="635"/>
      <c r="I3" s="635"/>
      <c r="J3" s="113" t="s">
        <v>5</v>
      </c>
    </row>
    <row r="4" spans="1:17" ht="18.75">
      <c r="A4" s="111"/>
      <c r="B4" s="112"/>
      <c r="C4" s="102"/>
      <c r="D4" s="102"/>
      <c r="E4" s="111"/>
      <c r="F4" s="111"/>
      <c r="G4" s="111"/>
      <c r="H4" s="111"/>
      <c r="I4" s="111"/>
      <c r="J4" s="111"/>
    </row>
    <row r="5" spans="1:17" ht="18.75">
      <c r="A5" s="585" t="str">
        <f>基本情報登録!B25</f>
        <v>申込責任者氏名</v>
      </c>
      <c r="B5" s="585"/>
      <c r="C5" s="636">
        <f>基本情報登録!D25</f>
        <v>0</v>
      </c>
      <c r="D5" s="636"/>
      <c r="E5" s="113" t="s">
        <v>5</v>
      </c>
      <c r="F5" s="112" t="str">
        <f>基本情報登録!B27</f>
        <v>電話番号</v>
      </c>
      <c r="G5" s="637">
        <f>基本情報登録!D27</f>
        <v>0</v>
      </c>
      <c r="H5" s="635"/>
      <c r="I5" s="635"/>
      <c r="J5" s="111"/>
    </row>
    <row r="6" spans="1:17">
      <c r="A6" s="111"/>
      <c r="B6" s="111"/>
      <c r="C6" s="111"/>
      <c r="D6" s="111"/>
      <c r="E6" s="111"/>
      <c r="F6" s="111"/>
      <c r="G6" s="111"/>
      <c r="H6" s="111"/>
      <c r="I6" s="111"/>
      <c r="J6" s="111"/>
    </row>
    <row r="7" spans="1:17" ht="14.25">
      <c r="A7" s="111"/>
      <c r="B7" s="114" t="s">
        <v>2251</v>
      </c>
      <c r="C7" s="111"/>
      <c r="D7" s="111"/>
      <c r="E7" s="111"/>
      <c r="F7" s="111"/>
      <c r="G7" s="111"/>
      <c r="H7" s="111"/>
      <c r="I7" s="111"/>
      <c r="J7" s="111"/>
    </row>
    <row r="8" spans="1:17" ht="14.25">
      <c r="A8" s="111"/>
      <c r="B8" s="114" t="s">
        <v>2276</v>
      </c>
      <c r="C8" s="111"/>
      <c r="D8" s="111"/>
      <c r="E8" s="111"/>
      <c r="F8" s="111"/>
      <c r="G8" s="111"/>
      <c r="H8" s="111"/>
      <c r="I8" s="111"/>
      <c r="J8" s="111"/>
    </row>
    <row r="9" spans="1:17" ht="14.25" thickBot="1">
      <c r="A9" s="111"/>
      <c r="B9" s="111"/>
      <c r="C9" s="111"/>
      <c r="D9" s="111"/>
      <c r="E9" s="111"/>
      <c r="F9" s="111"/>
      <c r="G9" s="111"/>
      <c r="H9" s="111"/>
      <c r="I9" s="111"/>
      <c r="J9" s="111"/>
    </row>
    <row r="10" spans="1:17" ht="38.25" thickBot="1">
      <c r="A10" s="111"/>
      <c r="B10" s="631" t="s">
        <v>2196</v>
      </c>
      <c r="C10" s="632"/>
      <c r="D10" s="199" t="s">
        <v>2164</v>
      </c>
      <c r="E10" s="204" t="s">
        <v>2165</v>
      </c>
      <c r="F10" s="116" t="s">
        <v>2166</v>
      </c>
      <c r="G10" s="111" t="s">
        <v>2217</v>
      </c>
      <c r="H10" s="111"/>
      <c r="I10" s="111"/>
      <c r="J10" s="111"/>
      <c r="N10" s="122" t="s">
        <v>2187</v>
      </c>
      <c r="O10" s="122" t="s">
        <v>2188</v>
      </c>
      <c r="P10" s="122" t="s">
        <v>2189</v>
      </c>
      <c r="Q10" s="122" t="s">
        <v>2190</v>
      </c>
    </row>
    <row r="11" spans="1:17" ht="19.5">
      <c r="A11" s="111"/>
      <c r="B11" s="184" t="s">
        <v>2167</v>
      </c>
      <c r="C11" s="190" t="e">
        <f>IF($M$11&gt;MAX('様式Ⅰ(女子)'!$BC$14:$BC$313),"",INDEX('様式Ⅰ(女子)'!$C$14:$C$313,MATCH($M$11,'様式Ⅰ(女子)'!$BC$14:$BC$313,0),1))</f>
        <v>#REF!</v>
      </c>
      <c r="D11" s="200" t="s">
        <v>2093</v>
      </c>
      <c r="E11" s="205"/>
      <c r="F11" s="118" t="str">
        <f>IF(E11="","",INT(E11/100)&amp;"秒"&amp;RIGHT(INT(E11),2))</f>
        <v/>
      </c>
      <c r="G11" s="117" t="e">
        <f>IF($M$11&gt;MAX('様式Ⅰ(女子)'!$BC$14:$BC$313),"",INDEX('様式Ⅰ(女子)'!$I$14:$I$313,MATCH($M$11,'様式Ⅰ(女子)'!$BC$14:$BC$313,0),1))</f>
        <v>#REF!</v>
      </c>
      <c r="H11" s="117" t="e">
        <f>IF($M$11&gt;MAX('様式Ⅰ(女子)'!$BC$14:$BC$313),"",INDEX('様式Ⅰ(女子)'!$H$14:$H$313,MATCH($M$11,'様式Ⅰ(女子)'!$BC$14:$BC$313,0),1))</f>
        <v>#REF!</v>
      </c>
      <c r="I11" s="111"/>
      <c r="J11" s="111"/>
      <c r="M11" s="111">
        <v>1</v>
      </c>
      <c r="N11" s="93" t="str">
        <f>IF($D11="","",VLOOKUP($D11,女子登録情報!$J$2:$K$22,2,FALSE))</f>
        <v>04400</v>
      </c>
      <c r="O11" s="93" t="str">
        <f>IF($D11="","",IF(COUNTIF($D11,"*m*")&gt;0,RIGHT(10000000+$E11,7),RIGHT(100000+$E11,5)))</f>
        <v>0000000</v>
      </c>
      <c r="P11" s="122" t="str">
        <f>IF($N11="","",CONCATENATE($N11," ",$O11))</f>
        <v>04400 0000000</v>
      </c>
      <c r="Q11" s="122" t="e">
        <f>IF($C15="","",CONCATENATE(20200," ",RIGHT(100000+$C15,5)))</f>
        <v>#REF!</v>
      </c>
    </row>
    <row r="12" spans="1:17" ht="19.5">
      <c r="A12" s="111"/>
      <c r="B12" s="184" t="s">
        <v>15</v>
      </c>
      <c r="C12" s="190" t="e">
        <f>IF($M$11&gt;MAX('様式Ⅰ(女子)'!$BC$14:$BC$313),"",INDEX('様式Ⅰ(女子)'!$D$14:$D$313,MATCH($M$11,'様式Ⅰ(女子)'!$BC$14:$BC$313,0),1))</f>
        <v>#REF!</v>
      </c>
      <c r="D12" s="201" t="s">
        <v>2194</v>
      </c>
      <c r="E12" s="206"/>
      <c r="F12" s="117" t="str">
        <f>IF(E12="","",INT(E12/100)&amp;"m"&amp;RIGHT(INT(E12),2))</f>
        <v/>
      </c>
      <c r="G12" s="111"/>
      <c r="H12" s="111"/>
      <c r="I12" s="111"/>
      <c r="J12" s="111"/>
      <c r="M12" s="111">
        <v>2</v>
      </c>
      <c r="N12" s="93" t="str">
        <f>IF($D12="","",VLOOKUP($D12,女子登録情報!$J$2:$K$22,2,FALSE))</f>
        <v>07100</v>
      </c>
      <c r="O12" s="93" t="str">
        <f t="shared" ref="O12:O43" si="0">IF($D12="","",IF(COUNTIF($D12,"*m*")&gt;0,RIGHT(10000000+$E12,7),RIGHT(100000+$E12,5)))</f>
        <v>00000</v>
      </c>
      <c r="P12" s="122" t="str">
        <f t="shared" ref="P12:P43" si="1">IF($N12="","",CONCATENATE($N12," ",$O12))</f>
        <v>07100 00000</v>
      </c>
      <c r="Q12" s="122" t="e">
        <f>IF($C27="","",CONCATENATE(20200," ",RIGHT(100000+$C27,5)))</f>
        <v>#REF!</v>
      </c>
    </row>
    <row r="13" spans="1:17" ht="19.5">
      <c r="A13" s="111"/>
      <c r="B13" s="184" t="s">
        <v>1183</v>
      </c>
      <c r="C13" s="190" t="e">
        <f>IF($M$11&gt;MAX('様式Ⅰ(女子)'!$BC$14:$BC$313),"",INDEX('様式Ⅰ(女子)'!$E$14:$E$313,MATCH($M$11,'様式Ⅰ(女子)'!$BC$14:$BC$313,0),1))</f>
        <v>#REF!</v>
      </c>
      <c r="D13" s="201" t="s">
        <v>2169</v>
      </c>
      <c r="E13" s="207"/>
      <c r="F13" s="117" t="str">
        <f>IF(E13="","",INT(E13/100)&amp;"m"&amp;RIGHT(INT(E13),2))</f>
        <v/>
      </c>
      <c r="G13" s="111"/>
      <c r="H13" s="111"/>
      <c r="I13" s="111"/>
      <c r="J13" s="111"/>
      <c r="M13" s="111">
        <v>3</v>
      </c>
      <c r="N13" s="93" t="str">
        <f>IF($D13="","",VLOOKUP($D13,女子登録情報!$J$2:$K$22,2,FALSE))</f>
        <v>08400</v>
      </c>
      <c r="O13" s="93" t="str">
        <f t="shared" si="0"/>
        <v>00000</v>
      </c>
      <c r="P13" s="122" t="str">
        <f t="shared" si="1"/>
        <v>08400 00000</v>
      </c>
      <c r="Q13" s="122" t="e">
        <f>IF($C39="","",CONCATENATE(20200," ",RIGHT(100000+$C39,5)))</f>
        <v>#REF!</v>
      </c>
    </row>
    <row r="14" spans="1:17" ht="19.5">
      <c r="A14" s="111"/>
      <c r="B14" s="184" t="s">
        <v>39</v>
      </c>
      <c r="C14" s="190" t="e">
        <f>IF($M$11&gt;MAX('様式Ⅰ(女子)'!$BC$14:$BC$313),"",INDEX('様式Ⅰ(女子)'!$G$14:$G$313,MATCH($M$11,'様式Ⅰ(女子)'!$BC$14:$BC$313,0),1))</f>
        <v>#REF!</v>
      </c>
      <c r="D14" s="201" t="s">
        <v>2083</v>
      </c>
      <c r="E14" s="206"/>
      <c r="F14" s="119" t="str">
        <f>IF(E14="","",INT(E14/100)&amp;"秒"&amp;RIGHT(INT(E14),2))</f>
        <v/>
      </c>
      <c r="G14" s="111"/>
      <c r="H14" s="111"/>
      <c r="I14" s="111"/>
      <c r="J14" s="111"/>
      <c r="N14" s="93" t="str">
        <f>IF($D14="","",VLOOKUP($D14,女子登録情報!$J$2:$K$22,2,FALSE))</f>
        <v>00300</v>
      </c>
      <c r="O14" s="93" t="str">
        <f t="shared" si="0"/>
        <v>0000000</v>
      </c>
      <c r="P14" s="122" t="str">
        <f t="shared" si="1"/>
        <v>00300 0000000</v>
      </c>
    </row>
    <row r="15" spans="1:17" ht="20.25" thickBot="1">
      <c r="A15" s="111"/>
      <c r="B15" s="197" t="s">
        <v>2037</v>
      </c>
      <c r="C15" s="198" t="e">
        <f>IF($M$11&gt;MAX('様式Ⅰ(女子)'!$BC$14:$BC$313),"",INDEX('様式Ⅰ(女子)'!$C$14:$C$313,MATCH($M$11,'様式Ⅰ(女子)'!$BC$14:$BC$313,0),1))</f>
        <v>#REF!</v>
      </c>
      <c r="D15" s="201" t="s">
        <v>2195</v>
      </c>
      <c r="E15" s="206"/>
      <c r="F15" s="117" t="str">
        <f t="shared" ref="F15" si="2">IF(E15="","",INT(E15/100)&amp;"m"&amp;RIGHT(INT(E15),2))</f>
        <v/>
      </c>
      <c r="G15" s="111"/>
      <c r="H15" s="111"/>
      <c r="I15" s="111"/>
      <c r="J15" s="111"/>
      <c r="N15" s="93" t="str">
        <f>IF($D15="","",VLOOKUP($D15,女子登録情報!$J$2:$K$22,2,FALSE))</f>
        <v>07300</v>
      </c>
      <c r="O15" s="93" t="str">
        <f t="shared" si="0"/>
        <v>00000</v>
      </c>
      <c r="P15" s="122" t="str">
        <f t="shared" si="1"/>
        <v>07300 00000</v>
      </c>
    </row>
    <row r="16" spans="1:17" ht="20.25" thickBot="1">
      <c r="A16" s="111"/>
      <c r="B16" s="127"/>
      <c r="C16" s="126"/>
      <c r="D16" s="202" t="s">
        <v>2174</v>
      </c>
      <c r="E16" s="208"/>
      <c r="F16" s="121" t="str">
        <f>IF(E16="","",INT(E16/100)&amp;"ｍ"&amp;RIGHT(INT(E16),2))</f>
        <v/>
      </c>
      <c r="G16" s="111"/>
      <c r="I16" s="111"/>
      <c r="J16" s="111"/>
      <c r="N16" s="93" t="str">
        <f>IF($D16="","",VLOOKUP($D16,女子登録情報!$J$2:$K$22,2,FALSE))</f>
        <v>09300</v>
      </c>
      <c r="O16" s="93" t="str">
        <f t="shared" si="0"/>
        <v>00000</v>
      </c>
      <c r="P16" s="122" t="str">
        <f t="shared" si="1"/>
        <v>09300 00000</v>
      </c>
    </row>
    <row r="17" spans="1:16" ht="19.5" hidden="1">
      <c r="A17" s="111"/>
      <c r="B17" s="127"/>
      <c r="C17" s="120"/>
      <c r="D17" s="127"/>
      <c r="E17" s="129"/>
      <c r="F17" s="120"/>
      <c r="G17" s="111"/>
      <c r="H17" s="111"/>
      <c r="I17" s="111"/>
      <c r="J17" s="111"/>
      <c r="N17" s="93" t="str">
        <f>IF($D17="","",VLOOKUP($D17,女子登録情報!$J$2:$K$22,2,FALSE))</f>
        <v/>
      </c>
      <c r="O17" s="93" t="str">
        <f t="shared" si="0"/>
        <v/>
      </c>
      <c r="P17" s="122" t="str">
        <f t="shared" si="1"/>
        <v/>
      </c>
    </row>
    <row r="18" spans="1:16" ht="19.5" hidden="1">
      <c r="A18" s="111"/>
      <c r="B18" s="128"/>
      <c r="C18" s="128"/>
      <c r="D18" s="127"/>
      <c r="E18" s="129"/>
      <c r="F18" s="120"/>
      <c r="G18" s="111"/>
      <c r="H18" s="111"/>
      <c r="I18" s="111"/>
      <c r="J18" s="111"/>
      <c r="N18" s="93" t="str">
        <f>IF($D18="","",VLOOKUP($D18,女子登録情報!$J$2:$K$22,2,FALSE))</f>
        <v/>
      </c>
      <c r="O18" s="93" t="str">
        <f t="shared" si="0"/>
        <v/>
      </c>
      <c r="P18" s="122" t="str">
        <f t="shared" si="1"/>
        <v/>
      </c>
    </row>
    <row r="19" spans="1:16" ht="19.5" hidden="1">
      <c r="A19" s="111"/>
      <c r="D19" s="127"/>
      <c r="E19" s="129"/>
      <c r="F19" s="120"/>
      <c r="G19" s="111"/>
      <c r="H19" s="111"/>
      <c r="I19" s="111"/>
      <c r="J19" s="111"/>
      <c r="N19" s="93" t="str">
        <f>IF($D19="","",VLOOKUP($D19,女子登録情報!$J$2:$K$22,2,FALSE))</f>
        <v/>
      </c>
      <c r="O19" s="93" t="str">
        <f t="shared" si="0"/>
        <v/>
      </c>
      <c r="P19" s="122" t="str">
        <f t="shared" si="1"/>
        <v/>
      </c>
    </row>
    <row r="20" spans="1:16" ht="18.75" hidden="1">
      <c r="A20" s="111"/>
      <c r="B20" s="111"/>
      <c r="C20" s="111"/>
      <c r="D20" s="111"/>
      <c r="E20" s="111"/>
      <c r="F20" s="111"/>
      <c r="G20" s="111"/>
      <c r="H20" s="111"/>
      <c r="I20" s="111"/>
      <c r="J20" s="111"/>
      <c r="N20" s="93" t="str">
        <f>IF($D20="","",VLOOKUP($D20,女子登録情報!$J$2:$K$22,2,FALSE))</f>
        <v/>
      </c>
      <c r="O20" s="93" t="str">
        <f t="shared" si="0"/>
        <v/>
      </c>
      <c r="P20" s="122" t="str">
        <f t="shared" si="1"/>
        <v/>
      </c>
    </row>
    <row r="21" spans="1:16" ht="19.5" thickBot="1">
      <c r="A21" s="111"/>
      <c r="B21" s="111"/>
      <c r="C21" s="111"/>
      <c r="D21" s="111"/>
      <c r="E21" s="111"/>
      <c r="F21" s="111"/>
      <c r="G21" s="111"/>
      <c r="H21" s="111"/>
      <c r="I21" s="111"/>
      <c r="J21" s="111"/>
      <c r="N21" s="93" t="str">
        <f>IF($D21="","",VLOOKUP($D21,女子登録情報!$J$2:$K$22,2,FALSE))</f>
        <v/>
      </c>
      <c r="O21" s="93" t="str">
        <f t="shared" si="0"/>
        <v/>
      </c>
      <c r="P21" s="122" t="str">
        <f t="shared" si="1"/>
        <v/>
      </c>
    </row>
    <row r="22" spans="1:16" ht="38.25" thickBot="1">
      <c r="A22" s="111"/>
      <c r="B22" s="631" t="s">
        <v>2196</v>
      </c>
      <c r="C22" s="632"/>
      <c r="D22" s="199" t="s">
        <v>2164</v>
      </c>
      <c r="E22" s="204" t="s">
        <v>2165</v>
      </c>
      <c r="F22" s="116" t="s">
        <v>2166</v>
      </c>
      <c r="G22" s="111" t="s">
        <v>2217</v>
      </c>
      <c r="H22" s="111"/>
      <c r="I22" s="111"/>
      <c r="J22" s="111"/>
      <c r="N22" s="93" t="e">
        <f>IF($D22="","",VLOOKUP($D22,女子登録情報!$J$2:$K$22,2,FALSE))</f>
        <v>#N/A</v>
      </c>
      <c r="O22" s="93" t="e">
        <f t="shared" si="0"/>
        <v>#VALUE!</v>
      </c>
      <c r="P22" s="122" t="e">
        <f t="shared" si="1"/>
        <v>#N/A</v>
      </c>
    </row>
    <row r="23" spans="1:16" ht="19.5">
      <c r="A23" s="111"/>
      <c r="B23" s="184" t="s">
        <v>2167</v>
      </c>
      <c r="C23" s="190" t="e">
        <f>IF($M$12&gt;MAX('様式Ⅰ(女子)'!$BC$14:$BC$313),"",INDEX('様式Ⅰ(女子)'!$C$14:$C$313,MATCH($M$12,'様式Ⅰ(女子)'!$BC$14:$BC$313,0),1))</f>
        <v>#REF!</v>
      </c>
      <c r="D23" s="200" t="s">
        <v>2093</v>
      </c>
      <c r="E23" s="205"/>
      <c r="F23" s="118" t="str">
        <f>IF(E23="","",INT(E23/100)&amp;"秒"&amp;RIGHT(INT(E23),2))</f>
        <v/>
      </c>
      <c r="G23" s="117" t="e">
        <f>IF($M$12&gt;MAX('様式Ⅰ(女子)'!$BC$14:$BC$313),"",INDEX('様式Ⅰ(女子)'!$I$14:$I$313,MATCH($M$12,'様式Ⅰ(女子)'!$BC$14:$BC$313,0),1))</f>
        <v>#REF!</v>
      </c>
      <c r="H23" s="117" t="e">
        <f>IF($M$12&gt;MAX('様式Ⅰ(女子)'!$BC$14:$BC$313),"",INDEX('様式Ⅰ(女子)'!$H$14:$H$313,MATCH($M$12,'様式Ⅰ(女子)'!$BC$14:$BC$313,0),1))</f>
        <v>#REF!</v>
      </c>
      <c r="I23" s="111"/>
      <c r="J23" s="111"/>
      <c r="N23" s="93" t="str">
        <f>IF($D23="","",VLOOKUP($D23,女子登録情報!$J$2:$K$22,2,FALSE))</f>
        <v>04400</v>
      </c>
      <c r="O23" s="93" t="str">
        <f t="shared" si="0"/>
        <v>0000000</v>
      </c>
      <c r="P23" s="122" t="str">
        <f t="shared" si="1"/>
        <v>04400 0000000</v>
      </c>
    </row>
    <row r="24" spans="1:16" ht="19.5">
      <c r="A24" s="111"/>
      <c r="B24" s="184" t="s">
        <v>15</v>
      </c>
      <c r="C24" s="190" t="e">
        <f>IF($M$12&gt;MAX('様式Ⅰ(女子)'!$BC$14:$BC$313),"",INDEX('様式Ⅰ(女子)'!$D$14:$D$313,MATCH($M$12,'様式Ⅰ(女子)'!$BC$14:$BC$313,0),1))</f>
        <v>#REF!</v>
      </c>
      <c r="D24" s="201" t="s">
        <v>2194</v>
      </c>
      <c r="E24" s="206"/>
      <c r="F24" s="117" t="str">
        <f>IF(E24="","",INT(E24/100)&amp;"m"&amp;RIGHT(INT(E24),2))</f>
        <v/>
      </c>
      <c r="G24" s="111"/>
      <c r="H24" s="111"/>
      <c r="I24" s="111"/>
      <c r="J24" s="111"/>
      <c r="N24" s="93" t="str">
        <f>IF($D24="","",VLOOKUP($D24,女子登録情報!$J$2:$K$22,2,FALSE))</f>
        <v>07100</v>
      </c>
      <c r="O24" s="93" t="str">
        <f t="shared" si="0"/>
        <v>00000</v>
      </c>
      <c r="P24" s="122" t="str">
        <f t="shared" si="1"/>
        <v>07100 00000</v>
      </c>
    </row>
    <row r="25" spans="1:16" ht="19.5">
      <c r="A25" s="111"/>
      <c r="B25" s="184" t="s">
        <v>1183</v>
      </c>
      <c r="C25" s="190" t="e">
        <f>IF($M$12&gt;MAX('様式Ⅰ(女子)'!$BC$14:$BC$313),"",INDEX('様式Ⅰ(女子)'!$E$14:$E$313,MATCH($M$12,'様式Ⅰ(女子)'!$BC$14:$BC$313,0),1))</f>
        <v>#REF!</v>
      </c>
      <c r="D25" s="201" t="s">
        <v>2169</v>
      </c>
      <c r="E25" s="207"/>
      <c r="F25" s="117" t="str">
        <f>IF(E25="","",INT(E25/100)&amp;"m"&amp;RIGHT(INT(E25),2))</f>
        <v/>
      </c>
      <c r="G25" s="111"/>
      <c r="H25" s="111"/>
      <c r="I25" s="111"/>
      <c r="J25" s="111"/>
      <c r="N25" s="93" t="str">
        <f>IF($D25="","",VLOOKUP($D25,女子登録情報!$J$2:$K$22,2,FALSE))</f>
        <v>08400</v>
      </c>
      <c r="O25" s="93" t="str">
        <f t="shared" si="0"/>
        <v>00000</v>
      </c>
      <c r="P25" s="122" t="str">
        <f t="shared" si="1"/>
        <v>08400 00000</v>
      </c>
    </row>
    <row r="26" spans="1:16" ht="19.5">
      <c r="A26" s="111"/>
      <c r="B26" s="184" t="s">
        <v>39</v>
      </c>
      <c r="C26" s="190" t="e">
        <f>IF($M$12&gt;MAX('様式Ⅰ(女子)'!$BC$14:$BC$313),"",INDEX('様式Ⅰ(女子)'!$G$14:$G$313,MATCH($M$12,'様式Ⅰ(女子)'!$BC$14:$BC$313,0),1))</f>
        <v>#REF!</v>
      </c>
      <c r="D26" s="201" t="s">
        <v>2083</v>
      </c>
      <c r="E26" s="206"/>
      <c r="F26" s="119" t="str">
        <f>IF(E26="","",INT(E26/100)&amp;"秒"&amp;RIGHT(INT(E26),2))</f>
        <v/>
      </c>
      <c r="G26" s="111"/>
      <c r="H26" s="111"/>
      <c r="I26" s="111"/>
      <c r="J26" s="111"/>
      <c r="N26" s="93" t="str">
        <f>IF($D26="","",VLOOKUP($D26,女子登録情報!$J$2:$K$22,2,FALSE))</f>
        <v>00300</v>
      </c>
      <c r="O26" s="93" t="str">
        <f t="shared" si="0"/>
        <v>0000000</v>
      </c>
      <c r="P26" s="122" t="str">
        <f t="shared" si="1"/>
        <v>00300 0000000</v>
      </c>
    </row>
    <row r="27" spans="1:16" ht="20.25" thickBot="1">
      <c r="A27" s="111"/>
      <c r="B27" s="197" t="s">
        <v>2037</v>
      </c>
      <c r="C27" s="198" t="e">
        <f>IF($M$12&gt;MAX('様式Ⅰ(女子)'!$BC$14:$BC$313),"",INDEX('様式Ⅰ(女子)'!$BD$14:$BD$313,MATCH($M$12,'様式Ⅰ(女子)'!$BC$14:$BC$313,0),1))</f>
        <v>#REF!</v>
      </c>
      <c r="D27" s="201" t="s">
        <v>2195</v>
      </c>
      <c r="E27" s="206"/>
      <c r="F27" s="117" t="str">
        <f t="shared" ref="F27" si="3">IF(E27="","",INT(E27/100)&amp;"m"&amp;RIGHT(INT(E27),2))</f>
        <v/>
      </c>
      <c r="G27" s="111"/>
      <c r="H27" s="111"/>
      <c r="I27" s="111"/>
      <c r="J27" s="111"/>
      <c r="N27" s="93" t="str">
        <f>IF($D27="","",VLOOKUP($D27,女子登録情報!$J$2:$K$22,2,FALSE))</f>
        <v>07300</v>
      </c>
      <c r="O27" s="93" t="str">
        <f t="shared" si="0"/>
        <v>00000</v>
      </c>
      <c r="P27" s="122" t="str">
        <f t="shared" si="1"/>
        <v>07300 00000</v>
      </c>
    </row>
    <row r="28" spans="1:16" ht="20.25" thickBot="1">
      <c r="A28" s="111"/>
      <c r="B28" s="127"/>
      <c r="C28" s="126"/>
      <c r="D28" s="202" t="s">
        <v>2174</v>
      </c>
      <c r="E28" s="208"/>
      <c r="F28" s="121" t="str">
        <f>IF(E28="","",INT(E28/100)&amp;"ｍ"&amp;RIGHT(INT(E28),2))</f>
        <v/>
      </c>
      <c r="G28" s="111"/>
      <c r="H28" s="111"/>
      <c r="I28" s="111"/>
      <c r="J28" s="111"/>
      <c r="N28" s="93" t="str">
        <f>IF($D28="","",VLOOKUP($D28,女子登録情報!$J$2:$K$22,2,FALSE))</f>
        <v>09300</v>
      </c>
      <c r="O28" s="93" t="str">
        <f t="shared" si="0"/>
        <v>00000</v>
      </c>
      <c r="P28" s="122" t="str">
        <f t="shared" si="1"/>
        <v>09300 00000</v>
      </c>
    </row>
    <row r="29" spans="1:16" ht="19.5" hidden="1">
      <c r="A29" s="111"/>
      <c r="B29" s="127"/>
      <c r="C29" s="120"/>
      <c r="D29" s="127"/>
      <c r="E29" s="129"/>
      <c r="F29" s="120"/>
      <c r="G29" s="111"/>
      <c r="H29" s="111"/>
      <c r="I29" s="111"/>
      <c r="J29" s="111"/>
      <c r="N29" s="93" t="str">
        <f>IF($D29="","",VLOOKUP($D29,女子登録情報!$J$2:$K$22,2,FALSE))</f>
        <v/>
      </c>
      <c r="O29" s="93" t="str">
        <f t="shared" si="0"/>
        <v/>
      </c>
      <c r="P29" s="122" t="str">
        <f t="shared" si="1"/>
        <v/>
      </c>
    </row>
    <row r="30" spans="1:16" ht="19.5" hidden="1">
      <c r="A30" s="111"/>
      <c r="B30" s="128"/>
      <c r="C30" s="128"/>
      <c r="D30" s="127"/>
      <c r="E30" s="129"/>
      <c r="F30" s="120"/>
      <c r="G30" s="111"/>
      <c r="H30" s="111"/>
      <c r="I30" s="111"/>
      <c r="J30" s="111"/>
      <c r="N30" s="93" t="str">
        <f>IF($D30="","",VLOOKUP($D30,女子登録情報!$J$2:$K$22,2,FALSE))</f>
        <v/>
      </c>
      <c r="O30" s="93" t="str">
        <f t="shared" si="0"/>
        <v/>
      </c>
      <c r="P30" s="122" t="str">
        <f t="shared" si="1"/>
        <v/>
      </c>
    </row>
    <row r="31" spans="1:16" ht="19.5" hidden="1">
      <c r="A31" s="111"/>
      <c r="B31" s="127"/>
      <c r="C31" s="120"/>
      <c r="D31" s="127"/>
      <c r="E31" s="129"/>
      <c r="F31" s="120"/>
      <c r="G31" s="111"/>
      <c r="H31" s="111"/>
      <c r="I31" s="111"/>
      <c r="J31" s="111"/>
      <c r="N31" s="93" t="str">
        <f>IF($D31="","",VLOOKUP($D31,女子登録情報!$J$2:$K$22,2,FALSE))</f>
        <v/>
      </c>
      <c r="O31" s="93" t="str">
        <f t="shared" si="0"/>
        <v/>
      </c>
      <c r="P31" s="122" t="str">
        <f t="shared" si="1"/>
        <v/>
      </c>
    </row>
    <row r="32" spans="1:16" ht="18.75" hidden="1">
      <c r="A32" s="111"/>
      <c r="B32" s="111"/>
      <c r="C32" s="111"/>
      <c r="D32" s="111"/>
      <c r="E32" s="111"/>
      <c r="F32" s="111"/>
      <c r="G32" s="111"/>
      <c r="H32" s="111"/>
      <c r="I32" s="111"/>
      <c r="J32" s="111"/>
      <c r="N32" s="93" t="str">
        <f>IF($D32="","",VLOOKUP($D32,女子登録情報!$J$2:$K$22,2,FALSE))</f>
        <v/>
      </c>
      <c r="O32" s="93" t="str">
        <f t="shared" si="0"/>
        <v/>
      </c>
      <c r="P32" s="122" t="str">
        <f t="shared" si="1"/>
        <v/>
      </c>
    </row>
    <row r="33" spans="1:16" ht="19.5" thickBot="1">
      <c r="A33" s="111"/>
      <c r="B33" s="111"/>
      <c r="C33" s="111"/>
      <c r="D33" s="111"/>
      <c r="E33" s="111"/>
      <c r="F33" s="111"/>
      <c r="G33" s="111"/>
      <c r="H33" s="111"/>
      <c r="I33" s="111"/>
      <c r="J33" s="111"/>
      <c r="N33" s="93" t="str">
        <f>IF($D33="","",VLOOKUP($D33,女子登録情報!$J$2:$K$22,2,FALSE))</f>
        <v/>
      </c>
      <c r="O33" s="93" t="str">
        <f t="shared" si="0"/>
        <v/>
      </c>
      <c r="P33" s="122" t="str">
        <f t="shared" si="1"/>
        <v/>
      </c>
    </row>
    <row r="34" spans="1:16" ht="38.25" thickBot="1">
      <c r="A34" s="111"/>
      <c r="B34" s="631" t="s">
        <v>2196</v>
      </c>
      <c r="C34" s="632"/>
      <c r="D34" s="199" t="s">
        <v>2164</v>
      </c>
      <c r="E34" s="204" t="s">
        <v>2165</v>
      </c>
      <c r="F34" s="116" t="s">
        <v>2166</v>
      </c>
      <c r="G34" s="111" t="s">
        <v>2217</v>
      </c>
      <c r="H34" s="111"/>
      <c r="I34" s="111"/>
      <c r="J34" s="111"/>
      <c r="N34" s="93" t="e">
        <f>IF($D34="","",VLOOKUP($D34,女子登録情報!$J$2:$K$22,2,FALSE))</f>
        <v>#N/A</v>
      </c>
      <c r="O34" s="93" t="e">
        <f t="shared" si="0"/>
        <v>#VALUE!</v>
      </c>
      <c r="P34" s="122" t="e">
        <f t="shared" si="1"/>
        <v>#N/A</v>
      </c>
    </row>
    <row r="35" spans="1:16" ht="19.5">
      <c r="A35" s="111"/>
      <c r="B35" s="184" t="s">
        <v>2167</v>
      </c>
      <c r="C35" s="190" t="e">
        <f>IF($M$13&gt;MAX('様式Ⅰ(女子)'!$BC$14:$BC$313),"",INDEX('様式Ⅰ(女子)'!$C$14:$C$313,MATCH($M$13,'様式Ⅰ(女子)'!$BC$14:$BC$313,0),1))</f>
        <v>#REF!</v>
      </c>
      <c r="D35" s="200" t="s">
        <v>2093</v>
      </c>
      <c r="E35" s="205"/>
      <c r="F35" s="118" t="str">
        <f>IF(E35="","",INT(E35/100)&amp;"秒"&amp;RIGHT(INT(E35),2))</f>
        <v/>
      </c>
      <c r="G35" s="117" t="e">
        <f>IF($M$13&gt;MAX('様式Ⅰ(女子)'!$BC$14:$BC$313),"",INDEX('様式Ⅰ(女子)'!$I$14:$I$313,MATCH($M$13,'様式Ⅰ(女子)'!$BC$14:$BC$313,0),1))</f>
        <v>#REF!</v>
      </c>
      <c r="H35" s="117" t="e">
        <f>IF($M$13&gt;MAX('様式Ⅰ(女子)'!$BC$14:$BC$313),"",INDEX('様式Ⅰ(女子)'!$H$14:$H$313,MATCH($M$13,'様式Ⅰ(女子)'!$BC$14:$BC$313,0),1))</f>
        <v>#REF!</v>
      </c>
      <c r="I35" s="111"/>
      <c r="J35" s="111"/>
      <c r="N35" s="93" t="str">
        <f>IF($D35="","",VLOOKUP($D35,女子登録情報!$J$2:$K$22,2,FALSE))</f>
        <v>04400</v>
      </c>
      <c r="O35" s="93" t="str">
        <f t="shared" si="0"/>
        <v>0000000</v>
      </c>
      <c r="P35" s="122" t="str">
        <f t="shared" si="1"/>
        <v>04400 0000000</v>
      </c>
    </row>
    <row r="36" spans="1:16" ht="19.5">
      <c r="A36" s="111"/>
      <c r="B36" s="184" t="s">
        <v>15</v>
      </c>
      <c r="C36" s="190" t="e">
        <f>IF($M$13&gt;MAX('様式Ⅰ(女子)'!$BC$14:$BC$313),"",INDEX('様式Ⅰ(女子)'!$D$14:$D$313,MATCH($M$13,'様式Ⅰ(女子)'!$BC$14:$BC$313,0),1))</f>
        <v>#REF!</v>
      </c>
      <c r="D36" s="201" t="s">
        <v>2194</v>
      </c>
      <c r="E36" s="206"/>
      <c r="F36" s="117" t="str">
        <f>IF(E36="","",INT(E36/100)&amp;"m"&amp;RIGHT(INT(E36),2))</f>
        <v/>
      </c>
      <c r="G36" s="111"/>
      <c r="H36" s="111"/>
      <c r="I36" s="111"/>
      <c r="J36" s="111"/>
      <c r="N36" s="93" t="str">
        <f>IF($D36="","",VLOOKUP($D36,女子登録情報!$J$2:$K$22,2,FALSE))</f>
        <v>07100</v>
      </c>
      <c r="O36" s="93" t="str">
        <f t="shared" si="0"/>
        <v>00000</v>
      </c>
      <c r="P36" s="122" t="str">
        <f t="shared" si="1"/>
        <v>07100 00000</v>
      </c>
    </row>
    <row r="37" spans="1:16" ht="19.5">
      <c r="A37" s="111"/>
      <c r="B37" s="184" t="s">
        <v>1183</v>
      </c>
      <c r="C37" s="190" t="e">
        <f>IF($M$13&gt;MAX('様式Ⅰ(女子)'!$BC$14:$BC$313),"",INDEX('様式Ⅰ(女子)'!$E$14:$E$313,MATCH($M$13,'様式Ⅰ(女子)'!$BC$14:$BC$313,0),1))</f>
        <v>#REF!</v>
      </c>
      <c r="D37" s="201" t="s">
        <v>2169</v>
      </c>
      <c r="E37" s="207"/>
      <c r="F37" s="117" t="str">
        <f>IF(E37="","",INT(E37/100)&amp;"m"&amp;RIGHT(INT(E37),2))</f>
        <v/>
      </c>
      <c r="G37" s="111"/>
      <c r="H37" s="111"/>
      <c r="I37" s="111"/>
      <c r="J37" s="111"/>
      <c r="N37" s="93" t="str">
        <f>IF($D37="","",VLOOKUP($D37,女子登録情報!$J$2:$K$22,2,FALSE))</f>
        <v>08400</v>
      </c>
      <c r="O37" s="93" t="str">
        <f t="shared" si="0"/>
        <v>00000</v>
      </c>
      <c r="P37" s="122" t="str">
        <f t="shared" si="1"/>
        <v>08400 00000</v>
      </c>
    </row>
    <row r="38" spans="1:16" ht="19.5">
      <c r="A38" s="111"/>
      <c r="B38" s="184" t="s">
        <v>39</v>
      </c>
      <c r="C38" s="190" t="e">
        <f>IF($M$13&gt;MAX('様式Ⅰ(女子)'!$BC$14:$BC$313),"",INDEX('様式Ⅰ(女子)'!$G$14:$G$313,MATCH($M$13,'様式Ⅰ(女子)'!$BC$14:$BC$313,0),1))</f>
        <v>#REF!</v>
      </c>
      <c r="D38" s="201" t="s">
        <v>2083</v>
      </c>
      <c r="E38" s="206"/>
      <c r="F38" s="119" t="str">
        <f>IF(E38="","",INT(E38/100)&amp;"秒"&amp;RIGHT(INT(E38),2))</f>
        <v/>
      </c>
      <c r="G38" s="111"/>
      <c r="H38" s="111"/>
      <c r="I38" s="111"/>
      <c r="J38" s="111"/>
      <c r="N38" s="93" t="str">
        <f>IF($D38="","",VLOOKUP($D38,女子登録情報!$J$2:$K$22,2,FALSE))</f>
        <v>00300</v>
      </c>
      <c r="O38" s="93" t="str">
        <f t="shared" si="0"/>
        <v>0000000</v>
      </c>
      <c r="P38" s="122" t="str">
        <f t="shared" si="1"/>
        <v>00300 0000000</v>
      </c>
    </row>
    <row r="39" spans="1:16" ht="20.25" thickBot="1">
      <c r="A39" s="111"/>
      <c r="B39" s="197" t="s">
        <v>2037</v>
      </c>
      <c r="C39" s="198" t="e">
        <f>IF($M$13&gt;MAX('様式Ⅰ(女子)'!$BC$14:$BC$313),"",INDEX('様式Ⅰ(女子)'!$BD$14:$BD$313,MATCH($M$13,'様式Ⅰ(女子)'!$BC$14:$BC$313,0),1))</f>
        <v>#REF!</v>
      </c>
      <c r="D39" s="201" t="s">
        <v>2195</v>
      </c>
      <c r="E39" s="206"/>
      <c r="F39" s="117" t="str">
        <f t="shared" ref="F39" si="4">IF(E39="","",INT(E39/100)&amp;"m"&amp;RIGHT(INT(E39),2))</f>
        <v/>
      </c>
      <c r="G39" s="111"/>
      <c r="H39" s="111"/>
      <c r="I39" s="111"/>
      <c r="J39" s="111"/>
      <c r="N39" s="93" t="str">
        <f>IF($D39="","",VLOOKUP($D39,女子登録情報!$J$2:$K$22,2,FALSE))</f>
        <v>07300</v>
      </c>
      <c r="O39" s="93" t="str">
        <f t="shared" si="0"/>
        <v>00000</v>
      </c>
      <c r="P39" s="122" t="str">
        <f t="shared" si="1"/>
        <v>07300 00000</v>
      </c>
    </row>
    <row r="40" spans="1:16" ht="20.25" thickBot="1">
      <c r="A40" s="111"/>
      <c r="B40" s="127"/>
      <c r="C40" s="120"/>
      <c r="D40" s="202" t="s">
        <v>2174</v>
      </c>
      <c r="E40" s="208"/>
      <c r="F40" s="121" t="str">
        <f>IF(E40="","",INT(E40/100)&amp;"ｍ"&amp;RIGHT(INT(E40),2))</f>
        <v/>
      </c>
      <c r="G40" s="111"/>
      <c r="H40" s="111"/>
      <c r="I40" s="111"/>
      <c r="J40" s="111"/>
      <c r="N40" s="93" t="str">
        <f>IF($D40="","",VLOOKUP($D40,女子登録情報!$J$2:$K$22,2,FALSE))</f>
        <v>09300</v>
      </c>
      <c r="O40" s="93" t="str">
        <f t="shared" si="0"/>
        <v>00000</v>
      </c>
      <c r="P40" s="122" t="str">
        <f t="shared" si="1"/>
        <v>09300 00000</v>
      </c>
    </row>
    <row r="41" spans="1:16" ht="19.5">
      <c r="A41" s="111"/>
      <c r="B41" s="127"/>
      <c r="C41" s="120"/>
      <c r="D41" s="127"/>
      <c r="E41" s="129"/>
      <c r="F41" s="120"/>
      <c r="G41" s="111"/>
      <c r="H41" s="111"/>
      <c r="I41" s="111"/>
      <c r="J41" s="111"/>
      <c r="N41" s="93" t="str">
        <f>IF($D41="","",VLOOKUP($D41,女子登録情報!$J$2:$K$22,2,FALSE))</f>
        <v/>
      </c>
      <c r="O41" s="93" t="str">
        <f t="shared" si="0"/>
        <v/>
      </c>
      <c r="P41" s="122" t="str">
        <f t="shared" si="1"/>
        <v/>
      </c>
    </row>
    <row r="42" spans="1:16" ht="19.5">
      <c r="A42" s="111"/>
      <c r="B42" s="128"/>
      <c r="C42" s="128"/>
      <c r="D42" s="127"/>
      <c r="E42" s="129"/>
      <c r="F42" s="120"/>
      <c r="G42" s="111"/>
      <c r="H42" s="111"/>
      <c r="I42" s="111"/>
      <c r="J42" s="111"/>
      <c r="N42" s="93" t="str">
        <f>IF($D42="","",VLOOKUP($D42,女子登録情報!$J$2:$K$22,2,FALSE))</f>
        <v/>
      </c>
      <c r="O42" s="93" t="str">
        <f t="shared" si="0"/>
        <v/>
      </c>
      <c r="P42" s="122" t="str">
        <f t="shared" si="1"/>
        <v/>
      </c>
    </row>
    <row r="43" spans="1:16" ht="19.5">
      <c r="A43" s="111"/>
      <c r="B43" s="127"/>
      <c r="C43" s="120"/>
      <c r="D43" s="127"/>
      <c r="E43" s="129"/>
      <c r="F43" s="120"/>
      <c r="G43" s="111"/>
      <c r="H43" s="111"/>
      <c r="I43" s="111"/>
      <c r="J43" s="111"/>
      <c r="N43" s="93" t="str">
        <f>IF($D43="","",VLOOKUP($D43,女子登録情報!$J$2:$K$22,2,FALSE))</f>
        <v/>
      </c>
      <c r="O43" s="93" t="str">
        <f t="shared" si="0"/>
        <v/>
      </c>
      <c r="P43" s="122" t="str">
        <f t="shared" si="1"/>
        <v/>
      </c>
    </row>
    <row r="44" spans="1:16">
      <c r="A44" s="111"/>
      <c r="B44" s="111"/>
      <c r="C44" s="111"/>
      <c r="D44" s="111"/>
      <c r="E44" s="111"/>
      <c r="F44" s="111"/>
      <c r="G44" s="111"/>
      <c r="H44" s="111"/>
      <c r="I44" s="111"/>
      <c r="J44" s="111"/>
    </row>
  </sheetData>
  <sheetProtection password="E027" sheet="1" objects="1" scenarios="1"/>
  <mergeCells count="10">
    <mergeCell ref="B22:C22"/>
    <mergeCell ref="B34:C34"/>
    <mergeCell ref="A1:J1"/>
    <mergeCell ref="C3:D3"/>
    <mergeCell ref="G3:I3"/>
    <mergeCell ref="C5:D5"/>
    <mergeCell ref="G5:I5"/>
    <mergeCell ref="B10:C10"/>
    <mergeCell ref="A3:B3"/>
    <mergeCell ref="A5:B5"/>
  </mergeCells>
  <phoneticPr fontId="1"/>
  <dataValidations count="1">
    <dataValidation imeMode="halfAlpha" allowBlank="1" showInputMessage="1" showErrorMessage="1" sqref="E11:E19 E23:E31 E35:E43"/>
  </dataValidations>
  <pageMargins left="0.7" right="0.7" top="0.75" bottom="0.75" header="0.3" footer="0.3"/>
  <pageSetup paperSize="9" scale="97" orientation="portrait" horizontalDpi="300" verticalDpi="300" r:id="rId1"/>
  <ignoredErrors>
    <ignoredError sqref="F14:F15 F38 F26" formula="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7"/>
  <sheetViews>
    <sheetView workbookViewId="0">
      <selection activeCell="L23" sqref="L23"/>
    </sheetView>
  </sheetViews>
  <sheetFormatPr defaultRowHeight="13.5"/>
  <sheetData>
    <row r="1" spans="2:5">
      <c r="B1" t="s">
        <v>6043</v>
      </c>
      <c r="D1" t="s">
        <v>6044</v>
      </c>
    </row>
    <row r="2" spans="2:5">
      <c r="B2" t="s">
        <v>1963</v>
      </c>
      <c r="C2">
        <v>1</v>
      </c>
      <c r="D2" t="s">
        <v>1963</v>
      </c>
      <c r="E2">
        <v>1</v>
      </c>
    </row>
    <row r="3" spans="2:5">
      <c r="B3" t="s">
        <v>2227</v>
      </c>
      <c r="C3">
        <v>1</v>
      </c>
      <c r="D3" t="s">
        <v>2227</v>
      </c>
      <c r="E3">
        <v>1</v>
      </c>
    </row>
    <row r="4" spans="2:5">
      <c r="B4" t="s">
        <v>6048</v>
      </c>
      <c r="C4">
        <v>1</v>
      </c>
      <c r="D4" t="s">
        <v>6048</v>
      </c>
      <c r="E4">
        <v>1</v>
      </c>
    </row>
    <row r="5" spans="2:5">
      <c r="B5" t="s">
        <v>6049</v>
      </c>
      <c r="C5">
        <v>1</v>
      </c>
      <c r="D5" t="s">
        <v>6049</v>
      </c>
      <c r="E5">
        <v>1</v>
      </c>
    </row>
    <row r="6" spans="2:5">
      <c r="B6" t="s">
        <v>2228</v>
      </c>
      <c r="C6">
        <v>1</v>
      </c>
      <c r="D6" t="s">
        <v>6017</v>
      </c>
      <c r="E6">
        <v>1</v>
      </c>
    </row>
    <row r="7" spans="2:5">
      <c r="B7" t="s">
        <v>6050</v>
      </c>
      <c r="C7">
        <v>1</v>
      </c>
      <c r="D7" t="s">
        <v>6050</v>
      </c>
      <c r="E7">
        <v>1</v>
      </c>
    </row>
    <row r="8" spans="2:5">
      <c r="B8" t="s">
        <v>6051</v>
      </c>
      <c r="C8">
        <v>1</v>
      </c>
      <c r="D8" t="s">
        <v>6051</v>
      </c>
      <c r="E8">
        <v>1</v>
      </c>
    </row>
    <row r="9" spans="2:5">
      <c r="B9" t="s">
        <v>6055</v>
      </c>
      <c r="C9">
        <v>1</v>
      </c>
      <c r="D9" t="s">
        <v>6055</v>
      </c>
      <c r="E9">
        <v>1</v>
      </c>
    </row>
    <row r="10" spans="2:5">
      <c r="B10" t="s">
        <v>6056</v>
      </c>
      <c r="C10">
        <v>1</v>
      </c>
      <c r="D10" t="s">
        <v>6056</v>
      </c>
      <c r="E10">
        <v>1</v>
      </c>
    </row>
    <row r="11" spans="2:5">
      <c r="B11" t="s">
        <v>2233</v>
      </c>
      <c r="C11">
        <v>2</v>
      </c>
      <c r="D11" t="s">
        <v>2233</v>
      </c>
      <c r="E11">
        <v>2</v>
      </c>
    </row>
    <row r="12" spans="2:5">
      <c r="B12" t="s">
        <v>6052</v>
      </c>
      <c r="C12">
        <v>2</v>
      </c>
      <c r="D12" t="s">
        <v>6052</v>
      </c>
      <c r="E12">
        <v>2</v>
      </c>
    </row>
    <row r="13" spans="2:5">
      <c r="B13" t="s">
        <v>6057</v>
      </c>
      <c r="C13">
        <v>2</v>
      </c>
      <c r="D13" t="s">
        <v>6057</v>
      </c>
      <c r="E13">
        <v>2</v>
      </c>
    </row>
    <row r="14" spans="2:5">
      <c r="B14" t="s">
        <v>6053</v>
      </c>
      <c r="C14">
        <v>2</v>
      </c>
      <c r="D14" t="s">
        <v>6053</v>
      </c>
      <c r="E14">
        <v>2</v>
      </c>
    </row>
    <row r="15" spans="2:5">
      <c r="B15" t="s">
        <v>6054</v>
      </c>
      <c r="C15">
        <v>2</v>
      </c>
      <c r="D15" t="s">
        <v>6054</v>
      </c>
      <c r="E15">
        <v>2</v>
      </c>
    </row>
    <row r="16" spans="2:5">
      <c r="B16" t="s">
        <v>6058</v>
      </c>
      <c r="C16">
        <v>2</v>
      </c>
      <c r="D16" t="s">
        <v>6058</v>
      </c>
      <c r="E16">
        <v>2</v>
      </c>
    </row>
    <row r="17" spans="2:5">
      <c r="B17" t="s">
        <v>6059</v>
      </c>
      <c r="C17">
        <v>2</v>
      </c>
      <c r="D17" t="s">
        <v>6059</v>
      </c>
      <c r="E17">
        <v>2</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13</vt:i4>
      </vt:variant>
    </vt:vector>
  </HeadingPairs>
  <TitlesOfParts>
    <vt:vector size="38" baseType="lpstr">
      <vt:lpstr>基本情報登録</vt:lpstr>
      <vt:lpstr>様式Ⅰ(男子)</vt:lpstr>
      <vt:lpstr>様式Ⅰ(女子)</vt:lpstr>
      <vt:lpstr>リレー確認表（記録入力）</vt:lpstr>
      <vt:lpstr>トレーナー誓約書記入例</vt:lpstr>
      <vt:lpstr>トレーナー誓約書（必要な大学のみ） </vt:lpstr>
      <vt:lpstr>十種競技エントリー</vt:lpstr>
      <vt:lpstr>七種競技エントリー </vt:lpstr>
      <vt:lpstr>種目数エラー用</vt:lpstr>
      <vt:lpstr>申込について</vt:lpstr>
      <vt:lpstr>MAT(男子)</vt:lpstr>
      <vt:lpstr>MAT(女子)</vt:lpstr>
      <vt:lpstr>男子混成mat</vt:lpstr>
      <vt:lpstr>女子混成mat </vt:lpstr>
      <vt:lpstr>様式Ⅱ(男子4×100mR)</vt:lpstr>
      <vt:lpstr>様式Ⅱ(男子4×400mR)</vt:lpstr>
      <vt:lpstr>様式Ⅱ(女子4×100mR)</vt:lpstr>
      <vt:lpstr>様式Ⅱ(女子4×400mR)</vt:lpstr>
      <vt:lpstr>様式Ⅳ　チームエントリー</vt:lpstr>
      <vt:lpstr>mat(リレー)</vt:lpstr>
      <vt:lpstr>加盟校情報&amp;大会設定</vt:lpstr>
      <vt:lpstr>男子登録情報</vt:lpstr>
      <vt:lpstr>女子登録情報</vt:lpstr>
      <vt:lpstr>様式Ⅲ　明細書</vt:lpstr>
      <vt:lpstr>MAT(リレー&amp;所属)</vt:lpstr>
      <vt:lpstr>基本情報登録!Print_Area</vt:lpstr>
      <vt:lpstr>'七種競技エントリー '!Print_Area</vt:lpstr>
      <vt:lpstr>十種競技エントリー!Print_Area</vt:lpstr>
      <vt:lpstr>'様式Ⅰ(女子)'!Print_Area</vt:lpstr>
      <vt:lpstr>'様式Ⅰ(男子)'!Print_Area</vt:lpstr>
      <vt:lpstr>'様式Ⅱ(女子4×100mR)'!Print_Area</vt:lpstr>
      <vt:lpstr>'様式Ⅱ(女子4×400mR)'!Print_Area</vt:lpstr>
      <vt:lpstr>'様式Ⅱ(男子4×100mR)'!Print_Area</vt:lpstr>
      <vt:lpstr>'様式Ⅱ(男子4×400mR)'!Print_Area</vt:lpstr>
      <vt:lpstr>'様式Ⅲ　明細書'!Print_Area</vt:lpstr>
      <vt:lpstr>'様式Ⅳ　チームエントリー'!Print_Area</vt:lpstr>
      <vt:lpstr>'様式Ⅰ(女子)'!Print_Titles</vt:lpstr>
      <vt:lpstr>'様式Ⅰ(男子)'!Print_Titles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yuji-f</dc:creator>
  <cp:lastModifiedBy>owner</cp:lastModifiedBy>
  <cp:lastPrinted>2018-05-13T06:41:56Z</cp:lastPrinted>
  <dcterms:created xsi:type="dcterms:W3CDTF">2015-04-11T12:22:42Z</dcterms:created>
  <dcterms:modified xsi:type="dcterms:W3CDTF">2023-09-29T07:59:38Z</dcterms:modified>
</cp:coreProperties>
</file>